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20" windowWidth="15315" windowHeight="7725"/>
  </bookViews>
  <sheets>
    <sheet name="Cost" sheetId="1" r:id="rId1"/>
    <sheet name="GHG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6" i="2" l="1"/>
  <c r="M15" i="2"/>
  <c r="M14" i="2"/>
  <c r="M13" i="2"/>
  <c r="M12" i="2"/>
  <c r="M11" i="2"/>
  <c r="M10" i="2"/>
  <c r="M9" i="2"/>
  <c r="M8" i="2"/>
  <c r="M7" i="2"/>
  <c r="M6" i="2"/>
  <c r="M5" i="2"/>
  <c r="L5" i="2"/>
  <c r="L44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M44" i="1"/>
  <c r="M33" i="1"/>
  <c r="L33" i="1"/>
  <c r="L5" i="1"/>
  <c r="L24" i="1"/>
  <c r="M24" i="1"/>
  <c r="L25" i="1"/>
  <c r="M25" i="1"/>
  <c r="L26" i="1"/>
  <c r="M26" i="1"/>
  <c r="L27" i="1"/>
  <c r="M27" i="1"/>
  <c r="L28" i="1"/>
  <c r="M28" i="1"/>
  <c r="H23" i="1"/>
  <c r="M23" i="1"/>
  <c r="L23" i="1"/>
  <c r="P5" i="1"/>
  <c r="M5" i="1"/>
  <c r="G23" i="1" l="1"/>
  <c r="M6" i="1"/>
  <c r="M7" i="1"/>
  <c r="M8" i="1"/>
  <c r="M9" i="1"/>
  <c r="M10" i="1"/>
  <c r="M11" i="1"/>
  <c r="M12" i="1"/>
  <c r="M13" i="1"/>
  <c r="M14" i="1"/>
  <c r="M15" i="1"/>
  <c r="M16" i="1"/>
  <c r="L16" i="1"/>
  <c r="L15" i="1"/>
  <c r="L14" i="1"/>
  <c r="L13" i="1"/>
  <c r="L12" i="1"/>
  <c r="L11" i="1"/>
  <c r="L10" i="1"/>
  <c r="L9" i="1"/>
  <c r="L8" i="1"/>
  <c r="L7" i="1"/>
  <c r="L6" i="1"/>
  <c r="L6" i="2"/>
  <c r="L7" i="2"/>
  <c r="L8" i="2"/>
  <c r="L9" i="2"/>
  <c r="L10" i="2"/>
  <c r="L11" i="2"/>
  <c r="L12" i="2"/>
  <c r="L13" i="2"/>
  <c r="L14" i="2"/>
  <c r="L15" i="2"/>
  <c r="L16" i="2"/>
  <c r="E5" i="2"/>
  <c r="G5" i="2" s="1"/>
  <c r="H5" i="2"/>
  <c r="G16" i="2"/>
  <c r="E16" i="2"/>
  <c r="E15" i="2"/>
  <c r="E14" i="2"/>
  <c r="G14" i="2" s="1"/>
  <c r="E13" i="2"/>
  <c r="E12" i="2"/>
  <c r="E11" i="2"/>
  <c r="E10" i="2"/>
  <c r="E9" i="2"/>
  <c r="G9" i="2" s="1"/>
  <c r="E8" i="2"/>
  <c r="E7" i="2"/>
  <c r="E6" i="2"/>
  <c r="G6" i="2" s="1"/>
  <c r="H16" i="2"/>
  <c r="H15" i="2"/>
  <c r="G15" i="2"/>
  <c r="H14" i="2"/>
  <c r="H13" i="2"/>
  <c r="G13" i="2"/>
  <c r="H12" i="2"/>
  <c r="G12" i="2"/>
  <c r="H11" i="2"/>
  <c r="G11" i="2"/>
  <c r="H10" i="2"/>
  <c r="G10" i="2"/>
  <c r="H9" i="2"/>
  <c r="H8" i="2"/>
  <c r="G8" i="2"/>
  <c r="H7" i="2"/>
  <c r="G7" i="2"/>
  <c r="H6" i="2"/>
  <c r="E105" i="1"/>
  <c r="E104" i="1"/>
  <c r="F105" i="1" s="1"/>
  <c r="E101" i="1"/>
  <c r="E100" i="1"/>
  <c r="F97" i="1"/>
  <c r="E97" i="1"/>
  <c r="E96" i="1"/>
  <c r="E93" i="1"/>
  <c r="E92" i="1"/>
  <c r="F93" i="1" s="1"/>
  <c r="E89" i="1"/>
  <c r="E88" i="1"/>
  <c r="E85" i="1"/>
  <c r="E84" i="1"/>
  <c r="F85" i="1" s="1"/>
  <c r="E81" i="1"/>
  <c r="E80" i="1"/>
  <c r="E77" i="1"/>
  <c r="E76" i="1"/>
  <c r="F77" i="1" s="1"/>
  <c r="E73" i="1"/>
  <c r="E72" i="1"/>
  <c r="E69" i="1"/>
  <c r="E68" i="1"/>
  <c r="H24" i="1"/>
  <c r="H25" i="1"/>
  <c r="H26" i="1"/>
  <c r="H27" i="1"/>
  <c r="H28" i="1"/>
  <c r="G24" i="1"/>
  <c r="G25" i="1"/>
  <c r="G26" i="1"/>
  <c r="G27" i="1"/>
  <c r="G28" i="1"/>
  <c r="H5" i="1"/>
  <c r="H34" i="1"/>
  <c r="H35" i="1"/>
  <c r="H36" i="1"/>
  <c r="H37" i="1"/>
  <c r="H38" i="1"/>
  <c r="H39" i="1"/>
  <c r="H40" i="1"/>
  <c r="H41" i="1"/>
  <c r="H42" i="1"/>
  <c r="H43" i="1"/>
  <c r="H44" i="1"/>
  <c r="H33" i="1"/>
  <c r="E33" i="1"/>
  <c r="G33" i="1" s="1"/>
  <c r="E44" i="1"/>
  <c r="G44" i="1" s="1"/>
  <c r="E43" i="1"/>
  <c r="G43" i="1" s="1"/>
  <c r="E42" i="1"/>
  <c r="G42" i="1" s="1"/>
  <c r="E41" i="1"/>
  <c r="G41" i="1" s="1"/>
  <c r="E40" i="1"/>
  <c r="G40" i="1" s="1"/>
  <c r="E39" i="1"/>
  <c r="G39" i="1" s="1"/>
  <c r="E38" i="1"/>
  <c r="G38" i="1" s="1"/>
  <c r="E37" i="1"/>
  <c r="G37" i="1" s="1"/>
  <c r="E36" i="1"/>
  <c r="G36" i="1" s="1"/>
  <c r="E35" i="1"/>
  <c r="G35" i="1" s="1"/>
  <c r="E34" i="1"/>
  <c r="G34" i="1" s="1"/>
  <c r="E5" i="1"/>
  <c r="G5" i="1" s="1"/>
  <c r="H16" i="1"/>
  <c r="H15" i="1"/>
  <c r="H14" i="1"/>
  <c r="H13" i="1"/>
  <c r="H12" i="1"/>
  <c r="H11" i="1"/>
  <c r="H10" i="1"/>
  <c r="H9" i="1"/>
  <c r="H8" i="1"/>
  <c r="H7" i="1"/>
  <c r="H6" i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F81" i="1" l="1"/>
  <c r="F69" i="1"/>
  <c r="F73" i="1"/>
  <c r="F89" i="1"/>
  <c r="F101" i="1"/>
</calcChain>
</file>

<file path=xl/sharedStrings.xml><?xml version="1.0" encoding="utf-8"?>
<sst xmlns="http://schemas.openxmlformats.org/spreadsheetml/2006/main" count="90" uniqueCount="45">
  <si>
    <t>Diameter</t>
  </si>
  <si>
    <t>Annual Cost</t>
  </si>
  <si>
    <t>(mm)</t>
  </si>
  <si>
    <t>($/m/yr)</t>
  </si>
  <si>
    <t>Annual Cost, New Pipe</t>
  </si>
  <si>
    <t>Annual Cost, Parall Pipe</t>
  </si>
  <si>
    <t>Volume</t>
  </si>
  <si>
    <t>(m3)</t>
  </si>
  <si>
    <t>(1000$/yr)</t>
  </si>
  <si>
    <t>($/yr)</t>
  </si>
  <si>
    <t>Model</t>
  </si>
  <si>
    <t>kW</t>
  </si>
  <si>
    <t>8a</t>
  </si>
  <si>
    <t>10a</t>
  </si>
  <si>
    <t>11a</t>
  </si>
  <si>
    <t>8b</t>
  </si>
  <si>
    <t>9b</t>
  </si>
  <si>
    <t>10b</t>
  </si>
  <si>
    <t>($/ft/yr)</t>
  </si>
  <si>
    <t>Pipe Cost</t>
  </si>
  <si>
    <t>Tank Cost</t>
  </si>
  <si>
    <t>SI METRIC</t>
  </si>
  <si>
    <t>US CUSTOMARY</t>
  </si>
  <si>
    <t>(in)</t>
  </si>
  <si>
    <t>Valve Cost</t>
  </si>
  <si>
    <t>Pump Model</t>
  </si>
  <si>
    <t>Max Power</t>
  </si>
  <si>
    <t>(ft3)</t>
  </si>
  <si>
    <t>Flow (L/s)</t>
  </si>
  <si>
    <t>Head (m)</t>
  </si>
  <si>
    <t>Curve-1</t>
  </si>
  <si>
    <t>Curve-2</t>
  </si>
  <si>
    <t>Curve-3</t>
  </si>
  <si>
    <t>Curve-4</t>
  </si>
  <si>
    <t>Curve-5</t>
  </si>
  <si>
    <t>Curve-6</t>
  </si>
  <si>
    <t>mm</t>
  </si>
  <si>
    <t>kg-CO2-e/m/year</t>
  </si>
  <si>
    <t>Annualised EE</t>
  </si>
  <si>
    <t xml:space="preserve">Diameter </t>
  </si>
  <si>
    <t>(kg-CO2-e/ft/yr)</t>
  </si>
  <si>
    <t>m</t>
  </si>
  <si>
    <t>kg-CO2-e/m/s</t>
  </si>
  <si>
    <t>KMS units</t>
  </si>
  <si>
    <t>$/m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</si>
</sst>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16" fontId="0" fillId="0" borderId="0" xfId="0" applyNumberFormat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9.5908599660336574E-2"/>
                  <c:y val="-8.5230060528148271E-2"/>
                </c:manualLayout>
              </c:layout>
              <c:numFmt formatCode="General" sourceLinked="0"/>
            </c:trendlineLbl>
          </c:trendline>
          <c:xVal>
            <c:numRef>
              <c:f>Cost!$B$50:$B$59</c:f>
              <c:numCache>
                <c:formatCode>General</c:formatCode>
                <c:ptCount val="10"/>
                <c:pt idx="0">
                  <c:v>45.24</c:v>
                </c:pt>
                <c:pt idx="1">
                  <c:v>31.67</c:v>
                </c:pt>
                <c:pt idx="2">
                  <c:v>49.76</c:v>
                </c:pt>
                <c:pt idx="3">
                  <c:v>22.62</c:v>
                </c:pt>
                <c:pt idx="4">
                  <c:v>22.62</c:v>
                </c:pt>
                <c:pt idx="5">
                  <c:v>24.88</c:v>
                </c:pt>
                <c:pt idx="6">
                  <c:v>11.31</c:v>
                </c:pt>
                <c:pt idx="7">
                  <c:v>54.28</c:v>
                </c:pt>
                <c:pt idx="8">
                  <c:v>38</c:v>
                </c:pt>
                <c:pt idx="9">
                  <c:v>59.71</c:v>
                </c:pt>
              </c:numCache>
            </c:numRef>
          </c:xVal>
          <c:yVal>
            <c:numRef>
              <c:f>Cost!$C$50:$C$59</c:f>
              <c:numCache>
                <c:formatCode>General</c:formatCode>
                <c:ptCount val="10"/>
                <c:pt idx="0">
                  <c:v>4133</c:v>
                </c:pt>
                <c:pt idx="1">
                  <c:v>3563</c:v>
                </c:pt>
                <c:pt idx="2">
                  <c:v>4339</c:v>
                </c:pt>
                <c:pt idx="3">
                  <c:v>3225</c:v>
                </c:pt>
                <c:pt idx="4">
                  <c:v>3225</c:v>
                </c:pt>
                <c:pt idx="5">
                  <c:v>3307</c:v>
                </c:pt>
                <c:pt idx="6">
                  <c:v>2850</c:v>
                </c:pt>
                <c:pt idx="7">
                  <c:v>4554</c:v>
                </c:pt>
                <c:pt idx="8">
                  <c:v>3820</c:v>
                </c:pt>
                <c:pt idx="9">
                  <c:v>4823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26016"/>
        <c:axId val="134727936"/>
      </c:scatterChart>
      <c:valAx>
        <c:axId val="13472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 Power (kW)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4727936"/>
        <c:crosses val="autoZero"/>
        <c:crossBetween val="midCat"/>
      </c:valAx>
      <c:valAx>
        <c:axId val="134727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4726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Cost!$B$67:$B$69</c:f>
              <c:numCache>
                <c:formatCode>General</c:formatCode>
                <c:ptCount val="3"/>
                <c:pt idx="0">
                  <c:v>0</c:v>
                </c:pt>
                <c:pt idx="1">
                  <c:v>60</c:v>
                </c:pt>
                <c:pt idx="2">
                  <c:v>100</c:v>
                </c:pt>
              </c:numCache>
            </c:numRef>
          </c:xVal>
          <c:yVal>
            <c:numRef>
              <c:f>Cost!$C$67:$C$69</c:f>
              <c:numCache>
                <c:formatCode>General</c:formatCode>
                <c:ptCount val="3"/>
                <c:pt idx="0">
                  <c:v>70</c:v>
                </c:pt>
                <c:pt idx="1">
                  <c:v>50</c:v>
                </c:pt>
                <c:pt idx="2">
                  <c:v>30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Cost!$B$71:$B$73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50</c:v>
                </c:pt>
              </c:numCache>
            </c:numRef>
          </c:xVal>
          <c:yVal>
            <c:numRef>
              <c:f>Cost!$C$71:$C$73</c:f>
              <c:numCache>
                <c:formatCode>General</c:formatCode>
                <c:ptCount val="3"/>
                <c:pt idx="0">
                  <c:v>90</c:v>
                </c:pt>
                <c:pt idx="1">
                  <c:v>70</c:v>
                </c:pt>
                <c:pt idx="2">
                  <c:v>30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Cost!$B$75:$B$77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70</c:v>
                </c:pt>
              </c:numCache>
            </c:numRef>
          </c:xVal>
          <c:yVal>
            <c:numRef>
              <c:f>Cost!$C$75:$C$77</c:f>
              <c:numCache>
                <c:formatCode>General</c:formatCode>
                <c:ptCount val="3"/>
                <c:pt idx="0">
                  <c:v>120</c:v>
                </c:pt>
                <c:pt idx="1">
                  <c:v>110</c:v>
                </c:pt>
                <c:pt idx="2">
                  <c:v>30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Cost!$B$79:$B$81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40</c:v>
                </c:pt>
              </c:numCache>
            </c:numRef>
          </c:xVal>
          <c:yVal>
            <c:numRef>
              <c:f>Cost!$C$79:$C$81</c:f>
              <c:numCache>
                <c:formatCode>General</c:formatCode>
                <c:ptCount val="3"/>
                <c:pt idx="0">
                  <c:v>90</c:v>
                </c:pt>
                <c:pt idx="1">
                  <c:v>50</c:v>
                </c:pt>
                <c:pt idx="2">
                  <c:v>10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Cost!$B$83:$B$85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50</c:v>
                </c:pt>
              </c:numCache>
            </c:numRef>
          </c:xVal>
          <c:yVal>
            <c:numRef>
              <c:f>Cost!$C$83:$C$85</c:f>
              <c:numCache>
                <c:formatCode>General</c:formatCode>
                <c:ptCount val="3"/>
                <c:pt idx="0">
                  <c:v>70</c:v>
                </c:pt>
                <c:pt idx="1">
                  <c:v>50</c:v>
                </c:pt>
                <c:pt idx="2">
                  <c:v>30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Cost!$B$87:$B$89</c:f>
              <c:numCache>
                <c:formatCode>General</c:formatCode>
                <c:ptCount val="3"/>
                <c:pt idx="0">
                  <c:v>0</c:v>
                </c:pt>
                <c:pt idx="1">
                  <c:v>15</c:v>
                </c:pt>
                <c:pt idx="2">
                  <c:v>35</c:v>
                </c:pt>
              </c:numCache>
            </c:numRef>
          </c:xVal>
          <c:yVal>
            <c:numRef>
              <c:f>Cost!$C$87:$C$89</c:f>
              <c:numCache>
                <c:formatCode>General</c:formatCode>
                <c:ptCount val="3"/>
                <c:pt idx="0">
                  <c:v>120</c:v>
                </c:pt>
                <c:pt idx="1">
                  <c:v>110</c:v>
                </c:pt>
                <c:pt idx="2">
                  <c:v>30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numRef>
              <c:f>Cost!$B$91:$B$93</c:f>
              <c:numCache>
                <c:formatCode>General</c:formatCode>
                <c:ptCount val="3"/>
                <c:pt idx="0">
                  <c:v>0</c:v>
                </c:pt>
                <c:pt idx="1">
                  <c:v>15</c:v>
                </c:pt>
                <c:pt idx="2">
                  <c:v>20</c:v>
                </c:pt>
              </c:numCache>
            </c:numRef>
          </c:xVal>
          <c:yVal>
            <c:numRef>
              <c:f>Cost!$C$91:$C$93</c:f>
              <c:numCache>
                <c:formatCode>General</c:formatCode>
                <c:ptCount val="3"/>
                <c:pt idx="0">
                  <c:v>90</c:v>
                </c:pt>
                <c:pt idx="1">
                  <c:v>50</c:v>
                </c:pt>
                <c:pt idx="2">
                  <c:v>10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trendline>
            <c:trendlineType val="log"/>
            <c:dispRSqr val="0"/>
            <c:dispEq val="0"/>
          </c:trendline>
          <c:xVal>
            <c:numRef>
              <c:f>Cost!$B$95:$B$97</c:f>
              <c:numCache>
                <c:formatCode>General</c:formatCode>
                <c:ptCount val="3"/>
                <c:pt idx="0">
                  <c:v>0</c:v>
                </c:pt>
                <c:pt idx="1">
                  <c:v>60</c:v>
                </c:pt>
                <c:pt idx="2">
                  <c:v>100</c:v>
                </c:pt>
              </c:numCache>
            </c:numRef>
          </c:xVal>
          <c:yVal>
            <c:numRef>
              <c:f>Cost!$C$95:$C$97</c:f>
              <c:numCache>
                <c:formatCode>General</c:formatCode>
                <c:ptCount val="3"/>
                <c:pt idx="0">
                  <c:v>84</c:v>
                </c:pt>
                <c:pt idx="1">
                  <c:v>60</c:v>
                </c:pt>
                <c:pt idx="2">
                  <c:v>36</c:v>
                </c:pt>
              </c:numCache>
            </c:numRef>
          </c:yVal>
          <c:smooth val="1"/>
        </c:ser>
        <c:ser>
          <c:idx val="8"/>
          <c:order val="8"/>
          <c:marker>
            <c:symbol val="none"/>
          </c:marker>
          <c:xVal>
            <c:numRef>
              <c:f>Cost!$B$99:$B$101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50</c:v>
                </c:pt>
              </c:numCache>
            </c:numRef>
          </c:xVal>
          <c:yVal>
            <c:numRef>
              <c:f>Cost!$C$99:$C$101</c:f>
              <c:numCache>
                <c:formatCode>General</c:formatCode>
                <c:ptCount val="3"/>
                <c:pt idx="0">
                  <c:v>108</c:v>
                </c:pt>
                <c:pt idx="1">
                  <c:v>84</c:v>
                </c:pt>
                <c:pt idx="2">
                  <c:v>36</c:v>
                </c:pt>
              </c:numCache>
            </c:numRef>
          </c:yVal>
          <c:smooth val="1"/>
        </c:ser>
        <c:ser>
          <c:idx val="9"/>
          <c:order val="9"/>
          <c:marker>
            <c:symbol val="none"/>
          </c:marker>
          <c:trendline>
            <c:trendlineType val="power"/>
            <c:dispRSqr val="0"/>
            <c:dispEq val="0"/>
          </c:trendline>
          <c:trendline>
            <c:trendlineType val="log"/>
            <c:dispRSqr val="0"/>
            <c:dispEq val="0"/>
          </c:trendline>
          <c:xVal>
            <c:numRef>
              <c:f>Cost!$B$103:$B$105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70</c:v>
                </c:pt>
              </c:numCache>
            </c:numRef>
          </c:xVal>
          <c:yVal>
            <c:numRef>
              <c:f>Cost!$C$103:$C$105</c:f>
              <c:numCache>
                <c:formatCode>General</c:formatCode>
                <c:ptCount val="3"/>
                <c:pt idx="0">
                  <c:v>144</c:v>
                </c:pt>
                <c:pt idx="1">
                  <c:v>132</c:v>
                </c:pt>
                <c:pt idx="2">
                  <c:v>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51264"/>
        <c:axId val="134657152"/>
      </c:scatterChart>
      <c:valAx>
        <c:axId val="13465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657152"/>
        <c:crosses val="autoZero"/>
        <c:crossBetween val="midCat"/>
      </c:valAx>
      <c:valAx>
        <c:axId val="13465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651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5722116519821641"/>
                  <c:y val="-6.6409448818897654E-2"/>
                </c:manualLayout>
              </c:layout>
              <c:numFmt formatCode="General" sourceLinked="0"/>
            </c:trendlineLbl>
          </c:trendline>
          <c:xVal>
            <c:numRef>
              <c:f>Cost!$D$50:$D$59</c:f>
              <c:numCache>
                <c:formatCode>General</c:formatCode>
                <c:ptCount val="10"/>
                <c:pt idx="0">
                  <c:v>5200</c:v>
                </c:pt>
                <c:pt idx="1">
                  <c:v>3400</c:v>
                </c:pt>
                <c:pt idx="2">
                  <c:v>6250</c:v>
                </c:pt>
                <c:pt idx="3">
                  <c:v>2400</c:v>
                </c:pt>
                <c:pt idx="4">
                  <c:v>2600</c:v>
                </c:pt>
                <c:pt idx="5">
                  <c:v>3125</c:v>
                </c:pt>
                <c:pt idx="6">
                  <c:v>1200</c:v>
                </c:pt>
                <c:pt idx="7">
                  <c:v>6240</c:v>
                </c:pt>
                <c:pt idx="8">
                  <c:v>4080</c:v>
                </c:pt>
                <c:pt idx="9">
                  <c:v>7500</c:v>
                </c:pt>
              </c:numCache>
            </c:numRef>
          </c:xVal>
          <c:yVal>
            <c:numRef>
              <c:f>Cost!$C$50:$C$59</c:f>
              <c:numCache>
                <c:formatCode>General</c:formatCode>
                <c:ptCount val="10"/>
                <c:pt idx="0">
                  <c:v>4133</c:v>
                </c:pt>
                <c:pt idx="1">
                  <c:v>3563</c:v>
                </c:pt>
                <c:pt idx="2">
                  <c:v>4339</c:v>
                </c:pt>
                <c:pt idx="3">
                  <c:v>3225</c:v>
                </c:pt>
                <c:pt idx="4">
                  <c:v>3225</c:v>
                </c:pt>
                <c:pt idx="5">
                  <c:v>3307</c:v>
                </c:pt>
                <c:pt idx="6">
                  <c:v>2850</c:v>
                </c:pt>
                <c:pt idx="7">
                  <c:v>4554</c:v>
                </c:pt>
                <c:pt idx="8">
                  <c:v>3820</c:v>
                </c:pt>
                <c:pt idx="9">
                  <c:v>4823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17472"/>
        <c:axId val="143019392"/>
      </c:scatterChart>
      <c:valAx>
        <c:axId val="14301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Area under pump curve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3019392"/>
        <c:crosses val="autoZero"/>
        <c:crossBetween val="midCat"/>
      </c:valAx>
      <c:valAx>
        <c:axId val="143019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3017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Cost!$L$5:$L$16</c:f>
              <c:numCache>
                <c:formatCode>General</c:formatCode>
                <c:ptCount val="12"/>
                <c:pt idx="0">
                  <c:v>0.10199999999999999</c:v>
                </c:pt>
                <c:pt idx="1">
                  <c:v>0.152</c:v>
                </c:pt>
                <c:pt idx="2">
                  <c:v>0.20300000000000001</c:v>
                </c:pt>
                <c:pt idx="3">
                  <c:v>0.254</c:v>
                </c:pt>
                <c:pt idx="4">
                  <c:v>0.30499999999999999</c:v>
                </c:pt>
                <c:pt idx="5">
                  <c:v>0.35599999999999998</c:v>
                </c:pt>
                <c:pt idx="6">
                  <c:v>0.40600000000000003</c:v>
                </c:pt>
                <c:pt idx="7">
                  <c:v>0.45700000000000002</c:v>
                </c:pt>
                <c:pt idx="8">
                  <c:v>0.50800000000000001</c:v>
                </c:pt>
                <c:pt idx="9">
                  <c:v>0.61</c:v>
                </c:pt>
                <c:pt idx="10">
                  <c:v>0.71099999999999997</c:v>
                </c:pt>
                <c:pt idx="11">
                  <c:v>0.76200000000000001</c:v>
                </c:pt>
              </c:numCache>
            </c:numRef>
          </c:xVal>
          <c:yVal>
            <c:numRef>
              <c:f>Cost!$M$5:$M$16</c:f>
              <c:numCache>
                <c:formatCode>General</c:formatCode>
                <c:ptCount val="12"/>
                <c:pt idx="0">
                  <c:v>8.31</c:v>
                </c:pt>
                <c:pt idx="1">
                  <c:v>10.1</c:v>
                </c:pt>
                <c:pt idx="2">
                  <c:v>12.1</c:v>
                </c:pt>
                <c:pt idx="3">
                  <c:v>12.96</c:v>
                </c:pt>
                <c:pt idx="4">
                  <c:v>15.22</c:v>
                </c:pt>
                <c:pt idx="5">
                  <c:v>16.62</c:v>
                </c:pt>
                <c:pt idx="6">
                  <c:v>19.41</c:v>
                </c:pt>
                <c:pt idx="7">
                  <c:v>22.2</c:v>
                </c:pt>
                <c:pt idx="8">
                  <c:v>24.66</c:v>
                </c:pt>
                <c:pt idx="9">
                  <c:v>35.69</c:v>
                </c:pt>
                <c:pt idx="10">
                  <c:v>40.08</c:v>
                </c:pt>
                <c:pt idx="11">
                  <c:v>42.6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84768"/>
        <c:axId val="49178880"/>
      </c:scatterChart>
      <c:valAx>
        <c:axId val="4918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178880"/>
        <c:crosses val="autoZero"/>
        <c:crossBetween val="midCat"/>
      </c:valAx>
      <c:valAx>
        <c:axId val="4917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184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54</xdr:row>
      <xdr:rowOff>161925</xdr:rowOff>
    </xdr:from>
    <xdr:to>
      <xdr:col>15</xdr:col>
      <xdr:colOff>123825</xdr:colOff>
      <xdr:row>67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438149</xdr:colOff>
      <xdr:row>67</xdr:row>
      <xdr:rowOff>47625</xdr:rowOff>
    </xdr:from>
    <xdr:to>
      <xdr:col>15</xdr:col>
      <xdr:colOff>123824</xdr:colOff>
      <xdr:row>81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219075</xdr:colOff>
      <xdr:row>29</xdr:row>
      <xdr:rowOff>104775</xdr:rowOff>
    </xdr:from>
    <xdr:to>
      <xdr:col>23</xdr:col>
      <xdr:colOff>466725</xdr:colOff>
      <xdr:row>42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295275</xdr:colOff>
      <xdr:row>2</xdr:row>
      <xdr:rowOff>142875</xdr:rowOff>
    </xdr:from>
    <xdr:to>
      <xdr:col>20</xdr:col>
      <xdr:colOff>600075</xdr:colOff>
      <xdr:row>17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"/>
  <sheetViews>
    <sheetView tabSelected="1" workbookViewId="0">
      <selection activeCell="L26" sqref="L26"/>
    </sheetView>
  </sheetViews>
  <sheetFormatPr defaultRowHeight="15" x14ac:dyDescent="0.25"/>
  <cols>
    <col min="1" max="1" width="12.28515625" bestFit="1" customWidth="1"/>
    <col min="2" max="2" width="21.5703125" bestFit="1" customWidth="1"/>
    <col min="3" max="3" width="22.42578125" bestFit="1" customWidth="1"/>
    <col min="7" max="7" width="9.140625" style="2"/>
  </cols>
  <sheetData>
    <row r="1" spans="1:16" x14ac:dyDescent="0.25">
      <c r="A1" t="s">
        <v>21</v>
      </c>
      <c r="G1" s="2" t="s">
        <v>22</v>
      </c>
      <c r="L1" t="s">
        <v>43</v>
      </c>
    </row>
    <row r="2" spans="1:16" s="3" customFormat="1" x14ac:dyDescent="0.25">
      <c r="A2" s="4" t="s">
        <v>19</v>
      </c>
      <c r="G2" s="4"/>
      <c r="L2"/>
    </row>
    <row r="3" spans="1:16" x14ac:dyDescent="0.25">
      <c r="A3" t="s">
        <v>0</v>
      </c>
      <c r="B3" t="s">
        <v>4</v>
      </c>
      <c r="C3" t="s">
        <v>5</v>
      </c>
      <c r="G3" s="2" t="s">
        <v>0</v>
      </c>
      <c r="H3" t="s">
        <v>4</v>
      </c>
    </row>
    <row r="4" spans="1:16" x14ac:dyDescent="0.25">
      <c r="A4" t="s">
        <v>2</v>
      </c>
      <c r="B4" t="s">
        <v>3</v>
      </c>
      <c r="C4" t="s">
        <v>3</v>
      </c>
      <c r="G4" s="2" t="s">
        <v>23</v>
      </c>
      <c r="H4" t="s">
        <v>18</v>
      </c>
      <c r="L4" t="s">
        <v>41</v>
      </c>
      <c r="M4" t="s">
        <v>44</v>
      </c>
    </row>
    <row r="5" spans="1:16" x14ac:dyDescent="0.25">
      <c r="A5">
        <v>102</v>
      </c>
      <c r="B5">
        <v>8.31</v>
      </c>
      <c r="C5">
        <v>9.9700000000000006</v>
      </c>
      <c r="E5">
        <f>A5/10/2.54</f>
        <v>4.015748031496063</v>
      </c>
      <c r="G5" s="2">
        <f t="shared" ref="G5:G16" si="0">ROUND(E5,0)</f>
        <v>4</v>
      </c>
      <c r="H5" s="1">
        <f>B5/3.28</f>
        <v>2.5335365853658538</v>
      </c>
      <c r="I5" s="1"/>
      <c r="L5">
        <f>A5/1000</f>
        <v>0.10199999999999999</v>
      </c>
      <c r="M5">
        <f>B5</f>
        <v>8.31</v>
      </c>
      <c r="O5">
        <v>0.11</v>
      </c>
      <c r="P5">
        <f>VLOOKUP(O5,L5:M16,2)</f>
        <v>8.31</v>
      </c>
    </row>
    <row r="6" spans="1:16" x14ac:dyDescent="0.25">
      <c r="A6">
        <v>152</v>
      </c>
      <c r="B6">
        <v>10.1</v>
      </c>
      <c r="C6">
        <v>12.1</v>
      </c>
      <c r="E6">
        <f t="shared" ref="E6:E16" si="1">A6/10/2.54</f>
        <v>5.984251968503937</v>
      </c>
      <c r="G6" s="2">
        <f t="shared" si="0"/>
        <v>6</v>
      </c>
      <c r="H6" s="1">
        <f t="shared" ref="H6:H16" si="2">B6/3.28</f>
        <v>3.0792682926829271</v>
      </c>
      <c r="I6" s="1"/>
      <c r="L6">
        <f t="shared" ref="L6:L16" si="3">A6/1000</f>
        <v>0.152</v>
      </c>
      <c r="M6">
        <f t="shared" ref="M6:M16" si="4">B6</f>
        <v>10.1</v>
      </c>
    </row>
    <row r="7" spans="1:16" x14ac:dyDescent="0.25">
      <c r="A7">
        <v>203</v>
      </c>
      <c r="B7">
        <v>12.1</v>
      </c>
      <c r="C7">
        <v>14.49</v>
      </c>
      <c r="E7">
        <f t="shared" si="1"/>
        <v>7.9921259842519685</v>
      </c>
      <c r="G7" s="2">
        <f t="shared" si="0"/>
        <v>8</v>
      </c>
      <c r="H7" s="1">
        <f t="shared" si="2"/>
        <v>3.6890243902439024</v>
      </c>
      <c r="I7" s="1"/>
      <c r="L7">
        <f t="shared" si="3"/>
        <v>0.20300000000000001</v>
      </c>
      <c r="M7">
        <f t="shared" si="4"/>
        <v>12.1</v>
      </c>
    </row>
    <row r="8" spans="1:16" x14ac:dyDescent="0.25">
      <c r="A8">
        <v>254</v>
      </c>
      <c r="B8">
        <v>12.96</v>
      </c>
      <c r="C8">
        <v>15.55</v>
      </c>
      <c r="E8">
        <f t="shared" si="1"/>
        <v>10</v>
      </c>
      <c r="G8" s="2">
        <f t="shared" si="0"/>
        <v>10</v>
      </c>
      <c r="H8" s="1">
        <f t="shared" si="2"/>
        <v>3.9512195121951224</v>
      </c>
      <c r="I8" s="1"/>
      <c r="L8">
        <f t="shared" si="3"/>
        <v>0.254</v>
      </c>
      <c r="M8">
        <f t="shared" si="4"/>
        <v>12.96</v>
      </c>
    </row>
    <row r="9" spans="1:16" x14ac:dyDescent="0.25">
      <c r="A9">
        <v>305</v>
      </c>
      <c r="B9">
        <v>15.22</v>
      </c>
      <c r="C9">
        <v>18.28</v>
      </c>
      <c r="E9">
        <f t="shared" si="1"/>
        <v>12.007874015748031</v>
      </c>
      <c r="G9" s="2">
        <f t="shared" si="0"/>
        <v>12</v>
      </c>
      <c r="H9" s="1">
        <f t="shared" si="2"/>
        <v>4.6402439024390247</v>
      </c>
      <c r="I9" s="1"/>
      <c r="L9">
        <f t="shared" si="3"/>
        <v>0.30499999999999999</v>
      </c>
      <c r="M9">
        <f t="shared" si="4"/>
        <v>15.22</v>
      </c>
    </row>
    <row r="10" spans="1:16" x14ac:dyDescent="0.25">
      <c r="A10">
        <v>356</v>
      </c>
      <c r="B10">
        <v>16.62</v>
      </c>
      <c r="C10">
        <v>19.940000000000001</v>
      </c>
      <c r="E10">
        <f t="shared" si="1"/>
        <v>14.015748031496063</v>
      </c>
      <c r="G10" s="2">
        <f t="shared" si="0"/>
        <v>14</v>
      </c>
      <c r="H10" s="1">
        <f t="shared" si="2"/>
        <v>5.0670731707317076</v>
      </c>
      <c r="I10" s="1"/>
      <c r="L10">
        <f t="shared" si="3"/>
        <v>0.35599999999999998</v>
      </c>
      <c r="M10">
        <f t="shared" si="4"/>
        <v>16.62</v>
      </c>
    </row>
    <row r="11" spans="1:16" x14ac:dyDescent="0.25">
      <c r="A11">
        <v>406</v>
      </c>
      <c r="B11">
        <v>19.41</v>
      </c>
      <c r="C11">
        <v>23.26</v>
      </c>
      <c r="E11">
        <f t="shared" si="1"/>
        <v>15.984251968503937</v>
      </c>
      <c r="G11" s="2">
        <f t="shared" si="0"/>
        <v>16</v>
      </c>
      <c r="H11" s="1">
        <f t="shared" si="2"/>
        <v>5.9176829268292686</v>
      </c>
      <c r="I11" s="1"/>
      <c r="L11">
        <f t="shared" si="3"/>
        <v>0.40600000000000003</v>
      </c>
      <c r="M11">
        <f t="shared" si="4"/>
        <v>19.41</v>
      </c>
    </row>
    <row r="12" spans="1:16" x14ac:dyDescent="0.25">
      <c r="A12">
        <v>457</v>
      </c>
      <c r="B12">
        <v>22.2</v>
      </c>
      <c r="C12">
        <v>26.65</v>
      </c>
      <c r="E12">
        <f t="shared" si="1"/>
        <v>17.99212598425197</v>
      </c>
      <c r="G12" s="2">
        <f t="shared" si="0"/>
        <v>18</v>
      </c>
      <c r="H12" s="1">
        <f t="shared" si="2"/>
        <v>6.7682926829268295</v>
      </c>
      <c r="I12" s="1"/>
      <c r="L12">
        <f t="shared" si="3"/>
        <v>0.45700000000000002</v>
      </c>
      <c r="M12">
        <f t="shared" si="4"/>
        <v>22.2</v>
      </c>
    </row>
    <row r="13" spans="1:16" x14ac:dyDescent="0.25">
      <c r="A13">
        <v>508</v>
      </c>
      <c r="B13">
        <v>24.66</v>
      </c>
      <c r="C13">
        <v>29.58</v>
      </c>
      <c r="E13">
        <f t="shared" si="1"/>
        <v>20</v>
      </c>
      <c r="G13" s="2">
        <f t="shared" si="0"/>
        <v>20</v>
      </c>
      <c r="H13" s="1">
        <f t="shared" si="2"/>
        <v>7.5182926829268295</v>
      </c>
      <c r="I13" s="1"/>
      <c r="L13">
        <f t="shared" si="3"/>
        <v>0.50800000000000001</v>
      </c>
      <c r="M13">
        <f t="shared" si="4"/>
        <v>24.66</v>
      </c>
    </row>
    <row r="14" spans="1:16" x14ac:dyDescent="0.25">
      <c r="A14">
        <v>610</v>
      </c>
      <c r="B14">
        <v>35.69</v>
      </c>
      <c r="C14">
        <v>42.8</v>
      </c>
      <c r="E14">
        <f t="shared" si="1"/>
        <v>24.015748031496063</v>
      </c>
      <c r="G14" s="2">
        <f t="shared" si="0"/>
        <v>24</v>
      </c>
      <c r="H14" s="1">
        <f t="shared" si="2"/>
        <v>10.88109756097561</v>
      </c>
      <c r="I14" s="1"/>
      <c r="L14">
        <f t="shared" si="3"/>
        <v>0.61</v>
      </c>
      <c r="M14">
        <f t="shared" si="4"/>
        <v>35.69</v>
      </c>
    </row>
    <row r="15" spans="1:16" x14ac:dyDescent="0.25">
      <c r="A15">
        <v>711</v>
      </c>
      <c r="B15">
        <v>40.08</v>
      </c>
      <c r="C15">
        <v>48.12</v>
      </c>
      <c r="E15">
        <f t="shared" si="1"/>
        <v>27.992125984251967</v>
      </c>
      <c r="G15" s="2">
        <f t="shared" si="0"/>
        <v>28</v>
      </c>
      <c r="H15" s="1">
        <f t="shared" si="2"/>
        <v>12.219512195121952</v>
      </c>
      <c r="I15" s="1"/>
      <c r="L15">
        <f t="shared" si="3"/>
        <v>0.71099999999999997</v>
      </c>
      <c r="M15">
        <f t="shared" si="4"/>
        <v>40.08</v>
      </c>
    </row>
    <row r="16" spans="1:16" x14ac:dyDescent="0.25">
      <c r="A16">
        <v>762</v>
      </c>
      <c r="B16">
        <v>42.6</v>
      </c>
      <c r="C16">
        <v>51.11</v>
      </c>
      <c r="E16">
        <f t="shared" si="1"/>
        <v>30</v>
      </c>
      <c r="G16" s="2">
        <f t="shared" si="0"/>
        <v>30</v>
      </c>
      <c r="H16" s="1">
        <f t="shared" si="2"/>
        <v>12.987804878048781</v>
      </c>
      <c r="I16" s="1"/>
      <c r="L16">
        <f t="shared" si="3"/>
        <v>0.76200000000000001</v>
      </c>
      <c r="M16">
        <f t="shared" si="4"/>
        <v>42.6</v>
      </c>
    </row>
    <row r="20" spans="1:13" s="3" customFormat="1" x14ac:dyDescent="0.25">
      <c r="A20" s="3" t="s">
        <v>20</v>
      </c>
      <c r="G20" s="4"/>
      <c r="L20"/>
    </row>
    <row r="21" spans="1:13" x14ac:dyDescent="0.25">
      <c r="A21" t="s">
        <v>6</v>
      </c>
      <c r="B21" t="s">
        <v>1</v>
      </c>
      <c r="G21" t="s">
        <v>6</v>
      </c>
      <c r="H21" t="s">
        <v>1</v>
      </c>
    </row>
    <row r="22" spans="1:13" x14ac:dyDescent="0.25">
      <c r="A22" t="s">
        <v>7</v>
      </c>
      <c r="B22" t="s">
        <v>8</v>
      </c>
      <c r="G22" t="s">
        <v>27</v>
      </c>
      <c r="H22" t="s">
        <v>8</v>
      </c>
    </row>
    <row r="23" spans="1:13" x14ac:dyDescent="0.25">
      <c r="A23">
        <v>500</v>
      </c>
      <c r="B23">
        <v>14.02</v>
      </c>
      <c r="G23" s="6">
        <f>A23*35.3146667</f>
        <v>17657.333349999997</v>
      </c>
      <c r="H23">
        <f>B23*1000</f>
        <v>14020</v>
      </c>
      <c r="L23">
        <f>A23</f>
        <v>500</v>
      </c>
      <c r="M23">
        <f>H23</f>
        <v>14020</v>
      </c>
    </row>
    <row r="24" spans="1:13" x14ac:dyDescent="0.25">
      <c r="A24">
        <v>1000</v>
      </c>
      <c r="B24">
        <v>30.64</v>
      </c>
      <c r="G24" s="6">
        <f t="shared" ref="G24:G28" si="5">A24*35.3146667</f>
        <v>35314.666699999994</v>
      </c>
      <c r="H24">
        <f t="shared" ref="H24:H28" si="6">B24*1000</f>
        <v>30640</v>
      </c>
      <c r="L24">
        <f t="shared" ref="L24:L28" si="7">A24</f>
        <v>1000</v>
      </c>
      <c r="M24">
        <f t="shared" ref="M24:M28" si="8">H24</f>
        <v>30640</v>
      </c>
    </row>
    <row r="25" spans="1:13" x14ac:dyDescent="0.25">
      <c r="A25">
        <v>2000</v>
      </c>
      <c r="B25">
        <v>61.21</v>
      </c>
      <c r="G25" s="6">
        <f t="shared" si="5"/>
        <v>70629.333399999989</v>
      </c>
      <c r="H25">
        <f t="shared" si="6"/>
        <v>61210</v>
      </c>
      <c r="L25">
        <f t="shared" si="7"/>
        <v>2000</v>
      </c>
      <c r="M25">
        <f t="shared" si="8"/>
        <v>61210</v>
      </c>
    </row>
    <row r="26" spans="1:13" x14ac:dyDescent="0.25">
      <c r="A26">
        <v>3750</v>
      </c>
      <c r="B26">
        <v>87.46</v>
      </c>
      <c r="G26" s="6">
        <f t="shared" si="5"/>
        <v>132430.00012499999</v>
      </c>
      <c r="H26">
        <f t="shared" si="6"/>
        <v>87460</v>
      </c>
      <c r="L26">
        <f t="shared" si="7"/>
        <v>3750</v>
      </c>
      <c r="M26">
        <f t="shared" si="8"/>
        <v>87460</v>
      </c>
    </row>
    <row r="27" spans="1:13" x14ac:dyDescent="0.25">
      <c r="A27">
        <v>5000</v>
      </c>
      <c r="B27">
        <v>122.42</v>
      </c>
      <c r="G27" s="6">
        <f t="shared" si="5"/>
        <v>176573.33349999998</v>
      </c>
      <c r="H27">
        <f t="shared" si="6"/>
        <v>122420</v>
      </c>
      <c r="L27">
        <f t="shared" si="7"/>
        <v>5000</v>
      </c>
      <c r="M27">
        <f t="shared" si="8"/>
        <v>122420</v>
      </c>
    </row>
    <row r="28" spans="1:13" x14ac:dyDescent="0.25">
      <c r="A28">
        <v>10000</v>
      </c>
      <c r="B28">
        <v>174.93</v>
      </c>
      <c r="G28" s="6">
        <f t="shared" si="5"/>
        <v>353146.66699999996</v>
      </c>
      <c r="H28">
        <f t="shared" si="6"/>
        <v>174930</v>
      </c>
      <c r="L28">
        <f t="shared" si="7"/>
        <v>10000</v>
      </c>
      <c r="M28">
        <f t="shared" si="8"/>
        <v>174930</v>
      </c>
    </row>
    <row r="30" spans="1:13" s="3" customFormat="1" x14ac:dyDescent="0.25">
      <c r="A30" s="3" t="s">
        <v>24</v>
      </c>
      <c r="G30" s="4"/>
      <c r="L30"/>
    </row>
    <row r="31" spans="1:13" x14ac:dyDescent="0.25">
      <c r="A31" t="s">
        <v>0</v>
      </c>
      <c r="B31" t="s">
        <v>1</v>
      </c>
      <c r="G31" t="s">
        <v>0</v>
      </c>
      <c r="H31" t="s">
        <v>1</v>
      </c>
    </row>
    <row r="32" spans="1:13" x14ac:dyDescent="0.25">
      <c r="A32" t="s">
        <v>2</v>
      </c>
      <c r="B32" t="s">
        <v>9</v>
      </c>
      <c r="G32" t="s">
        <v>23</v>
      </c>
      <c r="H32" t="s">
        <v>9</v>
      </c>
    </row>
    <row r="33" spans="1:13" x14ac:dyDescent="0.25">
      <c r="A33">
        <v>102</v>
      </c>
      <c r="B33">
        <v>323</v>
      </c>
      <c r="E33">
        <f>A33/10/2.54</f>
        <v>4.015748031496063</v>
      </c>
      <c r="G33" s="2">
        <f>ROUND(E33,0)</f>
        <v>4</v>
      </c>
      <c r="H33">
        <f>B33</f>
        <v>323</v>
      </c>
      <c r="L33">
        <f>A33/1000</f>
        <v>0.10199999999999999</v>
      </c>
      <c r="M33">
        <f>B33</f>
        <v>323</v>
      </c>
    </row>
    <row r="34" spans="1:13" x14ac:dyDescent="0.25">
      <c r="A34">
        <v>152</v>
      </c>
      <c r="B34">
        <v>529</v>
      </c>
      <c r="E34">
        <f t="shared" ref="E34:E44" si="9">A34/10/2.54</f>
        <v>5.984251968503937</v>
      </c>
      <c r="G34" s="2">
        <f t="shared" ref="G34" si="10">ROUND(E34,0)</f>
        <v>6</v>
      </c>
      <c r="H34">
        <f t="shared" ref="H34:H44" si="11">B34</f>
        <v>529</v>
      </c>
      <c r="L34">
        <f t="shared" ref="L34:L44" si="12">A34/1000</f>
        <v>0.152</v>
      </c>
      <c r="M34">
        <f t="shared" ref="M34:M44" si="13">B34</f>
        <v>529</v>
      </c>
    </row>
    <row r="35" spans="1:13" x14ac:dyDescent="0.25">
      <c r="A35">
        <v>203</v>
      </c>
      <c r="B35">
        <v>779</v>
      </c>
      <c r="E35">
        <f t="shared" si="9"/>
        <v>7.9921259842519685</v>
      </c>
      <c r="G35" s="2">
        <f t="shared" ref="G35" si="14">ROUND(E35,0)</f>
        <v>8</v>
      </c>
      <c r="H35">
        <f t="shared" si="11"/>
        <v>779</v>
      </c>
      <c r="L35">
        <f t="shared" si="12"/>
        <v>0.20300000000000001</v>
      </c>
      <c r="M35">
        <f t="shared" si="13"/>
        <v>779</v>
      </c>
    </row>
    <row r="36" spans="1:13" x14ac:dyDescent="0.25">
      <c r="A36">
        <v>254</v>
      </c>
      <c r="B36">
        <v>1113</v>
      </c>
      <c r="E36">
        <f t="shared" si="9"/>
        <v>10</v>
      </c>
      <c r="G36" s="2">
        <f t="shared" ref="G36" si="15">ROUND(E36,0)</f>
        <v>10</v>
      </c>
      <c r="H36">
        <f t="shared" si="11"/>
        <v>1113</v>
      </c>
      <c r="L36">
        <f t="shared" si="12"/>
        <v>0.254</v>
      </c>
      <c r="M36">
        <f t="shared" si="13"/>
        <v>1113</v>
      </c>
    </row>
    <row r="37" spans="1:13" x14ac:dyDescent="0.25">
      <c r="A37">
        <v>305</v>
      </c>
      <c r="B37">
        <v>1892</v>
      </c>
      <c r="E37">
        <f t="shared" si="9"/>
        <v>12.007874015748031</v>
      </c>
      <c r="G37" s="2">
        <f t="shared" ref="G37" si="16">ROUND(E37,0)</f>
        <v>12</v>
      </c>
      <c r="H37">
        <f t="shared" si="11"/>
        <v>1892</v>
      </c>
      <c r="L37">
        <f t="shared" si="12"/>
        <v>0.30499999999999999</v>
      </c>
      <c r="M37">
        <f t="shared" si="13"/>
        <v>1892</v>
      </c>
    </row>
    <row r="38" spans="1:13" x14ac:dyDescent="0.25">
      <c r="A38">
        <v>356</v>
      </c>
      <c r="B38">
        <v>2282</v>
      </c>
      <c r="E38">
        <f t="shared" si="9"/>
        <v>14.015748031496063</v>
      </c>
      <c r="G38" s="2">
        <f t="shared" ref="G38" si="17">ROUND(E38,0)</f>
        <v>14</v>
      </c>
      <c r="H38">
        <f t="shared" si="11"/>
        <v>2282</v>
      </c>
      <c r="L38">
        <f t="shared" si="12"/>
        <v>0.35599999999999998</v>
      </c>
      <c r="M38">
        <f t="shared" si="13"/>
        <v>2282</v>
      </c>
    </row>
    <row r="39" spans="1:13" x14ac:dyDescent="0.25">
      <c r="A39">
        <v>406</v>
      </c>
      <c r="B39">
        <v>4063</v>
      </c>
      <c r="E39">
        <f t="shared" si="9"/>
        <v>15.984251968503937</v>
      </c>
      <c r="G39" s="2">
        <f t="shared" ref="G39" si="18">ROUND(E39,0)</f>
        <v>16</v>
      </c>
      <c r="H39">
        <f t="shared" si="11"/>
        <v>4063</v>
      </c>
      <c r="L39">
        <f t="shared" si="12"/>
        <v>0.40600000000000003</v>
      </c>
      <c r="M39">
        <f t="shared" si="13"/>
        <v>4063</v>
      </c>
    </row>
    <row r="40" spans="1:13" x14ac:dyDescent="0.25">
      <c r="A40">
        <v>457</v>
      </c>
      <c r="B40">
        <v>4452</v>
      </c>
      <c r="E40">
        <f t="shared" si="9"/>
        <v>17.99212598425197</v>
      </c>
      <c r="G40" s="2">
        <f t="shared" ref="G40" si="19">ROUND(E40,0)</f>
        <v>18</v>
      </c>
      <c r="H40">
        <f t="shared" si="11"/>
        <v>4452</v>
      </c>
      <c r="L40">
        <f t="shared" si="12"/>
        <v>0.45700000000000002</v>
      </c>
      <c r="M40">
        <f t="shared" si="13"/>
        <v>4452</v>
      </c>
    </row>
    <row r="41" spans="1:13" x14ac:dyDescent="0.25">
      <c r="A41">
        <v>508</v>
      </c>
      <c r="B41">
        <v>4564</v>
      </c>
      <c r="E41">
        <f t="shared" si="9"/>
        <v>20</v>
      </c>
      <c r="G41" s="2">
        <f t="shared" ref="G41" si="20">ROUND(E41,0)</f>
        <v>20</v>
      </c>
      <c r="H41">
        <f t="shared" si="11"/>
        <v>4564</v>
      </c>
      <c r="L41">
        <f t="shared" si="12"/>
        <v>0.50800000000000001</v>
      </c>
      <c r="M41">
        <f t="shared" si="13"/>
        <v>4564</v>
      </c>
    </row>
    <row r="42" spans="1:13" x14ac:dyDescent="0.25">
      <c r="A42">
        <v>610</v>
      </c>
      <c r="B42">
        <v>5287</v>
      </c>
      <c r="E42">
        <f t="shared" si="9"/>
        <v>24.015748031496063</v>
      </c>
      <c r="G42" s="2">
        <f t="shared" ref="G42" si="21">ROUND(E42,0)</f>
        <v>24</v>
      </c>
      <c r="H42">
        <f t="shared" si="11"/>
        <v>5287</v>
      </c>
      <c r="L42">
        <f t="shared" si="12"/>
        <v>0.61</v>
      </c>
      <c r="M42">
        <f t="shared" si="13"/>
        <v>5287</v>
      </c>
    </row>
    <row r="43" spans="1:13" x14ac:dyDescent="0.25">
      <c r="A43">
        <v>711</v>
      </c>
      <c r="B43">
        <v>6122</v>
      </c>
      <c r="E43">
        <f t="shared" si="9"/>
        <v>27.992125984251967</v>
      </c>
      <c r="G43" s="2">
        <f t="shared" ref="G43" si="22">ROUND(E43,0)</f>
        <v>28</v>
      </c>
      <c r="H43">
        <f t="shared" si="11"/>
        <v>6122</v>
      </c>
      <c r="L43">
        <f t="shared" si="12"/>
        <v>0.71099999999999997</v>
      </c>
      <c r="M43">
        <f t="shared" si="13"/>
        <v>6122</v>
      </c>
    </row>
    <row r="44" spans="1:13" x14ac:dyDescent="0.25">
      <c r="A44">
        <v>762</v>
      </c>
      <c r="B44">
        <v>6790</v>
      </c>
      <c r="E44">
        <f t="shared" si="9"/>
        <v>30</v>
      </c>
      <c r="G44" s="2">
        <f t="shared" ref="G44" si="23">ROUND(E44,0)</f>
        <v>30</v>
      </c>
      <c r="H44">
        <f t="shared" si="11"/>
        <v>6790</v>
      </c>
      <c r="L44">
        <f>A44/1000</f>
        <v>0.76200000000000001</v>
      </c>
      <c r="M44">
        <f t="shared" si="13"/>
        <v>6790</v>
      </c>
    </row>
    <row r="48" spans="1:13" x14ac:dyDescent="0.25">
      <c r="A48" t="s">
        <v>25</v>
      </c>
      <c r="B48" t="s">
        <v>26</v>
      </c>
      <c r="C48" t="s">
        <v>1</v>
      </c>
      <c r="G48" t="s">
        <v>25</v>
      </c>
      <c r="H48" t="s">
        <v>1</v>
      </c>
    </row>
    <row r="49" spans="1:8" x14ac:dyDescent="0.25">
      <c r="A49" t="s">
        <v>10</v>
      </c>
      <c r="B49" t="s">
        <v>11</v>
      </c>
      <c r="C49" t="s">
        <v>9</v>
      </c>
      <c r="G49"/>
      <c r="H49" t="s">
        <v>9</v>
      </c>
    </row>
    <row r="50" spans="1:8" x14ac:dyDescent="0.25">
      <c r="A50">
        <v>8</v>
      </c>
      <c r="B50">
        <v>45.24</v>
      </c>
      <c r="C50">
        <v>4133</v>
      </c>
      <c r="D50">
        <v>5200</v>
      </c>
      <c r="G50" s="2" t="s">
        <v>30</v>
      </c>
      <c r="H50">
        <v>4133</v>
      </c>
    </row>
    <row r="51" spans="1:8" x14ac:dyDescent="0.25">
      <c r="A51">
        <v>9</v>
      </c>
      <c r="B51">
        <v>31.67</v>
      </c>
      <c r="C51">
        <v>3563</v>
      </c>
      <c r="D51">
        <v>3400</v>
      </c>
      <c r="G51" s="2" t="s">
        <v>31</v>
      </c>
      <c r="H51">
        <v>3563</v>
      </c>
    </row>
    <row r="52" spans="1:8" x14ac:dyDescent="0.25">
      <c r="A52">
        <v>10</v>
      </c>
      <c r="B52">
        <v>49.76</v>
      </c>
      <c r="C52">
        <v>4339</v>
      </c>
      <c r="D52">
        <v>6250</v>
      </c>
      <c r="G52" s="2" t="s">
        <v>32</v>
      </c>
      <c r="H52">
        <v>4339</v>
      </c>
    </row>
    <row r="53" spans="1:8" x14ac:dyDescent="0.25">
      <c r="A53">
        <v>11</v>
      </c>
      <c r="B53">
        <v>22.62</v>
      </c>
      <c r="C53">
        <v>3225</v>
      </c>
      <c r="D53">
        <v>2400</v>
      </c>
      <c r="G53" s="2" t="s">
        <v>33</v>
      </c>
      <c r="H53">
        <v>3225</v>
      </c>
    </row>
    <row r="54" spans="1:8" x14ac:dyDescent="0.25">
      <c r="A54" t="s">
        <v>12</v>
      </c>
      <c r="B54">
        <v>22.62</v>
      </c>
      <c r="C54">
        <v>3225</v>
      </c>
      <c r="D54">
        <v>2600</v>
      </c>
      <c r="G54" s="2" t="s">
        <v>34</v>
      </c>
      <c r="H54">
        <v>3225</v>
      </c>
    </row>
    <row r="55" spans="1:8" x14ac:dyDescent="0.25">
      <c r="A55" t="s">
        <v>13</v>
      </c>
      <c r="B55">
        <v>24.88</v>
      </c>
      <c r="C55">
        <v>3307</v>
      </c>
      <c r="D55">
        <v>3125</v>
      </c>
      <c r="G55" s="2" t="s">
        <v>35</v>
      </c>
      <c r="H55">
        <v>3307</v>
      </c>
    </row>
    <row r="56" spans="1:8" x14ac:dyDescent="0.25">
      <c r="A56" t="s">
        <v>14</v>
      </c>
      <c r="B56">
        <v>11.31</v>
      </c>
      <c r="C56">
        <v>2850</v>
      </c>
      <c r="D56">
        <v>1200</v>
      </c>
      <c r="H56">
        <v>2850</v>
      </c>
    </row>
    <row r="57" spans="1:8" x14ac:dyDescent="0.25">
      <c r="A57" t="s">
        <v>15</v>
      </c>
      <c r="B57">
        <v>54.28</v>
      </c>
      <c r="C57">
        <v>4554</v>
      </c>
      <c r="D57">
        <v>6240</v>
      </c>
      <c r="H57">
        <v>4554</v>
      </c>
    </row>
    <row r="58" spans="1:8" x14ac:dyDescent="0.25">
      <c r="A58" t="s">
        <v>16</v>
      </c>
      <c r="B58">
        <v>38</v>
      </c>
      <c r="C58">
        <v>3820</v>
      </c>
      <c r="D58">
        <v>4080</v>
      </c>
      <c r="H58">
        <v>3820</v>
      </c>
    </row>
    <row r="59" spans="1:8" x14ac:dyDescent="0.25">
      <c r="A59" t="s">
        <v>17</v>
      </c>
      <c r="B59">
        <v>59.71</v>
      </c>
      <c r="C59">
        <v>4823</v>
      </c>
      <c r="D59">
        <v>7500</v>
      </c>
      <c r="H59">
        <v>4823</v>
      </c>
    </row>
    <row r="60" spans="1:8" x14ac:dyDescent="0.25">
      <c r="B60">
        <v>0.1</v>
      </c>
      <c r="C60">
        <v>0.1</v>
      </c>
      <c r="D60">
        <v>0.1</v>
      </c>
    </row>
    <row r="66" spans="1:6" x14ac:dyDescent="0.25">
      <c r="A66" t="s">
        <v>10</v>
      </c>
      <c r="B66" t="s">
        <v>28</v>
      </c>
      <c r="C66" t="s">
        <v>29</v>
      </c>
    </row>
    <row r="67" spans="1:6" x14ac:dyDescent="0.25">
      <c r="A67">
        <v>8</v>
      </c>
      <c r="B67">
        <v>0</v>
      </c>
      <c r="C67">
        <v>70</v>
      </c>
    </row>
    <row r="68" spans="1:6" x14ac:dyDescent="0.25">
      <c r="A68">
        <v>8</v>
      </c>
      <c r="B68">
        <v>60</v>
      </c>
      <c r="C68">
        <v>50</v>
      </c>
      <c r="E68">
        <f>(B68-B67)*(C67-C68)/2+(B68-B67)*C68</f>
        <v>3600</v>
      </c>
    </row>
    <row r="69" spans="1:6" x14ac:dyDescent="0.25">
      <c r="A69">
        <v>8</v>
      </c>
      <c r="B69">
        <v>100</v>
      </c>
      <c r="C69">
        <v>30</v>
      </c>
      <c r="E69">
        <f>(B69-B68)*(C68-C69)/2+(B69-B68)*C69</f>
        <v>1600</v>
      </c>
      <c r="F69">
        <f>SUM(E68:E69)</f>
        <v>5200</v>
      </c>
    </row>
    <row r="71" spans="1:6" x14ac:dyDescent="0.25">
      <c r="A71">
        <v>9</v>
      </c>
      <c r="B71">
        <v>0</v>
      </c>
      <c r="C71">
        <v>90</v>
      </c>
    </row>
    <row r="72" spans="1:6" x14ac:dyDescent="0.25">
      <c r="A72">
        <v>9</v>
      </c>
      <c r="B72">
        <v>30</v>
      </c>
      <c r="C72">
        <v>70</v>
      </c>
      <c r="E72">
        <f>(B72-B71)*(C71-C72)/2+(B72-B71)*C72</f>
        <v>2400</v>
      </c>
    </row>
    <row r="73" spans="1:6" x14ac:dyDescent="0.25">
      <c r="A73">
        <v>9</v>
      </c>
      <c r="B73">
        <v>50</v>
      </c>
      <c r="C73">
        <v>30</v>
      </c>
      <c r="E73">
        <f>(B73-B72)*(C72-C73)/2+(B73-B72)*C73</f>
        <v>1000</v>
      </c>
      <c r="F73">
        <f>SUM(E72:E73)</f>
        <v>3400</v>
      </c>
    </row>
    <row r="75" spans="1:6" x14ac:dyDescent="0.25">
      <c r="A75">
        <v>10</v>
      </c>
      <c r="B75">
        <v>0</v>
      </c>
      <c r="C75">
        <v>120</v>
      </c>
    </row>
    <row r="76" spans="1:6" x14ac:dyDescent="0.25">
      <c r="A76">
        <v>10</v>
      </c>
      <c r="B76">
        <v>30</v>
      </c>
      <c r="C76">
        <v>110</v>
      </c>
      <c r="E76">
        <f>(B76-B75)*(C75-C76)/2+(B76-B75)*C76</f>
        <v>3450</v>
      </c>
    </row>
    <row r="77" spans="1:6" x14ac:dyDescent="0.25">
      <c r="A77">
        <v>10</v>
      </c>
      <c r="B77">
        <v>70</v>
      </c>
      <c r="C77">
        <v>30</v>
      </c>
      <c r="E77">
        <f>(B77-B76)*(C76-C77)/2+(B77-B76)*C77</f>
        <v>2800</v>
      </c>
      <c r="F77">
        <f>SUM(E76:E77)</f>
        <v>6250</v>
      </c>
    </row>
    <row r="79" spans="1:6" x14ac:dyDescent="0.25">
      <c r="A79">
        <v>11</v>
      </c>
      <c r="B79">
        <v>0</v>
      </c>
      <c r="C79">
        <v>90</v>
      </c>
    </row>
    <row r="80" spans="1:6" x14ac:dyDescent="0.25">
      <c r="A80">
        <v>11</v>
      </c>
      <c r="B80">
        <v>30</v>
      </c>
      <c r="C80">
        <v>50</v>
      </c>
      <c r="E80">
        <f>(B80-B79)*(C79-C80)/2+(B80-B79)*C80</f>
        <v>2100</v>
      </c>
    </row>
    <row r="81" spans="1:6" x14ac:dyDescent="0.25">
      <c r="A81">
        <v>11</v>
      </c>
      <c r="B81">
        <v>40</v>
      </c>
      <c r="C81">
        <v>10</v>
      </c>
      <c r="E81">
        <f>(B81-B80)*(C80-C81)/2+(B81-B80)*C81</f>
        <v>300</v>
      </c>
      <c r="F81">
        <f>SUM(E80:E81)</f>
        <v>2400</v>
      </c>
    </row>
    <row r="83" spans="1:6" x14ac:dyDescent="0.25">
      <c r="A83" t="s">
        <v>12</v>
      </c>
      <c r="B83">
        <v>0</v>
      </c>
      <c r="C83">
        <v>70</v>
      </c>
    </row>
    <row r="84" spans="1:6" x14ac:dyDescent="0.25">
      <c r="A84" t="s">
        <v>12</v>
      </c>
      <c r="B84">
        <v>30</v>
      </c>
      <c r="C84">
        <v>50</v>
      </c>
      <c r="E84">
        <f>(B84-B83)*(C83-C84)/2+(B84-B83)*C84</f>
        <v>1800</v>
      </c>
    </row>
    <row r="85" spans="1:6" x14ac:dyDescent="0.25">
      <c r="A85" t="s">
        <v>12</v>
      </c>
      <c r="B85">
        <v>50</v>
      </c>
      <c r="C85">
        <v>30</v>
      </c>
      <c r="E85">
        <f>(B85-B84)*(C84-C85)/2+(B85-B84)*C85</f>
        <v>800</v>
      </c>
      <c r="F85">
        <f>SUM(E84:E85)</f>
        <v>2600</v>
      </c>
    </row>
    <row r="87" spans="1:6" x14ac:dyDescent="0.25">
      <c r="A87" t="s">
        <v>13</v>
      </c>
      <c r="B87">
        <v>0</v>
      </c>
      <c r="C87">
        <v>120</v>
      </c>
    </row>
    <row r="88" spans="1:6" x14ac:dyDescent="0.25">
      <c r="A88" t="s">
        <v>13</v>
      </c>
      <c r="B88">
        <v>15</v>
      </c>
      <c r="C88">
        <v>110</v>
      </c>
      <c r="E88">
        <f>(B88-B87)*(C87-C88)/2+(B88-B87)*C88</f>
        <v>1725</v>
      </c>
    </row>
    <row r="89" spans="1:6" x14ac:dyDescent="0.25">
      <c r="A89" t="s">
        <v>13</v>
      </c>
      <c r="B89">
        <v>35</v>
      </c>
      <c r="C89">
        <v>30</v>
      </c>
      <c r="E89">
        <f>(B89-B88)*(C88-C89)/2+(B89-B88)*C89</f>
        <v>1400</v>
      </c>
      <c r="F89">
        <f>SUM(E88:E89)</f>
        <v>3125</v>
      </c>
    </row>
    <row r="91" spans="1:6" x14ac:dyDescent="0.25">
      <c r="A91" t="s">
        <v>14</v>
      </c>
      <c r="B91">
        <v>0</v>
      </c>
      <c r="C91">
        <v>90</v>
      </c>
    </row>
    <row r="92" spans="1:6" x14ac:dyDescent="0.25">
      <c r="A92" t="s">
        <v>14</v>
      </c>
      <c r="B92">
        <v>15</v>
      </c>
      <c r="C92">
        <v>50</v>
      </c>
      <c r="E92">
        <f>(B92-B91)*(C91-C92)/2+(B92-B91)*C92</f>
        <v>1050</v>
      </c>
    </row>
    <row r="93" spans="1:6" x14ac:dyDescent="0.25">
      <c r="A93" t="s">
        <v>14</v>
      </c>
      <c r="B93">
        <v>20</v>
      </c>
      <c r="C93">
        <v>10</v>
      </c>
      <c r="E93">
        <f>(B93-B92)*(C92-C93)/2+(B93-B92)*C93</f>
        <v>150</v>
      </c>
      <c r="F93">
        <f>SUM(E92:E93)</f>
        <v>1200</v>
      </c>
    </row>
    <row r="95" spans="1:6" x14ac:dyDescent="0.25">
      <c r="A95" t="s">
        <v>15</v>
      </c>
      <c r="B95">
        <v>0</v>
      </c>
      <c r="C95">
        <v>84</v>
      </c>
    </row>
    <row r="96" spans="1:6" x14ac:dyDescent="0.25">
      <c r="A96" t="s">
        <v>15</v>
      </c>
      <c r="B96">
        <v>60</v>
      </c>
      <c r="C96">
        <v>60</v>
      </c>
      <c r="E96">
        <f>(B96-B95)*(C95-C96)/2+(B96-B95)*C96</f>
        <v>4320</v>
      </c>
    </row>
    <row r="97" spans="1:6" x14ac:dyDescent="0.25">
      <c r="A97" t="s">
        <v>15</v>
      </c>
      <c r="B97">
        <v>100</v>
      </c>
      <c r="C97">
        <v>36</v>
      </c>
      <c r="E97">
        <f>(B97-B96)*(C96-C97)/2+(B97-B96)*C97</f>
        <v>1920</v>
      </c>
      <c r="F97">
        <f>SUM(E96:E97)</f>
        <v>6240</v>
      </c>
    </row>
    <row r="99" spans="1:6" x14ac:dyDescent="0.25">
      <c r="A99" t="s">
        <v>16</v>
      </c>
      <c r="B99">
        <v>0</v>
      </c>
      <c r="C99">
        <v>108</v>
      </c>
    </row>
    <row r="100" spans="1:6" x14ac:dyDescent="0.25">
      <c r="A100" t="s">
        <v>16</v>
      </c>
      <c r="B100">
        <v>30</v>
      </c>
      <c r="C100">
        <v>84</v>
      </c>
      <c r="E100">
        <f>(B100-B99)*(C99-C100)/2+(B100-B99)*C100</f>
        <v>2880</v>
      </c>
    </row>
    <row r="101" spans="1:6" x14ac:dyDescent="0.25">
      <c r="A101" t="s">
        <v>16</v>
      </c>
      <c r="B101">
        <v>50</v>
      </c>
      <c r="C101">
        <v>36</v>
      </c>
      <c r="E101">
        <f>(B101-B100)*(C100-C101)/2+(B101-B100)*C101</f>
        <v>1200</v>
      </c>
      <c r="F101">
        <f>SUM(E100:E101)</f>
        <v>4080</v>
      </c>
    </row>
    <row r="103" spans="1:6" x14ac:dyDescent="0.25">
      <c r="A103" t="s">
        <v>17</v>
      </c>
      <c r="B103">
        <v>0</v>
      </c>
      <c r="C103">
        <v>144</v>
      </c>
    </row>
    <row r="104" spans="1:6" x14ac:dyDescent="0.25">
      <c r="A104" t="s">
        <v>17</v>
      </c>
      <c r="B104">
        <v>30</v>
      </c>
      <c r="C104">
        <v>132</v>
      </c>
      <c r="E104">
        <f>(B104-B103)*(C103-C104)/2+(B104-B103)*C104</f>
        <v>4140</v>
      </c>
    </row>
    <row r="105" spans="1:6" x14ac:dyDescent="0.25">
      <c r="A105" t="s">
        <v>17</v>
      </c>
      <c r="B105">
        <v>70</v>
      </c>
      <c r="C105">
        <v>36</v>
      </c>
      <c r="E105">
        <f>(B105-B104)*(C104-C105)/2+(B105-B104)*C105</f>
        <v>3360</v>
      </c>
      <c r="F105">
        <f>SUM(E104:E105)</f>
        <v>7500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L5" sqref="L5:M16"/>
    </sheetView>
  </sheetViews>
  <sheetFormatPr defaultRowHeight="15" x14ac:dyDescent="0.25"/>
  <cols>
    <col min="1" max="1" width="15.140625" bestFit="1" customWidth="1"/>
    <col min="2" max="2" width="16.5703125" bestFit="1" customWidth="1"/>
    <col min="3" max="3" width="12" bestFit="1" customWidth="1"/>
    <col min="4" max="4" width="11.28515625" bestFit="1" customWidth="1"/>
    <col min="5" max="5" width="17.42578125" bestFit="1" customWidth="1"/>
    <col min="6" max="6" width="9" bestFit="1" customWidth="1"/>
    <col min="13" max="13" width="13.5703125" bestFit="1" customWidth="1"/>
  </cols>
  <sheetData>
    <row r="1" spans="1:13" x14ac:dyDescent="0.25">
      <c r="A1" t="s">
        <v>21</v>
      </c>
      <c r="G1" s="2" t="s">
        <v>22</v>
      </c>
      <c r="L1" t="s">
        <v>43</v>
      </c>
    </row>
    <row r="2" spans="1:13" x14ac:dyDescent="0.25">
      <c r="A2" s="4" t="s">
        <v>19</v>
      </c>
      <c r="B2" s="3"/>
      <c r="C2" s="3"/>
      <c r="D2" s="3"/>
      <c r="E2" s="3"/>
      <c r="F2" s="3"/>
      <c r="G2" s="4"/>
      <c r="H2" s="3"/>
    </row>
    <row r="3" spans="1:13" x14ac:dyDescent="0.25">
      <c r="A3" t="s">
        <v>39</v>
      </c>
      <c r="B3" t="s">
        <v>38</v>
      </c>
      <c r="G3" s="2" t="s">
        <v>0</v>
      </c>
      <c r="H3" t="s">
        <v>4</v>
      </c>
    </row>
    <row r="4" spans="1:13" x14ac:dyDescent="0.25">
      <c r="A4" t="s">
        <v>36</v>
      </c>
      <c r="B4" t="s">
        <v>37</v>
      </c>
      <c r="G4" s="2" t="s">
        <v>23</v>
      </c>
      <c r="H4" t="s">
        <v>40</v>
      </c>
      <c r="L4" t="s">
        <v>41</v>
      </c>
      <c r="M4" t="s">
        <v>42</v>
      </c>
    </row>
    <row r="5" spans="1:13" x14ac:dyDescent="0.25">
      <c r="A5">
        <v>102</v>
      </c>
      <c r="B5">
        <v>5.9</v>
      </c>
      <c r="E5">
        <f>A5/10/2.54</f>
        <v>4.015748031496063</v>
      </c>
      <c r="G5" s="2">
        <f>ROUND(E5,0)</f>
        <v>4</v>
      </c>
      <c r="H5" s="1">
        <f>B5/3.28</f>
        <v>1.7987804878048783</v>
      </c>
      <c r="L5">
        <f>A5/1000</f>
        <v>0.10199999999999999</v>
      </c>
      <c r="M5">
        <f>B5</f>
        <v>5.9</v>
      </c>
    </row>
    <row r="6" spans="1:13" x14ac:dyDescent="0.25">
      <c r="A6">
        <v>152</v>
      </c>
      <c r="B6">
        <v>9.7100000000000009</v>
      </c>
      <c r="E6">
        <f t="shared" ref="E6:E16" si="0">A6/10/2.54</f>
        <v>5.984251968503937</v>
      </c>
      <c r="G6" s="2">
        <f>ROUND(E6,0)</f>
        <v>6</v>
      </c>
      <c r="H6" s="1">
        <f t="shared" ref="H6:H16" si="1">B6/3.28</f>
        <v>2.9603658536585371</v>
      </c>
      <c r="L6">
        <f t="shared" ref="L6:L16" si="2">A6/1000</f>
        <v>0.152</v>
      </c>
      <c r="M6">
        <f t="shared" ref="M6:M16" si="3">B6</f>
        <v>9.7100000000000009</v>
      </c>
    </row>
    <row r="7" spans="1:13" x14ac:dyDescent="0.25">
      <c r="A7">
        <v>203</v>
      </c>
      <c r="B7">
        <v>13.94</v>
      </c>
      <c r="E7">
        <f t="shared" si="0"/>
        <v>7.9921259842519685</v>
      </c>
      <c r="G7" s="2">
        <f t="shared" ref="G7:G15" si="4">ROUND(E7,0)</f>
        <v>8</v>
      </c>
      <c r="H7" s="1">
        <f t="shared" si="1"/>
        <v>4.25</v>
      </c>
      <c r="L7">
        <f t="shared" si="2"/>
        <v>0.20300000000000001</v>
      </c>
      <c r="M7">
        <f t="shared" si="3"/>
        <v>13.94</v>
      </c>
    </row>
    <row r="8" spans="1:13" x14ac:dyDescent="0.25">
      <c r="A8">
        <v>254</v>
      </c>
      <c r="B8">
        <v>18.43</v>
      </c>
      <c r="E8">
        <f t="shared" si="0"/>
        <v>10</v>
      </c>
      <c r="G8" s="2">
        <f t="shared" si="4"/>
        <v>10</v>
      </c>
      <c r="H8" s="1">
        <f t="shared" si="1"/>
        <v>5.6189024390243905</v>
      </c>
      <c r="L8">
        <f t="shared" si="2"/>
        <v>0.254</v>
      </c>
      <c r="M8">
        <f t="shared" si="3"/>
        <v>18.43</v>
      </c>
    </row>
    <row r="9" spans="1:13" x14ac:dyDescent="0.25">
      <c r="A9">
        <v>305</v>
      </c>
      <c r="B9">
        <v>23.16</v>
      </c>
      <c r="E9">
        <f t="shared" si="0"/>
        <v>12.007874015748031</v>
      </c>
      <c r="G9" s="2">
        <f t="shared" si="4"/>
        <v>12</v>
      </c>
      <c r="H9" s="1">
        <f t="shared" si="1"/>
        <v>7.0609756097560981</v>
      </c>
      <c r="L9">
        <f t="shared" si="2"/>
        <v>0.30499999999999999</v>
      </c>
      <c r="M9">
        <f t="shared" si="3"/>
        <v>23.16</v>
      </c>
    </row>
    <row r="10" spans="1:13" x14ac:dyDescent="0.25">
      <c r="A10">
        <v>356</v>
      </c>
      <c r="B10">
        <v>28.09</v>
      </c>
      <c r="E10">
        <f t="shared" si="0"/>
        <v>14.015748031496063</v>
      </c>
      <c r="G10" s="2">
        <f t="shared" si="4"/>
        <v>14</v>
      </c>
      <c r="H10" s="1">
        <f t="shared" si="1"/>
        <v>8.5640243902439028</v>
      </c>
      <c r="L10">
        <f t="shared" si="2"/>
        <v>0.35599999999999998</v>
      </c>
      <c r="M10">
        <f t="shared" si="3"/>
        <v>28.09</v>
      </c>
    </row>
    <row r="11" spans="1:13" x14ac:dyDescent="0.25">
      <c r="A11">
        <v>406</v>
      </c>
      <c r="B11">
        <v>33.090000000000003</v>
      </c>
      <c r="E11">
        <f t="shared" si="0"/>
        <v>15.984251968503937</v>
      </c>
      <c r="G11" s="2">
        <f t="shared" si="4"/>
        <v>16</v>
      </c>
      <c r="H11" s="1">
        <f t="shared" si="1"/>
        <v>10.088414634146343</v>
      </c>
      <c r="L11">
        <f t="shared" si="2"/>
        <v>0.40600000000000003</v>
      </c>
      <c r="M11">
        <f t="shared" si="3"/>
        <v>33.090000000000003</v>
      </c>
    </row>
    <row r="12" spans="1:13" x14ac:dyDescent="0.25">
      <c r="A12">
        <v>457</v>
      </c>
      <c r="B12">
        <v>38.35</v>
      </c>
      <c r="E12">
        <f t="shared" si="0"/>
        <v>17.99212598425197</v>
      </c>
      <c r="G12" s="2">
        <f t="shared" si="4"/>
        <v>18</v>
      </c>
      <c r="H12" s="1">
        <f t="shared" si="1"/>
        <v>11.692073170731708</v>
      </c>
      <c r="L12">
        <f t="shared" si="2"/>
        <v>0.45700000000000002</v>
      </c>
      <c r="M12">
        <f t="shared" si="3"/>
        <v>38.35</v>
      </c>
    </row>
    <row r="13" spans="1:13" x14ac:dyDescent="0.25">
      <c r="A13">
        <v>508</v>
      </c>
      <c r="B13">
        <v>43.76</v>
      </c>
      <c r="E13">
        <f t="shared" si="0"/>
        <v>20</v>
      </c>
      <c r="G13" s="2">
        <f t="shared" si="4"/>
        <v>20</v>
      </c>
      <c r="H13" s="1">
        <f t="shared" si="1"/>
        <v>13.341463414634147</v>
      </c>
      <c r="L13">
        <f t="shared" si="2"/>
        <v>0.50800000000000001</v>
      </c>
      <c r="M13">
        <f t="shared" si="3"/>
        <v>43.76</v>
      </c>
    </row>
    <row r="14" spans="1:13" x14ac:dyDescent="0.25">
      <c r="A14">
        <v>610</v>
      </c>
      <c r="B14">
        <v>54.99</v>
      </c>
      <c r="E14">
        <f t="shared" si="0"/>
        <v>24.015748031496063</v>
      </c>
      <c r="G14" s="2">
        <f t="shared" si="4"/>
        <v>24</v>
      </c>
      <c r="H14" s="1">
        <f t="shared" si="1"/>
        <v>16.765243902439025</v>
      </c>
      <c r="L14">
        <f t="shared" si="2"/>
        <v>0.61</v>
      </c>
      <c r="M14">
        <f t="shared" si="3"/>
        <v>54.99</v>
      </c>
    </row>
    <row r="15" spans="1:13" x14ac:dyDescent="0.25">
      <c r="A15">
        <v>711</v>
      </c>
      <c r="B15">
        <v>66.569999999999993</v>
      </c>
      <c r="E15">
        <f t="shared" si="0"/>
        <v>27.992125984251967</v>
      </c>
      <c r="G15" s="2">
        <f t="shared" si="4"/>
        <v>28</v>
      </c>
      <c r="H15" s="1">
        <f t="shared" si="1"/>
        <v>20.295731707317071</v>
      </c>
      <c r="L15">
        <f t="shared" si="2"/>
        <v>0.71099999999999997</v>
      </c>
      <c r="M15">
        <f t="shared" si="3"/>
        <v>66.569999999999993</v>
      </c>
    </row>
    <row r="16" spans="1:13" x14ac:dyDescent="0.25">
      <c r="A16">
        <v>762</v>
      </c>
      <c r="B16">
        <v>72.58</v>
      </c>
      <c r="E16">
        <f t="shared" si="0"/>
        <v>30</v>
      </c>
      <c r="G16" s="2">
        <f>ROUND(E16,0)</f>
        <v>30</v>
      </c>
      <c r="H16" s="1">
        <f t="shared" si="1"/>
        <v>22.128048780487806</v>
      </c>
      <c r="L16">
        <f t="shared" si="2"/>
        <v>0.76200000000000001</v>
      </c>
      <c r="M16">
        <f t="shared" si="3"/>
        <v>72.58</v>
      </c>
    </row>
    <row r="33" spans="3:3" x14ac:dyDescent="0.25">
      <c r="C3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3" sqref="E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</vt:lpstr>
      <vt:lpstr>GHG</vt:lpstr>
      <vt:lpstr>Sheet3</vt:lpstr>
    </vt:vector>
  </TitlesOfParts>
  <Company>Sandia National Laboratories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kaklise</dc:creator>
  <cp:lastModifiedBy>kaklise</cp:lastModifiedBy>
  <dcterms:created xsi:type="dcterms:W3CDTF">2013-11-14T18:26:01Z</dcterms:created>
  <dcterms:modified xsi:type="dcterms:W3CDTF">2014-08-19T16:18:17Z</dcterms:modified>
</cp:coreProperties>
</file>