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piyush.patre\Desktop\Piyush\iQTabs\Materials\"/>
    </mc:Choice>
  </mc:AlternateContent>
  <xr:revisionPtr revIDLastSave="0" documentId="13_ncr:1_{C531A9C8-CFEE-49DC-9603-EB0324CDB3C5}" xr6:coauthVersionLast="47" xr6:coauthVersionMax="47" xr10:uidLastSave="{00000000-0000-0000-0000-000000000000}"/>
  <bookViews>
    <workbookView xWindow="-110" yWindow="-110" windowWidth="19420" windowHeight="10420" tabRatio="910" activeTab="1" xr2:uid="{00000000-000D-0000-FFFF-FFFF00000000}"/>
  </bookViews>
  <sheets>
    <sheet name="Project Info &amp; Deliverables" sheetId="1" r:id="rId1"/>
    <sheet name="Stub Specs" sheetId="2" r:id="rId2"/>
    <sheet name="Questions" sheetId="3" r:id="rId3"/>
    <sheet name="Shared Response Lists" sheetId="4" r:id="rId4"/>
    <sheet name="Banner Specs" sheetId="5" r:id="rId5"/>
    <sheet name="Request-Change Log" sheetId="6" r:id="rId6"/>
    <sheet name="Weighting" sheetId="7" r:id="rId7"/>
    <sheet name="Definitions" sheetId="8" r:id="rId8"/>
    <sheet name="Lists-Hidden (2)" sheetId="9" state="hidden" r:id="rId9"/>
  </sheets>
  <externalReferences>
    <externalReference r:id="rId10"/>
    <externalReference r:id="rId11"/>
    <externalReference r:id="rId12"/>
  </externalReferences>
  <definedNames>
    <definedName name="_dec1">'[1]Tab Cover Sheet'!$AD$17:$AD$20</definedName>
    <definedName name="_dec2">'[1]Tab Cover Sheet'!$AI$9:$AI$12</definedName>
    <definedName name="BU" localSheetId="8">'Lists-Hidden (2)'!$B$17:$B$22</definedName>
    <definedName name="BU">#REF!</definedName>
    <definedName name="Direction" localSheetId="7">'[2]Lists-Hidden (2)'!$B$30:$B$32</definedName>
    <definedName name="Direction" localSheetId="8">'Lists-Hidden (2)'!$B$30:$B$32</definedName>
    <definedName name="Direction">#REF!</definedName>
    <definedName name="F2F_List">[3]List!$AP$2:$AP$4</definedName>
    <definedName name="FP" localSheetId="7">'[2]Lists-Hidden (2)'!$B$25:$B$27</definedName>
    <definedName name="FP" localSheetId="8">'Lists-Hidden (2)'!$B$25:$B$27</definedName>
    <definedName name="FP">#REF!</definedName>
    <definedName name="Freq">'[1]Tab Cover Sheet'!$AJ$15:$AJ$17</definedName>
    <definedName name="LookFeel">[3]List!$N$2:$N$3</definedName>
    <definedName name="mark">'[1]Tab Cover Sheet'!$AH$1:$AH$2</definedName>
    <definedName name="Methodology" localSheetId="7">'[2]Lists-Hidden (2)'!$B$5:$B$10</definedName>
    <definedName name="Methodology" localSheetId="8">'Lists-Hidden (2)'!$B$5:$B$10</definedName>
    <definedName name="Methodology">#REF!</definedName>
    <definedName name="percent">'[1]Tab Cover Sheet'!$AE$20:$AE$23</definedName>
    <definedName name="print">'[1]Tab Cover Sheet'!$AE$25:$AE$27</definedName>
    <definedName name="_xlnm.Print_Area" localSheetId="6">Weighting!$A$1:$D$64</definedName>
    <definedName name="Print_Area_MI" localSheetId="7">#REF!</definedName>
    <definedName name="Print_Area_MI" localSheetId="8">#REF!</definedName>
    <definedName name="Print_Area_MI">#REF!</definedName>
    <definedName name="Print_Titles_MI" localSheetId="7">#REF!</definedName>
    <definedName name="Print_Titles_MI" localSheetId="8">#REF!</definedName>
    <definedName name="Print_Titles_MI">#REF!</definedName>
    <definedName name="sample2">'[1]Tab Cover Sheet'!$AK$1:$AK$11</definedName>
    <definedName name="type">'[1]Tab Cover Sheet'!$AJ$1:$AJ$12</definedName>
    <definedName name="YN" localSheetId="7">'[2]Lists-Hidden (2)'!$B$13:$B$14</definedName>
    <definedName name="YN" localSheetId="8">'Lists-Hidden (2)'!$B$13:$B$14</definedName>
    <definedName name="YN">#REF!</definedName>
    <definedName name="YNList">[3]List!$C$2:$C$4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 l="1"/>
  <c r="A4" i="2"/>
  <c r="C67" i="7"/>
  <c r="C53" i="7"/>
  <c r="C39" i="7"/>
  <c r="C25" i="7"/>
  <c r="C11" i="7"/>
  <c r="B976" i="3"/>
  <c r="B963" i="3"/>
  <c r="B935" i="3"/>
  <c r="B838" i="3"/>
  <c r="B830" i="3"/>
  <c r="B811" i="3"/>
  <c r="B798" i="3"/>
  <c r="B796" i="3"/>
  <c r="B780" i="3"/>
  <c r="B767" i="3"/>
  <c r="B765" i="3"/>
  <c r="B749" i="3"/>
  <c r="B736" i="3"/>
  <c r="B734" i="3"/>
  <c r="B731" i="3"/>
  <c r="B728" i="3"/>
  <c r="B712" i="3"/>
  <c r="B703" i="3"/>
  <c r="B689" i="3"/>
  <c r="B686" i="3"/>
  <c r="B682" i="3"/>
  <c r="B674" i="3"/>
  <c r="B666" i="3"/>
  <c r="B642" i="3"/>
  <c r="B631" i="3"/>
  <c r="B629" i="3"/>
  <c r="B627" i="3"/>
  <c r="B625" i="3"/>
  <c r="B623" i="3"/>
  <c r="B609" i="3"/>
  <c r="B577" i="3"/>
  <c r="B572" i="3"/>
  <c r="B556" i="3"/>
  <c r="B551" i="3"/>
  <c r="B521" i="3"/>
  <c r="B516" i="3"/>
  <c r="B514" i="3"/>
  <c r="B509" i="3"/>
  <c r="B498" i="3"/>
  <c r="B487" i="3"/>
  <c r="B476" i="3"/>
  <c r="B465" i="3"/>
  <c r="B442" i="3"/>
  <c r="B437" i="3"/>
  <c r="B432" i="3"/>
  <c r="B427" i="3"/>
  <c r="B416" i="3"/>
  <c r="B412" i="3"/>
  <c r="B408" i="3"/>
  <c r="B404" i="3"/>
  <c r="B396" i="3"/>
  <c r="B375" i="3"/>
  <c r="B372" i="3"/>
  <c r="B369" i="3"/>
  <c r="B360" i="3"/>
  <c r="B279" i="3"/>
  <c r="A3"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swalker</author>
  </authors>
  <commentList>
    <comment ref="F13" authorId="0" shapeId="0" xr:uid="{00000000-0006-0000-0000-000001000000}">
      <text>
        <r>
          <rPr>
            <sz val="10"/>
            <rFont val="Arial"/>
          </rPr>
          <t xml:space="preserve">About idREPORTS
idREPORTS are available on all standard ad hoc projects. You have two options...
Option 1:  Data Exported Using IIS Deliver Scripts (raw):  DP will use IISDeliver scripts to clean out most of the unwanted variables which can be delivered within 4 hours of QA sign-off (same day if QA sign-off is prior to NOON - CST / next day if QA sign-off is after NOON - CST)
Option 2:  Data with Weights:  If weighted data is required, data will be delivered 4 hours after weights are finalized (same day if weights are finalized prior to NOON - CST / next day if weights are finalized after NOON - CST)
</t>
        </r>
      </text>
    </comment>
    <comment ref="F14" authorId="0" shapeId="0" xr:uid="{00000000-0006-0000-0000-000002000000}">
      <text>
        <r>
          <rPr>
            <sz val="10"/>
            <rFont val="Arial"/>
          </rPr>
          <t xml:space="preserve">About idREPORTS
idREPORTS are available on all standard ad hoc projects. You have two options...
Option 1:  Data Exported Using IIS Deliver Scripts (raw):  DP will use IISDeliver scripts to clean out most of the unwanted variables which can be delivered within 4 hours of QA sign-off (same day if QA sign-off is prior to NOON - CST / next day if QA sign-off is after NOON - CST)
Option 2:  Data with Weights:  If weighted data is required, data will be delivered 4 hours after weights are finalized (same day if weights are finalized prior to NOON - CST / next day if weights are finalized after NOON - CST)
</t>
        </r>
      </text>
    </comment>
    <comment ref="F24" authorId="0" shapeId="0" xr:uid="{00000000-0006-0000-0000-000003000000}">
      <text>
        <r>
          <rPr>
            <sz val="10"/>
            <rFont val="Arial"/>
          </rPr>
          <t xml:space="preserve">SPSS - Clean/Analytical 
Includes subset of closed end questions required for Multivariate Analysis.  GMU/Analytics should provide list of variables to include in the SPSS
</t>
        </r>
      </text>
    </comment>
    <comment ref="F25" authorId="0" shapeId="0" xr:uid="{00000000-0006-0000-0000-000004000000}">
      <text>
        <r>
          <rPr>
            <sz val="10"/>
            <rFont val="Arial"/>
          </rPr>
          <t xml:space="preserve">SPSS - Client Ready 
Requires DP to set up ALL tables to develop a 'Clean' file
</t>
        </r>
      </text>
    </comment>
    <comment ref="F26" authorId="0" shapeId="0" xr:uid="{00000000-0006-0000-0000-000005000000}">
      <text>
        <r>
          <rPr>
            <sz val="10"/>
            <rFont val="Arial"/>
          </rPr>
          <t xml:space="preserve">SPSS - Raw (straight from Dimensions) 
Data will NOT be cleaned but extraneous scripting variables are removed
</t>
        </r>
      </text>
    </comment>
  </commentList>
</comments>
</file>

<file path=xl/sharedStrings.xml><?xml version="1.0" encoding="utf-8"?>
<sst xmlns="http://schemas.openxmlformats.org/spreadsheetml/2006/main" count="5974" uniqueCount="2536">
  <si>
    <t>GENERAL PROJECT INFORMATION</t>
  </si>
  <si>
    <t>verson 1.0.2</t>
  </si>
  <si>
    <t>Study Details</t>
  </si>
  <si>
    <t>Deliverables Requested</t>
  </si>
  <si>
    <t>Job Number</t>
  </si>
  <si>
    <t>Data tables in Excel</t>
  </si>
  <si>
    <t>Yes</t>
  </si>
  <si>
    <t>Job Name</t>
  </si>
  <si>
    <t xml:space="preserve">    iData format</t>
  </si>
  <si>
    <t>weighting</t>
  </si>
  <si>
    <t>Client / Company Name</t>
  </si>
  <si>
    <t>netting guide</t>
  </si>
  <si>
    <t>Methodology</t>
  </si>
  <si>
    <t xml:space="preserve">Number of banners:  </t>
  </si>
  <si>
    <t>grid specs</t>
  </si>
  <si>
    <t>Is this a Tracking study or copy over?</t>
  </si>
  <si>
    <t xml:space="preserve">Number of copies/filtered tables:  </t>
  </si>
  <si>
    <t>ce banner specs</t>
  </si>
  <si>
    <t>Previous wave job#</t>
  </si>
  <si>
    <t>IRT Grid</t>
  </si>
  <si>
    <t>Service Line</t>
  </si>
  <si>
    <t>Additional Data Files Needed:</t>
  </si>
  <si>
    <t>Please Include Details</t>
  </si>
  <si>
    <t>Analytic specs</t>
  </si>
  <si>
    <t>Client Service/Research Excellence</t>
  </si>
  <si>
    <t>Topline Report</t>
  </si>
  <si>
    <t>request-change log</t>
  </si>
  <si>
    <t>Project Manager</t>
  </si>
  <si>
    <t>Excel</t>
  </si>
  <si>
    <t>PHIPIISPI</t>
  </si>
  <si>
    <t>idReports option 1: from RAW data</t>
  </si>
  <si>
    <t>idReports option 2: with WEIGHTED data</t>
  </si>
  <si>
    <t>Table Specifics - For this project</t>
  </si>
  <si>
    <t>NUMBERS</t>
  </si>
  <si>
    <t>DATA FILE DELIVERABLES</t>
  </si>
  <si>
    <t>Frequencies and/or Percents</t>
  </si>
  <si>
    <t>Both frequencies and percentages</t>
  </si>
  <si>
    <t>ASCII</t>
  </si>
  <si>
    <t>Vertical % and/or Horizontal %</t>
  </si>
  <si>
    <t>Vertical % only</t>
  </si>
  <si>
    <t>InnoQuest - CSV file for ITP</t>
  </si>
  <si>
    <t>Placement of Nets</t>
  </si>
  <si>
    <t xml:space="preserve">Within the body of the table </t>
  </si>
  <si>
    <t>IRT tables</t>
  </si>
  <si>
    <t>Number of Decimal Points - Percentages</t>
  </si>
  <si>
    <t>Jmp (P&amp;G studies only)</t>
  </si>
  <si>
    <t>Number of Decimal Points - Means</t>
  </si>
  <si>
    <t>Quanvert</t>
  </si>
  <si>
    <t>Horizontal Index</t>
  </si>
  <si>
    <t>No</t>
  </si>
  <si>
    <t>Raw verbatims</t>
  </si>
  <si>
    <t>Suppress zero rows</t>
  </si>
  <si>
    <t>SAS</t>
  </si>
  <si>
    <t>SPSS - Clean/Analytical</t>
  </si>
  <si>
    <t>SPSS - Client Ready</t>
  </si>
  <si>
    <t>Additional Instructions</t>
  </si>
  <si>
    <t>SPSS - Raw</t>
  </si>
  <si>
    <t>SPSS - Stacked</t>
  </si>
  <si>
    <t>Survey Reporter - Tables upload</t>
  </si>
  <si>
    <t>OTHER (please specify)</t>
  </si>
  <si>
    <t>ADDITIONAL ANALYSIS REQUIRED</t>
  </si>
  <si>
    <t xml:space="preserve">Attributable Effects (AE) </t>
  </si>
  <si>
    <t>Brand Positioner</t>
  </si>
  <si>
    <t>Brand Value Creator (BVC)</t>
  </si>
  <si>
    <t>Concept Evaluator Tables</t>
  </si>
  <si>
    <t>Difference Driver (DD)</t>
  </si>
  <si>
    <t>Discrete Choice Filter File</t>
  </si>
  <si>
    <t>Emotitrace/Emoticon</t>
  </si>
  <si>
    <t>Highlighting</t>
  </si>
  <si>
    <t>HotZone</t>
  </si>
  <si>
    <t>InnoQuest - Relaunch/Restage</t>
  </si>
  <si>
    <t>InnoQuest - SOTA/SOVA</t>
  </si>
  <si>
    <t>ITP/Next Gen Tables</t>
  </si>
  <si>
    <t>MaxDiff</t>
  </si>
  <si>
    <t>Multi-Choice Reaction Time (MCRT)</t>
  </si>
  <si>
    <t>Nestle 60/40 file</t>
  </si>
  <si>
    <t>PCI Summary</t>
  </si>
  <si>
    <t>Product Test Analytic File (PTAF)</t>
  </si>
  <si>
    <t>Segmentation (using typing tool)</t>
  </si>
  <si>
    <t>Segmentation (without typing tool)</t>
  </si>
  <si>
    <t>TURF (DAT file)</t>
  </si>
  <si>
    <t>Other (please specify)</t>
  </si>
  <si>
    <t>Question Details</t>
  </si>
  <si>
    <t>Base</t>
  </si>
  <si>
    <t>Text</t>
  </si>
  <si>
    <t>Numeric</t>
  </si>
  <si>
    <t>Nominal</t>
  </si>
  <si>
    <t>Ordinal/Scales</t>
  </si>
  <si>
    <t>Grids/loops</t>
  </si>
  <si>
    <t>Link to Detail</t>
  </si>
  <si>
    <t>Table
(Y/N)</t>
  </si>
  <si>
    <t>Question Name</t>
  </si>
  <si>
    <t>Label</t>
  </si>
  <si>
    <t>Full plus excl DK</t>
  </si>
  <si>
    <t>Filter</t>
  </si>
  <si>
    <t>If base is filtered (less than Total Respondents), provide base definition</t>
  </si>
  <si>
    <t>Base Text (Default = Total Answering)</t>
  </si>
  <si>
    <t>Balancing Line Description (text &amp; definition)</t>
  </si>
  <si>
    <t>Verbatim listing in Excel</t>
  </si>
  <si>
    <t>Table of unique verbatims</t>
  </si>
  <si>
    <t>Coded Open-End</t>
  </si>
  <si>
    <t>Sort</t>
  </si>
  <si>
    <t>Bands/ranges</t>
  </si>
  <si>
    <t>Mean</t>
  </si>
  <si>
    <t>Median</t>
  </si>
  <si>
    <t>SD</t>
  </si>
  <si>
    <t>SE</t>
  </si>
  <si>
    <t>incl 0</t>
  </si>
  <si>
    <t>excl 0</t>
  </si>
  <si>
    <t>Nets</t>
  </si>
  <si>
    <t>Top 1</t>
  </si>
  <si>
    <t>Top 2</t>
  </si>
  <si>
    <t>Top 3</t>
  </si>
  <si>
    <t>Top 4</t>
  </si>
  <si>
    <t>Midbox</t>
  </si>
  <si>
    <t>Bottom 4</t>
  </si>
  <si>
    <t>Bottom 3</t>
  </si>
  <si>
    <t>Bottom 2</t>
  </si>
  <si>
    <t>Bottom 1</t>
  </si>
  <si>
    <t>Factors</t>
  </si>
  <si>
    <t>Grid table</t>
  </si>
  <si>
    <t>TB/means
summaries</t>
  </si>
  <si>
    <t>Full detail
tables</t>
  </si>
  <si>
    <t>Additional notes</t>
  </si>
  <si>
    <t>Question Type</t>
  </si>
  <si>
    <t>Y</t>
  </si>
  <si>
    <t>resp_gender</t>
  </si>
  <si>
    <t>Are you…?</t>
  </si>
  <si>
    <t>Total Answering</t>
  </si>
  <si>
    <t>Single Response Categorical</t>
  </si>
  <si>
    <t>GENDER_NonBinary</t>
  </si>
  <si>
    <t>Are you...?</t>
  </si>
  <si>
    <t>resp_age</t>
  </si>
  <si>
    <t>RespondentAge</t>
  </si>
  <si>
    <t>CA01POPCONSENT</t>
  </si>
  <si>
    <t>The next questions will be about how you identify as part of different population groups. A “Prefer not to answer” option is available for you to select, at your discretion. Collecting such information enables us to provide a more refined research analysis. Participation is always voluntary, and your responses are used for research purposes only, combined with the answers from all other participants. We will provide our client only anonymous, aggregated results. The data will be held for no longer than 12 months. Do you accept the collection of data related to how you identify as part of different population groups?</t>
  </si>
  <si>
    <t>CA01IND</t>
  </si>
  <si>
    <t>Are you an Indigenous person, that is, First Nations (North American Indian), Métis or Inuk (Inuit)? If `Yes`, choose the option(s) that best describe(s) you. First Nations (North American Indian) includes both Status and Non-Status Indians.</t>
  </si>
  <si>
    <t>Multiple Response Categorical</t>
  </si>
  <si>
    <t>CA02VISMIN</t>
  </si>
  <si>
    <t>Are you: Mark more than one option or specify, if applicable.</t>
  </si>
  <si>
    <t>CAINDID</t>
  </si>
  <si>
    <t>Are you an Indigenous person, that is, First Nations (North American Indian), Métis or Inuk (Inuit)?</t>
  </si>
  <si>
    <t>CAPOPGRP</t>
  </si>
  <si>
    <t>Are you:</t>
  </si>
  <si>
    <t>QUOTAGERANGE</t>
  </si>
  <si>
    <t>this is a dummy question that will hold age breaks for the quotas that should be defined by the PM; numbers in red should be edited and lines can be added to meet survey objectives.</t>
  </si>
  <si>
    <t>KIDS02</t>
  </si>
  <si>
    <t>How many children under the age of 18 are living in your household? Please reference only the children for which you are the parent or legal guardian. (If there are no children under 18 in your household, please type 0)</t>
  </si>
  <si>
    <t>X</t>
  </si>
  <si>
    <t>CAEDU2</t>
  </si>
  <si>
    <t>What is the highest degree or level of school you have completed?...</t>
  </si>
  <si>
    <t>EMP01</t>
  </si>
  <si>
    <t>What is your current employment status?...</t>
  </si>
  <si>
    <t>CAETHN4</t>
  </si>
  <si>
    <t>This is a topic of a sensitive nature. Answering is voluntary, however, collecting such information enables us to provide a more refined research analysis. What were the ethnic or cultural origins of your ancestors? An ancestor is usually more distant than a grandparent. If you don`t agree to provide us such information, a “Prefer not to answer” option is available for you to select, at your discretion. For any survey research purposes, your responses are combined with the answers from all other participants. We will provide our client only anonymous results, unless you separately consent otherwise. The data will be held by us for the research purposes no longer than 12 months.</t>
  </si>
  <si>
    <t>CA01ETH</t>
  </si>
  <si>
    <t>What were the ethnic or cultural origins of your ancestors? An ancestor is usually more distant than a grandparent.</t>
  </si>
  <si>
    <t>HHCMP10</t>
  </si>
  <si>
    <t>How many people are living or staying at your current address? (Include yourself and any other adults or children who are currently living or staying at this address for at least two months)...</t>
  </si>
  <si>
    <t>USHHI3</t>
  </si>
  <si>
    <t>Please indicate your annual household income before taxes.</t>
  </si>
  <si>
    <t>USMAR2</t>
  </si>
  <si>
    <t>What is your marital status?...</t>
  </si>
  <si>
    <t>QGRP</t>
  </si>
  <si>
    <t>[HIDDEN] GROUP CODE</t>
  </si>
  <si>
    <t>QREGION</t>
  </si>
  <si>
    <t>[HIDDEN] QREGION</t>
  </si>
  <si>
    <t>QLANGUAGE</t>
  </si>
  <si>
    <t>[HIDDEN] QLANGUAGE</t>
  </si>
  <si>
    <t>AGE_GEN</t>
  </si>
  <si>
    <t>[HIDDEN] AGE GEN</t>
  </si>
  <si>
    <t>S1</t>
  </si>
  <si>
    <t>Have you purchased any of the following categories in the past month? Select all that apply</t>
  </si>
  <si>
    <t>S2[..]._scale</t>
  </si>
  <si>
    <t>How recently have you purchased each of the following types of alcoholic beverages/alcoholic-style beverages at a store or online (i.e., not from a bar/restaurant/other establishment)?: How recently have you purchased each of the following types of alcoholic beverages/alcoholic-style beverages at a store or online (i.e., not from a bar/restaurant/other establishment)?</t>
  </si>
  <si>
    <t>PM_BEV</t>
  </si>
  <si>
    <t>[HIDDEN] PM_BEV</t>
  </si>
  <si>
    <t>PM_BEV_COUNT</t>
  </si>
  <si>
    <t>[HIDDEN] PM_BEV_COUNT</t>
  </si>
  <si>
    <t>S2b[..]._scale</t>
  </si>
  <si>
    <t>You mentioned you buy the following types of alcohol. How often do you typically purchase each of the following from a store and/or online (i.e. not from a bar/restaurant/other establishment)?: You mentioned you buy the following types of alcohol. How often do you typically purchase each of the following from a store and/or online (i.e. not from a bar/restaurant/other establishment)?</t>
  </si>
  <si>
    <t>PM_BEV_FREQ</t>
  </si>
  <si>
    <t>[HIDDEN] PM_BEV_FREQ</t>
  </si>
  <si>
    <t>CAT_ASSIGN</t>
  </si>
  <si>
    <t>[HIDDEN] CAT ASSIGN</t>
  </si>
  <si>
    <t>PLURAL</t>
  </si>
  <si>
    <t>[HIDDEN] PIPE-IN PLURAL</t>
  </si>
  <si>
    <t>SINGULAR</t>
  </si>
  <si>
    <t>[HIDDEN] PIPE-IN SINGULAR</t>
  </si>
  <si>
    <t>S3</t>
  </si>
  <si>
    <t>Thinking about the most recent time you purchased .... Where did you buy it?</t>
  </si>
  <si>
    <t>S4</t>
  </si>
  <si>
    <t>Which retailer did you most recently purchase ... from? Select one</t>
  </si>
  <si>
    <t>S4_INSERT</t>
  </si>
  <si>
    <t>[HIDDEN] S4 INSERTED</t>
  </si>
  <si>
    <t>RETAILER_PURCHASED</t>
  </si>
  <si>
    <t>[HIDDEN] RETAILER_PURCHASED</t>
  </si>
  <si>
    <t>Q0_5_INSERT</t>
  </si>
  <si>
    <t>[HIDDEN] Q0 Punch 5 Insert</t>
  </si>
  <si>
    <t>Q0</t>
  </si>
  <si>
    <t>What are the factors that are important for decision-making when shopping for ... from ...? Select all that apply</t>
  </si>
  <si>
    <t>Q0a[..]._scale</t>
  </si>
  <si>
    <t>And which are the top 3 factors when deciding to purchase ...? Where 1= most important, 2= second most important and so on If you only selected 2 factors please rank the 2 you have: And which are the top 3 factors when deciding to purchase ...? Where 1= most important, 2= second most important and so on If you only selected 2 factors please rank the 2 you have</t>
  </si>
  <si>
    <t>Q1[..]._scale</t>
  </si>
  <si>
    <t>Thinking about your most recent ... purchase. Please type in all the brands you purchased. Use the first textbox to find the brand. You can enter up to 10 brands. Enter only one brand per textbox.: Thinking about your most recent ... purchase. Please type in all the brands you purchased. Use the first textbox to find the brand. You can enter up to 10 brands. Enter only one brand per textbox.</t>
  </si>
  <si>
    <t>Q1_Other</t>
  </si>
  <si>
    <t>Other brand(s) (specify)</t>
  </si>
  <si>
    <t>Flag_brpurch</t>
  </si>
  <si>
    <t>[HIDDEN] Flag_brpurch</t>
  </si>
  <si>
    <t>BEER_SELECTED</t>
  </si>
  <si>
    <t>[HIDDEN] BEERS SELECTED AT Q1</t>
  </si>
  <si>
    <t>BEER_SEGMENT[..]._scale</t>
  </si>
  <si>
    <t>[HIDDEN] BEER SEGMENT: [HIDDEN] BEER SEGMENT</t>
  </si>
  <si>
    <t>RTD_SELECTED</t>
  </si>
  <si>
    <t>[HIDDEN] RTD SELECTED AT Q1</t>
  </si>
  <si>
    <t>RTD_SEGMENT[..]._scale</t>
  </si>
  <si>
    <t>[HIDDEN[ RTD SEGMENT: [HIDDEN[ RTD SEGMENT</t>
  </si>
  <si>
    <t>HARDSELTZER_SELECTED</t>
  </si>
  <si>
    <t>[HIDDEN] HARDSELTZER SELECTED AT Q1</t>
  </si>
  <si>
    <t>HARDSELTZER_SEGMENT[..]._scale</t>
  </si>
  <si>
    <t>[HIDDEN] HARDSELTZER SEGMENT: [HIDDEN] HARDSELTZER SEGMENT</t>
  </si>
  <si>
    <t>NET_RTD_SEGMENT[..]._scale</t>
  </si>
  <si>
    <t>[HIDDEN] NET RTD SEGMENT: [HIDDEN] NET RTD SEGMENT</t>
  </si>
  <si>
    <t>SEGMENTS</t>
  </si>
  <si>
    <t>[HIDDEN] SEGMENTS</t>
  </si>
  <si>
    <t>Brand_Selected</t>
  </si>
  <si>
    <t>[HIDDEN] Brand Selected</t>
  </si>
  <si>
    <t>Q2[..]._scale</t>
  </si>
  <si>
    <t>What other brand(s) of ... did you consider buying on your most recent purchase? Please enter all the brands you considered buying but didn`t buy at this purchase occasion. Use the first textbox to find the brand. You can enter up to 10 brands. Enter only one brand per textbox.: What other brand(s) of ... did you consider buying on your most recent purchase? Please enter all the brands you considered buying but didn`t buy at this purchase occasion. Use the first textbox to find the brand. You can enter up to 10 brands. Enter only one brand per textbox.</t>
  </si>
  <si>
    <t>Q2_Other</t>
  </si>
  <si>
    <t>Q2_DK</t>
  </si>
  <si>
    <t>BEER_CONSIDER</t>
  </si>
  <si>
    <t>[HIDDEN] BEERS SELECTED AT Q2</t>
  </si>
  <si>
    <t>RTD_CONSIDER</t>
  </si>
  <si>
    <t>[HIDDEN] RTD SELECTED AT Q2</t>
  </si>
  <si>
    <t>HARDSELTZER_CONSIDER</t>
  </si>
  <si>
    <t>[HIDDEN] HARDSELTZER SELECTED AT Q2</t>
  </si>
  <si>
    <t>BRAND_CONSIDER</t>
  </si>
  <si>
    <t>[HIDDEN] BRAND CONSIDER</t>
  </si>
  <si>
    <t>Q3[..]._scale</t>
  </si>
  <si>
    <t>What other brands of ... are you aware of, apart from those you mentioned previously? Use the first textbox to find the brand. You can enter up to 10 brands. Enter only one brand per textbox.: What other brands of ... are you aware of, apart from those you mentioned previously? Use the first textbox to find the brand. You can enter up to 10 brands. Enter only one brand per textbox.</t>
  </si>
  <si>
    <t>Q3_Other</t>
  </si>
  <si>
    <t>Q3_DK</t>
  </si>
  <si>
    <t>BEER_AWARE</t>
  </si>
  <si>
    <t>[HIDDEN] BEERS SELECTED AT Q3</t>
  </si>
  <si>
    <t>RTD_AWARE</t>
  </si>
  <si>
    <t>[HIDDEN] RTD SELECTED AT Q3</t>
  </si>
  <si>
    <t>HARDSELTZER_AWARE</t>
  </si>
  <si>
    <t>[HIDDEN] HARDSELTZER SELECTED AT Q3</t>
  </si>
  <si>
    <t>BRANDS_AWARE</t>
  </si>
  <si>
    <t>[HIDDEN] BRANDS AWARE</t>
  </si>
  <si>
    <t>Q12</t>
  </si>
  <si>
    <t>Did you know before entering ... you were going to buy ...?</t>
  </si>
  <si>
    <t>Q5</t>
  </si>
  <si>
    <t>What originally prompted you to purchase ... most recently?</t>
  </si>
  <si>
    <t>Q6</t>
  </si>
  <si>
    <t>Thinking back to this shopping trip, which factors were most important to you for determining where you purchased ...? Select up to 5</t>
  </si>
  <si>
    <t>TOUCHPOINT_BRAND_LIST</t>
  </si>
  <si>
    <t>[HIDDEN] TOUCHPOINT BRAND LIST</t>
  </si>
  <si>
    <t>TOUCHPOINT_BRAND_LIST_SELECTED</t>
  </si>
  <si>
    <t>[HIDDEN] TOUCHPOINT BRAND LIST - SELECTED</t>
  </si>
  <si>
    <t>TOUCHPOINT_BRAND_LIST_CONSIDERED</t>
  </si>
  <si>
    <t>[HIDDEN] TOUCHPOINT BRAND LIST - CONSIDERED</t>
  </si>
  <si>
    <t>TOUCHPOINT_BRAND_LIST_AWARE</t>
  </si>
  <si>
    <t>[HIDDEN] TOUCHPOINT BRAND LIST - AWARE</t>
  </si>
  <si>
    <t>Q7a</t>
  </si>
  <si>
    <t>To prepare myself for the purchase of ..., I … Select all that apply</t>
  </si>
  <si>
    <t>count_q7a</t>
  </si>
  <si>
    <t>[HIDDEN] Count Q7A</t>
  </si>
  <si>
    <t>Q7b[..]._scale</t>
  </si>
  <si>
    <t>: Which brands do you remember having seen when you ...? Select all that apply.</t>
  </si>
  <si>
    <t>Q7C_Asked</t>
  </si>
  <si>
    <t>[HIDDEN] Q7C Statements Asked</t>
  </si>
  <si>
    <t>Q7c[..]._scale</t>
  </si>
  <si>
    <t>: You said you .... How did it help you in making the choice for the brand you ended up buying? Please answer by selecting which statements are most applicable.</t>
  </si>
  <si>
    <t>Q8</t>
  </si>
  <si>
    <t>Please select all the things you remember having seen, heard, or experienced about ... in the 4 weeks before your last purchase. Things I saw, heard, or experienced about ..., before my last purchase.</t>
  </si>
  <si>
    <t>count_q8</t>
  </si>
  <si>
    <t>[HIDDEN] Count Q8</t>
  </si>
  <si>
    <t>Q8b[..]._scale</t>
  </si>
  <si>
    <t>: Which brands do you remember having seen when you ...? Select all that apply</t>
  </si>
  <si>
    <t>Q8C_Asked</t>
  </si>
  <si>
    <t>[HIDDEN] Q8C Statements Asked</t>
  </si>
  <si>
    <t>Q8c[..]._scale</t>
  </si>
  <si>
    <t>Q9_5_INSERT</t>
  </si>
  <si>
    <t>[HIDDEN] Q9 Punch 5 INSERT</t>
  </si>
  <si>
    <t>Q9</t>
  </si>
  <si>
    <t>Which of the following decisions did you make before visiting ... when you purchased ...? Select all that apply</t>
  </si>
  <si>
    <t>Q9b</t>
  </si>
  <si>
    <t>You mentioned you had beer style in mind. Which beer styles did you intend to buy before the shopping trip? Select all that apply</t>
  </si>
  <si>
    <t>Q10</t>
  </si>
  <si>
    <t>When you replay this in your mind, what do you remember having seen about ... during that specific visit? Please click on the headers and select all that apply.</t>
  </si>
  <si>
    <t>count_q10</t>
  </si>
  <si>
    <t>[HIDDEN] COUNT Q10</t>
  </si>
  <si>
    <t>Q10b[..]._scale</t>
  </si>
  <si>
    <t>: Which brands do you remember having seen or heard when you ...? Please select all that apply.</t>
  </si>
  <si>
    <t>Q10C_Asked</t>
  </si>
  <si>
    <t>[HIDDEN] Q10C Asked</t>
  </si>
  <si>
    <t>Q10c[..]._scale</t>
  </si>
  <si>
    <t>Q10d</t>
  </si>
  <si>
    <t>During your visit to ..., did you do any of the following with your smartphone, relating to ...?</t>
  </si>
  <si>
    <t>Brands_Qualify</t>
  </si>
  <si>
    <t>[HIDDEN] Brands Qualified</t>
  </si>
  <si>
    <t>Brands_Assigned</t>
  </si>
  <si>
    <t>[HIDDEN] Brands Brands_Assigned</t>
  </si>
  <si>
    <t>Brands_Shown[..]._scale</t>
  </si>
  <si>
    <t>[HIDDEN] Contains Brands Shown For De-Rotation: [HIDDEN] Contains Brands Shown For De-Rotation</t>
  </si>
  <si>
    <t>BRAND_LOOP[..].Brand</t>
  </si>
  <si>
    <t>: [HIDDEN] Brand Shown</t>
  </si>
  <si>
    <t>BRAND_LOOP[..].Q13</t>
  </si>
  <si>
    <t>: Which of the following best describes your purchase of ...? Please select one</t>
  </si>
  <si>
    <t>BRAND_LOOP[..].Q14</t>
  </si>
  <si>
    <t>: Which of the following statements best describes how you ended up buying ...? Please select one.</t>
  </si>
  <si>
    <t>BRAND_LOOP[..].Q15</t>
  </si>
  <si>
    <t>: When you decided to buy ..., which of these were the most relevant? Select up to 6 that were most relevant.</t>
  </si>
  <si>
    <t>BRAND_LOOP[..].Q17</t>
  </si>
  <si>
    <t>: Where exactly in the store did you pick up ...? Please select one.</t>
  </si>
  <si>
    <t>BRAND_LOOP[..].Q18</t>
  </si>
  <si>
    <t>: When it came to the price for ... that you purchased, did you …? Select all that apply</t>
  </si>
  <si>
    <t>BRAND_LOOP[..].Q19</t>
  </si>
  <si>
    <t>: Which format size/pack size did you purchase of ...?</t>
  </si>
  <si>
    <t>BRAND_LOOP[..].Q20[..]._scale</t>
  </si>
  <si>
    <t>And how many units of ... did you purchase? Please enter number of units: And how many units of unbounded did you purchase? Please enter number of units</t>
  </si>
  <si>
    <t>BRAND_LOOP[..].Q21</t>
  </si>
  <si>
    <t>: For whom, did you buy ... for? Select all that apply</t>
  </si>
  <si>
    <t>BRAND_LOOP[..].Q16a</t>
  </si>
  <si>
    <t>: What would you have done if there was no merchandise included with the purchase of ...?</t>
  </si>
  <si>
    <t>BRAND_LOOP[..].Q16b</t>
  </si>
  <si>
    <t>: What would you have done if there was no chance to redeem for merchandise or a prize online for ...?</t>
  </si>
  <si>
    <t>BRAND_LOOP[..].Q22a</t>
  </si>
  <si>
    <t>: Did you redeem merchandise or enter a chance to win a prize from ...?</t>
  </si>
  <si>
    <t>Q23</t>
  </si>
  <si>
    <t>Irrespective of your purchase of ..., what was the general purpose of your visit to ...? Please select one.</t>
  </si>
  <si>
    <t>Q24</t>
  </si>
  <si>
    <t>How important was ... in choosing ... for this specific shopping trip? Select all that apply</t>
  </si>
  <si>
    <t>Q25</t>
  </si>
  <si>
    <t>What other alcohol categories were purchased during this shopping trip?</t>
  </si>
  <si>
    <t>Q27[..]._scale</t>
  </si>
  <si>
    <t>Now please think about the process of buying ... at .... Do you agree or disagree with the following statements?: Now please think about the process of buying ... at .... Do you agree or disagree with the following statements?</t>
  </si>
  <si>
    <t>5/4/3/2/1</t>
  </si>
  <si>
    <t>scale</t>
  </si>
  <si>
    <t>G1[..]._scale</t>
  </si>
  <si>
    <t>... manufacturers often offer different types of promotions, value adds with purchases. How often do you buy a ... that… ?: ... manufacturers often offer different types of promotions, value adds with purchases. How often do you buy a ... that… ?</t>
  </si>
  <si>
    <t>G2_MRK</t>
  </si>
  <si>
    <t>[HIDDEN] G2 Statements Asked</t>
  </si>
  <si>
    <t>G2[..]._scale</t>
  </si>
  <si>
    <t>: Which of the following describes your typical behavior towards each of these promotions and value adds when you shop/plan to shop for ... at ...? ...</t>
  </si>
  <si>
    <t>G3[..]._scale</t>
  </si>
  <si>
    <t>: How do you usually learn about each of these promotions and value adds for ... brands at ...? ...</t>
  </si>
  <si>
    <t>G4</t>
  </si>
  <si>
    <t>How much importance do you attach to the actual free merchandise offered(e.g.fuzzy slippers, t-shirt,etc) when deciding to purchase ... at ...?</t>
  </si>
  <si>
    <t>G5</t>
  </si>
  <si>
    <t>How much importance do you attach to giveaways that involve participating in a contest when deciding to purchase ... at ...</t>
  </si>
  <si>
    <t>G6</t>
  </si>
  <si>
    <t>Which one of these promotions would influence your decision make in choosing that brand the most?</t>
  </si>
  <si>
    <t>G7</t>
  </si>
  <si>
    <t>From the below list of promotions and value adds ons, which ones appeal the most to you if offered by your usual brand of ... at ...?</t>
  </si>
  <si>
    <t>G8[..]._scale</t>
  </si>
  <si>
    <t>What would be your reaction if you see the below in-store when you are shopping for ... at ...?: What would be your reaction if you see the below in-store when you are shopping for ... at ...?</t>
  </si>
  <si>
    <t>G9</t>
  </si>
  <si>
    <t>If you were shopping for ... and you saw the following offerings in the store, which would you be interested in purchasing? Select all that would apply</t>
  </si>
  <si>
    <t>G10</t>
  </si>
  <si>
    <t>And which offering would you be interested in the most?</t>
  </si>
  <si>
    <t>Q4[..]._scale</t>
  </si>
  <si>
    <t>Now, please rate each of the following brands in terms of what you are looking for in ...? Please rate by moving the slider: Now, please rate each of the following brands in terms of what you are looking for in ...? Please rate by moving the slider</t>
  </si>
  <si>
    <t>Top_Brands</t>
  </si>
  <si>
    <t>[HIDDEN] Top Brand(s) Given at Q4</t>
  </si>
  <si>
    <t>Q4b</t>
  </si>
  <si>
    <t>You gave the same ratings to the brands listed below. Suppose you would have to make a choice between those brands, what would be your preferred brand of ...? Please select one</t>
  </si>
  <si>
    <t>Q4B_START</t>
  </si>
  <si>
    <t>[HIDDEN] Q4B START TIME</t>
  </si>
  <si>
    <t>Q4B_STOP</t>
  </si>
  <si>
    <t>[HIDDEN] Q4B STOP TIME</t>
  </si>
  <si>
    <t>COMM</t>
  </si>
  <si>
    <t>Which best describes the community you live in?</t>
  </si>
  <si>
    <t>IMM</t>
  </si>
  <si>
    <t>Which of the following statements applies to you?</t>
  </si>
  <si>
    <t>Categorical</t>
  </si>
  <si>
    <t>[1..1]</t>
  </si>
  <si>
    <t>male</t>
  </si>
  <si>
    <t>Male</t>
  </si>
  <si>
    <t>Response</t>
  </si>
  <si>
    <t>female</t>
  </si>
  <si>
    <t>Female</t>
  </si>
  <si>
    <t>_1</t>
  </si>
  <si>
    <t>_2</t>
  </si>
  <si>
    <t>_3</t>
  </si>
  <si>
    <t>Another gender</t>
  </si>
  <si>
    <t>_4</t>
  </si>
  <si>
    <t>Prefer not to answer</t>
  </si>
  <si>
    <t>1</t>
  </si>
  <si>
    <t>2</t>
  </si>
  <si>
    <t>3</t>
  </si>
  <si>
    <t>4</t>
  </si>
  <si>
    <t>_5</t>
  </si>
  <si>
    <t>5</t>
  </si>
  <si>
    <t>_6</t>
  </si>
  <si>
    <t>6</t>
  </si>
  <si>
    <t>_7</t>
  </si>
  <si>
    <t>7</t>
  </si>
  <si>
    <t>_8</t>
  </si>
  <si>
    <t>8</t>
  </si>
  <si>
    <t>_9</t>
  </si>
  <si>
    <t>9</t>
  </si>
  <si>
    <t>_10</t>
  </si>
  <si>
    <t>10</t>
  </si>
  <si>
    <t>_11</t>
  </si>
  <si>
    <t>11</t>
  </si>
  <si>
    <t>_12</t>
  </si>
  <si>
    <t>12</t>
  </si>
  <si>
    <t>_13</t>
  </si>
  <si>
    <t>13</t>
  </si>
  <si>
    <t>_14</t>
  </si>
  <si>
    <t>14</t>
  </si>
  <si>
    <t>_15</t>
  </si>
  <si>
    <t>15</t>
  </si>
  <si>
    <t>_16</t>
  </si>
  <si>
    <t>16</t>
  </si>
  <si>
    <t>_17</t>
  </si>
  <si>
    <t>17</t>
  </si>
  <si>
    <t>_18</t>
  </si>
  <si>
    <t>18</t>
  </si>
  <si>
    <t>_19</t>
  </si>
  <si>
    <t>19</t>
  </si>
  <si>
    <t>_20</t>
  </si>
  <si>
    <t>20</t>
  </si>
  <si>
    <t>_21</t>
  </si>
  <si>
    <t>21</t>
  </si>
  <si>
    <t>_22</t>
  </si>
  <si>
    <t>22</t>
  </si>
  <si>
    <t>_23</t>
  </si>
  <si>
    <t>23</t>
  </si>
  <si>
    <t>_24</t>
  </si>
  <si>
    <t>24</t>
  </si>
  <si>
    <t>_25</t>
  </si>
  <si>
    <t>25</t>
  </si>
  <si>
    <t>_26</t>
  </si>
  <si>
    <t>26</t>
  </si>
  <si>
    <t>_27</t>
  </si>
  <si>
    <t>27</t>
  </si>
  <si>
    <t>_28</t>
  </si>
  <si>
    <t>28</t>
  </si>
  <si>
    <t>_29</t>
  </si>
  <si>
    <t>29</t>
  </si>
  <si>
    <t>_30</t>
  </si>
  <si>
    <t>30</t>
  </si>
  <si>
    <t>_31</t>
  </si>
  <si>
    <t>31</t>
  </si>
  <si>
    <t>_32</t>
  </si>
  <si>
    <t>32</t>
  </si>
  <si>
    <t>_33</t>
  </si>
  <si>
    <t>33</t>
  </si>
  <si>
    <t>_34</t>
  </si>
  <si>
    <t>34</t>
  </si>
  <si>
    <t>_35</t>
  </si>
  <si>
    <t>35</t>
  </si>
  <si>
    <t>_36</t>
  </si>
  <si>
    <t>36</t>
  </si>
  <si>
    <t>_37</t>
  </si>
  <si>
    <t>37</t>
  </si>
  <si>
    <t>_38</t>
  </si>
  <si>
    <t>38</t>
  </si>
  <si>
    <t>_39</t>
  </si>
  <si>
    <t>39</t>
  </si>
  <si>
    <t>_40</t>
  </si>
  <si>
    <t>40</t>
  </si>
  <si>
    <t>_41</t>
  </si>
  <si>
    <t>41</t>
  </si>
  <si>
    <t>_42</t>
  </si>
  <si>
    <t>42</t>
  </si>
  <si>
    <t>_43</t>
  </si>
  <si>
    <t>43</t>
  </si>
  <si>
    <t>_44</t>
  </si>
  <si>
    <t>44</t>
  </si>
  <si>
    <t>_45</t>
  </si>
  <si>
    <t>45</t>
  </si>
  <si>
    <t>_46</t>
  </si>
  <si>
    <t>46</t>
  </si>
  <si>
    <t>_47</t>
  </si>
  <si>
    <t>47</t>
  </si>
  <si>
    <t>_48</t>
  </si>
  <si>
    <t>48</t>
  </si>
  <si>
    <t>_49</t>
  </si>
  <si>
    <t>49</t>
  </si>
  <si>
    <t>_50</t>
  </si>
  <si>
    <t>50</t>
  </si>
  <si>
    <t>_51</t>
  </si>
  <si>
    <t>51</t>
  </si>
  <si>
    <t>_52</t>
  </si>
  <si>
    <t>52</t>
  </si>
  <si>
    <t>_53</t>
  </si>
  <si>
    <t>53</t>
  </si>
  <si>
    <t>_54</t>
  </si>
  <si>
    <t>54</t>
  </si>
  <si>
    <t>_55</t>
  </si>
  <si>
    <t>55</t>
  </si>
  <si>
    <t>_56</t>
  </si>
  <si>
    <t>56</t>
  </si>
  <si>
    <t>_57</t>
  </si>
  <si>
    <t>57</t>
  </si>
  <si>
    <t>_58</t>
  </si>
  <si>
    <t>58</t>
  </si>
  <si>
    <t>_59</t>
  </si>
  <si>
    <t>59</t>
  </si>
  <si>
    <t>_60</t>
  </si>
  <si>
    <t>60</t>
  </si>
  <si>
    <t>_61</t>
  </si>
  <si>
    <t>61</t>
  </si>
  <si>
    <t>_62</t>
  </si>
  <si>
    <t>62</t>
  </si>
  <si>
    <t>_63</t>
  </si>
  <si>
    <t>63</t>
  </si>
  <si>
    <t>_64</t>
  </si>
  <si>
    <t>64</t>
  </si>
  <si>
    <t>_65</t>
  </si>
  <si>
    <t>65</t>
  </si>
  <si>
    <t>_66</t>
  </si>
  <si>
    <t>66</t>
  </si>
  <si>
    <t>_67</t>
  </si>
  <si>
    <t>67</t>
  </si>
  <si>
    <t>_68</t>
  </si>
  <si>
    <t>68</t>
  </si>
  <si>
    <t>_69</t>
  </si>
  <si>
    <t>69</t>
  </si>
  <si>
    <t>_70</t>
  </si>
  <si>
    <t>70</t>
  </si>
  <si>
    <t>_71</t>
  </si>
  <si>
    <t>71</t>
  </si>
  <si>
    <t>_72</t>
  </si>
  <si>
    <t>72</t>
  </si>
  <si>
    <t>_73</t>
  </si>
  <si>
    <t>73</t>
  </si>
  <si>
    <t>_74</t>
  </si>
  <si>
    <t>74</t>
  </si>
  <si>
    <t>_75</t>
  </si>
  <si>
    <t>75</t>
  </si>
  <si>
    <t>_76</t>
  </si>
  <si>
    <t>76</t>
  </si>
  <si>
    <t>_77</t>
  </si>
  <si>
    <t>77</t>
  </si>
  <si>
    <t>_78</t>
  </si>
  <si>
    <t>78</t>
  </si>
  <si>
    <t>_79</t>
  </si>
  <si>
    <t>79</t>
  </si>
  <si>
    <t>_80</t>
  </si>
  <si>
    <t>80</t>
  </si>
  <si>
    <t>_81</t>
  </si>
  <si>
    <t>81</t>
  </si>
  <si>
    <t>_82</t>
  </si>
  <si>
    <t>82</t>
  </si>
  <si>
    <t>_83</t>
  </si>
  <si>
    <t>83</t>
  </si>
  <si>
    <t>_84</t>
  </si>
  <si>
    <t>84</t>
  </si>
  <si>
    <t>_85</t>
  </si>
  <si>
    <t>85</t>
  </si>
  <si>
    <t>_86</t>
  </si>
  <si>
    <t>86</t>
  </si>
  <si>
    <t>_87</t>
  </si>
  <si>
    <t>87</t>
  </si>
  <si>
    <t>_88</t>
  </si>
  <si>
    <t>88</t>
  </si>
  <si>
    <t>_89</t>
  </si>
  <si>
    <t>89</t>
  </si>
  <si>
    <t>_90</t>
  </si>
  <si>
    <t>90</t>
  </si>
  <si>
    <t>_91</t>
  </si>
  <si>
    <t>91</t>
  </si>
  <si>
    <t>_92</t>
  </si>
  <si>
    <t>92</t>
  </si>
  <si>
    <t>_93</t>
  </si>
  <si>
    <t>93</t>
  </si>
  <si>
    <t>_94</t>
  </si>
  <si>
    <t>94</t>
  </si>
  <si>
    <t>_95</t>
  </si>
  <si>
    <t>95</t>
  </si>
  <si>
    <t>_96</t>
  </si>
  <si>
    <t>96</t>
  </si>
  <si>
    <t>_97</t>
  </si>
  <si>
    <t>97</t>
  </si>
  <si>
    <t>_98</t>
  </si>
  <si>
    <t>98</t>
  </si>
  <si>
    <t>_99</t>
  </si>
  <si>
    <t>99</t>
  </si>
  <si>
    <t>_100</t>
  </si>
  <si>
    <t>100</t>
  </si>
  <si>
    <t>_101</t>
  </si>
  <si>
    <t>101</t>
  </si>
  <si>
    <t>_102</t>
  </si>
  <si>
    <t>102</t>
  </si>
  <si>
    <t>_103</t>
  </si>
  <si>
    <t>103</t>
  </si>
  <si>
    <t>_104</t>
  </si>
  <si>
    <t>104</t>
  </si>
  <si>
    <t>_105</t>
  </si>
  <si>
    <t>105</t>
  </si>
  <si>
    <t>_106</t>
  </si>
  <si>
    <t>106</t>
  </si>
  <si>
    <t>_107</t>
  </si>
  <si>
    <t>107</t>
  </si>
  <si>
    <t>_108</t>
  </si>
  <si>
    <t>108</t>
  </si>
  <si>
    <t>_109</t>
  </si>
  <si>
    <t>109</t>
  </si>
  <si>
    <t>_998</t>
  </si>
  <si>
    <t>Age not calculated</t>
  </si>
  <si>
    <t>_999</t>
  </si>
  <si>
    <t>Age &amp;lt; 1</t>
  </si>
  <si>
    <t>Yes, I accept.</t>
  </si>
  <si>
    <t>No, I don`t accept.</t>
  </si>
  <si>
    <t>[1..]</t>
  </si>
  <si>
    <t>No, not an Indigenous person</t>
  </si>
  <si>
    <t>Yes, First Nations (North American Indian)</t>
  </si>
  <si>
    <t>Yes, Métis</t>
  </si>
  <si>
    <t>Yes, Inuk (Inuit)</t>
  </si>
  <si>
    <t>Consent not given</t>
  </si>
  <si>
    <t>White</t>
  </si>
  <si>
    <t>South Asian (e.g., East Indian, Pakistani, Sri Lankan, etc.)</t>
  </si>
  <si>
    <t>Chinese</t>
  </si>
  <si>
    <t>Black</t>
  </si>
  <si>
    <t>Filipino</t>
  </si>
  <si>
    <t>Latin American</t>
  </si>
  <si>
    <t>Arab</t>
  </si>
  <si>
    <t>Southeast Asian (e.g., Vietnamese, Cambodian, Laotian, Thai, etc.)</t>
  </si>
  <si>
    <t>West Asian (e.g., Iranian, Afghan, etc.)</t>
  </si>
  <si>
    <t>Korean</t>
  </si>
  <si>
    <t>Japanese</t>
  </si>
  <si>
    <t>Other — specify</t>
  </si>
  <si>
    <t>No, Non-Indigenous identity</t>
  </si>
  <si>
    <t>Yes, Indigenous identity</t>
  </si>
  <si>
    <t>Indigenous</t>
  </si>
  <si>
    <t>White only</t>
  </si>
  <si>
    <t>Black only</t>
  </si>
  <si>
    <t>Asian (single identity only)</t>
  </si>
  <si>
    <t>Latin American only</t>
  </si>
  <si>
    <t>Arab only</t>
  </si>
  <si>
    <t>Other only</t>
  </si>
  <si>
    <t>Multiple visible minorities</t>
  </si>
  <si>
    <t>White and visible minority(ies)</t>
  </si>
  <si>
    <t>_18_24</t>
  </si>
  <si>
    <t>18-24</t>
  </si>
  <si>
    <t>_25_34</t>
  </si>
  <si>
    <t>25-34</t>
  </si>
  <si>
    <t>_35_44</t>
  </si>
  <si>
    <t>35-44</t>
  </si>
  <si>
    <t>_45_54</t>
  </si>
  <si>
    <t>45-54</t>
  </si>
  <si>
    <t>_55_65</t>
  </si>
  <si>
    <t>55-65</t>
  </si>
  <si>
    <t>Long</t>
  </si>
  <si>
    <t>Primary school or less</t>
  </si>
  <si>
    <t>Some high school</t>
  </si>
  <si>
    <t>Graduated high school</t>
  </si>
  <si>
    <t>Some college / CEGEP / Trade School</t>
  </si>
  <si>
    <t>Graduated from college / CEGEP / Trade School</t>
  </si>
  <si>
    <t>Some university, but did not finish</t>
  </si>
  <si>
    <t>University undergraduate degree</t>
  </si>
  <si>
    <t>University graduate degree</t>
  </si>
  <si>
    <t>Employed full-time</t>
  </si>
  <si>
    <t>Employed part-time</t>
  </si>
  <si>
    <t>Self employed</t>
  </si>
  <si>
    <t>Unemployed but looking for a job</t>
  </si>
  <si>
    <t>Unemployed and not looking for a job/Long-term sick or disabled</t>
  </si>
  <si>
    <t>Full-time parent, homemaker</t>
  </si>
  <si>
    <t>Retired</t>
  </si>
  <si>
    <t>Student/Pupil</t>
  </si>
  <si>
    <t>Military</t>
  </si>
  <si>
    <t>Consent not granted</t>
  </si>
  <si>
    <t>Aboriginal origins</t>
  </si>
  <si>
    <t>Canadian origins</t>
  </si>
  <si>
    <t>Other NA origins</t>
  </si>
  <si>
    <t>European origins</t>
  </si>
  <si>
    <t>Caribbean, Latin, Central and South America origins</t>
  </si>
  <si>
    <t>African origins</t>
  </si>
  <si>
    <t>Asian origins</t>
  </si>
  <si>
    <t>Mixed / Other origins</t>
  </si>
  <si>
    <t>12+</t>
  </si>
  <si>
    <t>Less than $5,000</t>
  </si>
  <si>
    <t>$5,000-$9,999</t>
  </si>
  <si>
    <t>$10,000-$14,999</t>
  </si>
  <si>
    <t>$15,000-$19,999</t>
  </si>
  <si>
    <t>$20,000-$24,999</t>
  </si>
  <si>
    <t>$25,000-$29,999</t>
  </si>
  <si>
    <t>$30,000-$34,999</t>
  </si>
  <si>
    <t>$35,000-$39,999</t>
  </si>
  <si>
    <t>$40,000-$44,999</t>
  </si>
  <si>
    <t>$45,000-$49,999</t>
  </si>
  <si>
    <t>$50,000-$54,999</t>
  </si>
  <si>
    <t>$55,000-$59,999</t>
  </si>
  <si>
    <t>$60,000-$64,999</t>
  </si>
  <si>
    <t>$65,000-$69,999</t>
  </si>
  <si>
    <t>$70,000-$74,999</t>
  </si>
  <si>
    <t>$75,000-$79,999</t>
  </si>
  <si>
    <t>$80,000-$84,999</t>
  </si>
  <si>
    <t>$85,000-$89,999</t>
  </si>
  <si>
    <t>$90,000-$94,999</t>
  </si>
  <si>
    <t>$95,000-$99,999</t>
  </si>
  <si>
    <t>$100,000-$124,999</t>
  </si>
  <si>
    <t>$125,000-$149,999</t>
  </si>
  <si>
    <t>$150,000-$199,999</t>
  </si>
  <si>
    <t>$200,000-$249,999</t>
  </si>
  <si>
    <t>$250,000 or more</t>
  </si>
  <si>
    <t>Single, never married</t>
  </si>
  <si>
    <t>Living with partner</t>
  </si>
  <si>
    <t>Married</t>
  </si>
  <si>
    <t>Widowed</t>
  </si>
  <si>
    <t>Divorced or separated</t>
  </si>
  <si>
    <t>Group 0001</t>
  </si>
  <si>
    <t>Group 0002</t>
  </si>
  <si>
    <t>BC</t>
  </si>
  <si>
    <t>Prairies</t>
  </si>
  <si>
    <t>Ontario</t>
  </si>
  <si>
    <t>Quebec</t>
  </si>
  <si>
    <t>Atlantic</t>
  </si>
  <si>
    <t>en</t>
  </si>
  <si>
    <t>English</t>
  </si>
  <si>
    <t>fr</t>
  </si>
  <si>
    <t>French</t>
  </si>
  <si>
    <t>Gen Z</t>
  </si>
  <si>
    <t>Millennial</t>
  </si>
  <si>
    <t>Gen X</t>
  </si>
  <si>
    <t>Boomer</t>
  </si>
  <si>
    <t>Alcoholic beverages/Alcoholic-style beverages (including non-alcoholic beer)</t>
  </si>
  <si>
    <t>Beauty products</t>
  </si>
  <si>
    <t>Personal health products</t>
  </si>
  <si>
    <t>Groceries</t>
  </si>
  <si>
    <t>Clothing &amp; accessories</t>
  </si>
  <si>
    <t>Household products</t>
  </si>
  <si>
    <t>None of the above</t>
  </si>
  <si>
    <t>[0..]</t>
  </si>
  <si>
    <t>Shared response list</t>
  </si>
  <si>
    <t>BEER</t>
  </si>
  <si>
    <t>RTD</t>
  </si>
  <si>
    <t>HARD SELTZER</t>
  </si>
  <si>
    <t>ALL OTHER</t>
  </si>
  <si>
    <t>Beer</t>
  </si>
  <si>
    <t>Hard Seltzers</t>
  </si>
  <si>
    <t>beer (including low/non-alcoholic beer)</t>
  </si>
  <si>
    <t>Other ready-to-drink beverages</t>
  </si>
  <si>
    <t>hard seltzers</t>
  </si>
  <si>
    <t>Other ready-to-drink beverage</t>
  </si>
  <si>
    <t>hard seltzer</t>
  </si>
  <si>
    <t>In-store</t>
  </si>
  <si>
    <t>Online and picked up at the store or another pick-up point</t>
  </si>
  <si>
    <t>Online and had it delivered</t>
  </si>
  <si>
    <t>NLC Liquor Store</t>
  </si>
  <si>
    <t>PEI Liquor Store</t>
  </si>
  <si>
    <t>NSLC Liquor Store</t>
  </si>
  <si>
    <t>NB Liquor Store</t>
  </si>
  <si>
    <t>LCBO Store</t>
  </si>
  <si>
    <t>The Beer Store</t>
  </si>
  <si>
    <t>Liquor Mart</t>
  </si>
  <si>
    <t>Liquor Store</t>
  </si>
  <si>
    <t>Liquor Depot</t>
  </si>
  <si>
    <t>BC Liquor Store</t>
  </si>
  <si>
    <t>SAQ</t>
  </si>
  <si>
    <t>Grocery Store</t>
  </si>
  <si>
    <t>Convenience Store or Gas Station</t>
  </si>
  <si>
    <t>Couche Tard</t>
  </si>
  <si>
    <t>Petro Canada</t>
  </si>
  <si>
    <t>Depanneur du Coin</t>
  </si>
  <si>
    <t>Beau-Soir</t>
  </si>
  <si>
    <t>Other convenience stores or gas station</t>
  </si>
  <si>
    <t>Other independent liquor stores</t>
  </si>
  <si>
    <t>Other</t>
  </si>
  <si>
    <t>...</t>
  </si>
  <si>
    <t>Independent liquor store</t>
  </si>
  <si>
    <t>LCBO</t>
  </si>
  <si>
    <t>Atlantic Liquor Boards</t>
  </si>
  <si>
    <t>Beer Store</t>
  </si>
  <si>
    <t>Convenience Store/Gas Station</t>
  </si>
  <si>
    <t>Independent Liquor Stores</t>
  </si>
  <si>
    <t>(e.g. vodka, whisky, etc.)</t>
  </si>
  <si>
    <t>(e.g. malt, vodka etc.)</t>
  </si>
  <si>
    <t>I am not sure</t>
  </si>
  <si>
    <t>of brands selected less than or equal to 2 in Q1</t>
  </si>
  <si>
    <t>of brands selected are between 3 and 5 in Q1</t>
  </si>
  <si>
    <t>number of brands selected 6 or more in Q1</t>
  </si>
  <si>
    <t>_1_98_1</t>
  </si>
  <si>
    <t>_2_98_1</t>
  </si>
  <si>
    <t>_3_98_1</t>
  </si>
  <si>
    <t>_1_1</t>
  </si>
  <si>
    <t>Price Tier - Above Premium</t>
  </si>
  <si>
    <t>_1_2</t>
  </si>
  <si>
    <t>Price Tier - Premium</t>
  </si>
  <si>
    <t>_1_3</t>
  </si>
  <si>
    <t>Price Tier - Value</t>
  </si>
  <si>
    <t>_1_4</t>
  </si>
  <si>
    <t>Sub-Price Tier - Craft</t>
  </si>
  <si>
    <t>_1_5</t>
  </si>
  <si>
    <t>Sub-Price Tier - Domestic</t>
  </si>
  <si>
    <t>_1_6</t>
  </si>
  <si>
    <t>Sub-Price Tier - Import</t>
  </si>
  <si>
    <t>_1_7</t>
  </si>
  <si>
    <t>Sub-Price Tier - Light</t>
  </si>
  <si>
    <t>_1_8</t>
  </si>
  <si>
    <t>Sub-Price Tier - Regular</t>
  </si>
  <si>
    <t>_1_9</t>
  </si>
  <si>
    <t>Low/Non-Alcoholic</t>
  </si>
  <si>
    <t>_1_98</t>
  </si>
  <si>
    <t>Price Tier - Other</t>
  </si>
  <si>
    <t>_2_1</t>
  </si>
  <si>
    <t>Cider</t>
  </si>
  <si>
    <t>_2_2</t>
  </si>
  <si>
    <t>Cooler</t>
  </si>
  <si>
    <t>_2_3</t>
  </si>
  <si>
    <t>Hard Tea</t>
  </si>
  <si>
    <t>_2_4</t>
  </si>
  <si>
    <t>Pre-Mixed Cocktail</t>
  </si>
  <si>
    <t>_2_98</t>
  </si>
  <si>
    <t>Other RTD</t>
  </si>
  <si>
    <t>_3_1</t>
  </si>
  <si>
    <t>Hard Seltzer</t>
  </si>
  <si>
    <t>_3_98</t>
  </si>
  <si>
    <t>Other Hard Seltzer</t>
  </si>
  <si>
    <t>I didn`t consider any other brand(s)</t>
  </si>
  <si>
    <t>_1_98_2</t>
  </si>
  <si>
    <t>_2_98_2</t>
  </si>
  <si>
    <t>_3_98_2</t>
  </si>
  <si>
    <t>Not aware of any other brand</t>
  </si>
  <si>
    <t>_1_98_3</t>
  </si>
  <si>
    <t>_2_98_3</t>
  </si>
  <si>
    <t>_3_98_3</t>
  </si>
  <si>
    <t>Yes, I knew already before entering the store I was going to buy ...</t>
  </si>
  <si>
    <t>No, I had not planned to buy ..., I only decided that in the store</t>
  </si>
  <si>
    <t>I ran out of ... and always like having some in stock</t>
  </si>
  <si>
    <t>I still had some ... but wanted to avoid running out of it</t>
  </si>
  <si>
    <t>I was shopping for something else just saw ... and impulsively purchased it</t>
  </si>
  <si>
    <t>I just saw it in the store/online and impulsively purchased it</t>
  </si>
  <si>
    <t>Needed to buy ... for a special need (gifting, party at home, special occasion)</t>
  </si>
  <si>
    <t>Other (specify)</t>
  </si>
  <si>
    <t>[1..5]</t>
  </si>
  <si>
    <t>other (specify)</t>
  </si>
  <si>
    <t>didn`t do anything to prepare myself - just made my purchase</t>
  </si>
  <si>
    <t>didn`t see, hear or experience any of these</t>
  </si>
  <si>
    <t>To pick up a pack that had free merchandise item</t>
  </si>
  <si>
    <t>To look for opportunities to win prizes and participate in contests after purchase</t>
  </si>
  <si>
    <t>The brand(s) I wanted to buy</t>
  </si>
  <si>
    <t>The amount ($) I wanted to spend</t>
  </si>
  <si>
    <t>Price per unit I wanted to spend</t>
  </si>
  <si>
    <t>Level of alcohol content to get (e.g., 4%, 5.5%, etc)</t>
  </si>
  <si>
    <t>Alcohol type ...</t>
  </si>
  <si>
    <t>Beer Style (e.g. Lager, IPA, Amber ale, Weizen)</t>
  </si>
  <si>
    <t>Flavour (e.g. Pineapple, berries, etc.)</t>
  </si>
  <si>
    <t>Make (e.g., Imported vs. Domestic)</t>
  </si>
  <si>
    <t>Pack format (Bottles/cans)</t>
  </si>
  <si>
    <t>Pack size (# of cans/bottles per pack)</t>
  </si>
  <si>
    <t>Consumption occasion (e.g., consuming alone, party, gifting)</t>
  </si>
  <si>
    <t>Who I`m shopping for</t>
  </si>
  <si>
    <t>To pick up product that is already refrigerated/cold</t>
  </si>
  <si>
    <t>Craft beer</t>
  </si>
  <si>
    <t>Lager</t>
  </si>
  <si>
    <t>IPA</t>
  </si>
  <si>
    <t>Ale</t>
  </si>
  <si>
    <t>Weizen</t>
  </si>
  <si>
    <t>None of these</t>
  </si>
  <si>
    <t>Searched for more information about products</t>
  </si>
  <si>
    <t>Checked pricing at other retailers</t>
  </si>
  <si>
    <t>Scanned a QR code to claim a guaranteed prize</t>
  </si>
  <si>
    <t>Scanned a QR code to participate in a contest to win a prize</t>
  </si>
  <si>
    <t>Referenced a newsletter, ad or communication from a brand or retailer</t>
  </si>
  <si>
    <t>Called or messaged a friend for advice</t>
  </si>
  <si>
    <t>Looked for a coupon or promotion online</t>
  </si>
  <si>
    <t>Went to the site of the retailer I was at</t>
  </si>
  <si>
    <t>Checked reviews online</t>
  </si>
  <si>
    <t>Watched a video about the product</t>
  </si>
  <si>
    <t>I had prepared a list of what to buy on my smartphone</t>
  </si>
  <si>
    <t>Main shop / bulk routine shop</t>
  </si>
  <si>
    <t>Top up shop / for a few items</t>
  </si>
  <si>
    <t>Shopping for the day`s meal at home</t>
  </si>
  <si>
    <t>Leisurely browsing</t>
  </si>
  <si>
    <t>Bargain hunting / looking for offers</t>
  </si>
  <si>
    <t>Usual daily shopping</t>
  </si>
  <si>
    <t>Shopping to host a get-together or party</t>
  </si>
  <si>
    <t>To take to someone`s house</t>
  </si>
  <si>
    <t>I shopped at this store specifically because I wanted to purchase ...</t>
  </si>
  <si>
    <t>I wanted to shop specifically for other products at this store, and it is also where I knew I could buy ...</t>
  </si>
  <si>
    <t>Even though I do not prefer to shop at this store for ..., I wanted to go there</t>
  </si>
  <si>
    <t>Shopping for ... was not a factor in my decision to shop at this store</t>
  </si>
  <si>
    <t>Wine</t>
  </si>
  <si>
    <t>Coolers</t>
  </si>
  <si>
    <t>Ciders</t>
  </si>
  <si>
    <t>Premade cocktails</t>
  </si>
  <si>
    <t>Spirits (i.e. whiskey, vodka, rum, liqueur, etc.)</t>
  </si>
  <si>
    <t>NONE - I did not purchase anything else other than ...</t>
  </si>
  <si>
    <t>5-Very Important</t>
  </si>
  <si>
    <t>1 - Not at all important</t>
  </si>
  <si>
    <t>Urban (city)</t>
  </si>
  <si>
    <t>Suburban (outside the core)</t>
  </si>
  <si>
    <t>Rural/Countryside (more outskirt than a city or town)</t>
  </si>
  <si>
    <t>Not sure/Don`t know</t>
  </si>
  <si>
    <t>I was born in Canada</t>
  </si>
  <si>
    <t>I immigrated to Canada more than 20 years ago</t>
  </si>
  <si>
    <t>I immigrated to Canada between 10 and 20 years ago</t>
  </si>
  <si>
    <t>I immigrated to Canada between 5 and 10 years ago</t>
  </si>
  <si>
    <t>I immigrated to Canada less than 5 years ago</t>
  </si>
  <si>
    <t>S2</t>
  </si>
  <si>
    <t>How recently have you purchased each of the following types of alcoholic beverages/alcoholic-style beverages at a store or online (i.e., not from a bar/restaurant/other establishment)?</t>
  </si>
  <si>
    <t>Loop</t>
  </si>
  <si>
    <t>Categorical Loop</t>
  </si>
  <si>
    <t>Slice</t>
  </si>
  <si>
    <t>Within the past week</t>
  </si>
  <si>
    <t>2-4 weeks ago</t>
  </si>
  <si>
    <t>2-3 months ago</t>
  </si>
  <si>
    <t>Over 3 months ago</t>
  </si>
  <si>
    <t>Never</t>
  </si>
  <si>
    <t>S2b</t>
  </si>
  <si>
    <t>You mentioned you buy the following types of alcohol. How often do you typically purchase each of the following from a store and/or online (i.e. not from a bar/restaurant/other establishment)?</t>
  </si>
  <si>
    <t>Once a week or more often</t>
  </si>
  <si>
    <t>Once every 2-4 weeks</t>
  </si>
  <si>
    <t>Once every 2-3 months</t>
  </si>
  <si>
    <t>Once every 4-6 months</t>
  </si>
  <si>
    <t>Less than once every 6 months</t>
  </si>
  <si>
    <t>Q0a</t>
  </si>
  <si>
    <t>And which are the top 3 factors when deciding to purchase ...? Where 1= most important, 2= second most important and so on If you only selected 2 factors please rank the 2 you have</t>
  </si>
  <si>
    <t>Q1</t>
  </si>
  <si>
    <t>Thinking about your most recent ... purchase. Please type in all the brands you purchased. Use the first textbox to find the brand. You can enter up to 10 brands. Enter only one brand per textbox.</t>
  </si>
  <si>
    <t>BEER_SEGMENT</t>
  </si>
  <si>
    <t>[HIDDEN] BEER SEGMENT</t>
  </si>
  <si>
    <t>RTD_SEGMENT</t>
  </si>
  <si>
    <t>[HIDDEN[ RTD SEGMENT</t>
  </si>
  <si>
    <t>HARDSELTZER_SEGMENT</t>
  </si>
  <si>
    <t>[HIDDEN] HARDSELTZER SEGMENT</t>
  </si>
  <si>
    <t>NET_RTD_SEGMENT</t>
  </si>
  <si>
    <t>[HIDDEN] NET RTD SEGMENT</t>
  </si>
  <si>
    <t>Q2</t>
  </si>
  <si>
    <t>What other brand(s) of ... did you consider buying on your most recent purchase? Please enter all the brands you considered buying but didn`t buy at this purchase occasion. Use the first textbox to find the brand. You can enter up to 10 brands. Enter only one brand per textbox.</t>
  </si>
  <si>
    <t>Q3</t>
  </si>
  <si>
    <t>What other brands of ... are you aware of, apart from those you mentioned previously? Use the first textbox to find the brand. You can enter up to 10 brands. Enter only one brand per textbox.</t>
  </si>
  <si>
    <t>Q7b</t>
  </si>
  <si>
    <t>Other brand (specify)</t>
  </si>
  <si>
    <t>None/I don`t remember any specific brand</t>
  </si>
  <si>
    <t>Q7c</t>
  </si>
  <si>
    <t>It excited me</t>
  </si>
  <si>
    <t>It confirmed that this brand/product is appreciated by other people</t>
  </si>
  <si>
    <t>It made me notice brands/products I usually won`t see</t>
  </si>
  <si>
    <t>It made me aware of a promotion/reward</t>
  </si>
  <si>
    <t>It helped me compare brands and products</t>
  </si>
  <si>
    <t>It informed me about specific product features</t>
  </si>
  <si>
    <t>It informed me about the exact price</t>
  </si>
  <si>
    <t>It motivated me to buy a brand I don`t buy usually</t>
  </si>
  <si>
    <t>It motivated me to buy a brand I`ve never tried before</t>
  </si>
  <si>
    <t>It motivated me to buy more/larger packs of the brand(s) I usually buy</t>
  </si>
  <si>
    <t>It made me buy a more premium/expensive brand</t>
  </si>
  <si>
    <t>It made me buy a cheaper/less expensive brand</t>
  </si>
  <si>
    <t>None/It did not impact the brand choice</t>
  </si>
  <si>
    <t>Q8b</t>
  </si>
  <si>
    <t>None</t>
  </si>
  <si>
    <t>Q8c</t>
  </si>
  <si>
    <t>Q10b</t>
  </si>
  <si>
    <t>Q10c</t>
  </si>
  <si>
    <t>Brands_Shown</t>
  </si>
  <si>
    <t>[HIDDEN] Contains Brands Shown For De-Rotation</t>
  </si>
  <si>
    <t>First Rotation</t>
  </si>
  <si>
    <t>Second Rotation</t>
  </si>
  <si>
    <t>BRAND_LOOP</t>
  </si>
  <si>
    <t>...._scale.Response.Label</t>
  </si>
  <si>
    <t>It is one of the brands I regularly purchase</t>
  </si>
  <si>
    <t>It is a brand that I purchase less often than others</t>
  </si>
  <si>
    <t>I was previously aware of this brand, but hadn`t purchased before</t>
  </si>
  <si>
    <t>I discovered it for the first time on this shopping visit</t>
  </si>
  <si>
    <t>I knew I wanted this specific brand, and it is what I purchased</t>
  </si>
  <si>
    <t>I had a few brands in mind before purchasing and this was one of them</t>
  </si>
  <si>
    <t>I knew which brand(s) I wanted but changed my mind in the store and bought this one</t>
  </si>
  <si>
    <t>I didn`t have a specific brand in mind, and I decided in-store</t>
  </si>
  <si>
    <t>[1..6]</t>
  </si>
  <si>
    <t>Other reason</t>
  </si>
  <si>
    <t>In the main ... aisle</t>
  </si>
  <si>
    <t>In a secondary aisle (e.g. not the main ... aisle)</t>
  </si>
  <si>
    <t>In the entrance of the store</t>
  </si>
  <si>
    <t>In a special display</t>
  </si>
  <si>
    <t>In an end of aisle display</t>
  </si>
  <si>
    <t>At check-out/tills</t>
  </si>
  <si>
    <t>From a cold room</t>
  </si>
  <si>
    <t>From a fridge/cooler</t>
  </si>
  <si>
    <t>Don`t recall</t>
  </si>
  <si>
    <t>compared the price with another brand</t>
  </si>
  <si>
    <t>compared the price with other pack size of the same brand</t>
  </si>
  <si>
    <t>checked out the price per can/bottle</t>
  </si>
  <si>
    <t>worked out the total price(with tax) it would cost you</t>
  </si>
  <si>
    <t>did not compare prices when I purchased this brand</t>
  </si>
  <si>
    <t>Single bottle/can</t>
  </si>
  <si>
    <t>4-pack of bottles/cans</t>
  </si>
  <si>
    <t>6-pack of bottles/cans</t>
  </si>
  <si>
    <t>A case of 12</t>
  </si>
  <si>
    <t>A case of 24</t>
  </si>
  <si>
    <t>A case of 30</t>
  </si>
  <si>
    <t>Other formats</t>
  </si>
  <si>
    <t>Yourself</t>
  </si>
  <si>
    <t>Spouse or significant other</t>
  </si>
  <si>
    <t>Parent</t>
  </si>
  <si>
    <t>Child(ren) of legal drinking age</t>
  </si>
  <si>
    <t>Another relative</t>
  </si>
  <si>
    <t>Roommate(s)</t>
  </si>
  <si>
    <t>Friend(s)</t>
  </si>
  <si>
    <t>Someone else</t>
  </si>
  <si>
    <t>Would have bought this brand but in less quantity</t>
  </si>
  <si>
    <t>Would have bought this brand with no change to the quantity</t>
  </si>
  <si>
    <t>Would not have purchased this brand altogether</t>
  </si>
  <si>
    <t>Would have bought another brand that had included a giveaway</t>
  </si>
  <si>
    <t>Would have bought another brand that had included a giveaway/prize code</t>
  </si>
  <si>
    <t>BRAND_LOOP[..].Q20</t>
  </si>
  <si>
    <t>And how many units of ... did you purchase? Please enter number of units</t>
  </si>
  <si>
    <t>Q27</t>
  </si>
  <si>
    <t>Now please think about the process of buying ... at .... Do you agree or disagree with the following statements?</t>
  </si>
  <si>
    <t>I was very satisfied with the overall experience of this purchase</t>
  </si>
  <si>
    <t>Overall, I felt it was easy to find the right product for me</t>
  </si>
  <si>
    <t>It was easy to understand the differences between brands</t>
  </si>
  <si>
    <t>I was very satisfied with the retailer/channel I purchased from</t>
  </si>
  <si>
    <t>Strongly agree</t>
  </si>
  <si>
    <t>Somewhat agree</t>
  </si>
  <si>
    <t>Neither agree nor disagree</t>
  </si>
  <si>
    <t>Somewhat disagree</t>
  </si>
  <si>
    <t>Strongly disagree</t>
  </si>
  <si>
    <t>G1</t>
  </si>
  <si>
    <t>... manufacturers often offer different types of promotions, value adds with purchases. How often do you buy a ... that… ?</t>
  </si>
  <si>
    <t>includes a merchandise item inside of the case</t>
  </si>
  <si>
    <t>includes a merchandise item which you pick up along with your case or that the cashier gives you with the purchase</t>
  </si>
  <si>
    <t>includes a merchandise item attached to the outside of the case</t>
  </si>
  <si>
    <t>has a code in the case to redeem online for merchandise shipped to your home</t>
  </si>
  <si>
    <t>has a code in the case to redeem online for a chance to win a prize</t>
  </si>
  <si>
    <t>has a QR code to win or redeem a prize</t>
  </si>
  <si>
    <t>has a draw for a prize offered only within the store</t>
  </si>
  <si>
    <t>Regularly</t>
  </si>
  <si>
    <t>Occasionally</t>
  </si>
  <si>
    <t>Rarely</t>
  </si>
  <si>
    <t>G2</t>
  </si>
  <si>
    <t>I actively search for brands that offer this when I shop</t>
  </si>
  <si>
    <t>When I see this in-store, I get excited</t>
  </si>
  <si>
    <t>When I see this, I am reassured that this brand is appreciated by others</t>
  </si>
  <si>
    <t>When I see this, I usually notice brands I normally don`t see in store</t>
  </si>
  <si>
    <t>When I see this, I usually end up buying a brand that I normally don`t buy</t>
  </si>
  <si>
    <t>When I see this, I end up buying a larger package of the brand(s) I usually buy</t>
  </si>
  <si>
    <t>When I see this, I end up buying a more expensive brand than I normally do</t>
  </si>
  <si>
    <t>When I see this, it motivates me to buy ... when I otherwise was not planning to</t>
  </si>
  <si>
    <t>When I see this, I end up visiting the same retailer again</t>
  </si>
  <si>
    <t>When I see this, I end up telling all my friends/family about this promotion</t>
  </si>
  <si>
    <t>Usually, the merchandise is poor quality that I`m not bothered if I don`t get a pack</t>
  </si>
  <si>
    <t>The winning odds are usually so low I don`t bother</t>
  </si>
  <si>
    <t>This does not impact my brand choice in-store</t>
  </si>
  <si>
    <t>G3</t>
  </si>
  <si>
    <t>A merchandise item inside of the case</t>
  </si>
  <si>
    <t>A merchandise item that you pick up along with your case or that the cashier gives you</t>
  </si>
  <si>
    <t>A merchandise item attached to the outside of the case</t>
  </si>
  <si>
    <t>A code in the case to redeem online for merchandise shipped to your home</t>
  </si>
  <si>
    <t>A code in the case to redeem online for a chance to win a prize</t>
  </si>
  <si>
    <t>A QR code to win or redeem a prize</t>
  </si>
  <si>
    <t>A draw for a prize offered only within the store</t>
  </si>
  <si>
    <t>Do not know</t>
  </si>
  <si>
    <t>G8</t>
  </si>
  <si>
    <t>What would be your reaction if you see the below in-store when you are shopping for ... at ...?</t>
  </si>
  <si>
    <t>I would actively search for this offer</t>
  </si>
  <si>
    <t>If I saw this, I would be excited</t>
  </si>
  <si>
    <t>If I saw this, I will be reassured that this brand is appreciated by others</t>
  </si>
  <si>
    <t>If I saw this, I will likely be noticing brands I normally won`t see otherwise</t>
  </si>
  <si>
    <t>If I saw this, I would likely end up buying a brand that I normally don`t buy</t>
  </si>
  <si>
    <t>If I saw this, I would end up buying a larger package of the brand(s) I usually buy</t>
  </si>
  <si>
    <t>If I saw this, I would likely buy a more expensive brand than I would normally do</t>
  </si>
  <si>
    <t>If I saw this, it will motivate me to buy ... when I otherwise was not planning to</t>
  </si>
  <si>
    <t>I would tell all my friends/family about this promotion</t>
  </si>
  <si>
    <t>If I saw this, I will likely end up visiting the same retailer again</t>
  </si>
  <si>
    <t>Q4</t>
  </si>
  <si>
    <t>Now, please rate each of the following brands in terms of what you are looking for in ...? Please rate by moving the slider</t>
  </si>
  <si>
    <t>HHCMPHIDDENSList</t>
  </si>
  <si>
    <t>_0</t>
  </si>
  <si>
    <t>Less than 1 month old</t>
  </si>
  <si>
    <t>1 month old</t>
  </si>
  <si>
    <t>2 months old</t>
  </si>
  <si>
    <t>3 months old</t>
  </si>
  <si>
    <t>4 months old</t>
  </si>
  <si>
    <t>5 months old</t>
  </si>
  <si>
    <t>6 months old</t>
  </si>
  <si>
    <t>7 months old</t>
  </si>
  <si>
    <t>8 months old</t>
  </si>
  <si>
    <t>9 months old</t>
  </si>
  <si>
    <t>10 months old</t>
  </si>
  <si>
    <t>11 months old</t>
  </si>
  <si>
    <t>12 months old</t>
  </si>
  <si>
    <t>13 months old</t>
  </si>
  <si>
    <t>14 months old</t>
  </si>
  <si>
    <t>15 months old</t>
  </si>
  <si>
    <t>16 months old</t>
  </si>
  <si>
    <t>17 months old</t>
  </si>
  <si>
    <t>18 months old</t>
  </si>
  <si>
    <t>19 months old</t>
  </si>
  <si>
    <t>20 months old</t>
  </si>
  <si>
    <t>21 months old</t>
  </si>
  <si>
    <t>22 months old</t>
  </si>
  <si>
    <t>23 months old</t>
  </si>
  <si>
    <t>24 months old</t>
  </si>
  <si>
    <t>25 months old</t>
  </si>
  <si>
    <t>26 months old</t>
  </si>
  <si>
    <t>27 months old</t>
  </si>
  <si>
    <t>28 months old</t>
  </si>
  <si>
    <t>29 months old</t>
  </si>
  <si>
    <t>30 months old</t>
  </si>
  <si>
    <t>31 months old</t>
  </si>
  <si>
    <t>32 months old</t>
  </si>
  <si>
    <t>33 months old</t>
  </si>
  <si>
    <t>34 months old</t>
  </si>
  <si>
    <t>35 months old</t>
  </si>
  <si>
    <t>36 months old</t>
  </si>
  <si>
    <t>37 months old</t>
  </si>
  <si>
    <t>38 months old</t>
  </si>
  <si>
    <t>39 months old</t>
  </si>
  <si>
    <t>40 months old</t>
  </si>
  <si>
    <t>41 months old</t>
  </si>
  <si>
    <t>42 months old</t>
  </si>
  <si>
    <t>43 months old</t>
  </si>
  <si>
    <t>44 months old</t>
  </si>
  <si>
    <t>45 months old</t>
  </si>
  <si>
    <t>46 months old</t>
  </si>
  <si>
    <t>47 months old</t>
  </si>
  <si>
    <t>48 months old</t>
  </si>
  <si>
    <t>49 months to 59 months</t>
  </si>
  <si>
    <t>5 years old</t>
  </si>
  <si>
    <t>6 years old</t>
  </si>
  <si>
    <t>7 years old</t>
  </si>
  <si>
    <t>8 years old</t>
  </si>
  <si>
    <t>9 years old</t>
  </si>
  <si>
    <t>10 years old</t>
  </si>
  <si>
    <t>11 years old</t>
  </si>
  <si>
    <t>12 years old</t>
  </si>
  <si>
    <t>13 years old</t>
  </si>
  <si>
    <t>14 years old</t>
  </si>
  <si>
    <t>15 years old</t>
  </si>
  <si>
    <t>16 years old</t>
  </si>
  <si>
    <t>17 years old</t>
  </si>
  <si>
    <t>18 years old</t>
  </si>
  <si>
    <t>19 years old</t>
  </si>
  <si>
    <t>20 years old</t>
  </si>
  <si>
    <t>Type_List</t>
  </si>
  <si>
    <t>Beer (more than 0.5% alcohol)</t>
  </si>
  <si>
    <t>Low/non-alcoholic beer - 0.5% or lower</t>
  </si>
  <si>
    <t>Hard seltzers</t>
  </si>
  <si>
    <t>Other ready-to-drink beverages (i.e. hard cider, coolers, pre-mixed cocktails, etc.)</t>
  </si>
  <si>
    <t>FACTOR_List</t>
  </si>
  <si>
    <t>The brand</t>
  </si>
  <si>
    <t>The total amount ($) I want to spend</t>
  </si>
  <si>
    <t>Price per unit (e.g. per can/bottle)</t>
  </si>
  <si>
    <t>Level of alcohol content (e.g., 0.5%, 4%, 5.5%, etc)</t>
  </si>
  <si>
    <t>Make (e.g., Imported vs. domestic)</t>
  </si>
  <si>
    <t>Need to have product available already refrigerated/cold</t>
  </si>
  <si>
    <t>Includes free merchandise item with the pack or can be redeemed instore</t>
  </si>
  <si>
    <t>Includes free merchandise item to claim online after purchase</t>
  </si>
  <si>
    <t>Opportunity to win prizes and participate in contests after purchase</t>
  </si>
  <si>
    <t>EMPTY10_List</t>
  </si>
  <si>
    <t>Brand_List</t>
  </si>
  <si>
    <t>Beer_List</t>
  </si>
  <si>
    <t>Alberta Genuine Draft</t>
  </si>
  <si>
    <t>Alberta`s Best</t>
  </si>
  <si>
    <t>Alexander Keith`s</t>
  </si>
  <si>
    <t>Amsterdam</t>
  </si>
  <si>
    <t>Asahi</t>
  </si>
  <si>
    <t>Ashton</t>
  </si>
  <si>
    <t>Bavaria</t>
  </si>
  <si>
    <t>Beau`s</t>
  </si>
  <si>
    <t>Beck`s</t>
  </si>
  <si>
    <t>_1_10</t>
  </si>
  <si>
    <t>Beck`s Non-Alcoholic 0.0</t>
  </si>
  <si>
    <t>_1_11</t>
  </si>
  <si>
    <t>Belle Gueule</t>
  </si>
  <si>
    <t>_1_12</t>
  </si>
  <si>
    <t>Bière artisanale</t>
  </si>
  <si>
    <t>_1_13</t>
  </si>
  <si>
    <t>Big Rock</t>
  </si>
  <si>
    <t>_1_14</t>
  </si>
  <si>
    <t>Bitburger</t>
  </si>
  <si>
    <t>_1_15</t>
  </si>
  <si>
    <t>Block Three</t>
  </si>
  <si>
    <t>_1_16</t>
  </si>
  <si>
    <t>Blue Moon</t>
  </si>
  <si>
    <t>_1_17</t>
  </si>
  <si>
    <t>Boddington`s</t>
  </si>
  <si>
    <t>_1_18</t>
  </si>
  <si>
    <t>Bomber</t>
  </si>
  <si>
    <t>_1_19</t>
  </si>
  <si>
    <t>Boreale</t>
  </si>
  <si>
    <t>_1_20</t>
  </si>
  <si>
    <t>Boreale Hors Sentiers Alcohol Free</t>
  </si>
  <si>
    <t>_1_21</t>
  </si>
  <si>
    <t>Bowen Island</t>
  </si>
  <si>
    <t>_1_22</t>
  </si>
  <si>
    <t>Brasseurs du monde</t>
  </si>
  <si>
    <t>_1_23</t>
  </si>
  <si>
    <t>Bud Light Platinum</t>
  </si>
  <si>
    <t>_1_24</t>
  </si>
  <si>
    <t>Bud Light</t>
  </si>
  <si>
    <t>_1_25</t>
  </si>
  <si>
    <t>Cameron`s</t>
  </si>
  <si>
    <t>_1_26</t>
  </si>
  <si>
    <t>Cariboo</t>
  </si>
  <si>
    <t>_1_27</t>
  </si>
  <si>
    <t>Carlsberg</t>
  </si>
  <si>
    <t>_1_28</t>
  </si>
  <si>
    <t>Cheval Blanc</t>
  </si>
  <si>
    <t>_1_29</t>
  </si>
  <si>
    <t>Coors Original</t>
  </si>
  <si>
    <t>_1_30</t>
  </si>
  <si>
    <t>Coors Light</t>
  </si>
  <si>
    <t>_1_31</t>
  </si>
  <si>
    <t>Coors Organic</t>
  </si>
  <si>
    <t>_1_32</t>
  </si>
  <si>
    <t>Coors Edge Non-Alcoholic</t>
  </si>
  <si>
    <t>_1_33</t>
  </si>
  <si>
    <t>Corona</t>
  </si>
  <si>
    <t>_1_34</t>
  </si>
  <si>
    <t>Corona Sunbrew 0.0</t>
  </si>
  <si>
    <t>_1_35</t>
  </si>
  <si>
    <t>Coup de Grisou</t>
  </si>
  <si>
    <t>_1_36</t>
  </si>
  <si>
    <t>Cowbell Brewing Co.</t>
  </si>
  <si>
    <t>_1_37</t>
  </si>
  <si>
    <t>Crabbie</t>
  </si>
  <si>
    <t>_1_38</t>
  </si>
  <si>
    <t>Creemore Springs</t>
  </si>
  <si>
    <t>_1_39</t>
  </si>
  <si>
    <t>Crest</t>
  </si>
  <si>
    <t>_1_40</t>
  </si>
  <si>
    <t>Czechvar</t>
  </si>
  <si>
    <t>_1_41</t>
  </si>
  <si>
    <t>DAB</t>
  </si>
  <si>
    <t>_1_42</t>
  </si>
  <si>
    <t>Dieu du Ciel</t>
  </si>
  <si>
    <t>_1_43</t>
  </si>
  <si>
    <t>Dos Equis</t>
  </si>
  <si>
    <t>_1_44</t>
  </si>
  <si>
    <t>Dominus Vobiscum</t>
  </si>
  <si>
    <t>_1_45</t>
  </si>
  <si>
    <t>Dunham</t>
  </si>
  <si>
    <t>_1_46</t>
  </si>
  <si>
    <t>Erdinger</t>
  </si>
  <si>
    <t>_1_47</t>
  </si>
  <si>
    <t>Erdinger Alkoholfrei 0.4</t>
  </si>
  <si>
    <t>_1_48</t>
  </si>
  <si>
    <t>Farnham</t>
  </si>
  <si>
    <t>_1_49</t>
  </si>
  <si>
    <t>Fat Tire</t>
  </si>
  <si>
    <t>_1_50</t>
  </si>
  <si>
    <t>Faxe</t>
  </si>
  <si>
    <t>_1_51</t>
  </si>
  <si>
    <t>Faxe Premium 0.0</t>
  </si>
  <si>
    <t>_1_52</t>
  </si>
  <si>
    <t>Flying Monkey</t>
  </si>
  <si>
    <t>_1_53</t>
  </si>
  <si>
    <t>Fosters</t>
  </si>
  <si>
    <t>_1_54</t>
  </si>
  <si>
    <t>Fuller`s</t>
  </si>
  <si>
    <t>_1_55</t>
  </si>
  <si>
    <t>Gahan</t>
  </si>
  <si>
    <t>_1_56</t>
  </si>
  <si>
    <t>Gosser</t>
  </si>
  <si>
    <t>_1_57</t>
  </si>
  <si>
    <t>Grand River</t>
  </si>
  <si>
    <t>_1_58</t>
  </si>
  <si>
    <t>Granville Island</t>
  </si>
  <si>
    <t>_1_59</t>
  </si>
  <si>
    <t>Great Lakes</t>
  </si>
  <si>
    <t>_1_60</t>
  </si>
  <si>
    <t>Griffon</t>
  </si>
  <si>
    <t>_1_61</t>
  </si>
  <si>
    <t>Grolsch</t>
  </si>
  <si>
    <t>_1_62</t>
  </si>
  <si>
    <t>Guinness</t>
  </si>
  <si>
    <t>_1_63</t>
  </si>
  <si>
    <t>Harp</t>
  </si>
  <si>
    <t>_1_65</t>
  </si>
  <si>
    <t>Heineken</t>
  </si>
  <si>
    <t>_1_66</t>
  </si>
  <si>
    <t>Heineken 0.0</t>
  </si>
  <si>
    <t>_1_67</t>
  </si>
  <si>
    <t>Henderson Brewing Co.</t>
  </si>
  <si>
    <t>_1_68</t>
  </si>
  <si>
    <t>Hoegaarden</t>
  </si>
  <si>
    <t>_1_69</t>
  </si>
  <si>
    <t>Hollandia</t>
  </si>
  <si>
    <t>_1_70</t>
  </si>
  <si>
    <t>Holsten</t>
  </si>
  <si>
    <t>_1_71</t>
  </si>
  <si>
    <t>Hoyne</t>
  </si>
  <si>
    <t>_1_72</t>
  </si>
  <si>
    <t>Innis &amp; Gunn</t>
  </si>
  <si>
    <t>_1_73</t>
  </si>
  <si>
    <t>Kichesippi</t>
  </si>
  <si>
    <t>_1_74</t>
  </si>
  <si>
    <t>Kilkenny</t>
  </si>
  <si>
    <t>_1_75</t>
  </si>
  <si>
    <t>Kirin</t>
  </si>
  <si>
    <t>_1_76</t>
  </si>
  <si>
    <t>Kokanee</t>
  </si>
  <si>
    <t>_1_77</t>
  </si>
  <si>
    <t>Kozel</t>
  </si>
  <si>
    <t>_1_78</t>
  </si>
  <si>
    <t>Kronenbourg 1664</t>
  </si>
  <si>
    <t>_1_79</t>
  </si>
  <si>
    <t>Krombacher</t>
  </si>
  <si>
    <t>_1_80</t>
  </si>
  <si>
    <t>Labatt Ice</t>
  </si>
  <si>
    <t>_1_81</t>
  </si>
  <si>
    <t>Labatt 50</t>
  </si>
  <si>
    <t>_1_82</t>
  </si>
  <si>
    <t>Labatt Extra Dry</t>
  </si>
  <si>
    <t>_1_83</t>
  </si>
  <si>
    <t>Labatt Light</t>
  </si>
  <si>
    <t>_1_84</t>
  </si>
  <si>
    <t>Labatt Blue/Labatt Bleue</t>
  </si>
  <si>
    <t>_1_85</t>
  </si>
  <si>
    <t>La Barberie Microbrasserie</t>
  </si>
  <si>
    <t>_1_86</t>
  </si>
  <si>
    <t>L`Alchimiste/Alchimiste</t>
  </si>
  <si>
    <t>_1_87</t>
  </si>
  <si>
    <t>Leffe Blonde</t>
  </si>
  <si>
    <t>_1_88</t>
  </si>
  <si>
    <t>Lezajsk</t>
  </si>
  <si>
    <t>_1_89</t>
  </si>
  <si>
    <t>Michelob Ultra</t>
  </si>
  <si>
    <t>_1_90</t>
  </si>
  <si>
    <t>Mickey`s</t>
  </si>
  <si>
    <t>_1_91</t>
  </si>
  <si>
    <t>Miller Genuine Draft (MGD)</t>
  </si>
  <si>
    <t>_1_92</t>
  </si>
  <si>
    <t>Miller Lite</t>
  </si>
  <si>
    <t>_1_93</t>
  </si>
  <si>
    <t>Miller High Life</t>
  </si>
  <si>
    <t>_1_94</t>
  </si>
  <si>
    <t>Mill Street</t>
  </si>
  <si>
    <t>_1_95</t>
  </si>
  <si>
    <t>Modelo</t>
  </si>
  <si>
    <t>_1_96</t>
  </si>
  <si>
    <t>Molson Canadian</t>
  </si>
  <si>
    <t>_1_97</t>
  </si>
  <si>
    <t>Molson Canadian 67</t>
  </si>
  <si>
    <t>Molson Canadian Cold Shots</t>
  </si>
  <si>
    <t>_1_99</t>
  </si>
  <si>
    <t>Molson Canadian Light</t>
  </si>
  <si>
    <t>_1_100</t>
  </si>
  <si>
    <t>Molson Export</t>
  </si>
  <si>
    <t>_1_101</t>
  </si>
  <si>
    <t>Molson Ice</t>
  </si>
  <si>
    <t>_1_102</t>
  </si>
  <si>
    <t>Molson Ultra</t>
  </si>
  <si>
    <t>_1_103</t>
  </si>
  <si>
    <t>Molson Dry</t>
  </si>
  <si>
    <t>_1_104</t>
  </si>
  <si>
    <t>Molson XXX</t>
  </si>
  <si>
    <t>_1_105</t>
  </si>
  <si>
    <t>Moosehead</t>
  </si>
  <si>
    <t>_1_106</t>
  </si>
  <si>
    <t>Moretti</t>
  </si>
  <si>
    <t>_1_107</t>
  </si>
  <si>
    <t>Morland`s Old Speckled Hen</t>
  </si>
  <si>
    <t>_1_108</t>
  </si>
  <si>
    <t>Muskoka</t>
  </si>
  <si>
    <t>_1_109</t>
  </si>
  <si>
    <t>Murphy`s Irish Stout</t>
  </si>
  <si>
    <t>_1_110</t>
  </si>
  <si>
    <t>Newcastle</t>
  </si>
  <si>
    <t>_1_111</t>
  </si>
  <si>
    <t>New Belgium</t>
  </si>
  <si>
    <t>_1_112</t>
  </si>
  <si>
    <t>Nickel Brook</t>
  </si>
  <si>
    <t>_1_113</t>
  </si>
  <si>
    <t>Peroni</t>
  </si>
  <si>
    <t>_1_114</t>
  </si>
  <si>
    <t>Peroni Libera 0.0</t>
  </si>
  <si>
    <t>_1_115</t>
  </si>
  <si>
    <t>Phillips</t>
  </si>
  <si>
    <t>_1_116</t>
  </si>
  <si>
    <t>Pilsner Urquell</t>
  </si>
  <si>
    <t>_1_117</t>
  </si>
  <si>
    <t>Propeller</t>
  </si>
  <si>
    <t>_1_118</t>
  </si>
  <si>
    <t>Quidi Vidi</t>
  </si>
  <si>
    <t>_1_119</t>
  </si>
  <si>
    <t>Red Racer</t>
  </si>
  <si>
    <t>_1_120</t>
  </si>
  <si>
    <t>Red Stripe</t>
  </si>
  <si>
    <t>_1_121</t>
  </si>
  <si>
    <t>Rickard`s</t>
  </si>
  <si>
    <t>_1_122</t>
  </si>
  <si>
    <t>Rolling Rock</t>
  </si>
  <si>
    <t>_1_123</t>
  </si>
  <si>
    <t>Sam Adam`s</t>
  </si>
  <si>
    <t>_1_124</t>
  </si>
  <si>
    <t>Sapporo</t>
  </si>
  <si>
    <t>_1_125</t>
  </si>
  <si>
    <t>Schoefferhofer</t>
  </si>
  <si>
    <t>_1_126</t>
  </si>
  <si>
    <t>Shock Top</t>
  </si>
  <si>
    <t>_1_127</t>
  </si>
  <si>
    <t>Sierra Nevada</t>
  </si>
  <si>
    <t>_1_128</t>
  </si>
  <si>
    <t>Smithwick`s</t>
  </si>
  <si>
    <t>_1_129</t>
  </si>
  <si>
    <t>Sol</t>
  </si>
  <si>
    <t>_1_130</t>
  </si>
  <si>
    <t>Spitfire</t>
  </si>
  <si>
    <t>_1_131</t>
  </si>
  <si>
    <t>St. Ambroise</t>
  </si>
  <si>
    <t>_1_132</t>
  </si>
  <si>
    <t>Steam Whistle</t>
  </si>
  <si>
    <t>_1_133</t>
  </si>
  <si>
    <t>Stella Artois</t>
  </si>
  <si>
    <t>_1_134</t>
  </si>
  <si>
    <t>Tatra</t>
  </si>
  <si>
    <t>_1_135</t>
  </si>
  <si>
    <t>The 3 Brewers / Les 3 Brasseurs</t>
  </si>
  <si>
    <t>_1_136</t>
  </si>
  <si>
    <t>TrailWay Brewing</t>
  </si>
  <si>
    <t>_1_137</t>
  </si>
  <si>
    <t>Tremblay</t>
  </si>
  <si>
    <t>_1_138</t>
  </si>
  <si>
    <t>Trou du Diable</t>
  </si>
  <si>
    <t>_1_139</t>
  </si>
  <si>
    <t>Tsing Tao</t>
  </si>
  <si>
    <t>_1_140</t>
  </si>
  <si>
    <t>Tuborg</t>
  </si>
  <si>
    <t>_1_141</t>
  </si>
  <si>
    <t>Tyskie</t>
  </si>
  <si>
    <t>_1_142</t>
  </si>
  <si>
    <t>Unibroue</t>
  </si>
  <si>
    <t>_1_143</t>
  </si>
  <si>
    <t>Warsteiner</t>
  </si>
  <si>
    <t>_1_144</t>
  </si>
  <si>
    <t>Waterloo</t>
  </si>
  <si>
    <t>_1_145</t>
  </si>
  <si>
    <t>Wellington County</t>
  </si>
  <si>
    <t>_1_146</t>
  </si>
  <si>
    <t>Wernesgruner</t>
  </si>
  <si>
    <t>_1_147</t>
  </si>
  <si>
    <t>Whitewater Brewing Co.</t>
  </si>
  <si>
    <t>_1_148</t>
  </si>
  <si>
    <t>Yuengling</t>
  </si>
  <si>
    <t>_1_149</t>
  </si>
  <si>
    <t>Zywiec</t>
  </si>
  <si>
    <t>_1_150</t>
  </si>
  <si>
    <t>Chimay</t>
  </si>
  <si>
    <t>_1_151</t>
  </si>
  <si>
    <t>Les Trois Mousquetaires</t>
  </si>
  <si>
    <t>_1_152</t>
  </si>
  <si>
    <t>Golden Pheasant</t>
  </si>
  <si>
    <t>_1_153</t>
  </si>
  <si>
    <t>Hobgoblin</t>
  </si>
  <si>
    <t>_1_154</t>
  </si>
  <si>
    <t>La Chouffe</t>
  </si>
  <si>
    <t>_1_155</t>
  </si>
  <si>
    <t>Hacker Pschorr</t>
  </si>
  <si>
    <t>_1_156</t>
  </si>
  <si>
    <t>Negra Modelo</t>
  </si>
  <si>
    <t>_1_157</t>
  </si>
  <si>
    <t>Walkerville</t>
  </si>
  <si>
    <t>_1_158</t>
  </si>
  <si>
    <t>Paulaner</t>
  </si>
  <si>
    <t>_1_159</t>
  </si>
  <si>
    <t>Abbot</t>
  </si>
  <si>
    <t>_1_160</t>
  </si>
  <si>
    <t>Broadhead</t>
  </si>
  <si>
    <t>_1_161</t>
  </si>
  <si>
    <t>Hofbrau</t>
  </si>
  <si>
    <t>_1_162</t>
  </si>
  <si>
    <t>Samuel Smith</t>
  </si>
  <si>
    <t>_1_163</t>
  </si>
  <si>
    <t>Bellwoods Brewery</t>
  </si>
  <si>
    <t>_1_164</t>
  </si>
  <si>
    <t>Glutenberg</t>
  </si>
  <si>
    <t>_1_165</t>
  </si>
  <si>
    <t>Sleeping Giant Brew</t>
  </si>
  <si>
    <t>_1_166</t>
  </si>
  <si>
    <t>Stiegl</t>
  </si>
  <si>
    <t>_1_167</t>
  </si>
  <si>
    <t>Stiegl Freibier</t>
  </si>
  <si>
    <t>_1_168</t>
  </si>
  <si>
    <t>Duvel</t>
  </si>
  <si>
    <t>_1_169</t>
  </si>
  <si>
    <t>Hockley</t>
  </si>
  <si>
    <t>_1_170</t>
  </si>
  <si>
    <t>Junction Craft</t>
  </si>
  <si>
    <t>_1_171</t>
  </si>
  <si>
    <t>Lake of Bays</t>
  </si>
  <si>
    <t>_1_172</t>
  </si>
  <si>
    <t>Pit Caribou</t>
  </si>
  <si>
    <t>_1_173</t>
  </si>
  <si>
    <t>Spaten</t>
  </si>
  <si>
    <t>_1_174</t>
  </si>
  <si>
    <t>Triple Bogey</t>
  </si>
  <si>
    <t>_1_175</t>
  </si>
  <si>
    <t>Big Rig</t>
  </si>
  <si>
    <t>_1_176</t>
  </si>
  <si>
    <t>La Vache Folle</t>
  </si>
  <si>
    <t>_1_177</t>
  </si>
  <si>
    <t>Lech</t>
  </si>
  <si>
    <t>_1_178</t>
  </si>
  <si>
    <t>Microbrasserie archibald</t>
  </si>
  <si>
    <t>_1_179</t>
  </si>
  <si>
    <t>Sawdust City</t>
  </si>
  <si>
    <t>_1_180</t>
  </si>
  <si>
    <t>Side launch</t>
  </si>
  <si>
    <t>_1_181</t>
  </si>
  <si>
    <t>Belgian Moon</t>
  </si>
  <si>
    <t>_1_182</t>
  </si>
  <si>
    <t>Left field brewery</t>
  </si>
  <si>
    <t>_1_183</t>
  </si>
  <si>
    <t>Brasseur de Montréal</t>
  </si>
  <si>
    <t>_1_184</t>
  </si>
  <si>
    <t>Brasseur de Montréal L`Amer Ipa Sans Alcool</t>
  </si>
  <si>
    <t>_1_185</t>
  </si>
  <si>
    <t>Microbrasserie Le Castor</t>
  </si>
  <si>
    <t>_1_186</t>
  </si>
  <si>
    <t>Collective Arts</t>
  </si>
  <si>
    <t>_1_187</t>
  </si>
  <si>
    <t>Hop City Barking Squirrel</t>
  </si>
  <si>
    <t>_1_188</t>
  </si>
  <si>
    <t>Double Trouble Brewing</t>
  </si>
  <si>
    <t>_1_189</t>
  </si>
  <si>
    <t>Collingwood Brewery</t>
  </si>
  <si>
    <t>_1_190</t>
  </si>
  <si>
    <t>Imperial</t>
  </si>
  <si>
    <t>_1_191</t>
  </si>
  <si>
    <t>Maclean`s</t>
  </si>
  <si>
    <t>_1_192</t>
  </si>
  <si>
    <t>Old Tomorrow</t>
  </si>
  <si>
    <t>_1_193</t>
  </si>
  <si>
    <t>The Publican House / Pub House</t>
  </si>
  <si>
    <t>_1_194</t>
  </si>
  <si>
    <t>Zubr</t>
  </si>
  <si>
    <t>_1_195</t>
  </si>
  <si>
    <t>Granite Brewery</t>
  </si>
  <si>
    <t>_1_196</t>
  </si>
  <si>
    <t>Microbrasserie Saint-Arnould</t>
  </si>
  <si>
    <t>_1_197</t>
  </si>
  <si>
    <t>Brock Street Brewing Company</t>
  </si>
  <si>
    <t>_1_198</t>
  </si>
  <si>
    <t>Four Fathers Brewing Co.</t>
  </si>
  <si>
    <t>_1_199</t>
  </si>
  <si>
    <t>La Voie Maltée</t>
  </si>
  <si>
    <t>_1_200</t>
  </si>
  <si>
    <t>Stonewall Light</t>
  </si>
  <si>
    <t>_1_201</t>
  </si>
  <si>
    <t>Perth Brewery</t>
  </si>
  <si>
    <t>_1_202</t>
  </si>
  <si>
    <t>Frank Brewing Company</t>
  </si>
  <si>
    <t>_1_203</t>
  </si>
  <si>
    <t>Bench Brewing Company</t>
  </si>
  <si>
    <t>_1_204</t>
  </si>
  <si>
    <t>Woodhouse Brewing Company</t>
  </si>
  <si>
    <t>_1_205</t>
  </si>
  <si>
    <t>Lake of the Woods Brewing Co.</t>
  </si>
  <si>
    <t>_1_206</t>
  </si>
  <si>
    <t>La Bittt à Tibi</t>
  </si>
  <si>
    <t>_1_207</t>
  </si>
  <si>
    <t>Nine Locks Brewing Company</t>
  </si>
  <si>
    <t>_1_208</t>
  </si>
  <si>
    <t>Old Flame Brewery</t>
  </si>
  <si>
    <t>_1_209</t>
  </si>
  <si>
    <t>Baltika</t>
  </si>
  <si>
    <t>_1_210</t>
  </si>
  <si>
    <t>Anderson Craft Ales</t>
  </si>
  <si>
    <t>_1_211</t>
  </si>
  <si>
    <t>Toboggan Brewing</t>
  </si>
  <si>
    <t>_1_212</t>
  </si>
  <si>
    <t>Ace Hill</t>
  </si>
  <si>
    <t>_1_213</t>
  </si>
  <si>
    <t>Oast House Brewers</t>
  </si>
  <si>
    <t>_1_214</t>
  </si>
  <si>
    <t>Beyond The Pale</t>
  </si>
  <si>
    <t>_1_215</t>
  </si>
  <si>
    <t>Caledon Hills</t>
  </si>
  <si>
    <t>_1_216</t>
  </si>
  <si>
    <t>Whiprsnapr</t>
  </si>
  <si>
    <t>_1_217</t>
  </si>
  <si>
    <t>Staropramen</t>
  </si>
  <si>
    <t>_1_218</t>
  </si>
  <si>
    <t>Dominion City</t>
  </si>
  <si>
    <t>_1_219</t>
  </si>
  <si>
    <t>Berliner</t>
  </si>
  <si>
    <t>_1_220</t>
  </si>
  <si>
    <t>High Park Brewery</t>
  </si>
  <si>
    <t>_1_221</t>
  </si>
  <si>
    <t>Omnipollo</t>
  </si>
  <si>
    <t>_1_222</t>
  </si>
  <si>
    <t>Wayne Gretzky- No 99 Rye Lager</t>
  </si>
  <si>
    <t>_1_223</t>
  </si>
  <si>
    <t>Elora Brewing Company</t>
  </si>
  <si>
    <t>_1_224</t>
  </si>
  <si>
    <t>Trestle</t>
  </si>
  <si>
    <t>_1_225</t>
  </si>
  <si>
    <t>Vrooden Brewery</t>
  </si>
  <si>
    <t>_1_226</t>
  </si>
  <si>
    <t>Fairweather Brewing Co</t>
  </si>
  <si>
    <t>_1_227</t>
  </si>
  <si>
    <t>Bobcaygeon</t>
  </si>
  <si>
    <t>_1_228</t>
  </si>
  <si>
    <t>Radical Road</t>
  </si>
  <si>
    <t>_1_229</t>
  </si>
  <si>
    <t>Black Swan</t>
  </si>
  <si>
    <t>_1_230</t>
  </si>
  <si>
    <t>Stonehooker Brewing Co.</t>
  </si>
  <si>
    <t>_1_231</t>
  </si>
  <si>
    <t>Thornbury</t>
  </si>
  <si>
    <t>_1_232</t>
  </si>
  <si>
    <t>Blood Brothers Brewing</t>
  </si>
  <si>
    <t>_1_233</t>
  </si>
  <si>
    <t>Oshlag</t>
  </si>
  <si>
    <t>_1_234</t>
  </si>
  <si>
    <t>Old Credit Brewing Company</t>
  </si>
  <si>
    <t>_1_235</t>
  </si>
  <si>
    <t>Saulter Street Brewery</t>
  </si>
  <si>
    <t>_1_236</t>
  </si>
  <si>
    <t>Evergreen Craft Ales</t>
  </si>
  <si>
    <t>_1_237</t>
  </si>
  <si>
    <t>Indie Alehouse</t>
  </si>
  <si>
    <t>_1_238</t>
  </si>
  <si>
    <t>Overflow Brewing Company</t>
  </si>
  <si>
    <t>_1_239</t>
  </si>
  <si>
    <t>Vimy Brewing Company</t>
  </si>
  <si>
    <t>_1_240</t>
  </si>
  <si>
    <t>Tite Frette</t>
  </si>
  <si>
    <t>_1_241</t>
  </si>
  <si>
    <t>Le Grimoire</t>
  </si>
  <si>
    <t>_1_242</t>
  </si>
  <si>
    <t>Muddy York Brewing Co.</t>
  </si>
  <si>
    <t>_1_243</t>
  </si>
  <si>
    <t>Manitoulin Brewing Company</t>
  </si>
  <si>
    <t>_1_244</t>
  </si>
  <si>
    <t>Refined Fool Brewing Co.</t>
  </si>
  <si>
    <t>_1_245</t>
  </si>
  <si>
    <t>555 Brewing Co.</t>
  </si>
  <si>
    <t>_1_246</t>
  </si>
  <si>
    <t>Merit Brewing</t>
  </si>
  <si>
    <t>_1_247</t>
  </si>
  <si>
    <t>Willibald Farm Brewery</t>
  </si>
  <si>
    <t>_1_248</t>
  </si>
  <si>
    <t>Budweiser</t>
  </si>
  <si>
    <t>_1_249</t>
  </si>
  <si>
    <t>Budweiser Prohibition Non-Alcoholic</t>
  </si>
  <si>
    <t>_1_250</t>
  </si>
  <si>
    <t>Budweiser Zero Alcohol</t>
  </si>
  <si>
    <t>_1_251</t>
  </si>
  <si>
    <t>Oland`s Export</t>
  </si>
  <si>
    <t>_1_252</t>
  </si>
  <si>
    <t>PC (President`s Choice)</t>
  </si>
  <si>
    <t>_1_253</t>
  </si>
  <si>
    <t>Sleeman Clear</t>
  </si>
  <si>
    <t>_1_254</t>
  </si>
  <si>
    <t>Sleeman Cream Ale</t>
  </si>
  <si>
    <t>_1_255</t>
  </si>
  <si>
    <t>Sleeman Honey Brown</t>
  </si>
  <si>
    <t>_1_256</t>
  </si>
  <si>
    <t>Sleeman India Pale Ale</t>
  </si>
  <si>
    <t>_1_257</t>
  </si>
  <si>
    <t>Sleeman Lift</t>
  </si>
  <si>
    <t>_1_258</t>
  </si>
  <si>
    <t>Sleeman Light</t>
  </si>
  <si>
    <t>_1_259</t>
  </si>
  <si>
    <t>Sleeman Original Draught</t>
  </si>
  <si>
    <t>_1_260</t>
  </si>
  <si>
    <t>Sleeman Pier Point IPA</t>
  </si>
  <si>
    <t>_1_261</t>
  </si>
  <si>
    <t>Sleeman Rousse Dark</t>
  </si>
  <si>
    <t>_1_262</t>
  </si>
  <si>
    <t>Sleeman Silver Creek Lager</t>
  </si>
  <si>
    <t>_1_263</t>
  </si>
  <si>
    <t>Sleeman Speed River</t>
  </si>
  <si>
    <t>_1_264</t>
  </si>
  <si>
    <t>Sleeman Point Five Non-Alcohlic</t>
  </si>
  <si>
    <t>_1_265</t>
  </si>
  <si>
    <t>Upper Canada</t>
  </si>
  <si>
    <t>_1_266</t>
  </si>
  <si>
    <t>Laurentide</t>
  </si>
  <si>
    <t>_1_267</t>
  </si>
  <si>
    <t>Landshark</t>
  </si>
  <si>
    <t>_1_268</t>
  </si>
  <si>
    <t>Cool Lager</t>
  </si>
  <si>
    <t>_1_269</t>
  </si>
  <si>
    <t>Alpine Lager</t>
  </si>
  <si>
    <t>_1_270</t>
  </si>
  <si>
    <t>Black Ice</t>
  </si>
  <si>
    <t>_1_271</t>
  </si>
  <si>
    <t>Black Label</t>
  </si>
  <si>
    <t>_1_272</t>
  </si>
  <si>
    <t>Bohemian</t>
  </si>
  <si>
    <t>_1_273</t>
  </si>
  <si>
    <t>Boxer</t>
  </si>
  <si>
    <t>_1_274</t>
  </si>
  <si>
    <t>Brava</t>
  </si>
  <si>
    <t>_1_275</t>
  </si>
  <si>
    <t>Busch</t>
  </si>
  <si>
    <t>_1_276</t>
  </si>
  <si>
    <t>Carling</t>
  </si>
  <si>
    <t>_1_277</t>
  </si>
  <si>
    <t>Colt 45</t>
  </si>
  <si>
    <t>_1_278</t>
  </si>
  <si>
    <t>James Ready</t>
  </si>
  <si>
    <t>_1_279</t>
  </si>
  <si>
    <t>Keystone Light</t>
  </si>
  <si>
    <t>_1_280</t>
  </si>
  <si>
    <t>Lakeport</t>
  </si>
  <si>
    <t>_1_281</t>
  </si>
  <si>
    <t>Laker</t>
  </si>
  <si>
    <t>_1_282</t>
  </si>
  <si>
    <t>Lowenbrau</t>
  </si>
  <si>
    <t>_1_283</t>
  </si>
  <si>
    <t>Lucky Lager</t>
  </si>
  <si>
    <t>_1_284</t>
  </si>
  <si>
    <t>Maclays</t>
  </si>
  <si>
    <t>_1_285</t>
  </si>
  <si>
    <t>Old Milwaukee</t>
  </si>
  <si>
    <t>_1_286</t>
  </si>
  <si>
    <t>Old Vienna</t>
  </si>
  <si>
    <t>_1_287</t>
  </si>
  <si>
    <t>Pabst Blue Ribbon</t>
  </si>
  <si>
    <t>_1_288</t>
  </si>
  <si>
    <t>Pilsner/Old Style Pilsner</t>
  </si>
  <si>
    <t>_1_289</t>
  </si>
  <si>
    <t>Wildcat</t>
  </si>
  <si>
    <t>_1_290</t>
  </si>
  <si>
    <t>Boxer Ice</t>
  </si>
  <si>
    <t>_1_291</t>
  </si>
  <si>
    <t>Black Bull</t>
  </si>
  <si>
    <t>_1_292</t>
  </si>
  <si>
    <t>No Name</t>
  </si>
  <si>
    <t>_1_293</t>
  </si>
  <si>
    <t>Adnams Ghost Ship Pale Ale 0.5%</t>
  </si>
  <si>
    <t>_1_294</t>
  </si>
  <si>
    <t>Big Drop</t>
  </si>
  <si>
    <t>_1_295</t>
  </si>
  <si>
    <t>Clausthaler Premium Non Alcoholic</t>
  </si>
  <si>
    <t>_1_296</t>
  </si>
  <si>
    <t>Le Blockale Non-Alcoholic</t>
  </si>
  <si>
    <t>_1_297</t>
  </si>
  <si>
    <t>Partake Brewing Non-Alcoholic</t>
  </si>
  <si>
    <t>_1_298</t>
  </si>
  <si>
    <t>Sober Carpenter Non-Alcoholic</t>
  </si>
  <si>
    <t>_1_299</t>
  </si>
  <si>
    <t>Athletic Brewing</t>
  </si>
  <si>
    <t>_1_300</t>
  </si>
  <si>
    <t>Good Robot Brewing</t>
  </si>
  <si>
    <t>_1_301</t>
  </si>
  <si>
    <t>St Andre</t>
  </si>
  <si>
    <t>_1_302</t>
  </si>
  <si>
    <t>Lagunitas</t>
  </si>
  <si>
    <t>_1_303</t>
  </si>
  <si>
    <t>Kostrizer</t>
  </si>
  <si>
    <t>_1_304</t>
  </si>
  <si>
    <t>Singha</t>
  </si>
  <si>
    <t>_1_305</t>
  </si>
  <si>
    <t>Town Brewery</t>
  </si>
  <si>
    <t>_1_306</t>
  </si>
  <si>
    <t>Estrella</t>
  </si>
  <si>
    <t>_1_307</t>
  </si>
  <si>
    <t>Amstel Ultra</t>
  </si>
  <si>
    <t>_1_308</t>
  </si>
  <si>
    <t>Lost Craft</t>
  </si>
  <si>
    <t>_1_310</t>
  </si>
  <si>
    <t>Blanche de Chambly</t>
  </si>
  <si>
    <t>_1_312</t>
  </si>
  <si>
    <t>Autre Chose</t>
  </si>
  <si>
    <t>_1_315</t>
  </si>
  <si>
    <t>Boris</t>
  </si>
  <si>
    <t>_1_318</t>
  </si>
  <si>
    <t>Crft</t>
  </si>
  <si>
    <t>_1_319</t>
  </si>
  <si>
    <t>Don de Dieu</t>
  </si>
  <si>
    <t>_1_320</t>
  </si>
  <si>
    <t>Gerstel</t>
  </si>
  <si>
    <t>_1_321</t>
  </si>
  <si>
    <t>Goose Island</t>
  </si>
  <si>
    <t>_1_322</t>
  </si>
  <si>
    <t>Great Western</t>
  </si>
  <si>
    <t>_1_324</t>
  </si>
  <si>
    <t>Henniger</t>
  </si>
  <si>
    <t>_1_325</t>
  </si>
  <si>
    <t>Hop Valley</t>
  </si>
  <si>
    <t>_1_326</t>
  </si>
  <si>
    <t>Konig</t>
  </si>
  <si>
    <t>_1_327</t>
  </si>
  <si>
    <t>L`Alchemiste</t>
  </si>
  <si>
    <t>_1_329</t>
  </si>
  <si>
    <t>Lagabiere</t>
  </si>
  <si>
    <t>_1_330</t>
  </si>
  <si>
    <t>Le Bockale (Non-Alcoholic)</t>
  </si>
  <si>
    <t>_1_331</t>
  </si>
  <si>
    <t>Leffe Brune</t>
  </si>
  <si>
    <t>_1_332</t>
  </si>
  <si>
    <t>Maudite</t>
  </si>
  <si>
    <t>_1_333</t>
  </si>
  <si>
    <t>Chrlvx</t>
  </si>
  <si>
    <t>_1_335</t>
  </si>
  <si>
    <t>Molson Exel</t>
  </si>
  <si>
    <t>_1_337</t>
  </si>
  <si>
    <t>O Douls</t>
  </si>
  <si>
    <t>_1_338</t>
  </si>
  <si>
    <t>O`Keefe</t>
  </si>
  <si>
    <t>_1_339</t>
  </si>
  <si>
    <t>Old Mill</t>
  </si>
  <si>
    <t>_1_342</t>
  </si>
  <si>
    <t>Stanley Park</t>
  </si>
  <si>
    <t>_1_344</t>
  </si>
  <si>
    <t>Tiger</t>
  </si>
  <si>
    <t>_1_345</t>
  </si>
  <si>
    <t>Tona</t>
  </si>
  <si>
    <t>_1_346</t>
  </si>
  <si>
    <t>Trois Pistoles</t>
  </si>
  <si>
    <t>_1_347</t>
  </si>
  <si>
    <t>Vita Malt</t>
  </si>
  <si>
    <t>_1_352</t>
  </si>
  <si>
    <t>Blue Moon Light Sky</t>
  </si>
  <si>
    <t>_1_353</t>
  </si>
  <si>
    <t>Blue Moon Tropical Wheat</t>
  </si>
  <si>
    <t>_1_354</t>
  </si>
  <si>
    <t>Carlsberg Lite</t>
  </si>
  <si>
    <t>_1_351</t>
  </si>
  <si>
    <t>Le Bockale (Alcoholic)</t>
  </si>
  <si>
    <t>RTD_List</t>
  </si>
  <si>
    <t>Alexander Keith`s Original Cider</t>
  </si>
  <si>
    <t>Angry Orchard</t>
  </si>
  <si>
    <t>Big Rock Rock Creek</t>
  </si>
  <si>
    <t>Blackthorn</t>
  </si>
  <si>
    <t>_2_5</t>
  </si>
  <si>
    <t>Crement de Pomme</t>
  </si>
  <si>
    <t>_2_6</t>
  </si>
  <si>
    <t>Dublin`s Pub</t>
  </si>
  <si>
    <t>_2_7</t>
  </si>
  <si>
    <t>Duke`s</t>
  </si>
  <si>
    <t>_2_8</t>
  </si>
  <si>
    <t>Gaymer`s Original</t>
  </si>
  <si>
    <t>_2_9</t>
  </si>
  <si>
    <t>Growers</t>
  </si>
  <si>
    <t>_2_10</t>
  </si>
  <si>
    <t>Magners</t>
  </si>
  <si>
    <t>_2_11</t>
  </si>
  <si>
    <t>Merridale</t>
  </si>
  <si>
    <t>_2_12</t>
  </si>
  <si>
    <t>Michel Jodoin</t>
  </si>
  <si>
    <t>_2_13</t>
  </si>
  <si>
    <t>Molson Canadian Cider</t>
  </si>
  <si>
    <t>_2_14</t>
  </si>
  <si>
    <t>Mystique</t>
  </si>
  <si>
    <t>_2_15</t>
  </si>
  <si>
    <t>Okanagan</t>
  </si>
  <si>
    <t>_2_16</t>
  </si>
  <si>
    <t>Pedneault</t>
  </si>
  <si>
    <t>_2_17</t>
  </si>
  <si>
    <t>Peeler</t>
  </si>
  <si>
    <t>_2_18</t>
  </si>
  <si>
    <t>Pommies Dry Cider</t>
  </si>
  <si>
    <t>_2_19</t>
  </si>
  <si>
    <t>Rekorderlig</t>
  </si>
  <si>
    <t>_2_20</t>
  </si>
  <si>
    <t>Seagram`s Cider</t>
  </si>
  <si>
    <t>_2_21</t>
  </si>
  <si>
    <t>Sir Perry</t>
  </si>
  <si>
    <t>_2_22</t>
  </si>
  <si>
    <t>Somersby</t>
  </si>
  <si>
    <t>_2_23</t>
  </si>
  <si>
    <t>Strongbow</t>
  </si>
  <si>
    <t>_2_24</t>
  </si>
  <si>
    <t>Tempt</t>
  </si>
  <si>
    <t>_2_25</t>
  </si>
  <si>
    <t>_2_26</t>
  </si>
  <si>
    <t>Waupoos</t>
  </si>
  <si>
    <t>_2_27</t>
  </si>
  <si>
    <t>Sir Isaac`s</t>
  </si>
  <si>
    <t>_2_28</t>
  </si>
  <si>
    <t>Foundry</t>
  </si>
  <si>
    <t>_2_29</t>
  </si>
  <si>
    <t>Lonetree</t>
  </si>
  <si>
    <t>_2_30</t>
  </si>
  <si>
    <t>County</t>
  </si>
  <si>
    <t>_2_31</t>
  </si>
  <si>
    <t>Forbidden Artisanal</t>
  </si>
  <si>
    <t>_2_32</t>
  </si>
  <si>
    <t>Savanna</t>
  </si>
  <si>
    <t>_2_33</t>
  </si>
  <si>
    <t>Shiny</t>
  </si>
  <si>
    <t>_2_34</t>
  </si>
  <si>
    <t>Spirit Tree</t>
  </si>
  <si>
    <t>_2_35</t>
  </si>
  <si>
    <t>Central City Hopping Mad</t>
  </si>
  <si>
    <t>_2_36</t>
  </si>
  <si>
    <t>Brickworks Ciderhouse</t>
  </si>
  <si>
    <t>_2_37</t>
  </si>
  <si>
    <t>Beaupré</t>
  </si>
  <si>
    <t>_2_38</t>
  </si>
  <si>
    <t>Woodchuck Hard Cider</t>
  </si>
  <si>
    <t>_2_39</t>
  </si>
  <si>
    <t>BC Tree Frut Cider-Broken Ladder</t>
  </si>
  <si>
    <t>_2_40</t>
  </si>
  <si>
    <t>Cracked Apple</t>
  </si>
  <si>
    <t>_2_41</t>
  </si>
  <si>
    <t>William</t>
  </si>
  <si>
    <t>_2_42</t>
  </si>
  <si>
    <t>No Boats On Sunday</t>
  </si>
  <si>
    <t>_2_43</t>
  </si>
  <si>
    <t>Grow A Pear</t>
  </si>
  <si>
    <t>_2_44</t>
  </si>
  <si>
    <t>Pommies Farmhouse</t>
  </si>
  <si>
    <t>_2_45</t>
  </si>
  <si>
    <t>Ernest</t>
  </si>
  <si>
    <t>_2_46</t>
  </si>
  <si>
    <t>Magnotta Small Batch Cider</t>
  </si>
  <si>
    <t>_2_47</t>
  </si>
  <si>
    <t>Pommies</t>
  </si>
  <si>
    <t>_2_48</t>
  </si>
  <si>
    <t>D`Ont Poke the Bear</t>
  </si>
  <si>
    <t>_2_49</t>
  </si>
  <si>
    <t>Bumper Crop</t>
  </si>
  <si>
    <t>_2_50</t>
  </si>
  <si>
    <t>Liberty Village Beverage Co</t>
  </si>
  <si>
    <t>_2_51</t>
  </si>
  <si>
    <t>_2_52</t>
  </si>
  <si>
    <t>Left Field Cider Co.</t>
  </si>
  <si>
    <t>_2_53</t>
  </si>
  <si>
    <t>Ardiel</t>
  </si>
  <si>
    <t>_2_54</t>
  </si>
  <si>
    <t>Reinhart`s</t>
  </si>
  <si>
    <t>_2_55</t>
  </si>
  <si>
    <t>Muskoka Lakes Craft Cider</t>
  </si>
  <si>
    <t>_2_56</t>
  </si>
  <si>
    <t>Village</t>
  </si>
  <si>
    <t>_2_57</t>
  </si>
  <si>
    <t>St-Hil</t>
  </si>
  <si>
    <t>_2_58</t>
  </si>
  <si>
    <t>Arbor Mist</t>
  </si>
  <si>
    <t>_2_59</t>
  </si>
  <si>
    <t>Bacardi Real Jus</t>
  </si>
  <si>
    <t>_2_60</t>
  </si>
  <si>
    <t>Bacardi Pre-Mixed Cocktails</t>
  </si>
  <si>
    <t>_2_61</t>
  </si>
  <si>
    <t>Bacardi Rum &amp; Cola</t>
  </si>
  <si>
    <t>_2_62</t>
  </si>
  <si>
    <t>Bacardi Breezer 100 Calorie</t>
  </si>
  <si>
    <t>_2_63</t>
  </si>
  <si>
    <t>Bacardi Breezer Spritzer</t>
  </si>
  <si>
    <t>_2_65</t>
  </si>
  <si>
    <t>Bacardi Breezer + Cider</t>
  </si>
  <si>
    <t>_2_66</t>
  </si>
  <si>
    <t>Bacardi Breezer Freeze</t>
  </si>
  <si>
    <t>_2_67</t>
  </si>
  <si>
    <t>Bacardi Breezer Real Cocowater</t>
  </si>
  <si>
    <t>_2_68</t>
  </si>
  <si>
    <t>Black Fly Gin Fizz</t>
  </si>
  <si>
    <t>_2_69</t>
  </si>
  <si>
    <t>Black Fly Vodka Fizz</t>
  </si>
  <si>
    <t>_2_70</t>
  </si>
  <si>
    <t>Boris Ice Tea</t>
  </si>
  <si>
    <t>_2_71</t>
  </si>
  <si>
    <t>Canada Cooler</t>
  </si>
  <si>
    <t>_2_72</t>
  </si>
  <si>
    <t>Captain Morgan</t>
  </si>
  <si>
    <t>_2_73</t>
  </si>
  <si>
    <t>Crazy Uncle</t>
  </si>
  <si>
    <t>_2_74</t>
  </si>
  <si>
    <t>Four Loko</t>
  </si>
  <si>
    <t>_2_75</t>
  </si>
  <si>
    <t>Georgian Bay</t>
  </si>
  <si>
    <t>_2_76</t>
  </si>
  <si>
    <t>Hires Root Beer and Vodka</t>
  </si>
  <si>
    <t>_2_77</t>
  </si>
  <si>
    <t>Mike`s Hard Blue Freeze</t>
  </si>
  <si>
    <t>_2_78</t>
  </si>
  <si>
    <t>Mike`s Hard Frozen</t>
  </si>
  <si>
    <t>_2_79</t>
  </si>
  <si>
    <t>Mike`s Hard Lemonade</t>
  </si>
  <si>
    <t>_2_80</t>
  </si>
  <si>
    <t>Mike`s Hard Root Beer</t>
  </si>
  <si>
    <t>_2_81</t>
  </si>
  <si>
    <t>Mike`s Mike-A-Rita Frozen</t>
  </si>
  <si>
    <t>_2_82</t>
  </si>
  <si>
    <t>Mojo</t>
  </si>
  <si>
    <t>_2_83</t>
  </si>
  <si>
    <t>Naked Grape</t>
  </si>
  <si>
    <t>_2_84</t>
  </si>
  <si>
    <t>Palm Bay</t>
  </si>
  <si>
    <t>_2_85</t>
  </si>
  <si>
    <t>Popper`s</t>
  </si>
  <si>
    <t>_2_86</t>
  </si>
  <si>
    <t>REV</t>
  </si>
  <si>
    <t>_2_87</t>
  </si>
  <si>
    <t>Rockstar</t>
  </si>
  <si>
    <t>_2_88</t>
  </si>
  <si>
    <t>Smirnoff Ice</t>
  </si>
  <si>
    <t>_2_89</t>
  </si>
  <si>
    <t>Smirnoff Sangria</t>
  </si>
  <si>
    <t>_2_90</t>
  </si>
  <si>
    <t>Smirnoff Twisted</t>
  </si>
  <si>
    <t>_2_91</t>
  </si>
  <si>
    <t>Twisted Tea</t>
  </si>
  <si>
    <t>_2_92</t>
  </si>
  <si>
    <t>Vex</t>
  </si>
  <si>
    <t>_2_93</t>
  </si>
  <si>
    <t>WKD</t>
  </si>
  <si>
    <t>_2_94</t>
  </si>
  <si>
    <t>Woody`s</t>
  </si>
  <si>
    <t>_2_95</t>
  </si>
  <si>
    <t>Jaw Drop</t>
  </si>
  <si>
    <t>_2_96</t>
  </si>
  <si>
    <t>Snapple</t>
  </si>
  <si>
    <t>_2_97</t>
  </si>
  <si>
    <t>Crabbie`s Fruits</t>
  </si>
  <si>
    <t>Betty`s</t>
  </si>
  <si>
    <t>_2_99</t>
  </si>
  <si>
    <t>American Vintage Hard Iced tea</t>
  </si>
  <si>
    <t>_2_100</t>
  </si>
  <si>
    <t>Jeremiah Weed Spiked Ice Tea</t>
  </si>
  <si>
    <t>_2_101</t>
  </si>
  <si>
    <t>Dusty Boots</t>
  </si>
  <si>
    <t>_2_102</t>
  </si>
  <si>
    <t>Mad Jack Hard Root Beer</t>
  </si>
  <si>
    <t>_2_103</t>
  </si>
  <si>
    <t>Mill Street Distillery Root Beer</t>
  </si>
  <si>
    <t>_2_104</t>
  </si>
  <si>
    <t>Margaritaville</t>
  </si>
  <si>
    <t>_2_105</t>
  </si>
  <si>
    <t>Eristoff Clear Cut</t>
  </si>
  <si>
    <t>_2_106</t>
  </si>
  <si>
    <t>Gordon`s Gin &amp; Tonic</t>
  </si>
  <si>
    <t>_2_107</t>
  </si>
  <si>
    <t>Muddler</t>
  </si>
  <si>
    <t>_2_108</t>
  </si>
  <si>
    <t>Founder`s Original</t>
  </si>
  <si>
    <t>_2_109</t>
  </si>
  <si>
    <t>Cabana Coast</t>
  </si>
  <si>
    <t>_2_110</t>
  </si>
  <si>
    <t>Barefoot Spritzer</t>
  </si>
  <si>
    <t>_2_111</t>
  </si>
  <si>
    <t>Good Fortune</t>
  </si>
  <si>
    <t>_2_112</t>
  </si>
  <si>
    <t>In Good Order</t>
  </si>
  <si>
    <t>_2_113</t>
  </si>
  <si>
    <t>Rilli Brilli</t>
  </si>
  <si>
    <t>_2_114</t>
  </si>
  <si>
    <t>Arizona Hard</t>
  </si>
  <si>
    <t>_2_115</t>
  </si>
  <si>
    <t>Bella Amari</t>
  </si>
  <si>
    <t>_2_116</t>
  </si>
  <si>
    <t>Tempo Gin Smash</t>
  </si>
  <si>
    <t>_2_117</t>
  </si>
  <si>
    <t>Well</t>
  </si>
  <si>
    <t>_2_118</t>
  </si>
  <si>
    <t>Beach Day Everyday</t>
  </si>
  <si>
    <t>_2_119</t>
  </si>
  <si>
    <t>Crown Royal</t>
  </si>
  <si>
    <t>_2_120</t>
  </si>
  <si>
    <t>Teasy</t>
  </si>
  <si>
    <t>_2_121</t>
  </si>
  <si>
    <t>Romeo`s Gin Spritz</t>
  </si>
  <si>
    <t>_2_122</t>
  </si>
  <si>
    <t>Beach Bum</t>
  </si>
  <si>
    <t>_2_123</t>
  </si>
  <si>
    <t>Bee`s Knees</t>
  </si>
  <si>
    <t>_2_124</t>
  </si>
  <si>
    <t>Canadian Club</t>
  </si>
  <si>
    <t>_2_125</t>
  </si>
  <si>
    <t>Highball</t>
  </si>
  <si>
    <t>_2_126</t>
  </si>
  <si>
    <t>Jack Daniel`s</t>
  </si>
  <si>
    <t>_2_127</t>
  </si>
  <si>
    <t>Jose Cuervo</t>
  </si>
  <si>
    <t>_2_128</t>
  </si>
  <si>
    <t>Kahlua</t>
  </si>
  <si>
    <t>_2_129</t>
  </si>
  <si>
    <t>McGuiness</t>
  </si>
  <si>
    <t>_2_130</t>
  </si>
  <si>
    <t>Mott`s Clamato</t>
  </si>
  <si>
    <t>_2_131</t>
  </si>
  <si>
    <t>Mudshake</t>
  </si>
  <si>
    <t>_2_132</t>
  </si>
  <si>
    <t>Mudslide</t>
  </si>
  <si>
    <t>_2_133</t>
  </si>
  <si>
    <t>Ole Sangria</t>
  </si>
  <si>
    <t>_2_134</t>
  </si>
  <si>
    <t>Pepito</t>
  </si>
  <si>
    <t>_2_135</t>
  </si>
  <si>
    <t>Lolita</t>
  </si>
  <si>
    <t>_2_136</t>
  </si>
  <si>
    <t>Hey Y`All</t>
  </si>
  <si>
    <t>_2_137</t>
  </si>
  <si>
    <t>The Pop Shoppe</t>
  </si>
  <si>
    <t>_2_138</t>
  </si>
  <si>
    <t>Dixon`s Gin Fusion</t>
  </si>
  <si>
    <t>_2_139</t>
  </si>
  <si>
    <t>Matt &amp; Steve`s Caesar</t>
  </si>
  <si>
    <t>_2_140</t>
  </si>
  <si>
    <t>Simply Spiked</t>
  </si>
  <si>
    <t>_2_141</t>
  </si>
  <si>
    <t>Malibu</t>
  </si>
  <si>
    <t>_2_142</t>
  </si>
  <si>
    <t>French 75</t>
  </si>
  <si>
    <t>_2_143</t>
  </si>
  <si>
    <t>John Sleeman &amp; Sons</t>
  </si>
  <si>
    <t>_2_144</t>
  </si>
  <si>
    <t>Cutwater</t>
  </si>
  <si>
    <t>_2_145</t>
  </si>
  <si>
    <t>Pink Gin Fizz</t>
  </si>
  <si>
    <t>_2_146</t>
  </si>
  <si>
    <t>Reid`s Gin &amp; Tonic</t>
  </si>
  <si>
    <t>_2_147</t>
  </si>
  <si>
    <t>Collective Arts Pre-Mixed Cocktails</t>
  </si>
  <si>
    <t>_2_148</t>
  </si>
  <si>
    <t>The Keg</t>
  </si>
  <si>
    <t>_2_149</t>
  </si>
  <si>
    <t>Cazadores</t>
  </si>
  <si>
    <t>_2_150</t>
  </si>
  <si>
    <t>Hijinx</t>
  </si>
  <si>
    <t>_2_151</t>
  </si>
  <si>
    <t>Seagram`s Ready to Drink Cocktails</t>
  </si>
  <si>
    <t>_2_152</t>
  </si>
  <si>
    <t>Muskoka Spirits Ready to Drink Cocktails</t>
  </si>
  <si>
    <t>_2_153</t>
  </si>
  <si>
    <t>Julius Bloody Ceasar</t>
  </si>
  <si>
    <t>_2_154</t>
  </si>
  <si>
    <t>Octane</t>
  </si>
  <si>
    <t>_2_155</t>
  </si>
  <si>
    <t>G &amp; Tonik</t>
  </si>
  <si>
    <t>_2_156</t>
  </si>
  <si>
    <t>Poppers</t>
  </si>
  <si>
    <t>_2_157</t>
  </si>
  <si>
    <t>Seventh Heaven</t>
  </si>
  <si>
    <t>_2_158</t>
  </si>
  <si>
    <t>Shaker</t>
  </si>
  <si>
    <t>HARDSELTZER_LIST</t>
  </si>
  <si>
    <t>Bacardi Breezer Sparkling</t>
  </si>
  <si>
    <t>_3_2</t>
  </si>
  <si>
    <t>Black Fly Local 55 Vodka Soda</t>
  </si>
  <si>
    <t>_3_3</t>
  </si>
  <si>
    <t>Mike`s Hard Lemonade Seltzer</t>
  </si>
  <si>
    <t>_3_4</t>
  </si>
  <si>
    <t>Mike`s Hard Sparkling Water</t>
  </si>
  <si>
    <t>_3_5</t>
  </si>
  <si>
    <t>Palm Bay Zero</t>
  </si>
  <si>
    <t>_3_6</t>
  </si>
  <si>
    <t>Smirnoff Spiked Sprklng Seltzer</t>
  </si>
  <si>
    <t>_3_7</t>
  </si>
  <si>
    <t>Smirnoff Vodka &amp; Soda</t>
  </si>
  <si>
    <t>_3_8</t>
  </si>
  <si>
    <t>Bud Light Seltzer</t>
  </si>
  <si>
    <t>_3_9</t>
  </si>
  <si>
    <t>Social Lite</t>
  </si>
  <si>
    <t>_3_10</t>
  </si>
  <si>
    <t>Nutrl</t>
  </si>
  <si>
    <t>_3_11</t>
  </si>
  <si>
    <t>Nude</t>
  </si>
  <si>
    <t>_3_12</t>
  </si>
  <si>
    <t>Cottage Springs</t>
  </si>
  <si>
    <t>_3_13</t>
  </si>
  <si>
    <t>Splash</t>
  </si>
  <si>
    <t>_3_14</t>
  </si>
  <si>
    <t>Blue Lobster Vodka Soda</t>
  </si>
  <si>
    <t>_3_15</t>
  </si>
  <si>
    <t>Spiked Seltzer</t>
  </si>
  <si>
    <t>_3_16</t>
  </si>
  <si>
    <t>Aquarelle Vodka Soda</t>
  </si>
  <si>
    <t>_3_17</t>
  </si>
  <si>
    <t>Coldstream Clear Gin Soda</t>
  </si>
  <si>
    <t>_3_18</t>
  </si>
  <si>
    <t>Truly Hard Seltzer</t>
  </si>
  <si>
    <t>_3_19</t>
  </si>
  <si>
    <t>White Claw</t>
  </si>
  <si>
    <t>_3_20</t>
  </si>
  <si>
    <t>Brio Hard Soda</t>
  </si>
  <si>
    <t>_3_21</t>
  </si>
  <si>
    <t>Schweppes Signature Cocktails Sp</t>
  </si>
  <si>
    <t>_3_22</t>
  </si>
  <si>
    <t>Ace Hill Vodka Soda</t>
  </si>
  <si>
    <t>_3_23</t>
  </si>
  <si>
    <t>Muskoka Spirits Hard Sprakling Water</t>
  </si>
  <si>
    <t>_3_24</t>
  </si>
  <si>
    <t>Coors Seltzer</t>
  </si>
  <si>
    <t>_3_25</t>
  </si>
  <si>
    <t>Vizzy</t>
  </si>
  <si>
    <t>_3_26</t>
  </si>
  <si>
    <t>SWAY</t>
  </si>
  <si>
    <t>_3_27</t>
  </si>
  <si>
    <t>Landshark Seltzer</t>
  </si>
  <si>
    <t>_3_28</t>
  </si>
  <si>
    <t>Lemon Life Hard Lemonade Seltzer</t>
  </si>
  <si>
    <t>_3_29</t>
  </si>
  <si>
    <t>Shape</t>
  </si>
  <si>
    <t>_3_30</t>
  </si>
  <si>
    <t>Topo Chico</t>
  </si>
  <si>
    <t>_3_31</t>
  </si>
  <si>
    <t>BFF</t>
  </si>
  <si>
    <t>_3_32</t>
  </si>
  <si>
    <t>High Noon</t>
  </si>
  <si>
    <t>_3_33</t>
  </si>
  <si>
    <t>Corona Tropical Seltzers</t>
  </si>
  <si>
    <t>_3_34</t>
  </si>
  <si>
    <t>_3_35</t>
  </si>
  <si>
    <t>Smirnoff Seltzer</t>
  </si>
  <si>
    <t>_3_36</t>
  </si>
  <si>
    <t>Romeos</t>
  </si>
  <si>
    <t>_3_37</t>
  </si>
  <si>
    <t>Shaker Hard Seltzer</t>
  </si>
  <si>
    <t>_3_38</t>
  </si>
  <si>
    <t>Boreale Seltzer</t>
  </si>
  <si>
    <t>Q7_List</t>
  </si>
  <si>
    <t>visited a brand website</t>
  </si>
  <si>
    <t>visited a brand social media site</t>
  </si>
  <si>
    <t>visited a retailer website</t>
  </si>
  <si>
    <t>visited a retailer`s social media page</t>
  </si>
  <si>
    <t>read product reviews on google</t>
  </si>
  <si>
    <t>visited product review websites</t>
  </si>
  <si>
    <t>visited a blog/forum/online community</t>
  </si>
  <si>
    <t>visited social media sites</t>
  </si>
  <si>
    <t>went to a couponing website</t>
  </si>
  <si>
    <t>searched for product online</t>
  </si>
  <si>
    <t>asked for advice from friends/family</t>
  </si>
  <si>
    <t>checked fridge/pantry to see what I needed to restock</t>
  </si>
  <si>
    <t>planned shopping list to ensure meals and drink choices paired well</t>
  </si>
  <si>
    <t>looked up deals and price discounts</t>
  </si>
  <si>
    <t>looked at store flyer</t>
  </si>
  <si>
    <t>checked for offers of free items with the pack or to collect in-store immediately</t>
  </si>
  <si>
    <t>checked for offers of free items to claim online after purchase</t>
  </si>
  <si>
    <t>checked for offers to win prizes and participate in contests after purchase</t>
  </si>
  <si>
    <t>Q7Asked_List</t>
  </si>
  <si>
    <t>Q8_List</t>
  </si>
  <si>
    <t>saw a TV-spot</t>
  </si>
  <si>
    <t>heard a radio-spot</t>
  </si>
  <si>
    <t>saw advertising in cinemas</t>
  </si>
  <si>
    <t>saw outdoor advertising</t>
  </si>
  <si>
    <t>saw a print advertisement in a magazine or newspaper</t>
  </si>
  <si>
    <t>read a story about the brand in magazines, newspapers, tv or radio</t>
  </si>
  <si>
    <t>received a store flyer</t>
  </si>
  <si>
    <t>received a recommendation from a professional (Brewmaster, Cicerone, Ambassador)</t>
  </si>
  <si>
    <t>received a recommendation from friends/family</t>
  </si>
  <si>
    <t>received an offer via retailer membership</t>
  </si>
  <si>
    <t>received an offer from a loyalty programs (e.g Aspire, Airmiles, aeroplan, etc.)</t>
  </si>
  <si>
    <t>saw ad on social media (Facebook/Instagram/Twitter..)</t>
  </si>
  <si>
    <t>saw advertising on the internet (banner/ pop-up)</t>
  </si>
  <si>
    <t>received an e-mail from the brand or a store</t>
  </si>
  <si>
    <t>received a message in a digital app</t>
  </si>
  <si>
    <t>read a story about the brand online</t>
  </si>
  <si>
    <t>saw a social media influencer advertise it</t>
  </si>
  <si>
    <t>learned about deals and price discounts</t>
  </si>
  <si>
    <t>learned about offers of free items with pack or to collect in-store immediately</t>
  </si>
  <si>
    <t>learned about offers of free items to claim online after purchase</t>
  </si>
  <si>
    <t>learned about offers to win prizes and participate in contests after purchase</t>
  </si>
  <si>
    <t>learned about a draw for a prize offered only within the store</t>
  </si>
  <si>
    <t>learned about a QR code to win or redeem a prize</t>
  </si>
  <si>
    <t>Q8Asked_List</t>
  </si>
  <si>
    <t>Q10_List</t>
  </si>
  <si>
    <t>asked/received help from a store employee</t>
  </si>
  <si>
    <t>saw a special display</t>
  </si>
  <si>
    <t>saw shelf advertising (e.g. headers, tags, wobblers, …)</t>
  </si>
  <si>
    <t>saw window/wall posters</t>
  </si>
  <si>
    <t>saw floor decals/signs</t>
  </si>
  <si>
    <t>saw advertising on the shopping cart</t>
  </si>
  <si>
    <t>saw leaflets/brochures</t>
  </si>
  <si>
    <t>saw in-store digital or TV-advertising</t>
  </si>
  <si>
    <t>saw/received a free volume/multi-pack deal(e.g. extra bottle/can, 2 for 1, etc)</t>
  </si>
  <si>
    <t>saw/received a price reduction/instant rebate/coupon</t>
  </si>
  <si>
    <t>saw/received free samples</t>
  </si>
  <si>
    <t>saw product which included a merchandise item inside the case</t>
  </si>
  <si>
    <t>saw product which included a merchandise item which you pick up along with your case or collect from cashier</t>
  </si>
  <si>
    <t>saw product which included a merchandise item attached to the outside of the case</t>
  </si>
  <si>
    <t>saw/received a code in the case to redeem online for merchandise shipped to your home</t>
  </si>
  <si>
    <t>saw/received a code in the case to redeem online for a chance to win a prize</t>
  </si>
  <si>
    <t>saw product which had a QR code to win or redeem a prize</t>
  </si>
  <si>
    <t>saw product which had a draw for a prize offered only within the store</t>
  </si>
  <si>
    <t>saw/received extra loyalty card points or advantages</t>
  </si>
  <si>
    <t>Q10Asked_List</t>
  </si>
  <si>
    <t>ProductType_List</t>
  </si>
  <si>
    <t>Products which include a merchandise item inside of the case</t>
  </si>
  <si>
    <t>Products which include a merchandise item that you pick up along with your case or that the cashier gives you with the purchase</t>
  </si>
  <si>
    <t>Products which include a merchandise item attached to the outside of the case</t>
  </si>
  <si>
    <t>Products which have a code in the case to redeem online for merchandise shipped to your home</t>
  </si>
  <si>
    <t>Products which have a code in the case to redeem online for a chance to win a prize</t>
  </si>
  <si>
    <t>Products which have a QR code to win or redeem a prize</t>
  </si>
  <si>
    <t>Products which have a draw for a prize offered only within the store</t>
  </si>
  <si>
    <t>Promo_List</t>
  </si>
  <si>
    <t>Support charities, social causes</t>
  </si>
  <si>
    <t>Support sustainable and environment-friendly initiatives</t>
  </si>
  <si>
    <t>Support initiatives promoting more diversity and inclusion in Canada</t>
  </si>
  <si>
    <t>Limited edition cans/bottles, special packages</t>
  </si>
  <si>
    <t>Helps win free participation in online classes (e.g. gym/workout, cooking)</t>
  </si>
  <si>
    <t>Win loyalty points/rewards</t>
  </si>
  <si>
    <t>Win free participation in an adventure experience (e.g., bungee jumping, rock climbing, river rafting)</t>
  </si>
  <si>
    <t>Sponsors a sports team for which you support</t>
  </si>
  <si>
    <t>Holiday-themed packaging</t>
  </si>
  <si>
    <t>Food pairing recipes</t>
  </si>
  <si>
    <t>Ingredient sources and nutritional information</t>
  </si>
  <si>
    <t>Win a VIP experience to a music festival</t>
  </si>
  <si>
    <t>Win a VIP experience to a sporting event</t>
  </si>
  <si>
    <t>Image_List</t>
  </si>
  <si>
    <t>Copy this page for each banner needed</t>
  </si>
  <si>
    <t xml:space="preserve">Banner Name: </t>
  </si>
  <si>
    <t>Banner Specifications</t>
  </si>
  <si>
    <t>RA: If Sequential Monadic, please indicate in the box below which questions to run by this banner (should only be those questions asked for each product)</t>
  </si>
  <si>
    <t>RA Note: Separate banner needs to be spec'd out for questions not asked for each product/concept (screening questions, preference, demos, etc)</t>
  </si>
  <si>
    <t>DP Note:</t>
  </si>
  <si>
    <t>Set up banner as a grid if box is checked</t>
  </si>
  <si>
    <t>Depending on number of stat levels &amp; number of banner points, more than one set of tables may be needed.</t>
  </si>
  <si>
    <t>A revision to iQuote spec may be required.</t>
  </si>
  <si>
    <t xml:space="preserve">Banner Points to Stat Test: </t>
  </si>
  <si>
    <t xml:space="preserve">Stat Levels needed (max 2):  </t>
  </si>
  <si>
    <t>Add Headers Here:</t>
  </si>
  <si>
    <t>A</t>
  </si>
  <si>
    <t>B</t>
  </si>
  <si>
    <t>C</t>
  </si>
  <si>
    <t>D</t>
  </si>
  <si>
    <t>E</t>
  </si>
  <si>
    <t>F</t>
  </si>
  <si>
    <t>G</t>
  </si>
  <si>
    <t>H</t>
  </si>
  <si>
    <t>I</t>
  </si>
  <si>
    <t>J</t>
  </si>
  <si>
    <t>K</t>
  </si>
  <si>
    <t>L</t>
  </si>
  <si>
    <t>M</t>
  </si>
  <si>
    <t>N</t>
  </si>
  <si>
    <t>O</t>
  </si>
  <si>
    <t>P</t>
  </si>
  <si>
    <t>Q</t>
  </si>
  <si>
    <t>R</t>
  </si>
  <si>
    <t>S</t>
  </si>
  <si>
    <t>T</t>
  </si>
  <si>
    <t>U</t>
  </si>
  <si>
    <t>V</t>
  </si>
  <si>
    <t>W</t>
  </si>
  <si>
    <t>Z</t>
  </si>
  <si>
    <t>Sample Group:</t>
  </si>
  <si>
    <t>Definition:</t>
  </si>
  <si>
    <t>If Applicable:</t>
  </si>
  <si>
    <t>Filter:</t>
  </si>
  <si>
    <t>FEEDBACK &amp; QUERY FORM</t>
  </si>
  <si>
    <t>Completed by Client Service</t>
  </si>
  <si>
    <t>Completed by DP</t>
  </si>
  <si>
    <t>No.</t>
  </si>
  <si>
    <t>Date</t>
  </si>
  <si>
    <t>Delivery type (Tables, SPSS, BVC, etc.)</t>
  </si>
  <si>
    <t>Question ID/Table Number</t>
  </si>
  <si>
    <t>Feedback / Query / Issue Details</t>
  </si>
  <si>
    <t>Feedback type</t>
  </si>
  <si>
    <t>Priority</t>
  </si>
  <si>
    <t>Status</t>
  </si>
  <si>
    <t>Notes</t>
  </si>
  <si>
    <t>WEIGHTING</t>
  </si>
  <si>
    <t>'MAIN MENU'!A1</t>
  </si>
  <si>
    <t>Note: WEIGHTS MUST SUM TO 100%</t>
  </si>
  <si>
    <t>Universe (Default = Total Sample)</t>
  </si>
  <si>
    <t>Total Sample</t>
  </si>
  <si>
    <t>For ASI studies: Interlock (Default = No)</t>
  </si>
  <si>
    <t>EXAMPLE WEIGHTING DIMENSION</t>
  </si>
  <si>
    <t>Weighting Target</t>
  </si>
  <si>
    <t>Defintion of weight target</t>
  </si>
  <si>
    <t>Desired Target 
Percentage</t>
  </si>
  <si>
    <t>Gender - Male</t>
  </si>
  <si>
    <t>Q1 = code 1</t>
  </si>
  <si>
    <t>Gender - Female</t>
  </si>
  <si>
    <t>Q1 = code 2</t>
  </si>
  <si>
    <t>Sum</t>
  </si>
  <si>
    <t>Weight Dimension #1</t>
  </si>
  <si>
    <t>Weight Dimension #2</t>
  </si>
  <si>
    <t>Weight Dimension #3</t>
  </si>
  <si>
    <t>Weight Dimension #4</t>
  </si>
  <si>
    <t>GENERAL DEFINITIONS</t>
  </si>
  <si>
    <t>Topline</t>
  </si>
  <si>
    <t>A subset (roughly 10-12 key measures) of full tables requested post-field to give the Client an early look at data.   Timing needs to be communicated via the DP Schedule and costs included in iQuote (Discuss specifics with your DP Manager).</t>
  </si>
  <si>
    <t>Similar responses to open-ended questions grouped together so that they can be analyzed quantitatively</t>
  </si>
  <si>
    <t>Verbatim</t>
  </si>
  <si>
    <t>The actual written responses to other specifies and open-ended questions</t>
  </si>
  <si>
    <t>Filter/Reduced Base</t>
  </si>
  <si>
    <t>To see the results of a subgroup of respondents (e.g. only those who saw the question, or a specific subgroup of interest) instead of all respondents to the survey</t>
  </si>
  <si>
    <t>Balancing line</t>
  </si>
  <si>
    <t>Contains respondents who do not otherwise have a response on the table.  May be because they were not asked a question due to a skip pattern or they just didn’t give a response to the question.</t>
  </si>
  <si>
    <t>Sort/Rank</t>
  </si>
  <si>
    <t>Sort the order of results by the proportion of respondents selecting each option instead of keeping the order from the survey document</t>
  </si>
  <si>
    <t>JAR</t>
  </si>
  <si>
    <t>Just About Right tables - Typically 3 pts scale (ex. Too Sweet/Just about right/Not Sweet at all).  Factors for means are -1/0/1.  Or could be 5 pts scale with factors for mean -2/-1/0/1/2.</t>
  </si>
  <si>
    <t>Mean (incl 0 /none)</t>
  </si>
  <si>
    <t>Calculate the mean score including those who selected none or typed in 0 (e.g. the average of 9,10,9,10,0 is 7.6)</t>
  </si>
  <si>
    <t>Mean (excl 0 /none)</t>
  </si>
  <si>
    <t>Calculate the mean score removing those who selected none or typed in 0 (e.g. the average of 9,10,9,10,0 is 9.5)</t>
  </si>
  <si>
    <t>Std Dev</t>
  </si>
  <si>
    <t xml:space="preserve">Standard deviation, or the extent of deviation for a group as a whole, is typically applied to numeric questions and sometimes applied to categorical questions that have associated factors.  For example, Std Dev is well suited for numeric questions with a wide range of responses, e.g. “How much did you spend on your last vacation?”.  A large Std Dev might indicate you have outliers in the data, persons who have excessively high values for the question, which might skew the results.  </t>
  </si>
  <si>
    <t>Top Box</t>
  </si>
  <si>
    <t>The most positive rating available on the scale (e.g. 10 on a 10 point scale)</t>
  </si>
  <si>
    <t>Top 2 Box</t>
  </si>
  <si>
    <t>The top two most positive ratings available on the scale (e.g. 9-10 on a 10 point scale)</t>
  </si>
  <si>
    <t>Top 3 Box</t>
  </si>
  <si>
    <t>The top three most positive ratings available on the scale (e.g. 8-10 on a 10 point scale)</t>
  </si>
  <si>
    <t>The neutral ratings available on the scale (e.g. 4-7 on a 10 point scale, 3-5 on a 7 point scale)</t>
  </si>
  <si>
    <t>Bottom Box</t>
  </si>
  <si>
    <t>The most negative rating available on the scale (e.g. 1 on a 5 point scale where 5 is the highest)</t>
  </si>
  <si>
    <t>Bottom 2 Box</t>
  </si>
  <si>
    <t>The bottom two most negative ratings available on the scale (e.g. 1 or 2 on a 5 point scale where 5 is the highest)</t>
  </si>
  <si>
    <t>Bottom 3 Box</t>
  </si>
  <si>
    <t>The bottom three most negative ratings available on the scale (e.g. 1, 2 or 3 on a 5 point scale where 5 is the highest)</t>
  </si>
  <si>
    <t>Factors for Mean</t>
  </si>
  <si>
    <t>Indicate what values to use when calculating a mean on a question with ranges - non-numeric question.</t>
  </si>
  <si>
    <t>Combining two or more responses/codes (stubs) into one code</t>
  </si>
  <si>
    <t>Bands</t>
  </si>
  <si>
    <t>Similar to nets, these are groupings for numeric/interval questions (i.e. Age 18-24, 25-34… or 1-3 times, 4-6 times, etc)</t>
  </si>
  <si>
    <t>Special instructions</t>
  </si>
  <si>
    <t>Include comments and specifications for the question at hand</t>
  </si>
  <si>
    <t>Indicate if you would like to see frequencies only, percentages only, or both, in tabulations</t>
  </si>
  <si>
    <t>Values calculated for each banner break based on the column percentages compared to the total column percentages</t>
  </si>
  <si>
    <t>Vertical percentages show the proportion of each banner group that selected that answer, horizontal percentages show the proportion of those who selected the answer who fall into the group defined by the banner description</t>
  </si>
  <si>
    <t>Number of Decimal Points to show in percentages</t>
  </si>
  <si>
    <t>Indicate number of decimal places to run for full set of tables.</t>
  </si>
  <si>
    <t xml:space="preserve">Suppress zero rows </t>
  </si>
  <si>
    <t>Individual responses/codes (stubs) to questions with no mentions are hidden in the data tables.</t>
  </si>
  <si>
    <t>Stat-Testing Confidence Interval(s)</t>
  </si>
  <si>
    <t>Specify confidence interval for statistical z-test, for example: 90% and 95%</t>
  </si>
  <si>
    <t>Grid tables / Grid banners</t>
  </si>
  <si>
    <t>Grid tables are shown as a single table for questions that are asked multiple times for different brands, scenarios or concepts.  i.e. for a series of 20 attributes that are asked for 10 brands, you could “consolidate” a summary of means table in ONE table with the 10 brands as your banner points.  (Instead of giving a summary of means for each brand or 10 tables in total).  Examples of grids are:
•	Concept/Product Banner run by product/concept ratings for sequential monadic tests
•	Category/Brand Banner run by ratings/frequency/etc. for which respondents rated multiple brands/categories.
•	Household Member Banner run by age, gender, category/brand usage of each particular HH member.
•	Agreement with Statement Question - Statements are in Banner run by Agreement Scale.</t>
  </si>
  <si>
    <t>Detailed Tables</t>
  </si>
  <si>
    <t xml:space="preserve">A single table generated for each brand / attribute / concept typically within loops.  This can explode the amount of tables in a deck quickly (e.g. a grid with 5 brands and 20 statement ratings is 5*20 or 100 tables).  These tables are allow each brand / attribute / concept to be shown against all banner breaks to analyze data among different groups and to see all scale responses for each item in one table. </t>
  </si>
  <si>
    <t>Ordinal questions</t>
  </si>
  <si>
    <t>Likert scales or rating/word scales such as Strongly Agree… Strongly Disagree</t>
  </si>
  <si>
    <t>Nominal questions</t>
  </si>
  <si>
    <t>Non-ordinal questions with no particular order to the way the responses are listed.  Can be scripted as</t>
  </si>
  <si>
    <t xml:space="preserve">     Multiple response categorical questions</t>
  </si>
  <si>
    <t>A type of nominal question such as products used, brands aware, etc.</t>
  </si>
  <si>
    <t xml:space="preserve">     Single response categorical questions</t>
  </si>
  <si>
    <t>A type of nominal question such as demographics, etc.</t>
  </si>
  <si>
    <t xml:space="preserve">     Text questions</t>
  </si>
  <si>
    <t>A type of nominal question with no structure such as open ended, other specify variables</t>
  </si>
  <si>
    <t>Interval questions</t>
  </si>
  <si>
    <t>Quantity questions (e.g. How many units do you usually purchase?)</t>
  </si>
  <si>
    <t>MEAN FACTORS CHEAT SHEET</t>
  </si>
  <si>
    <t>Once every 4 to 6 months (2.5)</t>
  </si>
  <si>
    <t>Once or twice a year (1.5)</t>
  </si>
  <si>
    <t>Less often than once a year (0.5)</t>
  </si>
  <si>
    <t>Never (0)</t>
  </si>
  <si>
    <t>Once a week or more often (78)</t>
  </si>
  <si>
    <t>78/20/12/5/2.5/1.5/.5/0</t>
  </si>
  <si>
    <t>Once every 2 or 3 weeks (20)</t>
  </si>
  <si>
    <t>Once a month/every 4 weeks (12)</t>
  </si>
  <si>
    <t>Once every 2 to 3 months (5)</t>
  </si>
  <si>
    <t>Less often than once a year (.5)</t>
  </si>
  <si>
    <t>Daily (365)</t>
  </si>
  <si>
    <t>260/130/52/30</t>
  </si>
  <si>
    <t>4 to 6 times per week (260)</t>
  </si>
  <si>
    <t>2 to 3 times per week (130)</t>
  </si>
  <si>
    <t>Once a week (52)</t>
  </si>
  <si>
    <t>Once every 2 to 3 weeks (30)</t>
  </si>
  <si>
    <t>Income:</t>
  </si>
  <si>
    <t>Less than $5,000 (2.5)</t>
  </si>
  <si>
    <t>2.5/7.5/12.5/17.5/22.5/27.5/32.5/37.5/42.5/47.5/52.5/57.5/62.5/67.5/72.5/77.5/85/95/112.5/137.5/175/225/275</t>
  </si>
  <si>
    <t>$5,000-$9,999 (7.5)</t>
  </si>
  <si>
    <t>$10,000-$14,999 (12.5)</t>
  </si>
  <si>
    <t>$15,000-$19,999 (17.5)</t>
  </si>
  <si>
    <t>$20,000-$24,999 (22.5)</t>
  </si>
  <si>
    <t>$25,000-$29,999 (27.5)</t>
  </si>
  <si>
    <t>$30,000-$34,999 (32.5)</t>
  </si>
  <si>
    <t>$35,000-$39,999 (37.5)</t>
  </si>
  <si>
    <t>$40,000-$44,999 (42.5)</t>
  </si>
  <si>
    <t>$45,000-$49,999 (47.5)</t>
  </si>
  <si>
    <t>$50,000-$54,999 (52.5)</t>
  </si>
  <si>
    <t>$55,000-$59,999 (57.5)</t>
  </si>
  <si>
    <t>$60,000-$64,999 (62.5)</t>
  </si>
  <si>
    <t>$65,000-$69,999 (67.5)</t>
  </si>
  <si>
    <t>$70,000-$74,999 (72.5)</t>
  </si>
  <si>
    <t>$75,000-$79,999 (77.5)</t>
  </si>
  <si>
    <t>$80,000-$89,999 (85)</t>
  </si>
  <si>
    <t>$90,000-$99,999 (95)</t>
  </si>
  <si>
    <t>$100,000-$124,999 (112.5)</t>
  </si>
  <si>
    <t>$125,000-$149,999 (137.5)</t>
  </si>
  <si>
    <t>$150,000-$199,999 (175)</t>
  </si>
  <si>
    <t>$200,000-$249,999 (225)</t>
  </si>
  <si>
    <t>$250,000 or more (275)</t>
  </si>
  <si>
    <t>CORTEX STANDARD KIDS TABLES</t>
  </si>
  <si>
    <t>KIDS01. How many children under the age of 18 are living with you in your household? (If no persons under 18 in your household, please type 0).</t>
  </si>
  <si>
    <t>Base: Total Respondents</t>
  </si>
  <si>
    <t>Any Children Under 18 (Net)</t>
  </si>
  <si>
    <t>More than 5</t>
  </si>
  <si>
    <t>Mean including zero</t>
  </si>
  <si>
    <t>Mean excluding zero</t>
  </si>
  <si>
    <t>DKIDS01. Please provide us with the following information on the members in your household that are under 18 years old : (age, gender &amp; relationship)</t>
  </si>
  <si>
    <t>Title:</t>
  </si>
  <si>
    <t>Presence/Age of Children in HH</t>
  </si>
  <si>
    <t>Base:  Total Respondents</t>
  </si>
  <si>
    <t>Under 5 (Net)</t>
  </si>
  <si>
    <t xml:space="preserve">   0</t>
  </si>
  <si>
    <t xml:space="preserve">   1</t>
  </si>
  <si>
    <t xml:space="preserve">   2</t>
  </si>
  <si>
    <t xml:space="preserve">   3</t>
  </si>
  <si>
    <t xml:space="preserve">   4</t>
  </si>
  <si>
    <t>5--8 (Net)</t>
  </si>
  <si>
    <t xml:space="preserve">   5</t>
  </si>
  <si>
    <t xml:space="preserve">   6</t>
  </si>
  <si>
    <t xml:space="preserve">   7</t>
  </si>
  <si>
    <t xml:space="preserve">   8</t>
  </si>
  <si>
    <t>9-12 (Net)</t>
  </si>
  <si>
    <t xml:space="preserve">   9</t>
  </si>
  <si>
    <t xml:space="preserve">   10</t>
  </si>
  <si>
    <t xml:space="preserve">   11</t>
  </si>
  <si>
    <t xml:space="preserve">   12</t>
  </si>
  <si>
    <t>13-17 (Net)</t>
  </si>
  <si>
    <t xml:space="preserve">   13</t>
  </si>
  <si>
    <t xml:space="preserve">   14</t>
  </si>
  <si>
    <t xml:space="preserve">   15</t>
  </si>
  <si>
    <t xml:space="preserve">   16</t>
  </si>
  <si>
    <t xml:space="preserve">   17</t>
  </si>
  <si>
    <t>No kids in household</t>
  </si>
  <si>
    <t>*no relationship codes will be applied</t>
  </si>
  <si>
    <t>General INFO</t>
  </si>
  <si>
    <t>Online</t>
  </si>
  <si>
    <t>CATI</t>
  </si>
  <si>
    <t>Paper</t>
  </si>
  <si>
    <t>Mixed</t>
  </si>
  <si>
    <t>External</t>
  </si>
  <si>
    <t>Tracking "YN"</t>
  </si>
  <si>
    <t>Business Unit "BU"</t>
  </si>
  <si>
    <t>Marketing</t>
  </si>
  <si>
    <t>Loyalty</t>
  </si>
  <si>
    <t>Health Care</t>
  </si>
  <si>
    <t>Public Affairs</t>
  </si>
  <si>
    <t>UU</t>
  </si>
  <si>
    <t>Frequencies/Percentages "FP"</t>
  </si>
  <si>
    <t>Frequencies only</t>
  </si>
  <si>
    <t>Percentages only</t>
  </si>
  <si>
    <t>"Direction"</t>
  </si>
  <si>
    <t>Horizontal % only</t>
  </si>
  <si>
    <t>Vertical and Horizontal %</t>
  </si>
  <si>
    <t>"Service Line"</t>
  </si>
  <si>
    <t>Audience Measurement</t>
  </si>
  <si>
    <t>Brand Health Tracking</t>
  </si>
  <si>
    <t>Clinics &amp; Mobility Labs</t>
  </si>
  <si>
    <t>Corporate Reputation</t>
  </si>
  <si>
    <t>Creative Excellence</t>
  </si>
  <si>
    <t>Customer Experience</t>
  </si>
  <si>
    <t>Healthcare</t>
  </si>
  <si>
    <t>Innovation</t>
  </si>
  <si>
    <t>Ipsos MMA</t>
  </si>
  <si>
    <t>Ipsos UU</t>
  </si>
  <si>
    <t>Market Measurement</t>
  </si>
  <si>
    <t>Market Strategy &amp; Understanding</t>
  </si>
  <si>
    <t>Mystery Shopping</t>
  </si>
  <si>
    <t>Observer</t>
  </si>
  <si>
    <t xml:space="preserve">Quality Measurement </t>
  </si>
  <si>
    <t>Social Intelligence Analytics</t>
  </si>
  <si>
    <t>At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</si>
</sst>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8"/>
      <color indexed="12"/>
      <name val="Arial"/>
      <family val="2"/>
    </font>
    <font>
      <b/>
      <sz val="11"/>
      <color indexed="56"/>
      <name val="Calibri"/>
      <family val="2"/>
    </font>
    <font>
      <sz val="10"/>
      <name val="Arial"/>
      <family val="2"/>
    </font>
    <font>
      <sz val="10"/>
      <name val="Calibri"/>
      <family val="2"/>
      <scheme val="minor"/>
    </font>
    <font>
      <sz val="11"/>
      <name val="Calibri"/>
      <family val="2"/>
      <scheme val="minor"/>
    </font>
    <font>
      <b/>
      <u/>
      <sz val="10"/>
      <name val="Calibri"/>
      <family val="2"/>
      <scheme val="minor"/>
    </font>
    <font>
      <u/>
      <sz val="10"/>
      <name val="Calibri"/>
      <family val="2"/>
      <scheme val="minor"/>
    </font>
    <font>
      <sz val="12"/>
      <color rgb="FF000000"/>
      <name val="Calibri"/>
      <family val="2"/>
    </font>
    <font>
      <b/>
      <sz val="10"/>
      <color theme="0"/>
      <name val="Calibri"/>
      <family val="2"/>
      <scheme val="minor"/>
    </font>
    <font>
      <sz val="10"/>
      <color theme="1"/>
      <name val="Calibri"/>
      <family val="2"/>
      <scheme val="minor"/>
    </font>
    <font>
      <b/>
      <sz val="10"/>
      <name val="Calibri"/>
      <family val="2"/>
      <scheme val="minor"/>
    </font>
    <font>
      <u/>
      <sz val="10"/>
      <color indexed="12"/>
      <name val="Arial"/>
      <family val="2"/>
    </font>
    <font>
      <b/>
      <u/>
      <sz val="10"/>
      <color theme="0"/>
      <name val="Calibri"/>
      <family val="2"/>
      <scheme val="minor"/>
    </font>
    <font>
      <sz val="10"/>
      <color theme="0"/>
      <name val="Calibri"/>
      <family val="2"/>
      <scheme val="minor"/>
    </font>
    <font>
      <b/>
      <u/>
      <sz val="10"/>
      <color indexed="8"/>
      <name val="Calibri"/>
      <family val="2"/>
      <scheme val="minor"/>
    </font>
    <font>
      <sz val="10"/>
      <color indexed="48"/>
      <name val="Calibri"/>
      <family val="2"/>
      <scheme val="minor"/>
    </font>
    <font>
      <i/>
      <u/>
      <sz val="10"/>
      <name val="Calibri"/>
      <family val="2"/>
      <scheme val="minor"/>
    </font>
    <font>
      <b/>
      <i/>
      <sz val="10"/>
      <name val="Calibri"/>
      <family val="2"/>
      <scheme val="minor"/>
    </font>
    <font>
      <i/>
      <sz val="10"/>
      <color indexed="9"/>
      <name val="Calibri"/>
      <family val="2"/>
      <scheme val="minor"/>
    </font>
    <font>
      <i/>
      <sz val="10"/>
      <name val="Calibri"/>
      <family val="2"/>
      <scheme val="minor"/>
    </font>
    <font>
      <sz val="10"/>
      <color indexed="9"/>
      <name val="Calibri"/>
      <family val="2"/>
      <scheme val="minor"/>
    </font>
    <font>
      <sz val="10"/>
      <color rgb="FF002554"/>
      <name val="Calibri"/>
      <family val="2"/>
      <scheme val="minor"/>
    </font>
    <font>
      <sz val="24"/>
      <color rgb="FF002554"/>
      <name val="Calibri"/>
      <family val="2"/>
      <scheme val="minor"/>
    </font>
    <font>
      <b/>
      <sz val="10"/>
      <color rgb="FF002554"/>
      <name val="Calibri"/>
      <family val="2"/>
      <scheme val="minor"/>
    </font>
    <font>
      <sz val="11"/>
      <name val="Calibri"/>
      <family val="2"/>
    </font>
    <font>
      <b/>
      <sz val="11"/>
      <color theme="1"/>
      <name val="Calibri"/>
      <family val="2"/>
      <scheme val="minor"/>
    </font>
    <font>
      <u/>
      <sz val="11"/>
      <color theme="1"/>
      <name val="Calibri"/>
      <family val="2"/>
      <scheme val="minor"/>
    </font>
    <font>
      <b/>
      <sz val="18"/>
      <color theme="1"/>
      <name val="Calibri"/>
      <family val="2"/>
      <scheme val="minor"/>
    </font>
    <font>
      <b/>
      <sz val="11"/>
      <name val="Calibri"/>
      <family val="2"/>
      <scheme val="minor"/>
    </font>
    <font>
      <sz val="10"/>
      <color indexed="12"/>
      <name val="Arial"/>
      <family val="2"/>
    </font>
    <font>
      <b/>
      <sz val="10"/>
      <name val="Arial"/>
      <family val="2"/>
    </font>
    <font>
      <b/>
      <sz val="12"/>
      <name val="Arial"/>
      <family val="2"/>
      <charset val="204"/>
    </font>
    <font>
      <b/>
      <sz val="10"/>
      <color theme="0"/>
      <name val="Arial"/>
      <family val="2"/>
    </font>
    <font>
      <b/>
      <sz val="10"/>
      <color theme="0"/>
      <name val="Arial"/>
      <family val="2"/>
      <charset val="204"/>
    </font>
    <font>
      <sz val="10"/>
      <color theme="1"/>
      <name val="Calibri"/>
      <family val="2"/>
    </font>
    <font>
      <u/>
      <sz val="10"/>
      <color rgb="FF0000FF"/>
      <name val="Arial"/>
    </font>
  </fonts>
  <fills count="2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2F7FC"/>
        <bgColor indexed="64"/>
      </patternFill>
    </fill>
    <fill>
      <patternFill patternType="solid">
        <fgColor rgb="FFF2F8EE"/>
        <bgColor indexed="64"/>
      </patternFill>
    </fill>
    <fill>
      <patternFill patternType="solid">
        <fgColor rgb="FFF9F9F9"/>
        <bgColor indexed="64"/>
      </patternFill>
    </fill>
    <fill>
      <patternFill patternType="solid">
        <fgColor rgb="FFEDF0F3"/>
        <bgColor indexed="64"/>
      </patternFill>
    </fill>
    <fill>
      <patternFill patternType="solid">
        <fgColor rgb="FFFFFCF3"/>
        <bgColor indexed="64"/>
      </patternFill>
    </fill>
    <fill>
      <patternFill patternType="solid">
        <fgColor rgb="FF009D9C"/>
        <bgColor indexed="64"/>
      </patternFill>
    </fill>
    <fill>
      <patternFill patternType="solid">
        <fgColor theme="8" tint="0.59999389629810485"/>
        <bgColor indexed="64"/>
      </patternFill>
    </fill>
    <fill>
      <patternFill patternType="solid">
        <fgColor rgb="FF003249"/>
        <bgColor indexed="64"/>
      </patternFill>
    </fill>
    <fill>
      <patternFill patternType="solid">
        <fgColor rgb="FFCFE8EF"/>
        <bgColor indexed="64"/>
      </patternFill>
    </fill>
    <fill>
      <patternFill patternType="solid">
        <fgColor rgb="FFFFC857"/>
        <bgColor indexed="64"/>
      </patternFill>
    </fill>
    <fill>
      <patternFill patternType="solid">
        <fgColor rgb="FF2E4052"/>
        <bgColor indexed="64"/>
      </patternFill>
    </fill>
    <fill>
      <patternFill patternType="solid">
        <fgColor rgb="FF002554"/>
        <bgColor indexed="64"/>
      </patternFill>
    </fill>
    <fill>
      <patternFill patternType="solid">
        <fgColor rgb="FFFFFF00"/>
        <bgColor indexed="64"/>
      </patternFill>
    </fill>
    <fill>
      <patternFill patternType="solid">
        <fgColor indexed="2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C0C0C0"/>
        <bgColor rgb="FFC0C0C0"/>
      </patternFill>
    </fill>
  </fills>
  <borders count="26">
    <border>
      <left/>
      <right/>
      <top/>
      <bottom/>
      <diagonal/>
    </border>
    <border>
      <left style="medium">
        <color indexed="64"/>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auto="1"/>
      </right>
      <top/>
      <bottom style="medium">
        <color auto="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medium">
        <color indexed="30"/>
      </bottom>
      <diagonal/>
    </border>
    <border>
      <left/>
      <right/>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dotted">
        <color rgb="FFA6A6A6"/>
      </left>
      <right style="dotted">
        <color rgb="FFA6A6A6"/>
      </right>
      <top style="dotted">
        <color rgb="FFA6A6A6"/>
      </top>
      <bottom style="dotted">
        <color rgb="FFA6A6A6"/>
      </bottom>
      <diagonal/>
    </border>
  </borders>
  <cellStyleXfs count="21">
    <xf numFmtId="0" fontId="0" fillId="0" borderId="0"/>
    <xf numFmtId="0" fontId="9" fillId="0" borderId="0"/>
    <xf numFmtId="0" fontId="11" fillId="0" borderId="0"/>
    <xf numFmtId="0" fontId="11" fillId="0" borderId="0"/>
    <xf numFmtId="0" fontId="7" fillId="0" borderId="0"/>
    <xf numFmtId="0" fontId="7" fillId="0" borderId="0"/>
    <xf numFmtId="0" fontId="11" fillId="0" borderId="0"/>
    <xf numFmtId="0" fontId="16" fillId="0" borderId="0"/>
    <xf numFmtId="0" fontId="7" fillId="0" borderId="0"/>
    <xf numFmtId="0" fontId="7" fillId="0" borderId="0"/>
    <xf numFmtId="0" fontId="7" fillId="0" borderId="0"/>
    <xf numFmtId="0" fontId="7" fillId="0" borderId="0"/>
    <xf numFmtId="0" fontId="10" fillId="0" borderId="20"/>
    <xf numFmtId="0" fontId="10" fillId="0" borderId="20"/>
    <xf numFmtId="0" fontId="7" fillId="0" borderId="0"/>
    <xf numFmtId="0" fontId="7" fillId="0" borderId="0"/>
    <xf numFmtId="0" fontId="7" fillId="0" borderId="0"/>
    <xf numFmtId="0" fontId="7" fillId="0" borderId="0"/>
    <xf numFmtId="0" fontId="7" fillId="0" borderId="0"/>
    <xf numFmtId="0" fontId="7" fillId="0" borderId="0"/>
    <xf numFmtId="0" fontId="43" fillId="0" borderId="0"/>
  </cellStyleXfs>
  <cellXfs count="180">
    <xf numFmtId="0" fontId="0" fillId="0" borderId="0" xfId="0"/>
    <xf numFmtId="0" fontId="6" fillId="0" borderId="0" xfId="5" applyFont="1"/>
    <xf numFmtId="0" fontId="12" fillId="0" borderId="0" xfId="6" applyFont="1" applyAlignment="1">
      <alignment vertical="center"/>
    </xf>
    <xf numFmtId="0" fontId="12" fillId="0" borderId="0" xfId="6" applyFont="1" applyAlignment="1">
      <alignment horizontal="left" vertical="center"/>
    </xf>
    <xf numFmtId="0" fontId="5" fillId="0" borderId="0" xfId="5" applyFont="1"/>
    <xf numFmtId="0" fontId="4" fillId="0" borderId="0" xfId="5" applyFont="1"/>
    <xf numFmtId="0" fontId="3" fillId="0" borderId="0" xfId="5" applyFont="1"/>
    <xf numFmtId="0" fontId="18" fillId="0" borderId="0" xfId="11" applyFont="1" applyAlignment="1">
      <alignment horizontal="center" vertical="center"/>
    </xf>
    <xf numFmtId="0" fontId="18" fillId="10" borderId="17" xfId="11" applyFont="1" applyFill="1" applyBorder="1" applyAlignment="1">
      <alignment vertical="center"/>
    </xf>
    <xf numFmtId="0" fontId="18" fillId="10" borderId="17" xfId="11" applyFont="1" applyFill="1" applyBorder="1" applyAlignment="1">
      <alignment vertical="center" wrapText="1"/>
    </xf>
    <xf numFmtId="0" fontId="18" fillId="6" borderId="17" xfId="11" applyFont="1" applyFill="1" applyBorder="1" applyAlignment="1">
      <alignment horizontal="center" vertical="center"/>
    </xf>
    <xf numFmtId="0" fontId="18" fillId="6" borderId="17" xfId="11" applyFont="1" applyFill="1" applyBorder="1" applyAlignment="1">
      <alignment vertical="center"/>
    </xf>
    <xf numFmtId="0" fontId="18" fillId="7" borderId="17" xfId="11" applyFont="1" applyFill="1" applyBorder="1" applyAlignment="1">
      <alignment horizontal="center" vertical="center"/>
    </xf>
    <xf numFmtId="0" fontId="18" fillId="8" borderId="17" xfId="11" applyFont="1" applyFill="1" applyBorder="1" applyAlignment="1">
      <alignment vertical="center"/>
    </xf>
    <xf numFmtId="0" fontId="18" fillId="8" borderId="17" xfId="11" applyFont="1" applyFill="1" applyBorder="1" applyAlignment="1">
      <alignment horizontal="center" vertical="center"/>
    </xf>
    <xf numFmtId="0" fontId="18" fillId="9" borderId="17" xfId="11" applyFont="1" applyFill="1" applyBorder="1" applyAlignment="1">
      <alignment vertical="center"/>
    </xf>
    <xf numFmtId="0" fontId="18" fillId="10" borderId="17" xfId="11" applyFont="1" applyFill="1" applyBorder="1" applyAlignment="1">
      <alignment horizontal="center" vertical="center"/>
    </xf>
    <xf numFmtId="0" fontId="18" fillId="0" borderId="0" xfId="11" applyFont="1" applyAlignment="1">
      <alignment horizontal="center"/>
    </xf>
    <xf numFmtId="0" fontId="18" fillId="0" borderId="0" xfId="11" applyFont="1" applyAlignment="1">
      <alignment vertical="center"/>
    </xf>
    <xf numFmtId="0" fontId="17" fillId="0" borderId="0" xfId="11" applyFont="1" applyAlignment="1">
      <alignment horizontal="center"/>
    </xf>
    <xf numFmtId="0" fontId="17" fillId="0" borderId="0" xfId="11" applyFont="1"/>
    <xf numFmtId="0" fontId="14" fillId="12" borderId="0" xfId="11" applyFont="1" applyFill="1" applyAlignment="1">
      <alignment horizontal="center"/>
    </xf>
    <xf numFmtId="0" fontId="14" fillId="12" borderId="17" xfId="11" applyFont="1" applyFill="1" applyBorder="1"/>
    <xf numFmtId="0" fontId="18" fillId="0" borderId="0" xfId="5" applyFont="1"/>
    <xf numFmtId="0" fontId="20" fillId="3" borderId="1" xfId="1" applyFont="1" applyFill="1" applyBorder="1" applyAlignment="1">
      <alignment horizontal="center" wrapText="1"/>
    </xf>
    <xf numFmtId="0" fontId="20" fillId="3" borderId="0" xfId="1" applyFont="1" applyFill="1" applyAlignment="1">
      <alignment horizontal="center" wrapText="1"/>
    </xf>
    <xf numFmtId="0" fontId="12" fillId="0" borderId="3" xfId="6" applyFont="1" applyBorder="1" applyAlignment="1">
      <alignment horizontal="center" vertical="center"/>
    </xf>
    <xf numFmtId="0" fontId="12" fillId="0" borderId="8" xfId="6" applyFont="1" applyBorder="1" applyAlignment="1">
      <alignment horizontal="center" vertical="center"/>
    </xf>
    <xf numFmtId="0" fontId="12" fillId="0" borderId="6" xfId="6" applyFont="1" applyBorder="1" applyAlignment="1">
      <alignment horizontal="center" vertical="center"/>
    </xf>
    <xf numFmtId="0" fontId="15" fillId="0" borderId="3" xfId="6" applyFont="1" applyBorder="1" applyAlignment="1">
      <alignment horizontal="left" vertical="center" wrapText="1"/>
    </xf>
    <xf numFmtId="0" fontId="12" fillId="0" borderId="3" xfId="6" applyFont="1" applyBorder="1" applyAlignment="1">
      <alignment horizontal="left" vertical="center" wrapText="1"/>
    </xf>
    <xf numFmtId="0" fontId="12" fillId="0" borderId="3" xfId="6" applyFont="1" applyBorder="1" applyAlignment="1">
      <alignment horizontal="left" vertical="center"/>
    </xf>
    <xf numFmtId="0" fontId="12" fillId="0" borderId="3" xfId="6" applyFont="1" applyBorder="1" applyAlignment="1">
      <alignment vertical="center"/>
    </xf>
    <xf numFmtId="0" fontId="15" fillId="11" borderId="1" xfId="6" applyFont="1" applyFill="1" applyBorder="1" applyAlignment="1">
      <alignment horizontal="left" vertical="center"/>
    </xf>
    <xf numFmtId="0" fontId="15" fillId="11" borderId="0" xfId="6" applyFont="1" applyFill="1" applyAlignment="1">
      <alignment horizontal="center" vertical="center"/>
    </xf>
    <xf numFmtId="0" fontId="14" fillId="11" borderId="0" xfId="6" applyFont="1" applyFill="1" applyAlignment="1">
      <alignment horizontal="center" vertical="center"/>
    </xf>
    <xf numFmtId="0" fontId="14" fillId="11" borderId="13" xfId="6" applyFont="1" applyFill="1" applyBorder="1" applyAlignment="1">
      <alignment horizontal="center" vertical="center"/>
    </xf>
    <xf numFmtId="0" fontId="12" fillId="11" borderId="1" xfId="6" applyFont="1" applyFill="1" applyBorder="1" applyAlignment="1">
      <alignment horizontal="left" vertical="center"/>
    </xf>
    <xf numFmtId="0" fontId="15" fillId="11" borderId="0" xfId="6" applyFont="1" applyFill="1" applyAlignment="1">
      <alignment horizontal="left" vertical="center"/>
    </xf>
    <xf numFmtId="0" fontId="12" fillId="11" borderId="0" xfId="6" applyFont="1" applyFill="1" applyAlignment="1">
      <alignment horizontal="left" vertical="center"/>
    </xf>
    <xf numFmtId="0" fontId="12" fillId="11" borderId="0" xfId="6" applyFont="1" applyFill="1" applyAlignment="1">
      <alignment horizontal="center" vertical="center"/>
    </xf>
    <xf numFmtId="0" fontId="15" fillId="11" borderId="0" xfId="6" applyFont="1" applyFill="1" applyAlignment="1">
      <alignment horizontal="left" vertical="center" wrapText="1"/>
    </xf>
    <xf numFmtId="0" fontId="14" fillId="11" borderId="1" xfId="6" applyFont="1" applyFill="1" applyBorder="1" applyAlignment="1">
      <alignment horizontal="left" vertical="center"/>
    </xf>
    <xf numFmtId="0" fontId="18" fillId="11" borderId="1" xfId="5" applyFont="1" applyFill="1" applyBorder="1" applyAlignment="1">
      <alignment horizontal="left" vertical="center"/>
    </xf>
    <xf numFmtId="0" fontId="12" fillId="11" borderId="13" xfId="6" applyFont="1" applyFill="1" applyBorder="1" applyAlignment="1">
      <alignment vertical="center"/>
    </xf>
    <xf numFmtId="0" fontId="18" fillId="11" borderId="1" xfId="5" applyFont="1" applyFill="1" applyBorder="1" applyAlignment="1">
      <alignment vertical="center"/>
    </xf>
    <xf numFmtId="0" fontId="6" fillId="11" borderId="1" xfId="5" applyFont="1" applyFill="1" applyBorder="1" applyAlignment="1">
      <alignment horizontal="left" vertical="center"/>
    </xf>
    <xf numFmtId="0" fontId="6" fillId="11" borderId="11" xfId="5" applyFont="1" applyFill="1" applyBorder="1" applyAlignment="1">
      <alignment horizontal="left" vertical="center"/>
    </xf>
    <xf numFmtId="0" fontId="6" fillId="11" borderId="0" xfId="5" applyFont="1" applyFill="1" applyAlignment="1">
      <alignment horizontal="left" vertical="center"/>
    </xf>
    <xf numFmtId="0" fontId="18" fillId="11" borderId="14" xfId="5" applyFont="1" applyFill="1" applyBorder="1"/>
    <xf numFmtId="0" fontId="6" fillId="11" borderId="15" xfId="5" applyFont="1" applyFill="1" applyBorder="1"/>
    <xf numFmtId="0" fontId="6" fillId="11" borderId="16" xfId="5" applyFont="1" applyFill="1" applyBorder="1"/>
    <xf numFmtId="0" fontId="12" fillId="14" borderId="1" xfId="6" applyFont="1" applyFill="1" applyBorder="1" applyAlignment="1">
      <alignment vertical="center"/>
    </xf>
    <xf numFmtId="0" fontId="12" fillId="14" borderId="13" xfId="6" applyFont="1" applyFill="1" applyBorder="1" applyAlignment="1">
      <alignment vertical="center"/>
    </xf>
    <xf numFmtId="0" fontId="12" fillId="14" borderId="14" xfId="6" applyFont="1" applyFill="1" applyBorder="1" applyAlignment="1">
      <alignment vertical="center"/>
    </xf>
    <xf numFmtId="0" fontId="12" fillId="14" borderId="12" xfId="6" applyFont="1" applyFill="1" applyBorder="1" applyAlignment="1">
      <alignment vertical="center"/>
    </xf>
    <xf numFmtId="0" fontId="12" fillId="14" borderId="16" xfId="6" applyFont="1" applyFill="1" applyBorder="1" applyAlignment="1">
      <alignment vertical="center"/>
    </xf>
    <xf numFmtId="0" fontId="14" fillId="15" borderId="1" xfId="6" applyFont="1" applyFill="1" applyBorder="1" applyAlignment="1">
      <alignment horizontal="center" vertical="center"/>
    </xf>
    <xf numFmtId="0" fontId="14" fillId="15" borderId="13" xfId="6" applyFont="1" applyFill="1" applyBorder="1" applyAlignment="1">
      <alignment horizontal="center" vertical="center"/>
    </xf>
    <xf numFmtId="0" fontId="12" fillId="15" borderId="1" xfId="6" applyFont="1" applyFill="1" applyBorder="1" applyAlignment="1">
      <alignment horizontal="left" vertical="center"/>
    </xf>
    <xf numFmtId="0" fontId="12" fillId="15" borderId="14" xfId="6" applyFont="1" applyFill="1" applyBorder="1" applyAlignment="1">
      <alignment vertical="center"/>
    </xf>
    <xf numFmtId="0" fontId="12" fillId="15" borderId="12" xfId="6" applyFont="1" applyFill="1" applyBorder="1" applyAlignment="1">
      <alignment vertical="center"/>
    </xf>
    <xf numFmtId="0" fontId="12" fillId="15" borderId="16" xfId="6" applyFont="1" applyFill="1" applyBorder="1" applyAlignment="1">
      <alignment vertical="center"/>
    </xf>
    <xf numFmtId="0" fontId="12" fillId="16" borderId="1" xfId="6" applyFont="1" applyFill="1" applyBorder="1" applyAlignment="1">
      <alignment vertical="center"/>
    </xf>
    <xf numFmtId="0" fontId="12" fillId="16" borderId="0" xfId="6" applyFont="1" applyFill="1" applyAlignment="1">
      <alignment horizontal="center" vertical="top" wrapText="1"/>
    </xf>
    <xf numFmtId="0" fontId="12" fillId="16" borderId="13" xfId="6" applyFont="1" applyFill="1" applyBorder="1" applyAlignment="1">
      <alignment vertical="center"/>
    </xf>
    <xf numFmtId="0" fontId="13" fillId="16" borderId="1" xfId="6" applyFont="1" applyFill="1" applyBorder="1" applyAlignment="1">
      <alignment vertical="center"/>
    </xf>
    <xf numFmtId="0" fontId="18" fillId="16" borderId="1" xfId="5" applyFont="1" applyFill="1" applyBorder="1"/>
    <xf numFmtId="0" fontId="18" fillId="16" borderId="0" xfId="5" applyFont="1" applyFill="1"/>
    <xf numFmtId="0" fontId="18" fillId="16" borderId="14" xfId="5" applyFont="1" applyFill="1" applyBorder="1"/>
    <xf numFmtId="0" fontId="18" fillId="16" borderId="12" xfId="5" applyFont="1" applyFill="1" applyBorder="1"/>
    <xf numFmtId="0" fontId="12" fillId="16" borderId="16" xfId="6" applyFont="1" applyFill="1" applyBorder="1" applyAlignment="1">
      <alignment vertical="center"/>
    </xf>
    <xf numFmtId="0" fontId="12" fillId="11" borderId="17" xfId="11" applyFont="1" applyFill="1" applyBorder="1" applyAlignment="1">
      <alignment wrapText="1"/>
    </xf>
    <xf numFmtId="0" fontId="12" fillId="11" borderId="17" xfId="11" applyFont="1" applyFill="1" applyBorder="1" applyAlignment="1">
      <alignment horizontal="center" wrapText="1"/>
    </xf>
    <xf numFmtId="0" fontId="12" fillId="11" borderId="17" xfId="11" applyFont="1" applyFill="1" applyBorder="1" applyAlignment="1">
      <alignment horizontal="center" textRotation="90" wrapText="1"/>
    </xf>
    <xf numFmtId="0" fontId="22" fillId="0" borderId="0" xfId="11" applyFont="1" applyAlignment="1">
      <alignment horizontal="center" wrapText="1"/>
    </xf>
    <xf numFmtId="0" fontId="22" fillId="0" borderId="0" xfId="11" applyFont="1" applyAlignment="1">
      <alignment wrapText="1"/>
    </xf>
    <xf numFmtId="0" fontId="12" fillId="0" borderId="0" xfId="6" applyFont="1"/>
    <xf numFmtId="0" fontId="23" fillId="0" borderId="0" xfId="1" applyFont="1" applyAlignment="1">
      <alignment vertical="center"/>
    </xf>
    <xf numFmtId="0" fontId="24" fillId="0" borderId="0" xfId="6" applyFont="1"/>
    <xf numFmtId="0" fontId="25" fillId="0" borderId="0" xfId="6" applyFont="1"/>
    <xf numFmtId="0" fontId="28" fillId="0" borderId="0" xfId="6" applyFont="1"/>
    <xf numFmtId="0" fontId="28" fillId="0" borderId="0" xfId="6" applyFont="1" applyAlignment="1">
      <alignment horizontal="center"/>
    </xf>
    <xf numFmtId="0" fontId="12" fillId="0" borderId="0" xfId="6" applyFont="1" applyAlignment="1">
      <alignment horizontal="center"/>
    </xf>
    <xf numFmtId="0" fontId="12" fillId="0" borderId="3" xfId="6" applyFont="1" applyBorder="1"/>
    <xf numFmtId="0" fontId="12" fillId="0" borderId="3" xfId="6" applyFont="1" applyBorder="1" applyAlignment="1">
      <alignment horizontal="center"/>
    </xf>
    <xf numFmtId="0" fontId="30" fillId="2" borderId="0" xfId="3" applyFont="1" applyFill="1"/>
    <xf numFmtId="0" fontId="31" fillId="2" borderId="0" xfId="3" applyFont="1" applyFill="1"/>
    <xf numFmtId="0" fontId="30" fillId="4" borderId="0" xfId="3" applyFont="1" applyFill="1"/>
    <xf numFmtId="0" fontId="30" fillId="5" borderId="0" xfId="3" applyFont="1" applyFill="1"/>
    <xf numFmtId="0" fontId="30" fillId="5" borderId="0" xfId="3" applyFont="1" applyFill="1" applyAlignment="1">
      <alignment horizontal="left" vertical="center"/>
    </xf>
    <xf numFmtId="0" fontId="30" fillId="2" borderId="3" xfId="3" applyFont="1" applyFill="1" applyBorder="1"/>
    <xf numFmtId="0" fontId="30" fillId="2" borderId="3" xfId="3" applyFont="1" applyFill="1" applyBorder="1" applyAlignment="1">
      <alignment horizontal="center"/>
    </xf>
    <xf numFmtId="0" fontId="30" fillId="2" borderId="0" xfId="3" applyFont="1" applyFill="1" applyAlignment="1">
      <alignment horizontal="center"/>
    </xf>
    <xf numFmtId="0" fontId="32" fillId="2" borderId="0" xfId="3" applyFont="1" applyFill="1"/>
    <xf numFmtId="0" fontId="30" fillId="2" borderId="0" xfId="3" applyFont="1" applyFill="1" applyAlignment="1">
      <alignment horizontal="right"/>
    </xf>
    <xf numFmtId="0" fontId="27" fillId="17" borderId="3" xfId="6" applyFont="1" applyFill="1" applyBorder="1" applyAlignment="1">
      <alignment horizontal="center"/>
    </xf>
    <xf numFmtId="0" fontId="27" fillId="17" borderId="3" xfId="6" applyFont="1" applyFill="1" applyBorder="1" applyAlignment="1">
      <alignment horizontal="center" wrapText="1"/>
    </xf>
    <xf numFmtId="0" fontId="19" fillId="14" borderId="3" xfId="6" applyFont="1" applyFill="1" applyBorder="1" applyAlignment="1">
      <alignment horizontal="center"/>
    </xf>
    <xf numFmtId="0" fontId="26" fillId="14" borderId="3" xfId="6" applyFont="1" applyFill="1" applyBorder="1" applyAlignment="1">
      <alignment horizontal="center"/>
    </xf>
    <xf numFmtId="0" fontId="28" fillId="14" borderId="3" xfId="6" applyFont="1" applyFill="1" applyBorder="1"/>
    <xf numFmtId="0" fontId="28" fillId="14" borderId="3" xfId="6" applyFont="1" applyFill="1" applyBorder="1" applyAlignment="1">
      <alignment horizontal="center"/>
    </xf>
    <xf numFmtId="0" fontId="29" fillId="17" borderId="3" xfId="6" applyFont="1" applyFill="1" applyBorder="1" applyAlignment="1">
      <alignment horizontal="center"/>
    </xf>
    <xf numFmtId="0" fontId="29" fillId="17" borderId="3" xfId="6" applyFont="1" applyFill="1" applyBorder="1" applyAlignment="1">
      <alignment horizontal="center" wrapText="1"/>
    </xf>
    <xf numFmtId="0" fontId="29" fillId="13" borderId="3" xfId="6" applyFont="1" applyFill="1" applyBorder="1" applyAlignment="1">
      <alignment horizontal="center"/>
    </xf>
    <xf numFmtId="0" fontId="29" fillId="13" borderId="3" xfId="6" applyFont="1" applyFill="1" applyBorder="1" applyAlignment="1">
      <alignment horizontal="center" wrapText="1"/>
    </xf>
    <xf numFmtId="0" fontId="3" fillId="0" borderId="0" xfId="11" applyFont="1"/>
    <xf numFmtId="0" fontId="2" fillId="0" borderId="0" xfId="5" applyFont="1"/>
    <xf numFmtId="0" fontId="0" fillId="0" borderId="0" xfId="0" applyAlignment="1">
      <alignment wrapText="1"/>
    </xf>
    <xf numFmtId="0" fontId="34" fillId="0" borderId="0" xfId="17" applyFont="1"/>
    <xf numFmtId="0" fontId="1" fillId="0" borderId="0" xfId="17" applyFont="1"/>
    <xf numFmtId="0" fontId="35" fillId="0" borderId="0" xfId="17" applyFont="1"/>
    <xf numFmtId="0" fontId="36" fillId="0" borderId="0" xfId="15" applyFont="1"/>
    <xf numFmtId="0" fontId="1" fillId="0" borderId="0" xfId="15" applyFont="1" applyAlignment="1">
      <alignment wrapText="1"/>
    </xf>
    <xf numFmtId="0" fontId="1" fillId="0" borderId="0" xfId="15" applyFont="1"/>
    <xf numFmtId="0" fontId="1" fillId="18" borderId="0" xfId="15" applyFont="1" applyFill="1" applyAlignment="1">
      <alignment wrapText="1"/>
    </xf>
    <xf numFmtId="0" fontId="1" fillId="18" borderId="0" xfId="15" applyFont="1" applyFill="1"/>
    <xf numFmtId="0" fontId="8" fillId="19" borderId="0" xfId="3" applyFont="1" applyFill="1"/>
    <xf numFmtId="0" fontId="8" fillId="19" borderId="0" xfId="3" applyFont="1" applyFill="1" applyAlignment="1">
      <alignment wrapText="1"/>
    </xf>
    <xf numFmtId="0" fontId="8" fillId="19" borderId="21" xfId="3" applyFont="1" applyFill="1" applyBorder="1"/>
    <xf numFmtId="0" fontId="8" fillId="19" borderId="21" xfId="3" applyFont="1" applyFill="1" applyBorder="1" applyAlignment="1">
      <alignment wrapText="1"/>
    </xf>
    <xf numFmtId="0" fontId="38" fillId="19" borderId="0" xfId="3" applyFont="1" applyFill="1"/>
    <xf numFmtId="0" fontId="39" fillId="19" borderId="0" xfId="3" applyFont="1" applyFill="1"/>
    <xf numFmtId="0" fontId="8" fillId="0" borderId="0" xfId="15" applyFont="1" applyAlignment="1">
      <alignment wrapText="1"/>
    </xf>
    <xf numFmtId="0" fontId="1" fillId="0" borderId="0" xfId="15" applyFont="1" applyAlignment="1">
      <alignment horizontal="left" wrapText="1"/>
    </xf>
    <xf numFmtId="0" fontId="8" fillId="0" borderId="0" xfId="15" applyFont="1" applyAlignment="1">
      <alignment horizontal="left" wrapText="1"/>
    </xf>
    <xf numFmtId="49" fontId="8" fillId="0" borderId="0" xfId="15" applyNumberFormat="1" applyFont="1" applyAlignment="1">
      <alignment wrapText="1"/>
    </xf>
    <xf numFmtId="49" fontId="1" fillId="0" borderId="0" xfId="15" applyNumberFormat="1" applyFont="1" applyAlignment="1">
      <alignment wrapText="1"/>
    </xf>
    <xf numFmtId="0" fontId="33" fillId="0" borderId="0" xfId="15" applyFont="1" applyAlignment="1">
      <alignment vertical="center" wrapText="1"/>
    </xf>
    <xf numFmtId="0" fontId="8" fillId="0" borderId="0" xfId="15" applyFont="1"/>
    <xf numFmtId="0" fontId="34" fillId="0" borderId="0" xfId="15" applyFont="1" applyAlignment="1">
      <alignment wrapText="1"/>
    </xf>
    <xf numFmtId="0" fontId="37" fillId="0" borderId="0" xfId="15" applyFont="1" applyAlignment="1">
      <alignment horizontal="left" wrapText="1"/>
    </xf>
    <xf numFmtId="0" fontId="34" fillId="0" borderId="0" xfId="15" applyFont="1" applyAlignment="1">
      <alignment horizontal="left" wrapText="1"/>
    </xf>
    <xf numFmtId="0" fontId="12" fillId="0" borderId="5" xfId="6" applyFont="1" applyBorder="1" applyAlignment="1">
      <alignment vertical="center"/>
    </xf>
    <xf numFmtId="0" fontId="30" fillId="2" borderId="0" xfId="3" applyFont="1" applyFill="1" applyAlignment="1">
      <alignment horizontal="left"/>
    </xf>
    <xf numFmtId="0" fontId="40" fillId="0" borderId="0" xfId="20" applyFont="1"/>
    <xf numFmtId="0" fontId="43" fillId="0" borderId="0" xfId="20"/>
    <xf numFmtId="0" fontId="41" fillId="20" borderId="3" xfId="20" applyFont="1" applyFill="1" applyBorder="1" applyAlignment="1">
      <alignment horizontal="center"/>
    </xf>
    <xf numFmtId="0" fontId="8" fillId="21" borderId="3" xfId="20" applyFont="1" applyFill="1" applyBorder="1" applyAlignment="1">
      <alignment horizontal="center"/>
    </xf>
    <xf numFmtId="0" fontId="41" fillId="20" borderId="3" xfId="20" applyFont="1" applyFill="1" applyBorder="1" applyAlignment="1">
      <alignment horizontal="center" wrapText="1"/>
    </xf>
    <xf numFmtId="0" fontId="42" fillId="20" borderId="3" xfId="20" applyFont="1" applyFill="1" applyBorder="1" applyAlignment="1">
      <alignment horizontal="center" wrapText="1"/>
    </xf>
    <xf numFmtId="0" fontId="39" fillId="21" borderId="3" xfId="20" applyFont="1" applyFill="1" applyBorder="1" applyAlignment="1">
      <alignment horizontal="center"/>
    </xf>
    <xf numFmtId="0" fontId="43" fillId="22" borderId="22" xfId="20" applyFill="1" applyBorder="1" applyAlignment="1">
      <alignment horizontal="center"/>
    </xf>
    <xf numFmtId="0" fontId="43" fillId="22" borderId="6" xfId="20" applyFill="1" applyBorder="1" applyAlignment="1">
      <alignment horizontal="center"/>
    </xf>
    <xf numFmtId="0" fontId="43" fillId="22" borderId="3" xfId="20" applyFill="1" applyBorder="1" applyAlignment="1">
      <alignment horizontal="left" wrapText="1"/>
    </xf>
    <xf numFmtId="0" fontId="8" fillId="22" borderId="3" xfId="20" applyFont="1" applyFill="1" applyBorder="1" applyAlignment="1">
      <alignment horizontal="left" wrapText="1"/>
    </xf>
    <xf numFmtId="0" fontId="43" fillId="22" borderId="3" xfId="20" applyFill="1" applyBorder="1" applyAlignment="1">
      <alignment wrapText="1"/>
    </xf>
    <xf numFmtId="0" fontId="8" fillId="22" borderId="3" xfId="20" applyFont="1" applyFill="1" applyBorder="1" applyAlignment="1">
      <alignment wrapText="1"/>
    </xf>
    <xf numFmtId="0" fontId="44" fillId="0" borderId="0" xfId="0" applyFont="1"/>
    <xf numFmtId="0" fontId="0" fillId="0" borderId="25" xfId="0" applyBorder="1" applyAlignment="1">
      <alignment horizontal="left" vertical="center" wrapText="1"/>
    </xf>
    <xf numFmtId="0" fontId="0" fillId="0" borderId="25" xfId="0" applyBorder="1" applyAlignment="1">
      <alignment horizontal="center" vertical="center"/>
    </xf>
    <xf numFmtId="0" fontId="0" fillId="23" borderId="0" xfId="0" applyFill="1"/>
    <xf numFmtId="0" fontId="14" fillId="15" borderId="23" xfId="6" applyFont="1" applyFill="1" applyBorder="1" applyAlignment="1">
      <alignment horizontal="center" vertical="center"/>
    </xf>
    <xf numFmtId="0" fontId="0" fillId="0" borderId="5" xfId="0" applyBorder="1"/>
    <xf numFmtId="0" fontId="0" fillId="0" borderId="4" xfId="0" applyBorder="1"/>
    <xf numFmtId="0" fontId="21" fillId="13" borderId="1" xfId="6" applyFont="1" applyFill="1" applyBorder="1" applyAlignment="1">
      <alignment horizontal="center" vertical="center"/>
    </xf>
    <xf numFmtId="0" fontId="6" fillId="0" borderId="0" xfId="5" applyFont="1"/>
    <xf numFmtId="0" fontId="12" fillId="0" borderId="3" xfId="6" applyFont="1" applyBorder="1" applyAlignment="1">
      <alignment horizontal="center" vertical="center"/>
    </xf>
    <xf numFmtId="0" fontId="0" fillId="0" borderId="6" xfId="0" applyBorder="1"/>
    <xf numFmtId="0" fontId="12" fillId="3" borderId="3" xfId="6" applyFont="1" applyFill="1" applyBorder="1" applyAlignment="1">
      <alignment horizontal="center" vertical="center"/>
    </xf>
    <xf numFmtId="0" fontId="21" fillId="16" borderId="23" xfId="6" applyFont="1" applyFill="1" applyBorder="1" applyAlignment="1">
      <alignment horizontal="center" vertical="center"/>
    </xf>
    <xf numFmtId="0" fontId="14" fillId="11" borderId="23" xfId="6" applyFont="1" applyFill="1" applyBorder="1" applyAlignment="1">
      <alignment horizontal="center" vertical="center"/>
    </xf>
    <xf numFmtId="0" fontId="14" fillId="14" borderId="23" xfId="6" applyFont="1" applyFill="1" applyBorder="1" applyAlignment="1">
      <alignment horizontal="center" vertical="center"/>
    </xf>
    <xf numFmtId="0" fontId="12" fillId="0" borderId="3" xfId="6" applyFont="1" applyBorder="1" applyAlignment="1">
      <alignment horizontal="center" vertical="center" wrapText="1"/>
    </xf>
    <xf numFmtId="0" fontId="14" fillId="15" borderId="7" xfId="6" applyFont="1" applyFill="1" applyBorder="1" applyAlignment="1">
      <alignment horizontal="center" vertical="center"/>
    </xf>
    <xf numFmtId="0" fontId="0" fillId="0" borderId="7" xfId="0" applyBorder="1"/>
    <xf numFmtId="0" fontId="14" fillId="12" borderId="17" xfId="11" applyFont="1" applyFill="1" applyBorder="1" applyAlignment="1">
      <alignment horizontal="center"/>
    </xf>
    <xf numFmtId="0" fontId="0" fillId="0" borderId="19" xfId="0" applyBorder="1"/>
    <xf numFmtId="0" fontId="0" fillId="0" borderId="18" xfId="0" applyBorder="1"/>
    <xf numFmtId="0" fontId="30" fillId="2" borderId="0" xfId="3" applyFont="1" applyFill="1"/>
    <xf numFmtId="0" fontId="32" fillId="2" borderId="0" xfId="3" applyFont="1" applyFill="1"/>
    <xf numFmtId="0" fontId="30" fillId="5" borderId="3" xfId="3" applyFont="1" applyFill="1" applyBorder="1" applyAlignment="1">
      <alignment horizontal="left"/>
    </xf>
    <xf numFmtId="0" fontId="0" fillId="0" borderId="10" xfId="0" applyBorder="1"/>
    <xf numFmtId="0" fontId="30" fillId="3" borderId="3" xfId="3" applyFont="1" applyFill="1" applyBorder="1" applyAlignment="1">
      <alignment horizontal="left"/>
    </xf>
    <xf numFmtId="0" fontId="41" fillId="20" borderId="3" xfId="20" applyFont="1" applyFill="1" applyBorder="1" applyAlignment="1">
      <alignment horizontal="center"/>
    </xf>
    <xf numFmtId="0" fontId="19" fillId="15" borderId="3" xfId="6" applyFont="1" applyFill="1" applyBorder="1" applyAlignment="1">
      <alignment horizontal="center"/>
    </xf>
    <xf numFmtId="0" fontId="23" fillId="15" borderId="24" xfId="6" applyFont="1" applyFill="1" applyBorder="1" applyAlignment="1">
      <alignment horizontal="center"/>
    </xf>
    <xf numFmtId="0" fontId="0" fillId="0" borderId="2" xfId="0" applyBorder="1"/>
    <xf numFmtId="0" fontId="0" fillId="0" borderId="9" xfId="0" applyBorder="1"/>
    <xf numFmtId="0" fontId="26" fillId="14" borderId="3" xfId="6" applyFont="1" applyFill="1" applyBorder="1" applyAlignment="1">
      <alignment horizontal="center"/>
    </xf>
  </cellXfs>
  <cellStyles count="21">
    <cellStyle name="Heading 3 2" xfId="13" xr:uid="{00000000-0005-0000-0000-000036000000}"/>
    <cellStyle name="Heading 3 3" xfId="12" xr:uid="{00000000-0005-0000-0000-000035000000}"/>
    <cellStyle name="Hyperlink" xfId="1" builtinId="8"/>
    <cellStyle name="Normal" xfId="0" builtinId="0"/>
    <cellStyle name="Normal 10" xfId="20" xr:uid="{00000000-0005-0000-0000-00003D000000}"/>
    <cellStyle name="Normal 2" xfId="2" xr:uid="{00000000-0005-0000-0000-000026000000}"/>
    <cellStyle name="Normal 2 2" xfId="6" xr:uid="{00000000-0005-0000-0000-00002F000000}"/>
    <cellStyle name="Normal 3" xfId="3" xr:uid="{00000000-0005-0000-0000-00002C000000}"/>
    <cellStyle name="Normal 3 2" xfId="7" xr:uid="{00000000-0005-0000-0000-000030000000}"/>
    <cellStyle name="Normal 4" xfId="4" xr:uid="{00000000-0005-0000-0000-00002D000000}"/>
    <cellStyle name="Normal 4 2" xfId="14" xr:uid="{00000000-0005-0000-0000-000037000000}"/>
    <cellStyle name="Normal 5" xfId="5" xr:uid="{00000000-0005-0000-0000-00002E000000}"/>
    <cellStyle name="Normal 5 2" xfId="15" xr:uid="{00000000-0005-0000-0000-000038000000}"/>
    <cellStyle name="Normal 6" xfId="8" xr:uid="{00000000-0005-0000-0000-000031000000}"/>
    <cellStyle name="Normal 6 2" xfId="16" xr:uid="{00000000-0005-0000-0000-000039000000}"/>
    <cellStyle name="Normal 7" xfId="9" xr:uid="{00000000-0005-0000-0000-000032000000}"/>
    <cellStyle name="Normal 7 2" xfId="17" xr:uid="{00000000-0005-0000-0000-00003A000000}"/>
    <cellStyle name="Normal 8" xfId="10" xr:uid="{00000000-0005-0000-0000-000033000000}"/>
    <cellStyle name="Normal 8 2" xfId="18" xr:uid="{00000000-0005-0000-0000-00003B000000}"/>
    <cellStyle name="Normal 9" xfId="11" xr:uid="{00000000-0005-0000-0000-000034000000}"/>
    <cellStyle name="Normal 9 2" xfId="19" xr:uid="{00000000-0005-0000-0000-00003C000000}"/>
  </cellStyles>
  <dxfs count="2">
    <dxf>
      <fill>
        <patternFill>
          <bgColor theme="5"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762000</xdr:colOff>
      <xdr:row>3</xdr:row>
      <xdr:rowOff>12700</xdr:rowOff>
    </xdr:from>
    <xdr:to>
      <xdr:col>13</xdr:col>
      <xdr:colOff>203200</xdr:colOff>
      <xdr:row>3</xdr:row>
      <xdr:rowOff>139700</xdr:rowOff>
    </xdr:to>
    <xdr:pic>
      <xdr:nvPicPr>
        <xdr:cNvPr id="64516" name="CheckBox1">
          <a:extLst>
            <a:ext uri="{FF2B5EF4-FFF2-40B4-BE49-F238E27FC236}">
              <a16:creationId xmlns:a16="http://schemas.microsoft.com/office/drawing/2014/main" id="{931A5FE3-C91E-9737-1CD4-4FD60CAEDEF2}"/>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3900" y="742950"/>
          <a:ext cx="7397750" cy="1270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Pepsi\2015\15-054944%20BFY%20Study\Data%20Processing\15-054944%20Pepsi%20BFY%20Tab%20Plan%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nsultancy%20team/Public/Global%20Tab%20Plan/Global%20Tab%20Analysis%20Plan_Sep2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Projects\PD%20Forms\Banner%20Spec\Banner%20Sp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 Cover Sheet"/>
      <sheetName val="Tab Specs"/>
      <sheetName val="Demos"/>
      <sheetName val="Banners"/>
      <sheetName val="Nets"/>
    </sheetNames>
    <sheetDataSet>
      <sheetData sheetId="0">
        <row r="2">
          <cell r="AH2" t="str">
            <v>X</v>
          </cell>
          <cell r="AJ2" t="str">
            <v>CATI</v>
          </cell>
          <cell r="AK2" t="str">
            <v>Client List</v>
          </cell>
        </row>
        <row r="5">
          <cell r="AJ5" t="str">
            <v>Internt</v>
          </cell>
          <cell r="AK5" t="str">
            <v>e-Panel</v>
          </cell>
        </row>
        <row r="6">
          <cell r="AJ6" t="str">
            <v>ION</v>
          </cell>
          <cell r="AK6" t="str">
            <v>Field Agency Database</v>
          </cell>
        </row>
        <row r="7">
          <cell r="AJ7" t="str">
            <v>IVR</v>
          </cell>
          <cell r="AK7" t="str">
            <v>Harris Database</v>
          </cell>
        </row>
        <row r="8">
          <cell r="AJ8" t="str">
            <v>Mail</v>
          </cell>
          <cell r="AK8" t="str">
            <v>Mail Panel</v>
          </cell>
        </row>
        <row r="9">
          <cell r="AJ9" t="str">
            <v>Global</v>
          </cell>
          <cell r="AK9" t="str">
            <v>Purchased List</v>
          </cell>
        </row>
        <row r="10">
          <cell r="AI10" t="str">
            <v>Whole</v>
          </cell>
          <cell r="AJ10" t="str">
            <v>Mall</v>
          </cell>
          <cell r="AK10" t="str">
            <v>RDD</v>
          </cell>
        </row>
        <row r="11">
          <cell r="AI11" t="str">
            <v>One</v>
          </cell>
          <cell r="AJ11" t="str">
            <v>Telephone</v>
          </cell>
          <cell r="AK11" t="str">
            <v>Other</v>
          </cell>
        </row>
        <row r="12">
          <cell r="AI12" t="str">
            <v>Two</v>
          </cell>
          <cell r="AJ12" t="str">
            <v>Other</v>
          </cell>
        </row>
        <row r="18">
          <cell r="AD18" t="str">
            <v>One</v>
          </cell>
        </row>
        <row r="19">
          <cell r="AD19" t="str">
            <v>Two</v>
          </cell>
        </row>
        <row r="20">
          <cell r="AD20" t="str">
            <v>Three</v>
          </cell>
        </row>
        <row r="21">
          <cell r="AE21" t="str">
            <v>Vertical % Only</v>
          </cell>
        </row>
        <row r="22">
          <cell r="AE22" t="str">
            <v>Horizontal % Only</v>
          </cell>
        </row>
        <row r="23">
          <cell r="AE23" t="str">
            <v>Both Vertical % and Horizontal %</v>
          </cell>
        </row>
        <row r="26">
          <cell r="AE26" t="str">
            <v>Single Page</v>
          </cell>
        </row>
        <row r="27">
          <cell r="AE27" t="str">
            <v>Back-To-Back</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CLEANING"/>
      <sheetName val="Project Info &amp; Deliverables"/>
      <sheetName val="Stub Spec Preferences"/>
      <sheetName val="STUB SPECS"/>
      <sheetName val="Vertical Stub Specs"/>
      <sheetName val="TOPLINE SPECS"/>
      <sheetName val="GRID SPECS  "/>
      <sheetName val="NETTING GUIDE"/>
      <sheetName val="Weighting"/>
      <sheetName val="BANNER SPECS"/>
      <sheetName val="CE BANNER SPECS "/>
      <sheetName val="IRT Grid"/>
      <sheetName val="Analytic Specs"/>
      <sheetName val="Definitions (2)"/>
      <sheetName val="Definitions"/>
      <sheetName val="Request-Change Log"/>
      <sheetName val="Lists-Hidden (2)"/>
      <sheetName val="Mean Factors Chea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Online</v>
          </cell>
        </row>
        <row r="6">
          <cell r="B6" t="str">
            <v>CATI</v>
          </cell>
        </row>
        <row r="7">
          <cell r="B7" t="str">
            <v>Paper</v>
          </cell>
        </row>
        <row r="8">
          <cell r="B8" t="str">
            <v>Mixed</v>
          </cell>
        </row>
        <row r="9">
          <cell r="B9" t="str">
            <v>External</v>
          </cell>
        </row>
        <row r="10">
          <cell r="B10" t="str">
            <v>Other</v>
          </cell>
        </row>
        <row r="13">
          <cell r="B13" t="str">
            <v>Yes</v>
          </cell>
        </row>
        <row r="14">
          <cell r="B14" t="str">
            <v>No</v>
          </cell>
        </row>
        <row r="25">
          <cell r="B25" t="str">
            <v>Both frequencies and percentages</v>
          </cell>
        </row>
        <row r="26">
          <cell r="B26" t="str">
            <v>Frequencies only</v>
          </cell>
        </row>
        <row r="27">
          <cell r="B27" t="str">
            <v>Percentages only</v>
          </cell>
        </row>
        <row r="30">
          <cell r="B30" t="str">
            <v>Vertical % only</v>
          </cell>
        </row>
        <row r="31">
          <cell r="B31" t="str">
            <v>Horizontal % only</v>
          </cell>
        </row>
        <row r="32">
          <cell r="B32" t="str">
            <v>Vertical and Horizontal %</v>
          </cell>
        </row>
      </sheetData>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2F"/>
      <sheetName val="Prod Mailing"/>
      <sheetName val="CSS Request"/>
      <sheetName val="Dial Info"/>
      <sheetName val="Input Tables"/>
      <sheetName val="Custom Sample Variables"/>
      <sheetName val="Sheet2"/>
      <sheetName val="CSS Layout"/>
      <sheetName val="Project Schedule (F2F)"/>
      <sheetName val="Project Event Form (F2F)"/>
      <sheetName val="List"/>
      <sheetName val="PEF Definitions"/>
      <sheetName val="CS Division"/>
      <sheetName val="DP Coversheet"/>
      <sheetName val="Banners"/>
      <sheetName val="Tab Spe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str">
            <v>Yes</v>
          </cell>
          <cell r="N2" t="str">
            <v>Ipsos</v>
          </cell>
          <cell r="AP2" t="str">
            <v>Ipsos</v>
          </cell>
        </row>
        <row r="3">
          <cell r="C3" t="str">
            <v>No</v>
          </cell>
          <cell r="N3" t="str">
            <v>Generic</v>
          </cell>
          <cell r="AP3" t="str">
            <v>Client</v>
          </cell>
        </row>
        <row r="4">
          <cell r="C4" t="str">
            <v>N/A</v>
          </cell>
          <cell r="AP4" t="str">
            <v xml:space="preserve">Vendor </v>
          </cell>
        </row>
      </sheetData>
      <sheetData sheetId="11" refreshError="1"/>
      <sheetData sheetId="12" refreshError="1"/>
      <sheetData sheetId="13"/>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79"/>
  <sheetViews>
    <sheetView showGridLines="0" zoomScaleNormal="100" workbookViewId="0">
      <selection activeCell="B12" sqref="B12:C12"/>
    </sheetView>
  </sheetViews>
  <sheetFormatPr defaultColWidth="9.1796875" defaultRowHeight="14.5" x14ac:dyDescent="0.35"/>
  <cols>
    <col min="1" max="1" width="32.54296875" style="1" customWidth="1"/>
    <col min="2" max="2" width="3.54296875" style="1" bestFit="1" customWidth="1"/>
    <col min="3" max="3" width="45.26953125" style="1" customWidth="1"/>
    <col min="4" max="4" width="2.453125" style="1" customWidth="1"/>
    <col min="5" max="5" width="3.26953125" style="1" customWidth="1"/>
    <col min="6" max="6" width="41.1796875" style="1" customWidth="1"/>
    <col min="7" max="7" width="3.54296875" style="1" bestFit="1" customWidth="1"/>
    <col min="8" max="8" width="43.7265625" style="1" customWidth="1"/>
    <col min="9" max="9" width="1" style="1" customWidth="1"/>
    <col min="10" max="10" width="9.1796875" style="1" customWidth="1"/>
    <col min="11" max="11" width="7" style="1" hidden="1" customWidth="1"/>
    <col min="12" max="12" width="9.1796875" style="1" customWidth="1"/>
    <col min="13" max="16384" width="9.1796875" style="1"/>
  </cols>
  <sheetData>
    <row r="1" spans="1:12" x14ac:dyDescent="0.35">
      <c r="A1" s="155" t="s">
        <v>0</v>
      </c>
      <c r="B1" s="156"/>
      <c r="C1" s="156"/>
      <c r="D1" s="156"/>
      <c r="E1" s="156"/>
      <c r="F1" s="156"/>
      <c r="G1" s="156"/>
      <c r="H1" s="156"/>
      <c r="I1" s="156"/>
    </row>
    <row r="2" spans="1:12" ht="15.75" customHeight="1" thickBot="1" x14ac:dyDescent="0.4">
      <c r="A2" s="2" t="s">
        <v>1</v>
      </c>
      <c r="B2" s="2"/>
      <c r="C2" s="3"/>
      <c r="D2" s="2"/>
      <c r="E2" s="2"/>
      <c r="F2" s="2"/>
      <c r="G2" s="3"/>
      <c r="H2" s="2"/>
      <c r="I2" s="23"/>
    </row>
    <row r="3" spans="1:12" x14ac:dyDescent="0.35">
      <c r="A3" s="162" t="s">
        <v>2</v>
      </c>
      <c r="B3" s="153"/>
      <c r="C3" s="153"/>
      <c r="D3" s="154"/>
      <c r="E3" s="2"/>
      <c r="F3" s="161" t="s">
        <v>3</v>
      </c>
      <c r="G3" s="153"/>
      <c r="H3" s="153"/>
      <c r="I3" s="154"/>
    </row>
    <row r="4" spans="1:12" x14ac:dyDescent="0.35">
      <c r="A4" s="52" t="s">
        <v>4</v>
      </c>
      <c r="B4" s="163"/>
      <c r="C4" s="158"/>
      <c r="D4" s="53"/>
      <c r="E4" s="2"/>
      <c r="F4" s="33" t="s">
        <v>5</v>
      </c>
      <c r="G4" s="34" t="s">
        <v>6</v>
      </c>
      <c r="H4" s="35"/>
      <c r="I4" s="36"/>
    </row>
    <row r="5" spans="1:12" x14ac:dyDescent="0.35">
      <c r="A5" s="52" t="s">
        <v>7</v>
      </c>
      <c r="B5" s="163"/>
      <c r="C5" s="158"/>
      <c r="D5" s="53"/>
      <c r="E5" s="2"/>
      <c r="F5" s="37" t="s">
        <v>8</v>
      </c>
      <c r="G5" s="26" t="s">
        <v>6</v>
      </c>
      <c r="H5" s="35"/>
      <c r="I5" s="36"/>
      <c r="K5" s="4" t="s">
        <v>9</v>
      </c>
    </row>
    <row r="6" spans="1:12" x14ac:dyDescent="0.35">
      <c r="A6" s="52" t="s">
        <v>10</v>
      </c>
      <c r="B6" s="163"/>
      <c r="C6" s="158"/>
      <c r="D6" s="53"/>
      <c r="E6" s="2"/>
      <c r="F6" s="33"/>
      <c r="G6" s="38"/>
      <c r="H6" s="35"/>
      <c r="I6" s="36"/>
      <c r="K6" s="4" t="s">
        <v>11</v>
      </c>
    </row>
    <row r="7" spans="1:12" x14ac:dyDescent="0.35">
      <c r="A7" s="52" t="s">
        <v>12</v>
      </c>
      <c r="B7" s="163"/>
      <c r="C7" s="158"/>
      <c r="D7" s="53"/>
      <c r="E7" s="2"/>
      <c r="F7" s="37" t="s">
        <v>13</v>
      </c>
      <c r="G7" s="27"/>
      <c r="H7" s="28"/>
      <c r="I7" s="36"/>
      <c r="K7" s="5" t="s">
        <v>14</v>
      </c>
    </row>
    <row r="8" spans="1:12" x14ac:dyDescent="0.35">
      <c r="A8" s="52" t="s">
        <v>15</v>
      </c>
      <c r="B8" s="163"/>
      <c r="C8" s="158"/>
      <c r="D8" s="53"/>
      <c r="E8" s="2"/>
      <c r="F8" s="37" t="s">
        <v>16</v>
      </c>
      <c r="G8" s="27"/>
      <c r="H8" s="28"/>
      <c r="I8" s="36"/>
      <c r="K8" s="5" t="s">
        <v>17</v>
      </c>
    </row>
    <row r="9" spans="1:12" ht="15" customHeight="1" x14ac:dyDescent="0.35">
      <c r="A9" s="52" t="s">
        <v>18</v>
      </c>
      <c r="B9" s="163"/>
      <c r="C9" s="158"/>
      <c r="D9" s="53"/>
      <c r="E9" s="2"/>
      <c r="F9" s="37"/>
      <c r="G9" s="39"/>
      <c r="H9" s="35"/>
      <c r="I9" s="36"/>
      <c r="K9" s="5" t="s">
        <v>19</v>
      </c>
    </row>
    <row r="10" spans="1:12" x14ac:dyDescent="0.35">
      <c r="A10" s="52" t="s">
        <v>20</v>
      </c>
      <c r="B10" s="163"/>
      <c r="C10" s="158"/>
      <c r="D10" s="53"/>
      <c r="E10" s="2"/>
      <c r="F10" s="33" t="s">
        <v>21</v>
      </c>
      <c r="G10" s="34" t="s">
        <v>6</v>
      </c>
      <c r="H10" s="34" t="s">
        <v>22</v>
      </c>
      <c r="I10" s="36"/>
      <c r="K10" s="5" t="s">
        <v>23</v>
      </c>
    </row>
    <row r="11" spans="1:12" ht="17.25" customHeight="1" x14ac:dyDescent="0.35">
      <c r="A11" s="52" t="s">
        <v>24</v>
      </c>
      <c r="B11" s="163"/>
      <c r="C11" s="158"/>
      <c r="D11" s="53"/>
      <c r="E11" s="2"/>
      <c r="F11" s="37" t="s">
        <v>25</v>
      </c>
      <c r="G11" s="26"/>
      <c r="H11" s="29"/>
      <c r="I11" s="36"/>
      <c r="K11" s="5" t="s">
        <v>26</v>
      </c>
    </row>
    <row r="12" spans="1:12" x14ac:dyDescent="0.35">
      <c r="A12" s="52" t="s">
        <v>27</v>
      </c>
      <c r="B12" s="163"/>
      <c r="C12" s="158"/>
      <c r="D12" s="53"/>
      <c r="E12" s="2"/>
      <c r="F12" s="37" t="s">
        <v>28</v>
      </c>
      <c r="G12" s="26"/>
      <c r="H12" s="29"/>
      <c r="I12" s="36"/>
      <c r="K12" s="6" t="s">
        <v>29</v>
      </c>
    </row>
    <row r="13" spans="1:12" ht="15.75" customHeight="1" thickBot="1" x14ac:dyDescent="0.4">
      <c r="A13" s="54"/>
      <c r="B13" s="55"/>
      <c r="C13" s="55"/>
      <c r="D13" s="56"/>
      <c r="E13" s="2"/>
      <c r="F13" s="37" t="s">
        <v>30</v>
      </c>
      <c r="G13" s="26"/>
      <c r="H13" s="29"/>
      <c r="I13" s="36"/>
    </row>
    <row r="14" spans="1:12" ht="15.75" customHeight="1" thickBot="1" x14ac:dyDescent="0.4">
      <c r="A14" s="2"/>
      <c r="B14" s="2"/>
      <c r="C14" s="3"/>
      <c r="D14" s="2"/>
      <c r="E14" s="2"/>
      <c r="F14" s="37" t="s">
        <v>31</v>
      </c>
      <c r="G14" s="26"/>
      <c r="H14" s="29"/>
      <c r="I14" s="36"/>
    </row>
    <row r="15" spans="1:12" x14ac:dyDescent="0.35">
      <c r="A15" s="152" t="s">
        <v>32</v>
      </c>
      <c r="B15" s="153"/>
      <c r="C15" s="153"/>
      <c r="D15" s="154"/>
      <c r="E15" s="2"/>
      <c r="F15" s="37"/>
      <c r="G15" s="40"/>
      <c r="H15" s="41"/>
      <c r="I15" s="36"/>
      <c r="L15" s="107"/>
    </row>
    <row r="16" spans="1:12" x14ac:dyDescent="0.35">
      <c r="A16" s="57"/>
      <c r="B16" s="164" t="s">
        <v>33</v>
      </c>
      <c r="C16" s="165"/>
      <c r="D16" s="58"/>
      <c r="E16" s="2"/>
      <c r="F16" s="42" t="s">
        <v>34</v>
      </c>
      <c r="G16" s="34" t="s">
        <v>6</v>
      </c>
      <c r="H16" s="41"/>
      <c r="I16" s="36"/>
    </row>
    <row r="17" spans="1:9" x14ac:dyDescent="0.35">
      <c r="A17" s="59" t="s">
        <v>35</v>
      </c>
      <c r="B17" s="157" t="s">
        <v>36</v>
      </c>
      <c r="C17" s="158"/>
      <c r="D17" s="58"/>
      <c r="E17" s="2"/>
      <c r="F17" s="43" t="s">
        <v>37</v>
      </c>
      <c r="G17" s="26"/>
      <c r="H17" s="30"/>
      <c r="I17" s="44"/>
    </row>
    <row r="18" spans="1:9" x14ac:dyDescent="0.35">
      <c r="A18" s="59" t="s">
        <v>38</v>
      </c>
      <c r="B18" s="157" t="s">
        <v>39</v>
      </c>
      <c r="C18" s="158"/>
      <c r="D18" s="58"/>
      <c r="E18" s="2"/>
      <c r="F18" s="45" t="s">
        <v>40</v>
      </c>
      <c r="G18" s="26"/>
      <c r="H18" s="30"/>
      <c r="I18" s="44"/>
    </row>
    <row r="19" spans="1:9" x14ac:dyDescent="0.35">
      <c r="A19" s="59" t="s">
        <v>41</v>
      </c>
      <c r="B19" s="157" t="s">
        <v>42</v>
      </c>
      <c r="C19" s="158"/>
      <c r="D19" s="58"/>
      <c r="E19" s="2"/>
      <c r="F19" s="43" t="s">
        <v>43</v>
      </c>
      <c r="G19" s="26"/>
      <c r="H19" s="30"/>
      <c r="I19" s="44"/>
    </row>
    <row r="20" spans="1:9" ht="15" customHeight="1" x14ac:dyDescent="0.35">
      <c r="A20" s="59" t="s">
        <v>44</v>
      </c>
      <c r="B20" s="157"/>
      <c r="C20" s="158"/>
      <c r="D20" s="58"/>
      <c r="E20" s="2"/>
      <c r="F20" s="43" t="s">
        <v>45</v>
      </c>
      <c r="G20" s="26"/>
      <c r="H20" s="30"/>
      <c r="I20" s="44"/>
    </row>
    <row r="21" spans="1:9" x14ac:dyDescent="0.35">
      <c r="A21" s="59" t="s">
        <v>46</v>
      </c>
      <c r="B21" s="157"/>
      <c r="C21" s="158"/>
      <c r="D21" s="58"/>
      <c r="E21" s="2"/>
      <c r="F21" s="43" t="s">
        <v>47</v>
      </c>
      <c r="G21" s="26"/>
      <c r="H21" s="30"/>
      <c r="I21" s="44"/>
    </row>
    <row r="22" spans="1:9" x14ac:dyDescent="0.35">
      <c r="A22" s="59" t="s">
        <v>48</v>
      </c>
      <c r="B22" s="159" t="s">
        <v>49</v>
      </c>
      <c r="C22" s="158"/>
      <c r="D22" s="58"/>
      <c r="E22" s="2"/>
      <c r="F22" s="43" t="s">
        <v>50</v>
      </c>
      <c r="G22" s="26"/>
      <c r="H22" s="30"/>
      <c r="I22" s="44"/>
    </row>
    <row r="23" spans="1:9" x14ac:dyDescent="0.35">
      <c r="A23" s="59" t="s">
        <v>51</v>
      </c>
      <c r="B23" s="157" t="s">
        <v>6</v>
      </c>
      <c r="C23" s="158"/>
      <c r="D23" s="58"/>
      <c r="E23" s="2"/>
      <c r="F23" s="43" t="s">
        <v>52</v>
      </c>
      <c r="G23" s="26"/>
      <c r="H23" s="30"/>
      <c r="I23" s="44"/>
    </row>
    <row r="24" spans="1:9" ht="17.25" customHeight="1" thickBot="1" x14ac:dyDescent="0.4">
      <c r="A24" s="60"/>
      <c r="B24" s="61"/>
      <c r="C24" s="61"/>
      <c r="D24" s="62"/>
      <c r="E24" s="2"/>
      <c r="F24" s="43" t="s">
        <v>53</v>
      </c>
      <c r="G24" s="26"/>
      <c r="H24" s="30"/>
      <c r="I24" s="44"/>
    </row>
    <row r="25" spans="1:9" ht="15.75" customHeight="1" thickBot="1" x14ac:dyDescent="0.4">
      <c r="A25" s="2"/>
      <c r="B25" s="2"/>
      <c r="C25" s="3"/>
      <c r="D25" s="2"/>
      <c r="E25" s="2"/>
      <c r="F25" s="43" t="s">
        <v>54</v>
      </c>
      <c r="G25" s="26"/>
      <c r="H25" s="30"/>
      <c r="I25" s="44"/>
    </row>
    <row r="26" spans="1:9" x14ac:dyDescent="0.35">
      <c r="A26" s="160" t="s">
        <v>55</v>
      </c>
      <c r="B26" s="153"/>
      <c r="C26" s="153"/>
      <c r="D26" s="154"/>
      <c r="E26" s="2"/>
      <c r="F26" s="43" t="s">
        <v>56</v>
      </c>
      <c r="G26" s="26"/>
      <c r="H26" s="30"/>
      <c r="I26" s="44"/>
    </row>
    <row r="27" spans="1:9" x14ac:dyDescent="0.35">
      <c r="A27" s="63"/>
      <c r="B27" s="64"/>
      <c r="C27" s="64"/>
      <c r="D27" s="65"/>
      <c r="E27" s="2"/>
      <c r="F27" s="43" t="s">
        <v>57</v>
      </c>
      <c r="G27" s="26"/>
      <c r="H27" s="30"/>
      <c r="I27" s="44"/>
    </row>
    <row r="28" spans="1:9" x14ac:dyDescent="0.35">
      <c r="A28" s="63"/>
      <c r="B28" s="64"/>
      <c r="C28" s="64"/>
      <c r="D28" s="65"/>
      <c r="E28" s="2"/>
      <c r="F28" s="43" t="s">
        <v>58</v>
      </c>
      <c r="G28" s="26"/>
      <c r="H28" s="30"/>
      <c r="I28" s="44"/>
    </row>
    <row r="29" spans="1:9" x14ac:dyDescent="0.35">
      <c r="A29" s="63"/>
      <c r="B29" s="64"/>
      <c r="C29" s="64"/>
      <c r="D29" s="65"/>
      <c r="E29" s="2"/>
      <c r="F29" s="43" t="s">
        <v>59</v>
      </c>
      <c r="G29" s="26"/>
      <c r="H29" s="30"/>
      <c r="I29" s="44"/>
    </row>
    <row r="30" spans="1:9" x14ac:dyDescent="0.35">
      <c r="A30" s="63"/>
      <c r="B30" s="64"/>
      <c r="C30" s="64"/>
      <c r="D30" s="65"/>
      <c r="E30" s="2"/>
      <c r="F30" s="46"/>
      <c r="G30" s="26"/>
      <c r="H30" s="30"/>
      <c r="I30" s="44"/>
    </row>
    <row r="31" spans="1:9" x14ac:dyDescent="0.35">
      <c r="A31" s="63"/>
      <c r="B31" s="64"/>
      <c r="C31" s="64"/>
      <c r="D31" s="65"/>
      <c r="E31" s="2"/>
      <c r="F31" s="46"/>
      <c r="G31" s="47"/>
      <c r="H31" s="48"/>
      <c r="I31" s="44"/>
    </row>
    <row r="32" spans="1:9" x14ac:dyDescent="0.35">
      <c r="A32" s="66"/>
      <c r="B32" s="64"/>
      <c r="C32" s="64"/>
      <c r="D32" s="65"/>
      <c r="E32" s="2"/>
      <c r="F32" s="42" t="s">
        <v>60</v>
      </c>
      <c r="G32" s="34" t="s">
        <v>6</v>
      </c>
      <c r="H32" s="41"/>
      <c r="I32" s="44"/>
    </row>
    <row r="33" spans="1:9" x14ac:dyDescent="0.35">
      <c r="A33" s="66"/>
      <c r="B33" s="64"/>
      <c r="C33" s="64"/>
      <c r="D33" s="65"/>
      <c r="E33" s="2"/>
      <c r="F33" s="43" t="s">
        <v>61</v>
      </c>
      <c r="G33" s="26"/>
      <c r="H33" s="30"/>
      <c r="I33" s="44"/>
    </row>
    <row r="34" spans="1:9" x14ac:dyDescent="0.35">
      <c r="A34" s="63"/>
      <c r="B34" s="64"/>
      <c r="C34" s="64"/>
      <c r="D34" s="65"/>
      <c r="E34" s="2"/>
      <c r="F34" s="43" t="s">
        <v>62</v>
      </c>
      <c r="G34" s="26"/>
      <c r="H34" s="30"/>
      <c r="I34" s="44"/>
    </row>
    <row r="35" spans="1:9" x14ac:dyDescent="0.35">
      <c r="A35" s="63"/>
      <c r="B35" s="64"/>
      <c r="C35" s="64"/>
      <c r="D35" s="65"/>
      <c r="E35" s="2"/>
      <c r="F35" s="43" t="s">
        <v>63</v>
      </c>
      <c r="G35" s="26"/>
      <c r="H35" s="30"/>
      <c r="I35" s="44"/>
    </row>
    <row r="36" spans="1:9" x14ac:dyDescent="0.35">
      <c r="A36" s="63"/>
      <c r="B36" s="64"/>
      <c r="C36" s="64"/>
      <c r="D36" s="65"/>
      <c r="E36" s="2"/>
      <c r="F36" s="43" t="s">
        <v>64</v>
      </c>
      <c r="G36" s="26"/>
      <c r="H36" s="30"/>
      <c r="I36" s="44"/>
    </row>
    <row r="37" spans="1:9" x14ac:dyDescent="0.35">
      <c r="A37" s="63"/>
      <c r="B37" s="64"/>
      <c r="C37" s="64"/>
      <c r="D37" s="65"/>
      <c r="E37" s="2"/>
      <c r="F37" s="43" t="s">
        <v>65</v>
      </c>
      <c r="G37" s="26"/>
      <c r="H37" s="30"/>
      <c r="I37" s="44"/>
    </row>
    <row r="38" spans="1:9" x14ac:dyDescent="0.35">
      <c r="A38" s="67"/>
      <c r="B38" s="64"/>
      <c r="C38" s="64"/>
      <c r="D38" s="65"/>
      <c r="E38" s="2"/>
      <c r="F38" s="43" t="s">
        <v>66</v>
      </c>
      <c r="G38" s="26"/>
      <c r="H38" s="30"/>
      <c r="I38" s="44"/>
    </row>
    <row r="39" spans="1:9" x14ac:dyDescent="0.35">
      <c r="A39" s="67"/>
      <c r="B39" s="64"/>
      <c r="C39" s="64"/>
      <c r="D39" s="65"/>
      <c r="E39" s="2"/>
      <c r="F39" s="43" t="s">
        <v>67</v>
      </c>
      <c r="G39" s="26"/>
      <c r="H39" s="30"/>
      <c r="I39" s="44"/>
    </row>
    <row r="40" spans="1:9" x14ac:dyDescent="0.35">
      <c r="A40" s="67"/>
      <c r="B40" s="64"/>
      <c r="C40" s="64"/>
      <c r="D40" s="65"/>
      <c r="E40" s="2"/>
      <c r="F40" s="43" t="s">
        <v>68</v>
      </c>
      <c r="G40" s="26"/>
      <c r="H40" s="30"/>
      <c r="I40" s="44"/>
    </row>
    <row r="41" spans="1:9" x14ac:dyDescent="0.35">
      <c r="A41" s="67"/>
      <c r="B41" s="68"/>
      <c r="C41" s="68"/>
      <c r="D41" s="65"/>
      <c r="E41" s="2"/>
      <c r="F41" s="43" t="s">
        <v>69</v>
      </c>
      <c r="G41" s="26"/>
      <c r="H41" s="30"/>
      <c r="I41" s="44"/>
    </row>
    <row r="42" spans="1:9" x14ac:dyDescent="0.35">
      <c r="A42" s="67"/>
      <c r="B42" s="68"/>
      <c r="C42" s="68"/>
      <c r="D42" s="65"/>
      <c r="E42" s="2"/>
      <c r="F42" s="43" t="s">
        <v>70</v>
      </c>
      <c r="G42" s="26"/>
      <c r="H42" s="30"/>
      <c r="I42" s="44"/>
    </row>
    <row r="43" spans="1:9" x14ac:dyDescent="0.35">
      <c r="A43" s="67"/>
      <c r="B43" s="68"/>
      <c r="C43" s="68"/>
      <c r="D43" s="65"/>
      <c r="E43" s="2"/>
      <c r="F43" s="43" t="s">
        <v>71</v>
      </c>
      <c r="G43" s="26"/>
      <c r="H43" s="30"/>
      <c r="I43" s="44"/>
    </row>
    <row r="44" spans="1:9" x14ac:dyDescent="0.35">
      <c r="A44" s="67"/>
      <c r="B44" s="68"/>
      <c r="C44" s="68"/>
      <c r="D44" s="65"/>
      <c r="E44" s="2"/>
      <c r="F44" s="43" t="s">
        <v>72</v>
      </c>
      <c r="G44" s="26"/>
      <c r="H44" s="30"/>
      <c r="I44" s="44"/>
    </row>
    <row r="45" spans="1:9" x14ac:dyDescent="0.35">
      <c r="A45" s="67"/>
      <c r="B45" s="68"/>
      <c r="C45" s="68"/>
      <c r="D45" s="65"/>
      <c r="E45" s="2"/>
      <c r="F45" s="43" t="s">
        <v>73</v>
      </c>
      <c r="G45" s="26"/>
      <c r="H45" s="30"/>
      <c r="I45" s="44"/>
    </row>
    <row r="46" spans="1:9" x14ac:dyDescent="0.35">
      <c r="A46" s="67"/>
      <c r="B46" s="68"/>
      <c r="C46" s="68"/>
      <c r="D46" s="65"/>
      <c r="E46" s="2"/>
      <c r="F46" s="43" t="s">
        <v>74</v>
      </c>
      <c r="G46" s="26"/>
      <c r="H46" s="30"/>
      <c r="I46" s="44"/>
    </row>
    <row r="47" spans="1:9" x14ac:dyDescent="0.35">
      <c r="A47" s="67"/>
      <c r="B47" s="68"/>
      <c r="C47" s="68"/>
      <c r="D47" s="65"/>
      <c r="E47" s="2"/>
      <c r="F47" s="43" t="s">
        <v>75</v>
      </c>
      <c r="G47" s="26"/>
      <c r="H47" s="30"/>
      <c r="I47" s="44"/>
    </row>
    <row r="48" spans="1:9" x14ac:dyDescent="0.35">
      <c r="A48" s="67"/>
      <c r="B48" s="68"/>
      <c r="C48" s="68"/>
      <c r="D48" s="65"/>
      <c r="E48" s="2"/>
      <c r="F48" s="43" t="s">
        <v>76</v>
      </c>
      <c r="G48" s="26"/>
      <c r="H48" s="30"/>
      <c r="I48" s="44"/>
    </row>
    <row r="49" spans="1:9" x14ac:dyDescent="0.35">
      <c r="A49" s="67"/>
      <c r="B49" s="68"/>
      <c r="C49" s="68"/>
      <c r="D49" s="65"/>
      <c r="E49" s="2"/>
      <c r="F49" s="43" t="s">
        <v>77</v>
      </c>
      <c r="G49" s="26"/>
      <c r="H49" s="30"/>
      <c r="I49" s="44"/>
    </row>
    <row r="50" spans="1:9" x14ac:dyDescent="0.35">
      <c r="A50" s="67"/>
      <c r="B50" s="68"/>
      <c r="C50" s="68"/>
      <c r="D50" s="65"/>
      <c r="E50" s="2"/>
      <c r="F50" s="43" t="s">
        <v>78</v>
      </c>
      <c r="G50" s="26"/>
      <c r="H50" s="30"/>
      <c r="I50" s="44"/>
    </row>
    <row r="51" spans="1:9" x14ac:dyDescent="0.35">
      <c r="A51" s="67"/>
      <c r="B51" s="68"/>
      <c r="C51" s="68"/>
      <c r="D51" s="65"/>
      <c r="E51" s="2"/>
      <c r="F51" s="43" t="s">
        <v>79</v>
      </c>
      <c r="G51" s="26"/>
      <c r="H51" s="30"/>
      <c r="I51" s="44"/>
    </row>
    <row r="52" spans="1:9" x14ac:dyDescent="0.35">
      <c r="A52" s="67"/>
      <c r="B52" s="68"/>
      <c r="C52" s="68"/>
      <c r="D52" s="65"/>
      <c r="E52" s="2"/>
      <c r="F52" s="43" t="s">
        <v>80</v>
      </c>
      <c r="G52" s="31"/>
      <c r="H52" s="32"/>
      <c r="I52" s="44"/>
    </row>
    <row r="53" spans="1:9" x14ac:dyDescent="0.35">
      <c r="A53" s="67"/>
      <c r="B53" s="68"/>
      <c r="C53" s="68"/>
      <c r="D53" s="65"/>
      <c r="E53" s="2"/>
      <c r="F53" s="43" t="s">
        <v>81</v>
      </c>
      <c r="G53" s="31"/>
      <c r="H53" s="32"/>
      <c r="I53" s="44"/>
    </row>
    <row r="54" spans="1:9" ht="15" customHeight="1" thickBot="1" x14ac:dyDescent="0.4">
      <c r="A54" s="69"/>
      <c r="B54" s="70"/>
      <c r="C54" s="70"/>
      <c r="D54" s="71"/>
      <c r="E54" s="2"/>
      <c r="F54" s="49"/>
      <c r="G54" s="50"/>
      <c r="H54" s="50"/>
      <c r="I54" s="51"/>
    </row>
    <row r="55" spans="1:9" x14ac:dyDescent="0.35">
      <c r="A55" s="23"/>
      <c r="B55" s="23"/>
      <c r="C55" s="23"/>
      <c r="D55" s="2"/>
      <c r="E55" s="2"/>
      <c r="F55" s="133"/>
      <c r="G55" s="3"/>
      <c r="H55" s="2"/>
    </row>
    <row r="56" spans="1:9" x14ac:dyDescent="0.35">
      <c r="A56" s="24"/>
      <c r="B56" s="25"/>
      <c r="C56" s="25"/>
      <c r="D56" s="25"/>
      <c r="E56" s="2"/>
      <c r="H56" s="2"/>
    </row>
    <row r="57" spans="1:9" x14ac:dyDescent="0.35">
      <c r="A57" s="23"/>
      <c r="B57" s="23"/>
      <c r="C57" s="23"/>
      <c r="D57" s="23"/>
      <c r="E57" s="2"/>
      <c r="H57" s="2"/>
    </row>
    <row r="58" spans="1:9" x14ac:dyDescent="0.35">
      <c r="A58" s="23"/>
      <c r="B58" s="23"/>
      <c r="C58" s="23"/>
      <c r="D58" s="2"/>
      <c r="E58" s="2"/>
      <c r="H58" s="2"/>
    </row>
    <row r="59" spans="1:9" x14ac:dyDescent="0.35">
      <c r="D59" s="2"/>
      <c r="E59" s="2"/>
    </row>
    <row r="60" spans="1:9" x14ac:dyDescent="0.35">
      <c r="D60" s="2"/>
      <c r="E60" s="2"/>
    </row>
    <row r="61" spans="1:9" x14ac:dyDescent="0.35">
      <c r="D61" s="2"/>
      <c r="E61" s="2"/>
    </row>
    <row r="62" spans="1:9" x14ac:dyDescent="0.35">
      <c r="E62" s="2"/>
    </row>
    <row r="63" spans="1:9" x14ac:dyDescent="0.35">
      <c r="E63" s="2"/>
    </row>
    <row r="64" spans="1:9" x14ac:dyDescent="0.35">
      <c r="E64" s="2"/>
    </row>
    <row r="65" spans="5:5" x14ac:dyDescent="0.35">
      <c r="E65" s="2"/>
    </row>
    <row r="66" spans="5:5" x14ac:dyDescent="0.35">
      <c r="E66" s="2"/>
    </row>
    <row r="67" spans="5:5" x14ac:dyDescent="0.35">
      <c r="E67" s="2"/>
    </row>
    <row r="68" spans="5:5" x14ac:dyDescent="0.35">
      <c r="E68" s="2"/>
    </row>
    <row r="69" spans="5:5" x14ac:dyDescent="0.35">
      <c r="E69" s="2"/>
    </row>
    <row r="70" spans="5:5" x14ac:dyDescent="0.35">
      <c r="E70" s="2"/>
    </row>
    <row r="71" spans="5:5" x14ac:dyDescent="0.35">
      <c r="E71" s="2"/>
    </row>
    <row r="72" spans="5:5" x14ac:dyDescent="0.35">
      <c r="E72" s="2"/>
    </row>
    <row r="73" spans="5:5" x14ac:dyDescent="0.35">
      <c r="E73" s="2"/>
    </row>
    <row r="74" spans="5:5" x14ac:dyDescent="0.35">
      <c r="E74" s="2"/>
    </row>
    <row r="75" spans="5:5" x14ac:dyDescent="0.35">
      <c r="E75" s="2"/>
    </row>
    <row r="76" spans="5:5" x14ac:dyDescent="0.35">
      <c r="E76" s="2"/>
    </row>
    <row r="77" spans="5:5" x14ac:dyDescent="0.35">
      <c r="E77" s="2"/>
    </row>
    <row r="78" spans="5:5" ht="6" customHeight="1" x14ac:dyDescent="0.35">
      <c r="E78" s="2"/>
    </row>
    <row r="79" spans="5:5" x14ac:dyDescent="0.35">
      <c r="E79" s="2"/>
    </row>
  </sheetData>
  <mergeCells count="22">
    <mergeCell ref="B22:C22"/>
    <mergeCell ref="A26:D26"/>
    <mergeCell ref="F3:I3"/>
    <mergeCell ref="A3:D3"/>
    <mergeCell ref="B4:C4"/>
    <mergeCell ref="B5:C5"/>
    <mergeCell ref="B17:C17"/>
    <mergeCell ref="B12:C12"/>
    <mergeCell ref="B6:C6"/>
    <mergeCell ref="B7:C7"/>
    <mergeCell ref="B8:C8"/>
    <mergeCell ref="B9:C9"/>
    <mergeCell ref="B10:C10"/>
    <mergeCell ref="B11:C11"/>
    <mergeCell ref="B23:C23"/>
    <mergeCell ref="B16:C16"/>
    <mergeCell ref="A15:D15"/>
    <mergeCell ref="A1:I1"/>
    <mergeCell ref="B21:C21"/>
    <mergeCell ref="B18:C18"/>
    <mergeCell ref="B20:C20"/>
    <mergeCell ref="B19:C19"/>
  </mergeCells>
  <dataValidations count="6">
    <dataValidation showInputMessage="1" showErrorMessage="1" sqref="A18:A19" xr:uid="{00000000-0002-0000-0000-000000000000}"/>
    <dataValidation type="list" showInputMessage="1" showErrorMessage="1" sqref="B8:C8" xr:uid="{00000000-0002-0000-0000-000001000000}">
      <formula1>YN</formula1>
    </dataValidation>
    <dataValidation type="list" showInputMessage="1" showErrorMessage="1" sqref="B22:C23" xr:uid="{00000000-0002-0000-0000-000002000000}">
      <formula1>"Yes,No"</formula1>
    </dataValidation>
    <dataValidation type="list" showInputMessage="1" showErrorMessage="1" sqref="B18:C18" xr:uid="{00000000-0002-0000-0000-000003000000}">
      <formula1>"Vertical % only,Horizontal % only,Vertical and Horizontal %"</formula1>
    </dataValidation>
    <dataValidation type="list" showInputMessage="1" showErrorMessage="1" sqref="B17:C17" xr:uid="{00000000-0002-0000-0000-000004000000}">
      <formula1>"Both frequencies and percentages,Frequencies only,Percentages only"</formula1>
    </dataValidation>
    <dataValidation type="list" showInputMessage="1" showErrorMessage="1" sqref="B19:C19" xr:uid="{00000000-0002-0000-0000-000005000000}">
      <formula1>"Within the body of the table,At the bottom"</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9D9C"/>
  </sheetPr>
  <dimension ref="A1:AQ130"/>
  <sheetViews>
    <sheetView showGridLines="0" tabSelected="1" workbookViewId="0">
      <pane xSplit="3" ySplit="2" topLeftCell="D3" activePane="bottomRight" state="frozen"/>
      <selection pane="topRight" activeCell="D3" sqref="D3"/>
      <selection pane="bottomLeft" activeCell="A3" sqref="A3"/>
      <selection pane="bottomRight" activeCell="B3" sqref="B3"/>
    </sheetView>
  </sheetViews>
  <sheetFormatPr defaultColWidth="8.81640625" defaultRowHeight="13" x14ac:dyDescent="0.3"/>
  <cols>
    <col min="1" max="1" width="6.1796875" style="8" customWidth="1"/>
    <col min="2" max="2" width="5.26953125" style="8" bestFit="1" customWidth="1"/>
    <col min="3" max="3" width="35.7265625" style="8" customWidth="1"/>
    <col min="4" max="4" width="49.81640625" style="9" customWidth="1"/>
    <col min="5" max="5" width="5.1796875" style="10" customWidth="1"/>
    <col min="6" max="6" width="5.1796875" style="10" bestFit="1" customWidth="1"/>
    <col min="7" max="7" width="30.7265625" style="11" customWidth="1"/>
    <col min="8" max="8" width="21.54296875" style="11" customWidth="1"/>
    <col min="9" max="9" width="17.81640625" style="11" customWidth="1"/>
    <col min="10" max="10" width="7.54296875" style="12" bestFit="1" customWidth="1"/>
    <col min="11" max="11" width="8.81640625" style="12" bestFit="1" customWidth="1"/>
    <col min="12" max="12" width="8.7265625" style="12" customWidth="1"/>
    <col min="13" max="13" width="5.7265625" style="12" customWidth="1"/>
    <col min="14" max="14" width="11.54296875" style="13" bestFit="1" customWidth="1"/>
    <col min="15" max="20" width="3.26953125" style="14" bestFit="1" customWidth="1"/>
    <col min="21" max="21" width="15.7265625" style="15" customWidth="1"/>
    <col min="22" max="32" width="3.26953125" style="16" bestFit="1" customWidth="1"/>
    <col min="33" max="33" width="14.1796875" style="8" customWidth="1"/>
    <col min="34" max="34" width="3.26953125" style="12" bestFit="1" customWidth="1"/>
    <col min="35" max="35" width="5.7265625" style="12" bestFit="1" customWidth="1"/>
    <col min="36" max="36" width="5.7265625" style="12" customWidth="1"/>
    <col min="37" max="37" width="39" style="13" customWidth="1"/>
    <col min="38" max="38" width="37.1796875" style="13" customWidth="1"/>
    <col min="39" max="42" width="8.81640625" style="17" customWidth="1"/>
    <col min="43" max="43" width="8.81640625" style="7" customWidth="1"/>
    <col min="44" max="45" width="8.81640625" style="18" customWidth="1"/>
    <col min="46" max="16384" width="8.81640625" style="18"/>
  </cols>
  <sheetData>
    <row r="1" spans="1:43" s="20" customFormat="1" x14ac:dyDescent="0.3">
      <c r="A1" s="21"/>
      <c r="B1" s="21"/>
      <c r="C1" s="166" t="s">
        <v>82</v>
      </c>
      <c r="D1" s="168"/>
      <c r="E1" s="166" t="s">
        <v>83</v>
      </c>
      <c r="F1" s="167"/>
      <c r="G1" s="167"/>
      <c r="H1" s="167"/>
      <c r="I1" s="168"/>
      <c r="J1" s="166" t="s">
        <v>84</v>
      </c>
      <c r="K1" s="167"/>
      <c r="L1" s="167"/>
      <c r="M1" s="168"/>
      <c r="N1" s="166" t="s">
        <v>85</v>
      </c>
      <c r="O1" s="167"/>
      <c r="P1" s="167"/>
      <c r="Q1" s="167"/>
      <c r="R1" s="167"/>
      <c r="S1" s="167"/>
      <c r="T1" s="168"/>
      <c r="U1" s="22" t="s">
        <v>86</v>
      </c>
      <c r="V1" s="166" t="s">
        <v>87</v>
      </c>
      <c r="W1" s="167"/>
      <c r="X1" s="167"/>
      <c r="Y1" s="167"/>
      <c r="Z1" s="167"/>
      <c r="AA1" s="167"/>
      <c r="AB1" s="167"/>
      <c r="AC1" s="167"/>
      <c r="AD1" s="167"/>
      <c r="AE1" s="167"/>
      <c r="AF1" s="167"/>
      <c r="AG1" s="168"/>
      <c r="AH1" s="166" t="s">
        <v>88</v>
      </c>
      <c r="AI1" s="167"/>
      <c r="AJ1" s="168"/>
      <c r="AK1" s="22"/>
      <c r="AL1" s="22"/>
      <c r="AM1" s="17"/>
      <c r="AN1" s="17"/>
      <c r="AO1" s="17"/>
      <c r="AP1" s="17"/>
      <c r="AQ1" s="19"/>
    </row>
    <row r="2" spans="1:43" s="76" customFormat="1" ht="60" customHeight="1" x14ac:dyDescent="0.3">
      <c r="A2" s="72" t="s">
        <v>89</v>
      </c>
      <c r="B2" s="72" t="s">
        <v>90</v>
      </c>
      <c r="C2" s="72" t="s">
        <v>91</v>
      </c>
      <c r="D2" s="72" t="s">
        <v>92</v>
      </c>
      <c r="E2" s="72" t="s">
        <v>93</v>
      </c>
      <c r="F2" s="73" t="s">
        <v>94</v>
      </c>
      <c r="G2" s="72" t="s">
        <v>95</v>
      </c>
      <c r="H2" s="72" t="s">
        <v>96</v>
      </c>
      <c r="I2" s="72" t="s">
        <v>97</v>
      </c>
      <c r="J2" s="73" t="s">
        <v>98</v>
      </c>
      <c r="K2" s="73" t="s">
        <v>99</v>
      </c>
      <c r="L2" s="73" t="s">
        <v>100</v>
      </c>
      <c r="M2" s="73" t="s">
        <v>101</v>
      </c>
      <c r="N2" s="72" t="s">
        <v>102</v>
      </c>
      <c r="O2" s="74" t="s">
        <v>103</v>
      </c>
      <c r="P2" s="74" t="s">
        <v>104</v>
      </c>
      <c r="Q2" s="74" t="s">
        <v>105</v>
      </c>
      <c r="R2" s="74" t="s">
        <v>106</v>
      </c>
      <c r="S2" s="74" t="s">
        <v>107</v>
      </c>
      <c r="T2" s="74" t="s">
        <v>108</v>
      </c>
      <c r="U2" s="72" t="s">
        <v>109</v>
      </c>
      <c r="V2" s="74" t="s">
        <v>110</v>
      </c>
      <c r="W2" s="74" t="s">
        <v>111</v>
      </c>
      <c r="X2" s="74" t="s">
        <v>112</v>
      </c>
      <c r="Y2" s="74" t="s">
        <v>113</v>
      </c>
      <c r="Z2" s="74" t="s">
        <v>114</v>
      </c>
      <c r="AA2" s="74" t="s">
        <v>115</v>
      </c>
      <c r="AB2" s="74" t="s">
        <v>116</v>
      </c>
      <c r="AC2" s="74" t="s">
        <v>117</v>
      </c>
      <c r="AD2" s="74" t="s">
        <v>118</v>
      </c>
      <c r="AE2" s="74" t="s">
        <v>103</v>
      </c>
      <c r="AF2" s="74" t="s">
        <v>105</v>
      </c>
      <c r="AG2" s="72" t="s">
        <v>119</v>
      </c>
      <c r="AH2" s="74" t="s">
        <v>120</v>
      </c>
      <c r="AI2" s="74" t="s">
        <v>121</v>
      </c>
      <c r="AJ2" s="74" t="s">
        <v>122</v>
      </c>
      <c r="AK2" s="72" t="s">
        <v>123</v>
      </c>
      <c r="AL2" s="72" t="s">
        <v>124</v>
      </c>
      <c r="AM2" s="75"/>
      <c r="AN2" s="75"/>
      <c r="AO2" s="75"/>
      <c r="AP2" s="17"/>
      <c r="AQ2" s="75"/>
    </row>
    <row r="3" spans="1:43" x14ac:dyDescent="0.3">
      <c r="A3" s="148" t="str">
        <f>HYPERLINK("#'Questions'!A659", "659")</f>
        <v>659</v>
      </c>
      <c r="B3" t="s">
        <v>125</v>
      </c>
      <c r="C3" s="149" t="s">
        <v>376</v>
      </c>
      <c r="D3" s="149" t="s">
        <v>377</v>
      </c>
      <c r="H3" s="150" t="s">
        <v>128</v>
      </c>
      <c r="AK3" s="150"/>
      <c r="AL3" s="150" t="s">
        <v>129</v>
      </c>
      <c r="AM3" s="150"/>
    </row>
    <row r="4" spans="1:43" x14ac:dyDescent="0.3">
      <c r="A4" s="148" t="str">
        <f>HYPERLINK("#'Questions'!A659", "659")</f>
        <v>659</v>
      </c>
      <c r="B4" t="s">
        <v>125</v>
      </c>
      <c r="C4" s="149" t="s">
        <v>376</v>
      </c>
      <c r="D4" s="149" t="s">
        <v>377</v>
      </c>
      <c r="H4" s="150" t="s">
        <v>128</v>
      </c>
      <c r="AK4" s="150"/>
      <c r="AL4" s="150" t="s">
        <v>129</v>
      </c>
      <c r="AM4" s="150"/>
    </row>
    <row r="5" spans="1:43" x14ac:dyDescent="0.3">
      <c r="A5" s="148" t="str">
        <f>HYPERLINK("#'Questions'!A659", "659")</f>
        <v>659</v>
      </c>
      <c r="B5" t="s">
        <v>125</v>
      </c>
      <c r="C5" s="149" t="s">
        <v>376</v>
      </c>
      <c r="D5" s="149" t="s">
        <v>377</v>
      </c>
      <c r="H5" s="150" t="s">
        <v>128</v>
      </c>
      <c r="AK5" s="150"/>
      <c r="AL5" s="150" t="s">
        <v>129</v>
      </c>
      <c r="AM5" s="150"/>
    </row>
    <row r="6" spans="1:43" x14ac:dyDescent="0.3">
      <c r="A6" s="148" t="str">
        <f>HYPERLINK("#'Questions'!A2", "2")</f>
        <v>2</v>
      </c>
      <c r="B6" t="s">
        <v>125</v>
      </c>
      <c r="C6" s="149" t="s">
        <v>126</v>
      </c>
      <c r="D6" s="149" t="s">
        <v>127</v>
      </c>
      <c r="H6" s="150" t="s">
        <v>128</v>
      </c>
      <c r="AK6" s="150"/>
      <c r="AL6" s="150" t="s">
        <v>129</v>
      </c>
      <c r="AM6" s="150"/>
    </row>
    <row r="7" spans="1:43" x14ac:dyDescent="0.3">
      <c r="A7" s="148" t="str">
        <f>HYPERLINK("#'Questions'!A5", "5")</f>
        <v>5</v>
      </c>
      <c r="B7" t="s">
        <v>125</v>
      </c>
      <c r="C7" s="149" t="s">
        <v>130</v>
      </c>
      <c r="D7" s="149" t="s">
        <v>131</v>
      </c>
      <c r="H7" s="150" t="s">
        <v>128</v>
      </c>
      <c r="AK7" s="150"/>
      <c r="AL7" s="150" t="s">
        <v>129</v>
      </c>
      <c r="AM7" s="150"/>
    </row>
    <row r="8" spans="1:43" x14ac:dyDescent="0.3">
      <c r="A8" s="148" t="str">
        <f>HYPERLINK("#'Questions'!A10", "10")</f>
        <v>10</v>
      </c>
      <c r="B8" t="s">
        <v>125</v>
      </c>
      <c r="C8" s="149" t="s">
        <v>132</v>
      </c>
      <c r="D8" s="149" t="s">
        <v>133</v>
      </c>
      <c r="H8" s="150" t="s">
        <v>128</v>
      </c>
      <c r="AK8" s="150"/>
      <c r="AL8" s="150" t="s">
        <v>129</v>
      </c>
      <c r="AM8" s="150"/>
    </row>
    <row r="9" spans="1:43" ht="137.5" x14ac:dyDescent="0.3">
      <c r="A9" s="148" t="str">
        <f>HYPERLINK("#'Questions'!A122", "122")</f>
        <v>122</v>
      </c>
      <c r="B9" t="s">
        <v>125</v>
      </c>
      <c r="C9" s="149" t="s">
        <v>134</v>
      </c>
      <c r="D9" s="149" t="s">
        <v>135</v>
      </c>
      <c r="H9" s="150" t="s">
        <v>128</v>
      </c>
      <c r="AK9" s="150"/>
      <c r="AL9" s="150" t="s">
        <v>129</v>
      </c>
      <c r="AM9" s="150"/>
    </row>
    <row r="10" spans="1:43" ht="62.5" x14ac:dyDescent="0.3">
      <c r="A10" s="148" t="str">
        <f>HYPERLINK("#'Questions'!A125", "125")</f>
        <v>125</v>
      </c>
      <c r="B10" t="s">
        <v>125</v>
      </c>
      <c r="C10" s="149" t="s">
        <v>136</v>
      </c>
      <c r="D10" s="149" t="s">
        <v>137</v>
      </c>
      <c r="H10" s="150" t="s">
        <v>128</v>
      </c>
      <c r="AK10" s="150"/>
      <c r="AL10" s="150" t="s">
        <v>138</v>
      </c>
      <c r="AM10" s="150"/>
    </row>
    <row r="11" spans="1:43" ht="25" x14ac:dyDescent="0.3">
      <c r="A11" s="148" t="str">
        <f>HYPERLINK("#'Questions'!A132", "132")</f>
        <v>132</v>
      </c>
      <c r="B11" t="s">
        <v>125</v>
      </c>
      <c r="C11" s="149" t="s">
        <v>139</v>
      </c>
      <c r="D11" s="149" t="s">
        <v>140</v>
      </c>
      <c r="H11" s="150" t="s">
        <v>128</v>
      </c>
      <c r="AK11" s="150"/>
      <c r="AL11" s="150" t="s">
        <v>138</v>
      </c>
      <c r="AM11" s="150"/>
    </row>
    <row r="12" spans="1:43" ht="25" x14ac:dyDescent="0.3">
      <c r="A12" s="148" t="str">
        <f>HYPERLINK("#'Questions'!A147", "147")</f>
        <v>147</v>
      </c>
      <c r="B12" t="s">
        <v>125</v>
      </c>
      <c r="C12" s="149" t="s">
        <v>141</v>
      </c>
      <c r="D12" s="149" t="s">
        <v>142</v>
      </c>
      <c r="H12" s="150" t="s">
        <v>128</v>
      </c>
      <c r="AK12" s="150"/>
      <c r="AL12" s="150" t="s">
        <v>138</v>
      </c>
      <c r="AM12" s="150"/>
    </row>
    <row r="13" spans="1:43" x14ac:dyDescent="0.3">
      <c r="A13" s="148" t="str">
        <f>HYPERLINK("#'Questions'!A152", "152")</f>
        <v>152</v>
      </c>
      <c r="B13" t="s">
        <v>125</v>
      </c>
      <c r="C13" s="149" t="s">
        <v>143</v>
      </c>
      <c r="D13" s="149" t="s">
        <v>144</v>
      </c>
      <c r="H13" s="150" t="s">
        <v>128</v>
      </c>
      <c r="AK13" s="150"/>
      <c r="AL13" s="150" t="s">
        <v>129</v>
      </c>
      <c r="AM13" s="150"/>
    </row>
    <row r="14" spans="1:43" ht="50" x14ac:dyDescent="0.3">
      <c r="A14" s="148" t="str">
        <f>HYPERLINK("#'Questions'!A164", "164")</f>
        <v>164</v>
      </c>
      <c r="B14" t="s">
        <v>125</v>
      </c>
      <c r="C14" s="149" t="s">
        <v>145</v>
      </c>
      <c r="D14" s="149" t="s">
        <v>146</v>
      </c>
      <c r="H14" s="150" t="s">
        <v>128</v>
      </c>
      <c r="AK14" s="150"/>
      <c r="AL14" s="150" t="s">
        <v>129</v>
      </c>
      <c r="AM14" s="150"/>
    </row>
    <row r="15" spans="1:43" ht="50" x14ac:dyDescent="0.3">
      <c r="A15" s="148" t="str">
        <f>HYPERLINK("#'Questions'!A170", "170")</f>
        <v>170</v>
      </c>
      <c r="B15" t="s">
        <v>125</v>
      </c>
      <c r="C15" s="149" t="s">
        <v>147</v>
      </c>
      <c r="D15" s="149" t="s">
        <v>148</v>
      </c>
      <c r="H15" s="150" t="s">
        <v>128</v>
      </c>
      <c r="O15" s="150" t="s">
        <v>149</v>
      </c>
      <c r="P15" s="150"/>
      <c r="Q15" s="150" t="s">
        <v>149</v>
      </c>
      <c r="R15" s="150" t="s">
        <v>149</v>
      </c>
      <c r="AK15" s="150"/>
      <c r="AL15" s="150" t="s">
        <v>85</v>
      </c>
      <c r="AM15" s="150"/>
    </row>
    <row r="16" spans="1:43" ht="25" x14ac:dyDescent="0.3">
      <c r="A16" s="148" t="str">
        <f>HYPERLINK("#'Questions'!A171", "171")</f>
        <v>171</v>
      </c>
      <c r="B16" t="s">
        <v>125</v>
      </c>
      <c r="C16" s="149" t="s">
        <v>150</v>
      </c>
      <c r="D16" s="149" t="s">
        <v>151</v>
      </c>
      <c r="H16" s="150" t="s">
        <v>128</v>
      </c>
      <c r="AK16" s="150"/>
      <c r="AL16" s="150" t="s">
        <v>129</v>
      </c>
      <c r="AM16" s="150"/>
    </row>
    <row r="17" spans="1:39" x14ac:dyDescent="0.3">
      <c r="A17" s="148" t="str">
        <f>HYPERLINK("#'Questions'!A180", "180")</f>
        <v>180</v>
      </c>
      <c r="B17" t="s">
        <v>125</v>
      </c>
      <c r="C17" s="149" t="s">
        <v>152</v>
      </c>
      <c r="D17" s="149" t="s">
        <v>153</v>
      </c>
      <c r="H17" s="150" t="s">
        <v>128</v>
      </c>
      <c r="AK17" s="150"/>
      <c r="AL17" s="150" t="s">
        <v>129</v>
      </c>
      <c r="AM17" s="150"/>
    </row>
    <row r="18" spans="1:39" ht="150" x14ac:dyDescent="0.3">
      <c r="A18" s="148" t="str">
        <f>HYPERLINK("#'Questions'!A193", "193")</f>
        <v>193</v>
      </c>
      <c r="B18" t="s">
        <v>125</v>
      </c>
      <c r="C18" s="149" t="s">
        <v>154</v>
      </c>
      <c r="D18" s="149" t="s">
        <v>155</v>
      </c>
      <c r="H18" s="150" t="s">
        <v>128</v>
      </c>
      <c r="AK18" s="150"/>
      <c r="AL18" s="150" t="s">
        <v>138</v>
      </c>
      <c r="AM18" s="150"/>
    </row>
    <row r="19" spans="1:39" ht="25" x14ac:dyDescent="0.3">
      <c r="A19" s="148" t="str">
        <f>HYPERLINK("#'Questions'!A196", "196")</f>
        <v>196</v>
      </c>
      <c r="B19" t="s">
        <v>125</v>
      </c>
      <c r="C19" s="149" t="s">
        <v>156</v>
      </c>
      <c r="D19" s="149" t="s">
        <v>157</v>
      </c>
      <c r="H19" s="150" t="s">
        <v>128</v>
      </c>
      <c r="AK19" s="150"/>
      <c r="AL19" s="150" t="s">
        <v>129</v>
      </c>
      <c r="AM19" s="150"/>
    </row>
    <row r="20" spans="1:39" ht="50" x14ac:dyDescent="0.3">
      <c r="A20" s="148" t="str">
        <f>HYPERLINK("#'Questions'!A207", "207")</f>
        <v>207</v>
      </c>
      <c r="B20" t="s">
        <v>125</v>
      </c>
      <c r="C20" s="149" t="s">
        <v>158</v>
      </c>
      <c r="D20" s="149" t="s">
        <v>159</v>
      </c>
      <c r="H20" s="150" t="s">
        <v>128</v>
      </c>
      <c r="AK20" s="150"/>
      <c r="AL20" s="150" t="s">
        <v>129</v>
      </c>
      <c r="AM20" s="150"/>
    </row>
    <row r="21" spans="1:39" x14ac:dyDescent="0.3">
      <c r="A21" s="148" t="str">
        <f>HYPERLINK("#'Questions'!A220", "220")</f>
        <v>220</v>
      </c>
      <c r="B21" t="s">
        <v>125</v>
      </c>
      <c r="C21" s="149" t="s">
        <v>160</v>
      </c>
      <c r="D21" s="149" t="s">
        <v>161</v>
      </c>
      <c r="H21" s="150" t="s">
        <v>128</v>
      </c>
      <c r="AK21" s="150"/>
      <c r="AL21" s="150" t="s">
        <v>129</v>
      </c>
      <c r="AM21" s="150"/>
    </row>
    <row r="22" spans="1:39" x14ac:dyDescent="0.3">
      <c r="A22" s="148" t="str">
        <f>HYPERLINK("#'Questions'!A247", "247")</f>
        <v>247</v>
      </c>
      <c r="B22" t="s">
        <v>125</v>
      </c>
      <c r="C22" s="149" t="s">
        <v>162</v>
      </c>
      <c r="D22" s="149" t="s">
        <v>163</v>
      </c>
      <c r="H22" s="150" t="s">
        <v>128</v>
      </c>
      <c r="AK22" s="150"/>
      <c r="AL22" s="150" t="s">
        <v>129</v>
      </c>
      <c r="AM22" s="150"/>
    </row>
    <row r="23" spans="1:39" x14ac:dyDescent="0.3">
      <c r="A23" s="148" t="str">
        <f>HYPERLINK("#'Questions'!A253", "253")</f>
        <v>253</v>
      </c>
      <c r="B23" t="s">
        <v>125</v>
      </c>
      <c r="C23" s="149" t="s">
        <v>164</v>
      </c>
      <c r="D23" s="149" t="s">
        <v>165</v>
      </c>
      <c r="H23" s="150" t="s">
        <v>128</v>
      </c>
      <c r="AK23" s="150"/>
      <c r="AL23" s="150" t="s">
        <v>129</v>
      </c>
      <c r="AM23" s="150"/>
    </row>
    <row r="24" spans="1:39" x14ac:dyDescent="0.3">
      <c r="A24" s="148" t="str">
        <f>HYPERLINK("#'Questions'!A256", "256")</f>
        <v>256</v>
      </c>
      <c r="B24" t="s">
        <v>125</v>
      </c>
      <c r="C24" s="149" t="s">
        <v>166</v>
      </c>
      <c r="D24" s="149" t="s">
        <v>167</v>
      </c>
      <c r="H24" s="150" t="s">
        <v>128</v>
      </c>
      <c r="AK24" s="150"/>
      <c r="AL24" s="150" t="s">
        <v>129</v>
      </c>
      <c r="AM24" s="150"/>
    </row>
    <row r="25" spans="1:39" x14ac:dyDescent="0.3">
      <c r="A25" s="148" t="str">
        <f>HYPERLINK("#'Questions'!A262", "262")</f>
        <v>262</v>
      </c>
      <c r="B25" t="s">
        <v>125</v>
      </c>
      <c r="C25" s="149" t="s">
        <v>168</v>
      </c>
      <c r="D25" s="149" t="s">
        <v>169</v>
      </c>
      <c r="H25" s="150" t="s">
        <v>128</v>
      </c>
      <c r="AK25" s="150"/>
      <c r="AL25" s="150" t="s">
        <v>129</v>
      </c>
      <c r="AM25" s="150"/>
    </row>
    <row r="26" spans="1:39" x14ac:dyDescent="0.3">
      <c r="A26" s="148" t="str">
        <f>HYPERLINK("#'Questions'!A265", "265")</f>
        <v>265</v>
      </c>
      <c r="B26" t="s">
        <v>125</v>
      </c>
      <c r="C26" s="149" t="s">
        <v>170</v>
      </c>
      <c r="D26" s="149" t="s">
        <v>171</v>
      </c>
      <c r="H26" s="150" t="s">
        <v>128</v>
      </c>
      <c r="AK26" s="150"/>
      <c r="AL26" s="150" t="s">
        <v>129</v>
      </c>
      <c r="AM26" s="150"/>
    </row>
    <row r="27" spans="1:39" ht="25" x14ac:dyDescent="0.3">
      <c r="A27" s="148" t="str">
        <f>HYPERLINK("#'Questions'!A270", "270")</f>
        <v>270</v>
      </c>
      <c r="B27" t="s">
        <v>125</v>
      </c>
      <c r="C27" s="149" t="s">
        <v>172</v>
      </c>
      <c r="D27" s="149" t="s">
        <v>173</v>
      </c>
      <c r="H27" s="150" t="s">
        <v>128</v>
      </c>
      <c r="AK27" s="150"/>
      <c r="AL27" s="150" t="s">
        <v>138</v>
      </c>
      <c r="AM27" s="150"/>
    </row>
    <row r="28" spans="1:39" ht="87.5" x14ac:dyDescent="0.3">
      <c r="A28" s="148" t="str">
        <f>HYPERLINK("#'Questions'!A667", "667")</f>
        <v>667</v>
      </c>
      <c r="B28" t="s">
        <v>125</v>
      </c>
      <c r="C28" s="149" t="s">
        <v>174</v>
      </c>
      <c r="D28" s="149" t="s">
        <v>175</v>
      </c>
      <c r="H28" s="150" t="s">
        <v>128</v>
      </c>
      <c r="AH28" s="150" t="s">
        <v>149</v>
      </c>
      <c r="AJ28" s="150" t="s">
        <v>149</v>
      </c>
      <c r="AK28" s="150"/>
      <c r="AL28" s="150" t="s">
        <v>129</v>
      </c>
      <c r="AM28" s="150"/>
    </row>
    <row r="29" spans="1:39" x14ac:dyDescent="0.3">
      <c r="A29" s="148" t="str">
        <f>HYPERLINK("#'Questions'!A278", "278")</f>
        <v>278</v>
      </c>
      <c r="B29" t="s">
        <v>125</v>
      </c>
      <c r="C29" s="149" t="s">
        <v>176</v>
      </c>
      <c r="D29" s="149" t="s">
        <v>177</v>
      </c>
      <c r="H29" s="150" t="s">
        <v>128</v>
      </c>
      <c r="AK29" s="150"/>
      <c r="AL29" s="150" t="s">
        <v>138</v>
      </c>
      <c r="AM29" s="150"/>
    </row>
    <row r="30" spans="1:39" x14ac:dyDescent="0.3">
      <c r="A30" s="148" t="str">
        <f>HYPERLINK("#'Questions'!A280", "280")</f>
        <v>280</v>
      </c>
      <c r="B30" t="s">
        <v>125</v>
      </c>
      <c r="C30" s="149" t="s">
        <v>178</v>
      </c>
      <c r="D30" s="149" t="s">
        <v>179</v>
      </c>
      <c r="H30" s="150" t="s">
        <v>128</v>
      </c>
      <c r="O30" s="150" t="s">
        <v>149</v>
      </c>
      <c r="P30" s="150"/>
      <c r="Q30" s="150" t="s">
        <v>149</v>
      </c>
      <c r="R30" s="150" t="s">
        <v>149</v>
      </c>
      <c r="AK30" s="150"/>
      <c r="AL30" s="150" t="s">
        <v>85</v>
      </c>
      <c r="AM30" s="150"/>
    </row>
    <row r="31" spans="1:39" ht="87.5" x14ac:dyDescent="0.3">
      <c r="A31" s="148" t="str">
        <f>HYPERLINK("#'Questions'!A675", "675")</f>
        <v>675</v>
      </c>
      <c r="B31" t="s">
        <v>125</v>
      </c>
      <c r="C31" s="149" t="s">
        <v>180</v>
      </c>
      <c r="D31" s="149" t="s">
        <v>181</v>
      </c>
      <c r="H31" s="150" t="s">
        <v>128</v>
      </c>
      <c r="AH31" s="150" t="s">
        <v>149</v>
      </c>
      <c r="AJ31" s="150" t="s">
        <v>149</v>
      </c>
      <c r="AK31" s="150"/>
      <c r="AL31" s="150" t="s">
        <v>129</v>
      </c>
      <c r="AM31" s="150"/>
    </row>
    <row r="32" spans="1:39" x14ac:dyDescent="0.3">
      <c r="A32" s="148" t="str">
        <f>HYPERLINK("#'Questions'!A281", "281")</f>
        <v>281</v>
      </c>
      <c r="B32" t="s">
        <v>125</v>
      </c>
      <c r="C32" s="149" t="s">
        <v>182</v>
      </c>
      <c r="D32" s="149" t="s">
        <v>183</v>
      </c>
      <c r="H32" s="150" t="s">
        <v>128</v>
      </c>
      <c r="AK32" s="150"/>
      <c r="AL32" s="150" t="s">
        <v>138</v>
      </c>
      <c r="AM32" s="150"/>
    </row>
    <row r="33" spans="1:39" x14ac:dyDescent="0.3">
      <c r="A33" s="148" t="str">
        <f>HYPERLINK("#'Questions'!A286", "286")</f>
        <v>286</v>
      </c>
      <c r="B33" t="s">
        <v>125</v>
      </c>
      <c r="C33" s="149" t="s">
        <v>184</v>
      </c>
      <c r="D33" s="149" t="s">
        <v>185</v>
      </c>
      <c r="H33" s="150" t="s">
        <v>128</v>
      </c>
      <c r="AK33" s="150"/>
      <c r="AL33" s="150" t="s">
        <v>129</v>
      </c>
      <c r="AM33" s="150"/>
    </row>
    <row r="34" spans="1:39" x14ac:dyDescent="0.3">
      <c r="A34" s="148" t="str">
        <f>HYPERLINK("#'Questions'!A290", "290")</f>
        <v>290</v>
      </c>
      <c r="B34" t="s">
        <v>125</v>
      </c>
      <c r="C34" s="149" t="s">
        <v>186</v>
      </c>
      <c r="D34" s="149" t="s">
        <v>187</v>
      </c>
      <c r="H34" s="150" t="s">
        <v>128</v>
      </c>
      <c r="AK34" s="150"/>
      <c r="AL34" s="150" t="s">
        <v>129</v>
      </c>
      <c r="AM34" s="150"/>
    </row>
    <row r="35" spans="1:39" x14ac:dyDescent="0.3">
      <c r="A35" s="148" t="str">
        <f>HYPERLINK("#'Questions'!A294", "294")</f>
        <v>294</v>
      </c>
      <c r="B35" t="s">
        <v>125</v>
      </c>
      <c r="C35" s="149" t="s">
        <v>188</v>
      </c>
      <c r="D35" s="149" t="s">
        <v>189</v>
      </c>
      <c r="H35" s="150" t="s">
        <v>128</v>
      </c>
      <c r="AK35" s="150"/>
      <c r="AL35" s="150" t="s">
        <v>129</v>
      </c>
      <c r="AM35" s="150"/>
    </row>
    <row r="36" spans="1:39" ht="25" x14ac:dyDescent="0.3">
      <c r="A36" s="148" t="str">
        <f>HYPERLINK("#'Questions'!A298", "298")</f>
        <v>298</v>
      </c>
      <c r="B36" t="s">
        <v>125</v>
      </c>
      <c r="C36" s="149" t="s">
        <v>190</v>
      </c>
      <c r="D36" s="149" t="s">
        <v>191</v>
      </c>
      <c r="H36" s="150" t="s">
        <v>128</v>
      </c>
      <c r="AK36" s="150"/>
      <c r="AL36" s="150" t="s">
        <v>129</v>
      </c>
      <c r="AM36" s="150"/>
    </row>
    <row r="37" spans="1:39" ht="25" x14ac:dyDescent="0.3">
      <c r="A37" s="148" t="str">
        <f>HYPERLINK("#'Questions'!A302", "302")</f>
        <v>302</v>
      </c>
      <c r="B37" t="s">
        <v>125</v>
      </c>
      <c r="C37" s="149" t="s">
        <v>192</v>
      </c>
      <c r="D37" s="149" t="s">
        <v>193</v>
      </c>
      <c r="H37" s="150" t="s">
        <v>128</v>
      </c>
      <c r="AK37" s="150"/>
      <c r="AL37" s="150" t="s">
        <v>129</v>
      </c>
      <c r="AM37" s="150"/>
    </row>
    <row r="38" spans="1:39" x14ac:dyDescent="0.3">
      <c r="A38" s="148" t="str">
        <f>HYPERLINK("#'Questions'!A323", "323")</f>
        <v>323</v>
      </c>
      <c r="B38" t="s">
        <v>125</v>
      </c>
      <c r="C38" s="149" t="s">
        <v>194</v>
      </c>
      <c r="D38" s="149" t="s">
        <v>195</v>
      </c>
      <c r="H38" s="150" t="s">
        <v>128</v>
      </c>
      <c r="AK38" s="150"/>
      <c r="AL38" s="150" t="s">
        <v>129</v>
      </c>
      <c r="AM38" s="150"/>
    </row>
    <row r="39" spans="1:39" x14ac:dyDescent="0.3">
      <c r="A39" s="148" t="str">
        <f>HYPERLINK("#'Questions'!A344", "344")</f>
        <v>344</v>
      </c>
      <c r="B39" t="s">
        <v>125</v>
      </c>
      <c r="C39" s="149" t="s">
        <v>196</v>
      </c>
      <c r="D39" s="149" t="s">
        <v>197</v>
      </c>
      <c r="H39" s="150" t="s">
        <v>128</v>
      </c>
      <c r="AK39" s="150"/>
      <c r="AL39" s="150" t="s">
        <v>138</v>
      </c>
      <c r="AM39" s="150"/>
    </row>
    <row r="40" spans="1:39" x14ac:dyDescent="0.3">
      <c r="A40" s="148" t="str">
        <f>HYPERLINK("#'Questions'!A356", "356")</f>
        <v>356</v>
      </c>
      <c r="B40" t="s">
        <v>125</v>
      </c>
      <c r="C40" s="149" t="s">
        <v>198</v>
      </c>
      <c r="D40" s="149" t="s">
        <v>199</v>
      </c>
      <c r="H40" s="150" t="s">
        <v>128</v>
      </c>
      <c r="AK40" s="150"/>
      <c r="AL40" s="150" t="s">
        <v>129</v>
      </c>
      <c r="AM40" s="150"/>
    </row>
    <row r="41" spans="1:39" ht="25" x14ac:dyDescent="0.3">
      <c r="A41" s="148" t="str">
        <f>HYPERLINK("#'Questions'!A359", "359")</f>
        <v>359</v>
      </c>
      <c r="B41" t="s">
        <v>125</v>
      </c>
      <c r="C41" s="149" t="s">
        <v>200</v>
      </c>
      <c r="D41" s="149" t="s">
        <v>201</v>
      </c>
      <c r="H41" s="150" t="s">
        <v>128</v>
      </c>
      <c r="AK41" s="150"/>
      <c r="AL41" s="150" t="s">
        <v>138</v>
      </c>
      <c r="AM41" s="150"/>
    </row>
    <row r="42" spans="1:39" ht="87.5" x14ac:dyDescent="0.3">
      <c r="A42" s="148" t="str">
        <f>HYPERLINK("#'Questions'!A684", "684")</f>
        <v>684</v>
      </c>
      <c r="B42" t="s">
        <v>125</v>
      </c>
      <c r="C42" s="149" t="s">
        <v>202</v>
      </c>
      <c r="D42" s="149" t="s">
        <v>203</v>
      </c>
      <c r="H42" s="150" t="s">
        <v>128</v>
      </c>
      <c r="O42" s="150" t="s">
        <v>149</v>
      </c>
      <c r="P42" s="150"/>
      <c r="Q42" s="150" t="s">
        <v>149</v>
      </c>
      <c r="R42" s="150" t="s">
        <v>149</v>
      </c>
      <c r="AH42" s="150" t="s">
        <v>149</v>
      </c>
      <c r="AJ42" s="150" t="s">
        <v>149</v>
      </c>
      <c r="AK42" s="150"/>
      <c r="AL42" s="150" t="s">
        <v>85</v>
      </c>
      <c r="AM42" s="150"/>
    </row>
    <row r="43" spans="1:39" ht="87.5" x14ac:dyDescent="0.3">
      <c r="A43" s="148" t="str">
        <f>HYPERLINK("#'Questions'!A687", "687")</f>
        <v>687</v>
      </c>
      <c r="B43" t="s">
        <v>125</v>
      </c>
      <c r="C43" s="149" t="s">
        <v>204</v>
      </c>
      <c r="D43" s="149" t="s">
        <v>205</v>
      </c>
      <c r="H43" s="150" t="s">
        <v>128</v>
      </c>
      <c r="J43" s="150" t="s">
        <v>149</v>
      </c>
      <c r="K43" s="150" t="s">
        <v>149</v>
      </c>
      <c r="L43" s="150" t="s">
        <v>149</v>
      </c>
      <c r="M43" s="150" t="s">
        <v>149</v>
      </c>
      <c r="AH43" s="150" t="s">
        <v>149</v>
      </c>
      <c r="AJ43" s="150" t="s">
        <v>149</v>
      </c>
      <c r="AK43" s="150"/>
      <c r="AL43" s="150" t="s">
        <v>84</v>
      </c>
      <c r="AM43" s="150"/>
    </row>
    <row r="44" spans="1:39" x14ac:dyDescent="0.3">
      <c r="A44" s="148" t="str">
        <f>HYPERLINK("#'Questions'!A363", "363")</f>
        <v>363</v>
      </c>
      <c r="B44" t="s">
        <v>125</v>
      </c>
      <c r="C44" s="149" t="s">
        <v>206</v>
      </c>
      <c r="D44" s="149" t="s">
        <v>207</v>
      </c>
      <c r="H44" s="150" t="s">
        <v>128</v>
      </c>
      <c r="J44" s="150" t="s">
        <v>149</v>
      </c>
      <c r="K44" s="150" t="s">
        <v>149</v>
      </c>
      <c r="L44" s="150" t="s">
        <v>149</v>
      </c>
      <c r="M44" s="150" t="s">
        <v>149</v>
      </c>
      <c r="AK44" s="150"/>
      <c r="AL44" s="150" t="s">
        <v>84</v>
      </c>
      <c r="AM44" s="150"/>
    </row>
    <row r="45" spans="1:39" x14ac:dyDescent="0.3">
      <c r="A45" s="148" t="str">
        <f>HYPERLINK("#'Questions'!A364", "364")</f>
        <v>364</v>
      </c>
      <c r="B45" t="s">
        <v>125</v>
      </c>
      <c r="C45" s="149" t="s">
        <v>208</v>
      </c>
      <c r="D45" s="149" t="s">
        <v>209</v>
      </c>
      <c r="H45" s="150" t="s">
        <v>128</v>
      </c>
      <c r="AK45" s="150"/>
      <c r="AL45" s="150" t="s">
        <v>129</v>
      </c>
      <c r="AM45" s="150"/>
    </row>
    <row r="46" spans="1:39" x14ac:dyDescent="0.3">
      <c r="A46" s="148" t="str">
        <f>HYPERLINK("#'Questions'!A368", "368")</f>
        <v>368</v>
      </c>
      <c r="B46" t="s">
        <v>125</v>
      </c>
      <c r="C46" s="149" t="s">
        <v>210</v>
      </c>
      <c r="D46" s="149" t="s">
        <v>211</v>
      </c>
      <c r="H46" s="150" t="s">
        <v>128</v>
      </c>
      <c r="AK46" s="150"/>
      <c r="AL46" s="150" t="s">
        <v>138</v>
      </c>
      <c r="AM46" s="150"/>
    </row>
    <row r="47" spans="1:39" x14ac:dyDescent="0.3">
      <c r="A47" s="148" t="str">
        <f>HYPERLINK("#'Questions'!A691", "691")</f>
        <v>691</v>
      </c>
      <c r="B47" t="s">
        <v>125</v>
      </c>
      <c r="C47" s="149" t="s">
        <v>212</v>
      </c>
      <c r="D47" s="149" t="s">
        <v>213</v>
      </c>
      <c r="H47" s="150" t="s">
        <v>128</v>
      </c>
      <c r="AH47" s="150" t="s">
        <v>149</v>
      </c>
      <c r="AJ47" s="150" t="s">
        <v>149</v>
      </c>
      <c r="AK47" s="150"/>
      <c r="AL47" s="150" t="s">
        <v>138</v>
      </c>
      <c r="AM47" s="150"/>
    </row>
    <row r="48" spans="1:39" x14ac:dyDescent="0.3">
      <c r="A48" s="148" t="str">
        <f>HYPERLINK("#'Questions'!A371", "371")</f>
        <v>371</v>
      </c>
      <c r="B48" t="s">
        <v>125</v>
      </c>
      <c r="C48" s="149" t="s">
        <v>214</v>
      </c>
      <c r="D48" s="149" t="s">
        <v>215</v>
      </c>
      <c r="H48" s="150" t="s">
        <v>128</v>
      </c>
      <c r="AK48" s="150"/>
      <c r="AL48" s="150" t="s">
        <v>138</v>
      </c>
      <c r="AM48" s="150"/>
    </row>
    <row r="49" spans="1:39" x14ac:dyDescent="0.3">
      <c r="A49" s="148" t="str">
        <f>HYPERLINK("#'Questions'!A705", "705")</f>
        <v>705</v>
      </c>
      <c r="B49" t="s">
        <v>125</v>
      </c>
      <c r="C49" s="149" t="s">
        <v>216</v>
      </c>
      <c r="D49" s="149" t="s">
        <v>217</v>
      </c>
      <c r="H49" s="150" t="s">
        <v>128</v>
      </c>
      <c r="AH49" s="150" t="s">
        <v>149</v>
      </c>
      <c r="AJ49" s="150" t="s">
        <v>149</v>
      </c>
      <c r="AK49" s="150"/>
      <c r="AL49" s="150" t="s">
        <v>129</v>
      </c>
      <c r="AM49" s="150"/>
    </row>
    <row r="50" spans="1:39" x14ac:dyDescent="0.3">
      <c r="A50" s="148" t="str">
        <f>HYPERLINK("#'Questions'!A374", "374")</f>
        <v>374</v>
      </c>
      <c r="B50" t="s">
        <v>125</v>
      </c>
      <c r="C50" s="149" t="s">
        <v>218</v>
      </c>
      <c r="D50" s="149" t="s">
        <v>219</v>
      </c>
      <c r="H50" s="150" t="s">
        <v>128</v>
      </c>
      <c r="AK50" s="150"/>
      <c r="AL50" s="150" t="s">
        <v>138</v>
      </c>
      <c r="AM50" s="150"/>
    </row>
    <row r="51" spans="1:39" ht="25" x14ac:dyDescent="0.3">
      <c r="A51" s="148" t="str">
        <f>HYPERLINK("#'Questions'!A714", "714")</f>
        <v>714</v>
      </c>
      <c r="B51" t="s">
        <v>125</v>
      </c>
      <c r="C51" s="149" t="s">
        <v>220</v>
      </c>
      <c r="D51" s="149" t="s">
        <v>221</v>
      </c>
      <c r="H51" s="150" t="s">
        <v>128</v>
      </c>
      <c r="AH51" s="150" t="s">
        <v>149</v>
      </c>
      <c r="AJ51" s="150" t="s">
        <v>149</v>
      </c>
      <c r="AK51" s="150"/>
      <c r="AL51" s="150" t="s">
        <v>129</v>
      </c>
      <c r="AM51" s="150"/>
    </row>
    <row r="52" spans="1:39" ht="25" x14ac:dyDescent="0.3">
      <c r="A52" s="148" t="str">
        <f>HYPERLINK("#'Questions'!A720", "720")</f>
        <v>720</v>
      </c>
      <c r="B52" t="s">
        <v>125</v>
      </c>
      <c r="C52" s="149" t="s">
        <v>222</v>
      </c>
      <c r="D52" s="149" t="s">
        <v>223</v>
      </c>
      <c r="H52" s="150" t="s">
        <v>128</v>
      </c>
      <c r="AH52" s="150" t="s">
        <v>149</v>
      </c>
      <c r="AJ52" s="150" t="s">
        <v>149</v>
      </c>
      <c r="AK52" s="150"/>
      <c r="AL52" s="150" t="s">
        <v>138</v>
      </c>
      <c r="AM52" s="150"/>
    </row>
    <row r="53" spans="1:39" x14ac:dyDescent="0.3">
      <c r="A53" s="148" t="str">
        <f>HYPERLINK("#'Questions'!A377", "377")</f>
        <v>377</v>
      </c>
      <c r="B53" t="s">
        <v>125</v>
      </c>
      <c r="C53" s="149" t="s">
        <v>224</v>
      </c>
      <c r="D53" s="149" t="s">
        <v>225</v>
      </c>
      <c r="H53" s="150" t="s">
        <v>128</v>
      </c>
      <c r="AK53" s="150"/>
      <c r="AL53" s="150" t="s">
        <v>138</v>
      </c>
      <c r="AM53" s="150"/>
    </row>
    <row r="54" spans="1:39" x14ac:dyDescent="0.3">
      <c r="A54" s="148" t="str">
        <f>HYPERLINK("#'Questions'!A395", "395")</f>
        <v>395</v>
      </c>
      <c r="B54" t="s">
        <v>125</v>
      </c>
      <c r="C54" s="149" t="s">
        <v>226</v>
      </c>
      <c r="D54" s="149" t="s">
        <v>227</v>
      </c>
      <c r="H54" s="150" t="s">
        <v>128</v>
      </c>
      <c r="AK54" s="150"/>
      <c r="AL54" s="150" t="s">
        <v>138</v>
      </c>
      <c r="AM54" s="150"/>
    </row>
    <row r="55" spans="1:39" ht="125" x14ac:dyDescent="0.3">
      <c r="A55" s="148" t="str">
        <f>HYPERLINK("#'Questions'!A729", "729")</f>
        <v>729</v>
      </c>
      <c r="B55" t="s">
        <v>125</v>
      </c>
      <c r="C55" s="149" t="s">
        <v>228</v>
      </c>
      <c r="D55" s="149" t="s">
        <v>229</v>
      </c>
      <c r="H55" s="150" t="s">
        <v>128</v>
      </c>
      <c r="J55" s="150" t="s">
        <v>149</v>
      </c>
      <c r="K55" s="150" t="s">
        <v>149</v>
      </c>
      <c r="L55" s="150" t="s">
        <v>149</v>
      </c>
      <c r="M55" s="150" t="s">
        <v>149</v>
      </c>
      <c r="AH55" s="150" t="s">
        <v>149</v>
      </c>
      <c r="AJ55" s="150" t="s">
        <v>149</v>
      </c>
      <c r="AK55" s="150"/>
      <c r="AL55" s="150" t="s">
        <v>84</v>
      </c>
      <c r="AM55" s="150"/>
    </row>
    <row r="56" spans="1:39" x14ac:dyDescent="0.3">
      <c r="A56" s="148" t="str">
        <f>HYPERLINK("#'Questions'!A400", "400")</f>
        <v>400</v>
      </c>
      <c r="B56" t="s">
        <v>125</v>
      </c>
      <c r="C56" s="149" t="s">
        <v>230</v>
      </c>
      <c r="D56" s="149" t="s">
        <v>207</v>
      </c>
      <c r="H56" s="150" t="s">
        <v>128</v>
      </c>
      <c r="J56" s="150" t="s">
        <v>149</v>
      </c>
      <c r="K56" s="150" t="s">
        <v>149</v>
      </c>
      <c r="L56" s="150" t="s">
        <v>149</v>
      </c>
      <c r="M56" s="150" t="s">
        <v>149</v>
      </c>
      <c r="AK56" s="150"/>
      <c r="AL56" s="150" t="s">
        <v>84</v>
      </c>
      <c r="AM56" s="150"/>
    </row>
    <row r="57" spans="1:39" x14ac:dyDescent="0.3">
      <c r="A57" s="148" t="str">
        <f>HYPERLINK("#'Questions'!A401", "401")</f>
        <v>401</v>
      </c>
      <c r="B57" t="s">
        <v>125</v>
      </c>
      <c r="C57" s="149" t="s">
        <v>231</v>
      </c>
      <c r="D57" s="149" t="s">
        <v>231</v>
      </c>
      <c r="H57" s="150" t="s">
        <v>128</v>
      </c>
      <c r="AK57" s="150"/>
      <c r="AL57" s="150" t="s">
        <v>138</v>
      </c>
      <c r="AM57" s="150"/>
    </row>
    <row r="58" spans="1:39" x14ac:dyDescent="0.3">
      <c r="A58" s="148" t="str">
        <f>HYPERLINK("#'Questions'!A403", "403")</f>
        <v>403</v>
      </c>
      <c r="B58" t="s">
        <v>125</v>
      </c>
      <c r="C58" s="149" t="s">
        <v>232</v>
      </c>
      <c r="D58" s="149" t="s">
        <v>233</v>
      </c>
      <c r="H58" s="150" t="s">
        <v>128</v>
      </c>
      <c r="AK58" s="150"/>
      <c r="AL58" s="150" t="s">
        <v>138</v>
      </c>
      <c r="AM58" s="150"/>
    </row>
    <row r="59" spans="1:39" x14ac:dyDescent="0.3">
      <c r="A59" s="148" t="str">
        <f>HYPERLINK("#'Questions'!A407", "407")</f>
        <v>407</v>
      </c>
      <c r="B59" t="s">
        <v>125</v>
      </c>
      <c r="C59" s="149" t="s">
        <v>234</v>
      </c>
      <c r="D59" s="149" t="s">
        <v>235</v>
      </c>
      <c r="H59" s="150" t="s">
        <v>128</v>
      </c>
      <c r="AK59" s="150"/>
      <c r="AL59" s="150" t="s">
        <v>138</v>
      </c>
      <c r="AM59" s="150"/>
    </row>
    <row r="60" spans="1:39" x14ac:dyDescent="0.3">
      <c r="A60" s="148" t="str">
        <f>HYPERLINK("#'Questions'!A411", "411")</f>
        <v>411</v>
      </c>
      <c r="B60" t="s">
        <v>125</v>
      </c>
      <c r="C60" s="149" t="s">
        <v>236</v>
      </c>
      <c r="D60" s="149" t="s">
        <v>237</v>
      </c>
      <c r="H60" s="150" t="s">
        <v>128</v>
      </c>
      <c r="AK60" s="150"/>
      <c r="AL60" s="150" t="s">
        <v>138</v>
      </c>
      <c r="AM60" s="150"/>
    </row>
    <row r="61" spans="1:39" x14ac:dyDescent="0.3">
      <c r="A61" s="148" t="str">
        <f>HYPERLINK("#'Questions'!A415", "415")</f>
        <v>415</v>
      </c>
      <c r="B61" t="s">
        <v>125</v>
      </c>
      <c r="C61" s="149" t="s">
        <v>238</v>
      </c>
      <c r="D61" s="149" t="s">
        <v>239</v>
      </c>
      <c r="H61" s="150" t="s">
        <v>128</v>
      </c>
      <c r="AK61" s="150"/>
      <c r="AL61" s="150" t="s">
        <v>138</v>
      </c>
      <c r="AM61" s="150"/>
    </row>
    <row r="62" spans="1:39" ht="87.5" x14ac:dyDescent="0.3">
      <c r="A62" s="148" t="str">
        <f>HYPERLINK("#'Questions'!A732", "732")</f>
        <v>732</v>
      </c>
      <c r="B62" t="s">
        <v>125</v>
      </c>
      <c r="C62" s="149" t="s">
        <v>240</v>
      </c>
      <c r="D62" s="149" t="s">
        <v>241</v>
      </c>
      <c r="H62" s="150" t="s">
        <v>128</v>
      </c>
      <c r="J62" s="150" t="s">
        <v>149</v>
      </c>
      <c r="K62" s="150" t="s">
        <v>149</v>
      </c>
      <c r="L62" s="150" t="s">
        <v>149</v>
      </c>
      <c r="M62" s="150" t="s">
        <v>149</v>
      </c>
      <c r="AH62" s="150" t="s">
        <v>149</v>
      </c>
      <c r="AJ62" s="150" t="s">
        <v>149</v>
      </c>
      <c r="AK62" s="150"/>
      <c r="AL62" s="150" t="s">
        <v>84</v>
      </c>
      <c r="AM62" s="150"/>
    </row>
    <row r="63" spans="1:39" x14ac:dyDescent="0.3">
      <c r="A63" s="148" t="str">
        <f>HYPERLINK("#'Questions'!A423", "423")</f>
        <v>423</v>
      </c>
      <c r="B63" t="s">
        <v>125</v>
      </c>
      <c r="C63" s="149" t="s">
        <v>242</v>
      </c>
      <c r="D63" s="149" t="s">
        <v>207</v>
      </c>
      <c r="H63" s="150" t="s">
        <v>128</v>
      </c>
      <c r="J63" s="150" t="s">
        <v>149</v>
      </c>
      <c r="K63" s="150" t="s">
        <v>149</v>
      </c>
      <c r="L63" s="150" t="s">
        <v>149</v>
      </c>
      <c r="M63" s="150" t="s">
        <v>149</v>
      </c>
      <c r="AK63" s="150"/>
      <c r="AL63" s="150" t="s">
        <v>84</v>
      </c>
      <c r="AM63" s="150"/>
    </row>
    <row r="64" spans="1:39" x14ac:dyDescent="0.3">
      <c r="A64" s="148" t="str">
        <f>HYPERLINK("#'Questions'!A424", "424")</f>
        <v>424</v>
      </c>
      <c r="B64" t="s">
        <v>125</v>
      </c>
      <c r="C64" s="149" t="s">
        <v>243</v>
      </c>
      <c r="D64" s="149" t="s">
        <v>243</v>
      </c>
      <c r="H64" s="150" t="s">
        <v>128</v>
      </c>
      <c r="AK64" s="150"/>
      <c r="AL64" s="150" t="s">
        <v>138</v>
      </c>
      <c r="AM64" s="150"/>
    </row>
    <row r="65" spans="1:39" x14ac:dyDescent="0.3">
      <c r="A65" s="148" t="str">
        <f>HYPERLINK("#'Questions'!A426", "426")</f>
        <v>426</v>
      </c>
      <c r="B65" t="s">
        <v>125</v>
      </c>
      <c r="C65" s="149" t="s">
        <v>244</v>
      </c>
      <c r="D65" s="149" t="s">
        <v>245</v>
      </c>
      <c r="H65" s="150" t="s">
        <v>128</v>
      </c>
      <c r="AK65" s="150"/>
      <c r="AL65" s="150" t="s">
        <v>138</v>
      </c>
      <c r="AM65" s="150"/>
    </row>
    <row r="66" spans="1:39" x14ac:dyDescent="0.3">
      <c r="A66" s="148" t="str">
        <f>HYPERLINK("#'Questions'!A431", "431")</f>
        <v>431</v>
      </c>
      <c r="B66" t="s">
        <v>125</v>
      </c>
      <c r="C66" s="149" t="s">
        <v>246</v>
      </c>
      <c r="D66" s="149" t="s">
        <v>247</v>
      </c>
      <c r="H66" s="150" t="s">
        <v>128</v>
      </c>
      <c r="AK66" s="150"/>
      <c r="AL66" s="150" t="s">
        <v>138</v>
      </c>
      <c r="AM66" s="150"/>
    </row>
    <row r="67" spans="1:39" x14ac:dyDescent="0.3">
      <c r="A67" s="148" t="str">
        <f>HYPERLINK("#'Questions'!A436", "436")</f>
        <v>436</v>
      </c>
      <c r="B67" t="s">
        <v>125</v>
      </c>
      <c r="C67" s="149" t="s">
        <v>248</v>
      </c>
      <c r="D67" s="149" t="s">
        <v>249</v>
      </c>
      <c r="H67" s="150" t="s">
        <v>128</v>
      </c>
      <c r="AK67" s="150"/>
      <c r="AL67" s="150" t="s">
        <v>138</v>
      </c>
      <c r="AM67" s="150"/>
    </row>
    <row r="68" spans="1:39" x14ac:dyDescent="0.3">
      <c r="A68" s="148" t="str">
        <f>HYPERLINK("#'Questions'!A441", "441")</f>
        <v>441</v>
      </c>
      <c r="B68" t="s">
        <v>125</v>
      </c>
      <c r="C68" s="149" t="s">
        <v>250</v>
      </c>
      <c r="D68" s="149" t="s">
        <v>251</v>
      </c>
      <c r="H68" s="150" t="s">
        <v>128</v>
      </c>
      <c r="AK68" s="150"/>
      <c r="AL68" s="150" t="s">
        <v>138</v>
      </c>
      <c r="AM68" s="150"/>
    </row>
    <row r="69" spans="1:39" x14ac:dyDescent="0.3">
      <c r="A69" s="148" t="str">
        <f>HYPERLINK("#'Questions'!A452", "452")</f>
        <v>452</v>
      </c>
      <c r="B69" t="s">
        <v>125</v>
      </c>
      <c r="C69" s="149" t="s">
        <v>252</v>
      </c>
      <c r="D69" s="149" t="s">
        <v>253</v>
      </c>
      <c r="H69" s="150" t="s">
        <v>128</v>
      </c>
      <c r="AK69" s="150"/>
      <c r="AL69" s="150" t="s">
        <v>129</v>
      </c>
      <c r="AM69" s="150"/>
    </row>
    <row r="70" spans="1:39" x14ac:dyDescent="0.3">
      <c r="A70" s="148" t="str">
        <f>HYPERLINK("#'Questions'!A455", "455")</f>
        <v>455</v>
      </c>
      <c r="B70" t="s">
        <v>125</v>
      </c>
      <c r="C70" s="149" t="s">
        <v>254</v>
      </c>
      <c r="D70" s="149" t="s">
        <v>255</v>
      </c>
      <c r="H70" s="150" t="s">
        <v>128</v>
      </c>
      <c r="AK70" s="150"/>
      <c r="AL70" s="150" t="s">
        <v>129</v>
      </c>
      <c r="AM70" s="150"/>
    </row>
    <row r="71" spans="1:39" ht="37.5" x14ac:dyDescent="0.3">
      <c r="A71" s="148" t="str">
        <f>HYPERLINK("#'Questions'!A462", "462")</f>
        <v>462</v>
      </c>
      <c r="B71" t="s">
        <v>125</v>
      </c>
      <c r="C71" s="149" t="s">
        <v>256</v>
      </c>
      <c r="D71" s="149" t="s">
        <v>257</v>
      </c>
      <c r="H71" s="150" t="s">
        <v>128</v>
      </c>
      <c r="AK71" s="150"/>
      <c r="AL71" s="150" t="s">
        <v>138</v>
      </c>
      <c r="AM71" s="150"/>
    </row>
    <row r="72" spans="1:39" x14ac:dyDescent="0.3">
      <c r="A72" s="148" t="str">
        <f>HYPERLINK("#'Questions'!A464", "464")</f>
        <v>464</v>
      </c>
      <c r="B72" t="s">
        <v>125</v>
      </c>
      <c r="C72" s="149" t="s">
        <v>258</v>
      </c>
      <c r="D72" s="149" t="s">
        <v>259</v>
      </c>
      <c r="H72" s="150" t="s">
        <v>128</v>
      </c>
      <c r="AK72" s="150"/>
      <c r="AL72" s="150" t="s">
        <v>138</v>
      </c>
      <c r="AM72" s="150"/>
    </row>
    <row r="73" spans="1:39" x14ac:dyDescent="0.3">
      <c r="A73" s="148" t="str">
        <f>HYPERLINK("#'Questions'!A475", "475")</f>
        <v>475</v>
      </c>
      <c r="B73" t="s">
        <v>125</v>
      </c>
      <c r="C73" s="149" t="s">
        <v>260</v>
      </c>
      <c r="D73" s="149" t="s">
        <v>261</v>
      </c>
      <c r="H73" s="150" t="s">
        <v>128</v>
      </c>
      <c r="AK73" s="150"/>
      <c r="AL73" s="150" t="s">
        <v>138</v>
      </c>
      <c r="AM73" s="150"/>
    </row>
    <row r="74" spans="1:39" ht="25" x14ac:dyDescent="0.3">
      <c r="A74" s="148" t="str">
        <f>HYPERLINK("#'Questions'!A486", "486")</f>
        <v>486</v>
      </c>
      <c r="B74" t="s">
        <v>125</v>
      </c>
      <c r="C74" s="149" t="s">
        <v>262</v>
      </c>
      <c r="D74" s="149" t="s">
        <v>263</v>
      </c>
      <c r="H74" s="150" t="s">
        <v>128</v>
      </c>
      <c r="AK74" s="150"/>
      <c r="AL74" s="150" t="s">
        <v>138</v>
      </c>
      <c r="AM74" s="150"/>
    </row>
    <row r="75" spans="1:39" x14ac:dyDescent="0.3">
      <c r="A75" s="148" t="str">
        <f>HYPERLINK("#'Questions'!A497", "497")</f>
        <v>497</v>
      </c>
      <c r="B75" t="s">
        <v>125</v>
      </c>
      <c r="C75" s="149" t="s">
        <v>264</v>
      </c>
      <c r="D75" s="149" t="s">
        <v>265</v>
      </c>
      <c r="H75" s="150" t="s">
        <v>128</v>
      </c>
      <c r="AK75" s="150"/>
      <c r="AL75" s="150" t="s">
        <v>138</v>
      </c>
      <c r="AM75" s="150"/>
    </row>
    <row r="76" spans="1:39" ht="25" x14ac:dyDescent="0.3">
      <c r="A76" s="148" t="str">
        <f>HYPERLINK("#'Questions'!A508", "508")</f>
        <v>508</v>
      </c>
      <c r="B76" t="s">
        <v>125</v>
      </c>
      <c r="C76" s="149" t="s">
        <v>266</v>
      </c>
      <c r="D76" s="149" t="s">
        <v>267</v>
      </c>
      <c r="H76" s="150" t="s">
        <v>128</v>
      </c>
      <c r="AK76" s="150"/>
      <c r="AL76" s="150" t="s">
        <v>138</v>
      </c>
      <c r="AM76" s="150"/>
    </row>
    <row r="77" spans="1:39" x14ac:dyDescent="0.3">
      <c r="A77" s="148" t="str">
        <f>HYPERLINK("#'Questions'!A512", "512")</f>
        <v>512</v>
      </c>
      <c r="B77" t="s">
        <v>125</v>
      </c>
      <c r="C77" s="149" t="s">
        <v>268</v>
      </c>
      <c r="D77" s="149" t="s">
        <v>269</v>
      </c>
      <c r="H77" s="150" t="s">
        <v>128</v>
      </c>
      <c r="O77" s="150" t="s">
        <v>149</v>
      </c>
      <c r="P77" s="150"/>
      <c r="Q77" s="150" t="s">
        <v>149</v>
      </c>
      <c r="R77" s="150" t="s">
        <v>149</v>
      </c>
      <c r="AK77" s="150"/>
      <c r="AL77" s="150" t="s">
        <v>85</v>
      </c>
      <c r="AM77" s="150"/>
    </row>
    <row r="78" spans="1:39" ht="25" x14ac:dyDescent="0.3">
      <c r="A78" s="148" t="str">
        <f>HYPERLINK("#'Questions'!A735", "735")</f>
        <v>735</v>
      </c>
      <c r="B78" t="s">
        <v>125</v>
      </c>
      <c r="C78" s="149" t="s">
        <v>270</v>
      </c>
      <c r="D78" s="149" t="s">
        <v>271</v>
      </c>
      <c r="H78" s="150" t="s">
        <v>128</v>
      </c>
      <c r="AH78" s="150" t="s">
        <v>149</v>
      </c>
      <c r="AJ78" s="150" t="s">
        <v>149</v>
      </c>
      <c r="AK78" s="150"/>
      <c r="AL78" s="150" t="s">
        <v>138</v>
      </c>
      <c r="AM78" s="150"/>
    </row>
    <row r="79" spans="1:39" x14ac:dyDescent="0.3">
      <c r="A79" s="148" t="str">
        <f>HYPERLINK("#'Questions'!A513", "513")</f>
        <v>513</v>
      </c>
      <c r="B79" t="s">
        <v>125</v>
      </c>
      <c r="C79" s="149" t="s">
        <v>272</v>
      </c>
      <c r="D79" s="149" t="s">
        <v>273</v>
      </c>
      <c r="H79" s="150" t="s">
        <v>128</v>
      </c>
      <c r="AK79" s="150"/>
      <c r="AL79" s="150" t="s">
        <v>138</v>
      </c>
      <c r="AM79" s="150"/>
    </row>
    <row r="80" spans="1:39" ht="37.5" x14ac:dyDescent="0.3">
      <c r="A80" s="148" t="str">
        <f>HYPERLINK("#'Questions'!A750", "750")</f>
        <v>750</v>
      </c>
      <c r="B80" t="s">
        <v>125</v>
      </c>
      <c r="C80" s="149" t="s">
        <v>274</v>
      </c>
      <c r="D80" s="149" t="s">
        <v>275</v>
      </c>
      <c r="H80" s="150" t="s">
        <v>128</v>
      </c>
      <c r="AH80" s="150" t="s">
        <v>149</v>
      </c>
      <c r="AJ80" s="150" t="s">
        <v>149</v>
      </c>
      <c r="AK80" s="150"/>
      <c r="AL80" s="150" t="s">
        <v>138</v>
      </c>
      <c r="AM80" s="150"/>
    </row>
    <row r="81" spans="1:39" ht="50" x14ac:dyDescent="0.3">
      <c r="A81" s="148" t="str">
        <f>HYPERLINK("#'Questions'!A515", "515")</f>
        <v>515</v>
      </c>
      <c r="B81" t="s">
        <v>125</v>
      </c>
      <c r="C81" s="149" t="s">
        <v>276</v>
      </c>
      <c r="D81" s="149" t="s">
        <v>277</v>
      </c>
      <c r="H81" s="150" t="s">
        <v>128</v>
      </c>
      <c r="AK81" s="150"/>
      <c r="AL81" s="150" t="s">
        <v>138</v>
      </c>
      <c r="AM81" s="150"/>
    </row>
    <row r="82" spans="1:39" x14ac:dyDescent="0.3">
      <c r="A82" s="148" t="str">
        <f>HYPERLINK("#'Questions'!A519", "519")</f>
        <v>519</v>
      </c>
      <c r="B82" t="s">
        <v>125</v>
      </c>
      <c r="C82" s="149" t="s">
        <v>278</v>
      </c>
      <c r="D82" s="149" t="s">
        <v>279</v>
      </c>
      <c r="H82" s="150" t="s">
        <v>128</v>
      </c>
      <c r="O82" s="150" t="s">
        <v>149</v>
      </c>
      <c r="P82" s="150"/>
      <c r="Q82" s="150" t="s">
        <v>149</v>
      </c>
      <c r="R82" s="150" t="s">
        <v>149</v>
      </c>
      <c r="AK82" s="150"/>
      <c r="AL82" s="150" t="s">
        <v>85</v>
      </c>
      <c r="AM82" s="150"/>
    </row>
    <row r="83" spans="1:39" ht="25" x14ac:dyDescent="0.3">
      <c r="A83" s="148" t="str">
        <f>HYPERLINK("#'Questions'!A766", "766")</f>
        <v>766</v>
      </c>
      <c r="B83" t="s">
        <v>125</v>
      </c>
      <c r="C83" s="149" t="s">
        <v>280</v>
      </c>
      <c r="D83" s="149" t="s">
        <v>281</v>
      </c>
      <c r="H83" s="150" t="s">
        <v>128</v>
      </c>
      <c r="AH83" s="150" t="s">
        <v>149</v>
      </c>
      <c r="AJ83" s="150" t="s">
        <v>149</v>
      </c>
      <c r="AK83" s="150"/>
      <c r="AL83" s="150" t="s">
        <v>138</v>
      </c>
      <c r="AM83" s="150"/>
    </row>
    <row r="84" spans="1:39" x14ac:dyDescent="0.3">
      <c r="A84" s="148" t="str">
        <f>HYPERLINK("#'Questions'!A520", "520")</f>
        <v>520</v>
      </c>
      <c r="B84" t="s">
        <v>125</v>
      </c>
      <c r="C84" s="149" t="s">
        <v>282</v>
      </c>
      <c r="D84" s="149" t="s">
        <v>283</v>
      </c>
      <c r="H84" s="150" t="s">
        <v>128</v>
      </c>
      <c r="AK84" s="150"/>
      <c r="AL84" s="150" t="s">
        <v>138</v>
      </c>
      <c r="AM84" s="150"/>
    </row>
    <row r="85" spans="1:39" ht="37.5" x14ac:dyDescent="0.3">
      <c r="A85" s="148" t="str">
        <f>HYPERLINK("#'Questions'!A781", "781")</f>
        <v>781</v>
      </c>
      <c r="B85" t="s">
        <v>125</v>
      </c>
      <c r="C85" s="149" t="s">
        <v>284</v>
      </c>
      <c r="D85" s="149" t="s">
        <v>275</v>
      </c>
      <c r="H85" s="150" t="s">
        <v>128</v>
      </c>
      <c r="AH85" s="150" t="s">
        <v>149</v>
      </c>
      <c r="AJ85" s="150" t="s">
        <v>149</v>
      </c>
      <c r="AK85" s="150"/>
      <c r="AL85" s="150" t="s">
        <v>138</v>
      </c>
      <c r="AM85" s="150"/>
    </row>
    <row r="86" spans="1:39" x14ac:dyDescent="0.3">
      <c r="A86" s="148" t="str">
        <f>HYPERLINK("#'Questions'!A522", "522")</f>
        <v>522</v>
      </c>
      <c r="B86" t="s">
        <v>125</v>
      </c>
      <c r="C86" s="149" t="s">
        <v>285</v>
      </c>
      <c r="D86" s="149" t="s">
        <v>286</v>
      </c>
      <c r="H86" s="150" t="s">
        <v>128</v>
      </c>
      <c r="AK86" s="150"/>
      <c r="AL86" s="150" t="s">
        <v>129</v>
      </c>
      <c r="AM86" s="150"/>
    </row>
    <row r="87" spans="1:39" ht="25" x14ac:dyDescent="0.3">
      <c r="A87" s="148" t="str">
        <f>HYPERLINK("#'Questions'!A525", "525")</f>
        <v>525</v>
      </c>
      <c r="B87" t="s">
        <v>125</v>
      </c>
      <c r="C87" s="149" t="s">
        <v>287</v>
      </c>
      <c r="D87" s="149" t="s">
        <v>288</v>
      </c>
      <c r="H87" s="150" t="s">
        <v>128</v>
      </c>
      <c r="AK87" s="150"/>
      <c r="AL87" s="150" t="s">
        <v>138</v>
      </c>
      <c r="AM87" s="150"/>
    </row>
    <row r="88" spans="1:39" ht="37.5" x14ac:dyDescent="0.3">
      <c r="A88" s="148" t="str">
        <f>HYPERLINK("#'Questions'!A543", "543")</f>
        <v>543</v>
      </c>
      <c r="B88" t="s">
        <v>125</v>
      </c>
      <c r="C88" s="149" t="s">
        <v>289</v>
      </c>
      <c r="D88" s="149" t="s">
        <v>290</v>
      </c>
      <c r="H88" s="150" t="s">
        <v>128</v>
      </c>
      <c r="AK88" s="150"/>
      <c r="AL88" s="150" t="s">
        <v>138</v>
      </c>
      <c r="AM88" s="150"/>
    </row>
    <row r="89" spans="1:39" ht="37.5" x14ac:dyDescent="0.3">
      <c r="A89" s="148" t="str">
        <f>HYPERLINK("#'Questions'!A550", "550")</f>
        <v>550</v>
      </c>
      <c r="B89" t="s">
        <v>125</v>
      </c>
      <c r="C89" s="149" t="s">
        <v>291</v>
      </c>
      <c r="D89" s="149" t="s">
        <v>292</v>
      </c>
      <c r="H89" s="150" t="s">
        <v>128</v>
      </c>
      <c r="AK89" s="150"/>
      <c r="AL89" s="150" t="s">
        <v>138</v>
      </c>
      <c r="AM89" s="150"/>
    </row>
    <row r="90" spans="1:39" x14ac:dyDescent="0.3">
      <c r="A90" s="148" t="str">
        <f>HYPERLINK("#'Questions'!A554", "554")</f>
        <v>554</v>
      </c>
      <c r="B90" t="s">
        <v>125</v>
      </c>
      <c r="C90" s="149" t="s">
        <v>293</v>
      </c>
      <c r="D90" s="149" t="s">
        <v>294</v>
      </c>
      <c r="H90" s="150" t="s">
        <v>128</v>
      </c>
      <c r="O90" s="150" t="s">
        <v>149</v>
      </c>
      <c r="P90" s="150"/>
      <c r="Q90" s="150" t="s">
        <v>149</v>
      </c>
      <c r="R90" s="150" t="s">
        <v>149</v>
      </c>
      <c r="AK90" s="150"/>
      <c r="AL90" s="150" t="s">
        <v>85</v>
      </c>
      <c r="AM90" s="150"/>
    </row>
    <row r="91" spans="1:39" ht="25" x14ac:dyDescent="0.3">
      <c r="A91" s="148" t="str">
        <f>HYPERLINK("#'Questions'!A797", "797")</f>
        <v>797</v>
      </c>
      <c r="B91" t="s">
        <v>125</v>
      </c>
      <c r="C91" s="149" t="s">
        <v>295</v>
      </c>
      <c r="D91" s="149" t="s">
        <v>296</v>
      </c>
      <c r="H91" s="150" t="s">
        <v>128</v>
      </c>
      <c r="AH91" s="150" t="s">
        <v>149</v>
      </c>
      <c r="AJ91" s="150" t="s">
        <v>149</v>
      </c>
      <c r="AK91" s="150"/>
      <c r="AL91" s="150" t="s">
        <v>138</v>
      </c>
      <c r="AM91" s="150"/>
    </row>
    <row r="92" spans="1:39" x14ac:dyDescent="0.3">
      <c r="A92" s="148" t="str">
        <f>HYPERLINK("#'Questions'!A555", "555")</f>
        <v>555</v>
      </c>
      <c r="B92" t="s">
        <v>125</v>
      </c>
      <c r="C92" s="149" t="s">
        <v>297</v>
      </c>
      <c r="D92" s="149" t="s">
        <v>298</v>
      </c>
      <c r="H92" s="150" t="s">
        <v>128</v>
      </c>
      <c r="AK92" s="150"/>
      <c r="AL92" s="150" t="s">
        <v>138</v>
      </c>
      <c r="AM92" s="150"/>
    </row>
    <row r="93" spans="1:39" ht="37.5" x14ac:dyDescent="0.3">
      <c r="A93" s="148" t="str">
        <f>HYPERLINK("#'Questions'!A812", "812")</f>
        <v>812</v>
      </c>
      <c r="B93" t="s">
        <v>125</v>
      </c>
      <c r="C93" s="149" t="s">
        <v>299</v>
      </c>
      <c r="D93" s="149" t="s">
        <v>275</v>
      </c>
      <c r="H93" s="150" t="s">
        <v>128</v>
      </c>
      <c r="AH93" s="150" t="s">
        <v>149</v>
      </c>
      <c r="AJ93" s="150" t="s">
        <v>149</v>
      </c>
      <c r="AK93" s="150"/>
      <c r="AL93" s="150" t="s">
        <v>138</v>
      </c>
      <c r="AM93" s="150"/>
    </row>
    <row r="94" spans="1:39" ht="25" x14ac:dyDescent="0.3">
      <c r="A94" s="148" t="str">
        <f>HYPERLINK("#'Questions'!A557", "557")</f>
        <v>557</v>
      </c>
      <c r="B94" t="s">
        <v>125</v>
      </c>
      <c r="C94" s="149" t="s">
        <v>300</v>
      </c>
      <c r="D94" s="149" t="s">
        <v>301</v>
      </c>
      <c r="H94" s="150" t="s">
        <v>128</v>
      </c>
      <c r="AK94" s="150"/>
      <c r="AL94" s="150" t="s">
        <v>138</v>
      </c>
      <c r="AM94" s="150"/>
    </row>
    <row r="95" spans="1:39" x14ac:dyDescent="0.3">
      <c r="A95" s="148" t="str">
        <f>HYPERLINK("#'Questions'!A571", "571")</f>
        <v>571</v>
      </c>
      <c r="B95" t="s">
        <v>125</v>
      </c>
      <c r="C95" s="149" t="s">
        <v>302</v>
      </c>
      <c r="D95" s="149" t="s">
        <v>303</v>
      </c>
      <c r="H95" s="150" t="s">
        <v>128</v>
      </c>
      <c r="AK95" s="150"/>
      <c r="AL95" s="150" t="s">
        <v>138</v>
      </c>
      <c r="AM95" s="150"/>
    </row>
    <row r="96" spans="1:39" x14ac:dyDescent="0.3">
      <c r="A96" s="148" t="str">
        <f>HYPERLINK("#'Questions'!A576", "576")</f>
        <v>576</v>
      </c>
      <c r="B96" t="s">
        <v>125</v>
      </c>
      <c r="C96" s="149" t="s">
        <v>304</v>
      </c>
      <c r="D96" s="149" t="s">
        <v>305</v>
      </c>
      <c r="H96" s="150" t="s">
        <v>128</v>
      </c>
      <c r="AK96" s="150"/>
      <c r="AL96" s="150" t="s">
        <v>138</v>
      </c>
      <c r="AM96" s="150"/>
    </row>
    <row r="97" spans="1:39" ht="25" x14ac:dyDescent="0.3">
      <c r="A97" s="148" t="str">
        <f>HYPERLINK("#'Questions'!A829", "829")</f>
        <v>829</v>
      </c>
      <c r="B97" t="s">
        <v>125</v>
      </c>
      <c r="C97" s="149" t="s">
        <v>306</v>
      </c>
      <c r="D97" s="149" t="s">
        <v>307</v>
      </c>
      <c r="H97" s="150" t="s">
        <v>128</v>
      </c>
      <c r="AH97" s="150" t="s">
        <v>149</v>
      </c>
      <c r="AJ97" s="150" t="s">
        <v>149</v>
      </c>
      <c r="AK97" s="150"/>
      <c r="AL97" s="150" t="s">
        <v>129</v>
      </c>
      <c r="AM97" s="150"/>
    </row>
    <row r="98" spans="1:39" x14ac:dyDescent="0.3">
      <c r="A98" s="148" t="str">
        <f>HYPERLINK("#'Questions'!A837", "837")</f>
        <v>837</v>
      </c>
      <c r="B98" t="s">
        <v>125</v>
      </c>
      <c r="C98" s="149" t="s">
        <v>308</v>
      </c>
      <c r="D98" s="149" t="s">
        <v>309</v>
      </c>
      <c r="H98" s="150" t="s">
        <v>128</v>
      </c>
      <c r="AH98" s="150" t="s">
        <v>149</v>
      </c>
      <c r="AJ98" s="150" t="s">
        <v>149</v>
      </c>
      <c r="AK98" s="150"/>
      <c r="AL98" s="150" t="s">
        <v>129</v>
      </c>
      <c r="AM98" s="150"/>
    </row>
    <row r="99" spans="1:39" ht="25" x14ac:dyDescent="0.3">
      <c r="A99" s="148" t="str">
        <f>HYPERLINK("#'Questions'!A842", "842")</f>
        <v>842</v>
      </c>
      <c r="B99" t="s">
        <v>125</v>
      </c>
      <c r="C99" s="149" t="s">
        <v>310</v>
      </c>
      <c r="D99" s="149" t="s">
        <v>311</v>
      </c>
      <c r="H99" s="150" t="s">
        <v>128</v>
      </c>
      <c r="AH99" s="150" t="s">
        <v>149</v>
      </c>
      <c r="AJ99" s="150" t="s">
        <v>149</v>
      </c>
      <c r="AK99" s="150"/>
      <c r="AL99" s="150" t="s">
        <v>129</v>
      </c>
      <c r="AM99" s="150"/>
    </row>
    <row r="100" spans="1:39" ht="25" x14ac:dyDescent="0.3">
      <c r="A100" s="148" t="str">
        <f>HYPERLINK("#'Questions'!A847", "847")</f>
        <v>847</v>
      </c>
      <c r="B100" t="s">
        <v>125</v>
      </c>
      <c r="C100" s="149" t="s">
        <v>312</v>
      </c>
      <c r="D100" s="149" t="s">
        <v>313</v>
      </c>
      <c r="H100" s="150" t="s">
        <v>128</v>
      </c>
      <c r="AH100" s="150" t="s">
        <v>149</v>
      </c>
      <c r="AJ100" s="150" t="s">
        <v>149</v>
      </c>
      <c r="AK100" s="150"/>
      <c r="AL100" s="150" t="s">
        <v>129</v>
      </c>
      <c r="AM100" s="150"/>
    </row>
    <row r="101" spans="1:39" ht="25" x14ac:dyDescent="0.3">
      <c r="A101" s="148" t="str">
        <f>HYPERLINK("#'Questions'!A852", "852")</f>
        <v>852</v>
      </c>
      <c r="B101" t="s">
        <v>125</v>
      </c>
      <c r="C101" s="149" t="s">
        <v>314</v>
      </c>
      <c r="D101" s="149" t="s">
        <v>315</v>
      </c>
      <c r="H101" s="150" t="s">
        <v>128</v>
      </c>
      <c r="AH101" s="150" t="s">
        <v>149</v>
      </c>
      <c r="AJ101" s="150" t="s">
        <v>149</v>
      </c>
      <c r="AK101" s="150"/>
      <c r="AL101" s="150" t="s">
        <v>138</v>
      </c>
      <c r="AM101" s="150"/>
    </row>
    <row r="102" spans="1:39" ht="25" x14ac:dyDescent="0.3">
      <c r="A102" s="148" t="str">
        <f>HYPERLINK("#'Questions'!A854", "854")</f>
        <v>854</v>
      </c>
      <c r="B102" t="s">
        <v>125</v>
      </c>
      <c r="C102" s="149" t="s">
        <v>316</v>
      </c>
      <c r="D102" s="149" t="s">
        <v>317</v>
      </c>
      <c r="H102" s="150" t="s">
        <v>128</v>
      </c>
      <c r="AH102" s="150" t="s">
        <v>149</v>
      </c>
      <c r="AJ102" s="150" t="s">
        <v>149</v>
      </c>
      <c r="AK102" s="150"/>
      <c r="AL102" s="150" t="s">
        <v>129</v>
      </c>
      <c r="AM102" s="150"/>
    </row>
    <row r="103" spans="1:39" ht="25" x14ac:dyDescent="0.3">
      <c r="A103" s="148" t="str">
        <f>HYPERLINK("#'Questions'!A865", "865")</f>
        <v>865</v>
      </c>
      <c r="B103" t="s">
        <v>125</v>
      </c>
      <c r="C103" s="149" t="s">
        <v>318</v>
      </c>
      <c r="D103" s="149" t="s">
        <v>319</v>
      </c>
      <c r="H103" s="150" t="s">
        <v>128</v>
      </c>
      <c r="AH103" s="150" t="s">
        <v>149</v>
      </c>
      <c r="AJ103" s="150" t="s">
        <v>149</v>
      </c>
      <c r="AK103" s="150"/>
      <c r="AL103" s="150" t="s">
        <v>138</v>
      </c>
      <c r="AM103" s="150"/>
    </row>
    <row r="104" spans="1:39" x14ac:dyDescent="0.3">
      <c r="A104" s="148" t="str">
        <f>HYPERLINK("#'Questions'!A871", "871")</f>
        <v>871</v>
      </c>
      <c r="B104" t="s">
        <v>125</v>
      </c>
      <c r="C104" s="149" t="s">
        <v>320</v>
      </c>
      <c r="D104" s="149" t="s">
        <v>321</v>
      </c>
      <c r="H104" s="150" t="s">
        <v>128</v>
      </c>
      <c r="AH104" s="150" t="s">
        <v>149</v>
      </c>
      <c r="AJ104" s="150" t="s">
        <v>149</v>
      </c>
      <c r="AK104" s="150"/>
      <c r="AL104" s="150" t="s">
        <v>138</v>
      </c>
      <c r="AM104" s="150"/>
    </row>
    <row r="105" spans="1:39" ht="37.5" x14ac:dyDescent="0.3">
      <c r="A105" s="148" t="str">
        <f>HYPERLINK("#'Questions'!A909", "909")</f>
        <v>909</v>
      </c>
      <c r="B105" t="s">
        <v>125</v>
      </c>
      <c r="C105" s="149" t="s">
        <v>322</v>
      </c>
      <c r="D105" s="149" t="s">
        <v>323</v>
      </c>
      <c r="H105" s="150" t="s">
        <v>128</v>
      </c>
      <c r="O105" s="150" t="s">
        <v>149</v>
      </c>
      <c r="P105" s="150"/>
      <c r="Q105" s="150" t="s">
        <v>149</v>
      </c>
      <c r="R105" s="150" t="s">
        <v>149</v>
      </c>
      <c r="AH105" s="150" t="s">
        <v>149</v>
      </c>
      <c r="AJ105" s="150" t="s">
        <v>149</v>
      </c>
      <c r="AK105" s="150"/>
      <c r="AL105" s="150" t="s">
        <v>85</v>
      </c>
      <c r="AM105" s="150"/>
    </row>
    <row r="106" spans="1:39" x14ac:dyDescent="0.3">
      <c r="A106" s="148" t="str">
        <f>HYPERLINK("#'Questions'!A879", "879")</f>
        <v>879</v>
      </c>
      <c r="B106" t="s">
        <v>125</v>
      </c>
      <c r="C106" s="149" t="s">
        <v>324</v>
      </c>
      <c r="D106" s="149" t="s">
        <v>325</v>
      </c>
      <c r="H106" s="150" t="s">
        <v>128</v>
      </c>
      <c r="AH106" s="150" t="s">
        <v>149</v>
      </c>
      <c r="AJ106" s="150" t="s">
        <v>149</v>
      </c>
      <c r="AK106" s="150"/>
      <c r="AL106" s="150" t="s">
        <v>138</v>
      </c>
      <c r="AM106" s="150"/>
    </row>
    <row r="107" spans="1:39" ht="25" x14ac:dyDescent="0.3">
      <c r="A107" s="148" t="str">
        <f>HYPERLINK("#'Questions'!A888", "888")</f>
        <v>888</v>
      </c>
      <c r="B107" t="s">
        <v>125</v>
      </c>
      <c r="C107" s="149" t="s">
        <v>326</v>
      </c>
      <c r="D107" s="149" t="s">
        <v>327</v>
      </c>
      <c r="H107" s="150" t="s">
        <v>128</v>
      </c>
      <c r="AH107" s="150" t="s">
        <v>149</v>
      </c>
      <c r="AJ107" s="150" t="s">
        <v>149</v>
      </c>
      <c r="AK107" s="150"/>
      <c r="AL107" s="150" t="s">
        <v>129</v>
      </c>
      <c r="AM107" s="150"/>
    </row>
    <row r="108" spans="1:39" ht="25" x14ac:dyDescent="0.3">
      <c r="A108" s="148" t="str">
        <f>HYPERLINK("#'Questions'!A893", "893")</f>
        <v>893</v>
      </c>
      <c r="B108" t="s">
        <v>125</v>
      </c>
      <c r="C108" s="149" t="s">
        <v>328</v>
      </c>
      <c r="D108" s="149" t="s">
        <v>329</v>
      </c>
      <c r="H108" s="150" t="s">
        <v>128</v>
      </c>
      <c r="AH108" s="150" t="s">
        <v>149</v>
      </c>
      <c r="AJ108" s="150" t="s">
        <v>149</v>
      </c>
      <c r="AK108" s="150"/>
      <c r="AL108" s="150" t="s">
        <v>129</v>
      </c>
      <c r="AM108" s="150"/>
    </row>
    <row r="109" spans="1:39" ht="25" x14ac:dyDescent="0.3">
      <c r="A109" s="148" t="str">
        <f>HYPERLINK("#'Questions'!A898", "898")</f>
        <v>898</v>
      </c>
      <c r="B109" t="s">
        <v>125</v>
      </c>
      <c r="C109" s="149" t="s">
        <v>330</v>
      </c>
      <c r="D109" s="149" t="s">
        <v>331</v>
      </c>
      <c r="H109" s="150" t="s">
        <v>128</v>
      </c>
      <c r="V109" t="s">
        <v>149</v>
      </c>
      <c r="AH109" s="150" t="s">
        <v>149</v>
      </c>
      <c r="AI109" t="s">
        <v>149</v>
      </c>
      <c r="AJ109" s="150" t="s">
        <v>149</v>
      </c>
      <c r="AK109" s="150"/>
      <c r="AL109" s="150" t="s">
        <v>129</v>
      </c>
      <c r="AM109" s="150"/>
    </row>
    <row r="110" spans="1:39" ht="25" x14ac:dyDescent="0.3">
      <c r="A110" s="148" t="str">
        <f>HYPERLINK("#'Questions'!A581", "581")</f>
        <v>581</v>
      </c>
      <c r="B110" t="s">
        <v>125</v>
      </c>
      <c r="C110" s="149" t="s">
        <v>332</v>
      </c>
      <c r="D110" s="149" t="s">
        <v>333</v>
      </c>
      <c r="H110" s="150" t="s">
        <v>128</v>
      </c>
      <c r="AK110" s="150"/>
      <c r="AL110" s="150" t="s">
        <v>129</v>
      </c>
      <c r="AM110" s="150"/>
    </row>
    <row r="111" spans="1:39" ht="25" x14ac:dyDescent="0.3">
      <c r="A111" s="148" t="str">
        <f>HYPERLINK("#'Questions'!A591", "591")</f>
        <v>591</v>
      </c>
      <c r="B111" t="s">
        <v>125</v>
      </c>
      <c r="C111" s="149" t="s">
        <v>334</v>
      </c>
      <c r="D111" s="149" t="s">
        <v>335</v>
      </c>
      <c r="H111" s="150" t="s">
        <v>128</v>
      </c>
      <c r="AK111" s="150"/>
      <c r="AL111" s="150" t="s">
        <v>138</v>
      </c>
      <c r="AM111" s="150"/>
    </row>
    <row r="112" spans="1:39" ht="25" x14ac:dyDescent="0.3">
      <c r="A112" s="148" t="str">
        <f>HYPERLINK("#'Questions'!A597", "597")</f>
        <v>597</v>
      </c>
      <c r="B112" t="s">
        <v>125</v>
      </c>
      <c r="C112" s="149" t="s">
        <v>336</v>
      </c>
      <c r="D112" s="149" t="s">
        <v>337</v>
      </c>
      <c r="H112" s="150" t="s">
        <v>128</v>
      </c>
      <c r="AK112" s="150"/>
      <c r="AL112" s="150" t="s">
        <v>138</v>
      </c>
      <c r="AM112" s="150"/>
    </row>
    <row r="113" spans="1:42" ht="50" x14ac:dyDescent="0.3">
      <c r="A113" s="148" t="str">
        <f>HYPERLINK("#'Questions'!A915", "915")</f>
        <v>915</v>
      </c>
      <c r="B113" t="s">
        <v>125</v>
      </c>
      <c r="C113" s="149" t="s">
        <v>338</v>
      </c>
      <c r="D113" s="149" t="s">
        <v>339</v>
      </c>
      <c r="H113" s="150" t="s">
        <v>128</v>
      </c>
      <c r="W113" s="150" t="s">
        <v>149</v>
      </c>
      <c r="AC113" s="150" t="s">
        <v>149</v>
      </c>
      <c r="AE113" s="150" t="s">
        <v>149</v>
      </c>
      <c r="AG113" s="150" t="s">
        <v>340</v>
      </c>
      <c r="AH113" s="150" t="s">
        <v>149</v>
      </c>
      <c r="AI113" s="150" t="s">
        <v>149</v>
      </c>
      <c r="AJ113" s="150" t="s">
        <v>149</v>
      </c>
      <c r="AK113" s="150"/>
      <c r="AL113" s="150" t="s">
        <v>129</v>
      </c>
      <c r="AM113" s="150" t="s">
        <v>341</v>
      </c>
      <c r="AP113" s="150">
        <v>5</v>
      </c>
    </row>
    <row r="114" spans="1:42" ht="62.5" x14ac:dyDescent="0.3">
      <c r="A114" s="148" t="str">
        <f>HYPERLINK("#'Questions'!A929", "929")</f>
        <v>929</v>
      </c>
      <c r="B114" t="s">
        <v>125</v>
      </c>
      <c r="C114" s="149" t="s">
        <v>342</v>
      </c>
      <c r="D114" s="149" t="s">
        <v>343</v>
      </c>
      <c r="H114" s="150" t="s">
        <v>128</v>
      </c>
      <c r="AH114" s="150" t="s">
        <v>149</v>
      </c>
      <c r="AJ114" s="150" t="s">
        <v>149</v>
      </c>
      <c r="AK114" s="150"/>
      <c r="AL114" s="150" t="s">
        <v>129</v>
      </c>
      <c r="AM114" s="150"/>
    </row>
    <row r="115" spans="1:42" x14ac:dyDescent="0.3">
      <c r="A115" s="148" t="str">
        <f>HYPERLINK("#'Questions'!A608", "608")</f>
        <v>608</v>
      </c>
      <c r="B115" t="s">
        <v>125</v>
      </c>
      <c r="C115" s="149" t="s">
        <v>344</v>
      </c>
      <c r="D115" s="149" t="s">
        <v>345</v>
      </c>
      <c r="H115" s="150" t="s">
        <v>128</v>
      </c>
      <c r="AK115" s="150"/>
      <c r="AL115" s="150" t="s">
        <v>138</v>
      </c>
      <c r="AM115" s="150"/>
    </row>
    <row r="116" spans="1:42" ht="37.5" x14ac:dyDescent="0.3">
      <c r="A116" s="148" t="str">
        <f>HYPERLINK("#'Questions'!A936", "936")</f>
        <v>936</v>
      </c>
      <c r="B116" t="s">
        <v>125</v>
      </c>
      <c r="C116" s="149" t="s">
        <v>346</v>
      </c>
      <c r="D116" s="149" t="s">
        <v>347</v>
      </c>
      <c r="H116" s="150" t="s">
        <v>128</v>
      </c>
      <c r="AH116" s="150" t="s">
        <v>149</v>
      </c>
      <c r="AJ116" s="150" t="s">
        <v>149</v>
      </c>
      <c r="AK116" s="150"/>
      <c r="AL116" s="150" t="s">
        <v>138</v>
      </c>
      <c r="AM116" s="150"/>
    </row>
    <row r="117" spans="1:42" ht="25" x14ac:dyDescent="0.3">
      <c r="A117" s="148" t="str">
        <f>HYPERLINK("#'Questions'!A958", "958")</f>
        <v>958</v>
      </c>
      <c r="B117" t="s">
        <v>125</v>
      </c>
      <c r="C117" s="149" t="s">
        <v>348</v>
      </c>
      <c r="D117" s="149" t="s">
        <v>349</v>
      </c>
      <c r="H117" s="150" t="s">
        <v>128</v>
      </c>
      <c r="AH117" s="150" t="s">
        <v>149</v>
      </c>
      <c r="AJ117" s="150" t="s">
        <v>149</v>
      </c>
      <c r="AK117" s="150"/>
      <c r="AL117" s="150" t="s">
        <v>138</v>
      </c>
      <c r="AM117" s="150"/>
    </row>
    <row r="118" spans="1:42" ht="37.5" x14ac:dyDescent="0.3">
      <c r="A118" s="148" t="str">
        <f>HYPERLINK("#'Questions'!A610", "610")</f>
        <v>610</v>
      </c>
      <c r="B118" t="s">
        <v>125</v>
      </c>
      <c r="C118" s="149" t="s">
        <v>350</v>
      </c>
      <c r="D118" s="149" t="s">
        <v>351</v>
      </c>
      <c r="H118" s="150" t="s">
        <v>128</v>
      </c>
      <c r="W118" s="150" t="s">
        <v>149</v>
      </c>
      <c r="AC118" s="150" t="s">
        <v>149</v>
      </c>
      <c r="AE118" s="150" t="s">
        <v>149</v>
      </c>
      <c r="AG118" s="150" t="s">
        <v>340</v>
      </c>
      <c r="AK118" s="150"/>
      <c r="AL118" s="150" t="s">
        <v>129</v>
      </c>
      <c r="AM118" s="150" t="s">
        <v>341</v>
      </c>
      <c r="AP118" s="150">
        <v>5</v>
      </c>
    </row>
    <row r="119" spans="1:42" ht="37.5" x14ac:dyDescent="0.3">
      <c r="A119" s="148" t="str">
        <f>HYPERLINK("#'Questions'!A616", "616")</f>
        <v>616</v>
      </c>
      <c r="B119" t="s">
        <v>125</v>
      </c>
      <c r="C119" s="149" t="s">
        <v>352</v>
      </c>
      <c r="D119" s="149" t="s">
        <v>353</v>
      </c>
      <c r="H119" s="150" t="s">
        <v>128</v>
      </c>
      <c r="W119" s="150" t="s">
        <v>149</v>
      </c>
      <c r="AC119" s="150" t="s">
        <v>149</v>
      </c>
      <c r="AE119" s="150" t="s">
        <v>149</v>
      </c>
      <c r="AG119" s="150" t="s">
        <v>340</v>
      </c>
      <c r="AK119" s="150"/>
      <c r="AL119" s="150" t="s">
        <v>129</v>
      </c>
      <c r="AM119" s="150" t="s">
        <v>341</v>
      </c>
      <c r="AP119" s="150">
        <v>5</v>
      </c>
    </row>
    <row r="120" spans="1:42" ht="25" x14ac:dyDescent="0.3">
      <c r="A120" s="148" t="str">
        <f>HYPERLINK("#'Questions'!A622", "622")</f>
        <v>622</v>
      </c>
      <c r="B120" t="s">
        <v>125</v>
      </c>
      <c r="C120" s="149" t="s">
        <v>354</v>
      </c>
      <c r="D120" s="149" t="s">
        <v>355</v>
      </c>
      <c r="H120" s="150" t="s">
        <v>128</v>
      </c>
      <c r="AK120" s="150"/>
      <c r="AL120" s="150" t="s">
        <v>129</v>
      </c>
      <c r="AM120" s="150"/>
    </row>
    <row r="121" spans="1:42" ht="37.5" x14ac:dyDescent="0.3">
      <c r="A121" s="148" t="str">
        <f>HYPERLINK("#'Questions'!A624", "624")</f>
        <v>624</v>
      </c>
      <c r="B121" t="s">
        <v>125</v>
      </c>
      <c r="C121" s="149" t="s">
        <v>356</v>
      </c>
      <c r="D121" s="149" t="s">
        <v>357</v>
      </c>
      <c r="H121" s="150" t="s">
        <v>128</v>
      </c>
      <c r="AK121" s="150"/>
      <c r="AL121" s="150" t="s">
        <v>138</v>
      </c>
      <c r="AM121" s="150"/>
    </row>
    <row r="122" spans="1:42" ht="50" x14ac:dyDescent="0.3">
      <c r="A122" s="148" t="str">
        <f>HYPERLINK("#'Questions'!A964", "964")</f>
        <v>964</v>
      </c>
      <c r="B122" t="s">
        <v>125</v>
      </c>
      <c r="C122" s="149" t="s">
        <v>358</v>
      </c>
      <c r="D122" s="149" t="s">
        <v>359</v>
      </c>
      <c r="H122" s="150" t="s">
        <v>128</v>
      </c>
      <c r="AH122" s="150" t="s">
        <v>149</v>
      </c>
      <c r="AJ122" s="150" t="s">
        <v>149</v>
      </c>
      <c r="AK122" s="150"/>
      <c r="AL122" s="150" t="s">
        <v>138</v>
      </c>
      <c r="AM122" s="150"/>
    </row>
    <row r="123" spans="1:42" ht="37.5" x14ac:dyDescent="0.3">
      <c r="A123" s="148" t="str">
        <f>HYPERLINK("#'Questions'!A626", "626")</f>
        <v>626</v>
      </c>
      <c r="B123" t="s">
        <v>125</v>
      </c>
      <c r="C123" s="149" t="s">
        <v>360</v>
      </c>
      <c r="D123" s="149" t="s">
        <v>361</v>
      </c>
      <c r="H123" s="150" t="s">
        <v>128</v>
      </c>
      <c r="AK123" s="150"/>
      <c r="AL123" s="150" t="s">
        <v>138</v>
      </c>
      <c r="AM123" s="150"/>
    </row>
    <row r="124" spans="1:42" x14ac:dyDescent="0.3">
      <c r="A124" s="148" t="str">
        <f>HYPERLINK("#'Questions'!A628", "628")</f>
        <v>628</v>
      </c>
      <c r="B124" t="s">
        <v>125</v>
      </c>
      <c r="C124" s="149" t="s">
        <v>362</v>
      </c>
      <c r="D124" s="149" t="s">
        <v>363</v>
      </c>
      <c r="H124" s="150" t="s">
        <v>128</v>
      </c>
      <c r="AK124" s="150"/>
      <c r="AL124" s="150" t="s">
        <v>129</v>
      </c>
      <c r="AM124" s="150"/>
    </row>
    <row r="125" spans="1:42" ht="62.5" x14ac:dyDescent="0.3">
      <c r="A125" s="148" t="str">
        <f>HYPERLINK("#'Questions'!A986", "986")</f>
        <v>986</v>
      </c>
      <c r="B125" t="s">
        <v>125</v>
      </c>
      <c r="C125" s="149" t="s">
        <v>364</v>
      </c>
      <c r="D125" s="149" t="s">
        <v>365</v>
      </c>
      <c r="H125" s="150" t="s">
        <v>128</v>
      </c>
      <c r="O125" s="150" t="s">
        <v>149</v>
      </c>
      <c r="P125" s="150"/>
      <c r="Q125" s="150" t="s">
        <v>149</v>
      </c>
      <c r="R125" s="150" t="s">
        <v>149</v>
      </c>
      <c r="AH125" s="150" t="s">
        <v>149</v>
      </c>
      <c r="AJ125" s="150" t="s">
        <v>149</v>
      </c>
      <c r="AK125" s="150"/>
      <c r="AL125" s="150" t="s">
        <v>85</v>
      </c>
      <c r="AM125" s="150"/>
    </row>
    <row r="126" spans="1:42" x14ac:dyDescent="0.3">
      <c r="A126" s="148" t="str">
        <f>HYPERLINK("#'Questions'!A630", "630")</f>
        <v>630</v>
      </c>
      <c r="B126" t="s">
        <v>125</v>
      </c>
      <c r="C126" s="149" t="s">
        <v>366</v>
      </c>
      <c r="D126" s="149" t="s">
        <v>367</v>
      </c>
      <c r="H126" s="150" t="s">
        <v>128</v>
      </c>
      <c r="AK126" s="150"/>
      <c r="AL126" s="150" t="s">
        <v>138</v>
      </c>
      <c r="AM126" s="150"/>
    </row>
    <row r="127" spans="1:42" ht="50" x14ac:dyDescent="0.3">
      <c r="A127" s="148" t="str">
        <f>HYPERLINK("#'Questions'!A641", "641")</f>
        <v>641</v>
      </c>
      <c r="B127" t="s">
        <v>125</v>
      </c>
      <c r="C127" s="149" t="s">
        <v>368</v>
      </c>
      <c r="D127" s="149" t="s">
        <v>369</v>
      </c>
      <c r="H127" s="150" t="s">
        <v>128</v>
      </c>
      <c r="AK127" s="150"/>
      <c r="AL127" s="150" t="s">
        <v>129</v>
      </c>
      <c r="AM127" s="150"/>
    </row>
    <row r="128" spans="1:42" x14ac:dyDescent="0.3">
      <c r="A128" s="148" t="str">
        <f>HYPERLINK("#'Questions'!A652", "652")</f>
        <v>652</v>
      </c>
      <c r="B128" t="s">
        <v>125</v>
      </c>
      <c r="C128" s="149" t="s">
        <v>370</v>
      </c>
      <c r="D128" s="149" t="s">
        <v>371</v>
      </c>
      <c r="H128" s="150" t="s">
        <v>128</v>
      </c>
      <c r="O128" s="150" t="s">
        <v>149</v>
      </c>
      <c r="P128" s="150"/>
      <c r="Q128" s="150" t="s">
        <v>149</v>
      </c>
      <c r="R128" s="150" t="s">
        <v>149</v>
      </c>
      <c r="AK128" s="150"/>
      <c r="AL128" s="150" t="s">
        <v>85</v>
      </c>
      <c r="AM128" s="150"/>
    </row>
    <row r="129" spans="1:39" x14ac:dyDescent="0.3">
      <c r="A129" s="148" t="str">
        <f>HYPERLINK("#'Questions'!A653", "653")</f>
        <v>653</v>
      </c>
      <c r="B129" t="s">
        <v>125</v>
      </c>
      <c r="C129" s="149" t="s">
        <v>372</v>
      </c>
      <c r="D129" s="149" t="s">
        <v>373</v>
      </c>
      <c r="H129" s="150" t="s">
        <v>128</v>
      </c>
      <c r="O129" s="150" t="s">
        <v>149</v>
      </c>
      <c r="P129" s="150"/>
      <c r="Q129" s="150" t="s">
        <v>149</v>
      </c>
      <c r="R129" s="150" t="s">
        <v>149</v>
      </c>
      <c r="AK129" s="150"/>
      <c r="AL129" s="150" t="s">
        <v>85</v>
      </c>
      <c r="AM129" s="150"/>
    </row>
    <row r="130" spans="1:39" x14ac:dyDescent="0.3">
      <c r="A130" s="148" t="str">
        <f>HYPERLINK("#'Questions'!A654", "654")</f>
        <v>654</v>
      </c>
      <c r="B130" t="s">
        <v>125</v>
      </c>
      <c r="C130" s="149" t="s">
        <v>374</v>
      </c>
      <c r="D130" s="149" t="s">
        <v>375</v>
      </c>
      <c r="H130" s="150" t="s">
        <v>128</v>
      </c>
      <c r="AK130" s="150"/>
      <c r="AL130" s="150" t="s">
        <v>129</v>
      </c>
      <c r="AM130" s="150"/>
    </row>
  </sheetData>
  <mergeCells count="6">
    <mergeCell ref="AH1:AJ1"/>
    <mergeCell ref="C1:D1"/>
    <mergeCell ref="E1:I1"/>
    <mergeCell ref="J1:M1"/>
    <mergeCell ref="N1:T1"/>
    <mergeCell ref="V1:AG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F986"/>
  <sheetViews>
    <sheetView workbookViewId="0">
      <selection activeCell="E1" sqref="E1:E1048576"/>
    </sheetView>
  </sheetViews>
  <sheetFormatPr defaultColWidth="9.1796875" defaultRowHeight="14.5" x14ac:dyDescent="0.35"/>
  <cols>
    <col min="1" max="1" width="5.7265625" style="106" customWidth="1"/>
    <col min="2" max="2" width="25.7265625" style="106" customWidth="1"/>
    <col min="3" max="3" width="50.7265625" style="106" customWidth="1"/>
    <col min="4" max="4" width="10.7265625" style="106" customWidth="1"/>
    <col min="5" max="5" width="25.7265625" style="106" customWidth="1"/>
    <col min="6" max="6" width="9.1796875" style="106" customWidth="1"/>
    <col min="7" max="16384" width="9.1796875" style="106"/>
  </cols>
  <sheetData>
    <row r="2" spans="1:6" x14ac:dyDescent="0.35">
      <c r="A2" s="151" t="s">
        <v>126</v>
      </c>
      <c r="B2" s="151"/>
      <c r="C2" s="151" t="s">
        <v>127</v>
      </c>
      <c r="D2" s="151" t="s">
        <v>378</v>
      </c>
      <c r="E2" s="151" t="s">
        <v>129</v>
      </c>
      <c r="F2" s="151" t="s">
        <v>379</v>
      </c>
    </row>
    <row r="3" spans="1:6" x14ac:dyDescent="0.35">
      <c r="B3" t="s">
        <v>380</v>
      </c>
      <c r="C3" t="s">
        <v>381</v>
      </c>
      <c r="D3" t="s">
        <v>382</v>
      </c>
    </row>
    <row r="4" spans="1:6" x14ac:dyDescent="0.35">
      <c r="B4" t="s">
        <v>383</v>
      </c>
      <c r="C4" t="s">
        <v>384</v>
      </c>
      <c r="D4" t="s">
        <v>382</v>
      </c>
    </row>
    <row r="5" spans="1:6" x14ac:dyDescent="0.35">
      <c r="A5" s="151" t="s">
        <v>130</v>
      </c>
      <c r="B5" s="151"/>
      <c r="C5" s="151" t="s">
        <v>131</v>
      </c>
      <c r="D5" s="151" t="s">
        <v>378</v>
      </c>
      <c r="E5" s="151" t="s">
        <v>129</v>
      </c>
      <c r="F5" s="151" t="s">
        <v>379</v>
      </c>
    </row>
    <row r="6" spans="1:6" x14ac:dyDescent="0.35">
      <c r="B6" t="s">
        <v>385</v>
      </c>
      <c r="C6" t="s">
        <v>381</v>
      </c>
      <c r="D6" t="s">
        <v>382</v>
      </c>
    </row>
    <row r="7" spans="1:6" x14ac:dyDescent="0.35">
      <c r="B7" t="s">
        <v>386</v>
      </c>
      <c r="C7" t="s">
        <v>384</v>
      </c>
      <c r="D7" t="s">
        <v>382</v>
      </c>
    </row>
    <row r="8" spans="1:6" x14ac:dyDescent="0.35">
      <c r="B8" t="s">
        <v>387</v>
      </c>
      <c r="C8" t="s">
        <v>388</v>
      </c>
      <c r="D8" t="s">
        <v>382</v>
      </c>
    </row>
    <row r="9" spans="1:6" x14ac:dyDescent="0.35">
      <c r="B9" t="s">
        <v>389</v>
      </c>
      <c r="C9" t="s">
        <v>390</v>
      </c>
      <c r="D9" t="s">
        <v>382</v>
      </c>
    </row>
    <row r="10" spans="1:6" x14ac:dyDescent="0.35">
      <c r="A10" s="151" t="s">
        <v>132</v>
      </c>
      <c r="B10" s="151"/>
      <c r="C10" s="151" t="s">
        <v>133</v>
      </c>
      <c r="D10" s="151" t="s">
        <v>378</v>
      </c>
      <c r="E10" s="151" t="s">
        <v>129</v>
      </c>
      <c r="F10" s="151" t="s">
        <v>379</v>
      </c>
    </row>
    <row r="11" spans="1:6" x14ac:dyDescent="0.35">
      <c r="B11" t="s">
        <v>385</v>
      </c>
      <c r="C11" t="s">
        <v>391</v>
      </c>
      <c r="D11" t="s">
        <v>382</v>
      </c>
    </row>
    <row r="12" spans="1:6" x14ac:dyDescent="0.35">
      <c r="B12" t="s">
        <v>386</v>
      </c>
      <c r="C12" t="s">
        <v>392</v>
      </c>
      <c r="D12" t="s">
        <v>382</v>
      </c>
    </row>
    <row r="13" spans="1:6" x14ac:dyDescent="0.35">
      <c r="B13" t="s">
        <v>387</v>
      </c>
      <c r="C13" t="s">
        <v>393</v>
      </c>
      <c r="D13" t="s">
        <v>382</v>
      </c>
    </row>
    <row r="14" spans="1:6" x14ac:dyDescent="0.35">
      <c r="B14" t="s">
        <v>389</v>
      </c>
      <c r="C14" t="s">
        <v>394</v>
      </c>
      <c r="D14" t="s">
        <v>382</v>
      </c>
    </row>
    <row r="15" spans="1:6" x14ac:dyDescent="0.35">
      <c r="B15" t="s">
        <v>395</v>
      </c>
      <c r="C15" t="s">
        <v>396</v>
      </c>
      <c r="D15" t="s">
        <v>382</v>
      </c>
    </row>
    <row r="16" spans="1:6" x14ac:dyDescent="0.35">
      <c r="B16" t="s">
        <v>397</v>
      </c>
      <c r="C16" t="s">
        <v>398</v>
      </c>
      <c r="D16" t="s">
        <v>382</v>
      </c>
    </row>
    <row r="17" spans="2:4" x14ac:dyDescent="0.35">
      <c r="B17" t="s">
        <v>399</v>
      </c>
      <c r="C17" t="s">
        <v>400</v>
      </c>
      <c r="D17" t="s">
        <v>382</v>
      </c>
    </row>
    <row r="18" spans="2:4" x14ac:dyDescent="0.35">
      <c r="B18" t="s">
        <v>401</v>
      </c>
      <c r="C18" t="s">
        <v>402</v>
      </c>
      <c r="D18" t="s">
        <v>382</v>
      </c>
    </row>
    <row r="19" spans="2:4" x14ac:dyDescent="0.35">
      <c r="B19" t="s">
        <v>403</v>
      </c>
      <c r="C19" t="s">
        <v>404</v>
      </c>
      <c r="D19" t="s">
        <v>382</v>
      </c>
    </row>
    <row r="20" spans="2:4" x14ac:dyDescent="0.35">
      <c r="B20" t="s">
        <v>405</v>
      </c>
      <c r="C20" t="s">
        <v>406</v>
      </c>
      <c r="D20" t="s">
        <v>382</v>
      </c>
    </row>
    <row r="21" spans="2:4" x14ac:dyDescent="0.35">
      <c r="B21" t="s">
        <v>407</v>
      </c>
      <c r="C21" t="s">
        <v>408</v>
      </c>
      <c r="D21" t="s">
        <v>382</v>
      </c>
    </row>
    <row r="22" spans="2:4" x14ac:dyDescent="0.35">
      <c r="B22" t="s">
        <v>409</v>
      </c>
      <c r="C22" t="s">
        <v>410</v>
      </c>
      <c r="D22" t="s">
        <v>382</v>
      </c>
    </row>
    <row r="23" spans="2:4" x14ac:dyDescent="0.35">
      <c r="B23" t="s">
        <v>411</v>
      </c>
      <c r="C23" t="s">
        <v>412</v>
      </c>
      <c r="D23" t="s">
        <v>382</v>
      </c>
    </row>
    <row r="24" spans="2:4" x14ac:dyDescent="0.35">
      <c r="B24" t="s">
        <v>413</v>
      </c>
      <c r="C24" t="s">
        <v>414</v>
      </c>
      <c r="D24" t="s">
        <v>382</v>
      </c>
    </row>
    <row r="25" spans="2:4" x14ac:dyDescent="0.35">
      <c r="B25" t="s">
        <v>415</v>
      </c>
      <c r="C25" t="s">
        <v>416</v>
      </c>
      <c r="D25" t="s">
        <v>382</v>
      </c>
    </row>
    <row r="26" spans="2:4" x14ac:dyDescent="0.35">
      <c r="B26" t="s">
        <v>417</v>
      </c>
      <c r="C26" t="s">
        <v>418</v>
      </c>
      <c r="D26" t="s">
        <v>382</v>
      </c>
    </row>
    <row r="27" spans="2:4" x14ac:dyDescent="0.35">
      <c r="B27" t="s">
        <v>419</v>
      </c>
      <c r="C27" t="s">
        <v>420</v>
      </c>
      <c r="D27" t="s">
        <v>382</v>
      </c>
    </row>
    <row r="28" spans="2:4" x14ac:dyDescent="0.35">
      <c r="B28" t="s">
        <v>421</v>
      </c>
      <c r="C28" t="s">
        <v>422</v>
      </c>
      <c r="D28" t="s">
        <v>382</v>
      </c>
    </row>
    <row r="29" spans="2:4" x14ac:dyDescent="0.35">
      <c r="B29" t="s">
        <v>423</v>
      </c>
      <c r="C29" t="s">
        <v>424</v>
      </c>
      <c r="D29" t="s">
        <v>382</v>
      </c>
    </row>
    <row r="30" spans="2:4" x14ac:dyDescent="0.35">
      <c r="B30" t="s">
        <v>425</v>
      </c>
      <c r="C30" t="s">
        <v>426</v>
      </c>
      <c r="D30" t="s">
        <v>382</v>
      </c>
    </row>
    <row r="31" spans="2:4" x14ac:dyDescent="0.35">
      <c r="B31" t="s">
        <v>427</v>
      </c>
      <c r="C31" t="s">
        <v>428</v>
      </c>
      <c r="D31" t="s">
        <v>382</v>
      </c>
    </row>
    <row r="32" spans="2:4" x14ac:dyDescent="0.35">
      <c r="B32" t="s">
        <v>429</v>
      </c>
      <c r="C32" t="s">
        <v>430</v>
      </c>
      <c r="D32" t="s">
        <v>382</v>
      </c>
    </row>
    <row r="33" spans="2:4" x14ac:dyDescent="0.35">
      <c r="B33" t="s">
        <v>431</v>
      </c>
      <c r="C33" t="s">
        <v>432</v>
      </c>
      <c r="D33" t="s">
        <v>382</v>
      </c>
    </row>
    <row r="34" spans="2:4" x14ac:dyDescent="0.35">
      <c r="B34" t="s">
        <v>433</v>
      </c>
      <c r="C34" t="s">
        <v>434</v>
      </c>
      <c r="D34" t="s">
        <v>382</v>
      </c>
    </row>
    <row r="35" spans="2:4" x14ac:dyDescent="0.35">
      <c r="B35" t="s">
        <v>435</v>
      </c>
      <c r="C35" t="s">
        <v>436</v>
      </c>
      <c r="D35" t="s">
        <v>382</v>
      </c>
    </row>
    <row r="36" spans="2:4" x14ac:dyDescent="0.35">
      <c r="B36" t="s">
        <v>437</v>
      </c>
      <c r="C36" t="s">
        <v>438</v>
      </c>
      <c r="D36" t="s">
        <v>382</v>
      </c>
    </row>
    <row r="37" spans="2:4" x14ac:dyDescent="0.35">
      <c r="B37" t="s">
        <v>439</v>
      </c>
      <c r="C37" t="s">
        <v>440</v>
      </c>
      <c r="D37" t="s">
        <v>382</v>
      </c>
    </row>
    <row r="38" spans="2:4" x14ac:dyDescent="0.35">
      <c r="B38" t="s">
        <v>441</v>
      </c>
      <c r="C38" t="s">
        <v>442</v>
      </c>
      <c r="D38" t="s">
        <v>382</v>
      </c>
    </row>
    <row r="39" spans="2:4" x14ac:dyDescent="0.35">
      <c r="B39" t="s">
        <v>443</v>
      </c>
      <c r="C39" t="s">
        <v>444</v>
      </c>
      <c r="D39" t="s">
        <v>382</v>
      </c>
    </row>
    <row r="40" spans="2:4" x14ac:dyDescent="0.35">
      <c r="B40" t="s">
        <v>445</v>
      </c>
      <c r="C40" t="s">
        <v>446</v>
      </c>
      <c r="D40" t="s">
        <v>382</v>
      </c>
    </row>
    <row r="41" spans="2:4" x14ac:dyDescent="0.35">
      <c r="B41" t="s">
        <v>447</v>
      </c>
      <c r="C41" t="s">
        <v>448</v>
      </c>
      <c r="D41" t="s">
        <v>382</v>
      </c>
    </row>
    <row r="42" spans="2:4" x14ac:dyDescent="0.35">
      <c r="B42" t="s">
        <v>449</v>
      </c>
      <c r="C42" t="s">
        <v>450</v>
      </c>
      <c r="D42" t="s">
        <v>382</v>
      </c>
    </row>
    <row r="43" spans="2:4" x14ac:dyDescent="0.35">
      <c r="B43" t="s">
        <v>451</v>
      </c>
      <c r="C43" t="s">
        <v>452</v>
      </c>
      <c r="D43" t="s">
        <v>382</v>
      </c>
    </row>
    <row r="44" spans="2:4" x14ac:dyDescent="0.35">
      <c r="B44" t="s">
        <v>453</v>
      </c>
      <c r="C44" t="s">
        <v>454</v>
      </c>
      <c r="D44" t="s">
        <v>382</v>
      </c>
    </row>
    <row r="45" spans="2:4" x14ac:dyDescent="0.35">
      <c r="B45" t="s">
        <v>455</v>
      </c>
      <c r="C45" t="s">
        <v>456</v>
      </c>
      <c r="D45" t="s">
        <v>382</v>
      </c>
    </row>
    <row r="46" spans="2:4" x14ac:dyDescent="0.35">
      <c r="B46" t="s">
        <v>457</v>
      </c>
      <c r="C46" t="s">
        <v>458</v>
      </c>
      <c r="D46" t="s">
        <v>382</v>
      </c>
    </row>
    <row r="47" spans="2:4" x14ac:dyDescent="0.35">
      <c r="B47" t="s">
        <v>459</v>
      </c>
      <c r="C47" t="s">
        <v>460</v>
      </c>
      <c r="D47" t="s">
        <v>382</v>
      </c>
    </row>
    <row r="48" spans="2:4" x14ac:dyDescent="0.35">
      <c r="B48" t="s">
        <v>461</v>
      </c>
      <c r="C48" t="s">
        <v>462</v>
      </c>
      <c r="D48" t="s">
        <v>382</v>
      </c>
    </row>
    <row r="49" spans="2:4" x14ac:dyDescent="0.35">
      <c r="B49" t="s">
        <v>463</v>
      </c>
      <c r="C49" t="s">
        <v>464</v>
      </c>
      <c r="D49" t="s">
        <v>382</v>
      </c>
    </row>
    <row r="50" spans="2:4" x14ac:dyDescent="0.35">
      <c r="B50" t="s">
        <v>465</v>
      </c>
      <c r="C50" t="s">
        <v>466</v>
      </c>
      <c r="D50" t="s">
        <v>382</v>
      </c>
    </row>
    <row r="51" spans="2:4" x14ac:dyDescent="0.35">
      <c r="B51" t="s">
        <v>467</v>
      </c>
      <c r="C51" t="s">
        <v>468</v>
      </c>
      <c r="D51" t="s">
        <v>382</v>
      </c>
    </row>
    <row r="52" spans="2:4" x14ac:dyDescent="0.35">
      <c r="B52" t="s">
        <v>469</v>
      </c>
      <c r="C52" t="s">
        <v>470</v>
      </c>
      <c r="D52" t="s">
        <v>382</v>
      </c>
    </row>
    <row r="53" spans="2:4" x14ac:dyDescent="0.35">
      <c r="B53" t="s">
        <v>471</v>
      </c>
      <c r="C53" t="s">
        <v>472</v>
      </c>
      <c r="D53" t="s">
        <v>382</v>
      </c>
    </row>
    <row r="54" spans="2:4" x14ac:dyDescent="0.35">
      <c r="B54" t="s">
        <v>473</v>
      </c>
      <c r="C54" t="s">
        <v>474</v>
      </c>
      <c r="D54" t="s">
        <v>382</v>
      </c>
    </row>
    <row r="55" spans="2:4" x14ac:dyDescent="0.35">
      <c r="B55" t="s">
        <v>475</v>
      </c>
      <c r="C55" t="s">
        <v>476</v>
      </c>
      <c r="D55" t="s">
        <v>382</v>
      </c>
    </row>
    <row r="56" spans="2:4" x14ac:dyDescent="0.35">
      <c r="B56" t="s">
        <v>477</v>
      </c>
      <c r="C56" t="s">
        <v>478</v>
      </c>
      <c r="D56" t="s">
        <v>382</v>
      </c>
    </row>
    <row r="57" spans="2:4" x14ac:dyDescent="0.35">
      <c r="B57" t="s">
        <v>479</v>
      </c>
      <c r="C57" t="s">
        <v>480</v>
      </c>
      <c r="D57" t="s">
        <v>382</v>
      </c>
    </row>
    <row r="58" spans="2:4" x14ac:dyDescent="0.35">
      <c r="B58" t="s">
        <v>481</v>
      </c>
      <c r="C58" t="s">
        <v>482</v>
      </c>
      <c r="D58" t="s">
        <v>382</v>
      </c>
    </row>
    <row r="59" spans="2:4" x14ac:dyDescent="0.35">
      <c r="B59" t="s">
        <v>483</v>
      </c>
      <c r="C59" t="s">
        <v>484</v>
      </c>
      <c r="D59" t="s">
        <v>382</v>
      </c>
    </row>
    <row r="60" spans="2:4" x14ac:dyDescent="0.35">
      <c r="B60" t="s">
        <v>485</v>
      </c>
      <c r="C60" t="s">
        <v>486</v>
      </c>
      <c r="D60" t="s">
        <v>382</v>
      </c>
    </row>
    <row r="61" spans="2:4" x14ac:dyDescent="0.35">
      <c r="B61" t="s">
        <v>487</v>
      </c>
      <c r="C61" t="s">
        <v>488</v>
      </c>
      <c r="D61" t="s">
        <v>382</v>
      </c>
    </row>
    <row r="62" spans="2:4" x14ac:dyDescent="0.35">
      <c r="B62" t="s">
        <v>489</v>
      </c>
      <c r="C62" t="s">
        <v>490</v>
      </c>
      <c r="D62" t="s">
        <v>382</v>
      </c>
    </row>
    <row r="63" spans="2:4" x14ac:dyDescent="0.35">
      <c r="B63" t="s">
        <v>491</v>
      </c>
      <c r="C63" t="s">
        <v>492</v>
      </c>
      <c r="D63" t="s">
        <v>382</v>
      </c>
    </row>
    <row r="64" spans="2:4" x14ac:dyDescent="0.35">
      <c r="B64" t="s">
        <v>493</v>
      </c>
      <c r="C64" t="s">
        <v>494</v>
      </c>
      <c r="D64" t="s">
        <v>382</v>
      </c>
    </row>
    <row r="65" spans="2:4" x14ac:dyDescent="0.35">
      <c r="B65" t="s">
        <v>495</v>
      </c>
      <c r="C65" t="s">
        <v>496</v>
      </c>
      <c r="D65" t="s">
        <v>382</v>
      </c>
    </row>
    <row r="66" spans="2:4" x14ac:dyDescent="0.35">
      <c r="B66" t="s">
        <v>497</v>
      </c>
      <c r="C66" t="s">
        <v>498</v>
      </c>
      <c r="D66" t="s">
        <v>382</v>
      </c>
    </row>
    <row r="67" spans="2:4" x14ac:dyDescent="0.35">
      <c r="B67" t="s">
        <v>499</v>
      </c>
      <c r="C67" t="s">
        <v>500</v>
      </c>
      <c r="D67" t="s">
        <v>382</v>
      </c>
    </row>
    <row r="68" spans="2:4" x14ac:dyDescent="0.35">
      <c r="B68" t="s">
        <v>501</v>
      </c>
      <c r="C68" t="s">
        <v>502</v>
      </c>
      <c r="D68" t="s">
        <v>382</v>
      </c>
    </row>
    <row r="69" spans="2:4" x14ac:dyDescent="0.35">
      <c r="B69" t="s">
        <v>503</v>
      </c>
      <c r="C69" t="s">
        <v>504</v>
      </c>
      <c r="D69" t="s">
        <v>382</v>
      </c>
    </row>
    <row r="70" spans="2:4" x14ac:dyDescent="0.35">
      <c r="B70" t="s">
        <v>505</v>
      </c>
      <c r="C70" t="s">
        <v>506</v>
      </c>
      <c r="D70" t="s">
        <v>382</v>
      </c>
    </row>
    <row r="71" spans="2:4" x14ac:dyDescent="0.35">
      <c r="B71" t="s">
        <v>507</v>
      </c>
      <c r="C71" t="s">
        <v>508</v>
      </c>
      <c r="D71" t="s">
        <v>382</v>
      </c>
    </row>
    <row r="72" spans="2:4" x14ac:dyDescent="0.35">
      <c r="B72" t="s">
        <v>509</v>
      </c>
      <c r="C72" t="s">
        <v>510</v>
      </c>
      <c r="D72" t="s">
        <v>382</v>
      </c>
    </row>
    <row r="73" spans="2:4" x14ac:dyDescent="0.35">
      <c r="B73" t="s">
        <v>511</v>
      </c>
      <c r="C73" t="s">
        <v>512</v>
      </c>
      <c r="D73" t="s">
        <v>382</v>
      </c>
    </row>
    <row r="74" spans="2:4" x14ac:dyDescent="0.35">
      <c r="B74" t="s">
        <v>513</v>
      </c>
      <c r="C74" t="s">
        <v>514</v>
      </c>
      <c r="D74" t="s">
        <v>382</v>
      </c>
    </row>
    <row r="75" spans="2:4" x14ac:dyDescent="0.35">
      <c r="B75" t="s">
        <v>515</v>
      </c>
      <c r="C75" t="s">
        <v>516</v>
      </c>
      <c r="D75" t="s">
        <v>382</v>
      </c>
    </row>
    <row r="76" spans="2:4" x14ac:dyDescent="0.35">
      <c r="B76" t="s">
        <v>517</v>
      </c>
      <c r="C76" t="s">
        <v>518</v>
      </c>
      <c r="D76" t="s">
        <v>382</v>
      </c>
    </row>
    <row r="77" spans="2:4" x14ac:dyDescent="0.35">
      <c r="B77" t="s">
        <v>519</v>
      </c>
      <c r="C77" t="s">
        <v>520</v>
      </c>
      <c r="D77" t="s">
        <v>382</v>
      </c>
    </row>
    <row r="78" spans="2:4" x14ac:dyDescent="0.35">
      <c r="B78" t="s">
        <v>521</v>
      </c>
      <c r="C78" t="s">
        <v>522</v>
      </c>
      <c r="D78" t="s">
        <v>382</v>
      </c>
    </row>
    <row r="79" spans="2:4" x14ac:dyDescent="0.35">
      <c r="B79" t="s">
        <v>523</v>
      </c>
      <c r="C79" t="s">
        <v>524</v>
      </c>
      <c r="D79" t="s">
        <v>382</v>
      </c>
    </row>
    <row r="80" spans="2:4" x14ac:dyDescent="0.35">
      <c r="B80" t="s">
        <v>525</v>
      </c>
      <c r="C80" t="s">
        <v>526</v>
      </c>
      <c r="D80" t="s">
        <v>382</v>
      </c>
    </row>
    <row r="81" spans="2:4" x14ac:dyDescent="0.35">
      <c r="B81" t="s">
        <v>527</v>
      </c>
      <c r="C81" t="s">
        <v>528</v>
      </c>
      <c r="D81" t="s">
        <v>382</v>
      </c>
    </row>
    <row r="82" spans="2:4" x14ac:dyDescent="0.35">
      <c r="B82" t="s">
        <v>529</v>
      </c>
      <c r="C82" t="s">
        <v>530</v>
      </c>
      <c r="D82" t="s">
        <v>382</v>
      </c>
    </row>
    <row r="83" spans="2:4" x14ac:dyDescent="0.35">
      <c r="B83" t="s">
        <v>531</v>
      </c>
      <c r="C83" t="s">
        <v>532</v>
      </c>
      <c r="D83" t="s">
        <v>382</v>
      </c>
    </row>
    <row r="84" spans="2:4" x14ac:dyDescent="0.35">
      <c r="B84" t="s">
        <v>533</v>
      </c>
      <c r="C84" t="s">
        <v>534</v>
      </c>
      <c r="D84" t="s">
        <v>382</v>
      </c>
    </row>
    <row r="85" spans="2:4" x14ac:dyDescent="0.35">
      <c r="B85" t="s">
        <v>535</v>
      </c>
      <c r="C85" t="s">
        <v>536</v>
      </c>
      <c r="D85" t="s">
        <v>382</v>
      </c>
    </row>
    <row r="86" spans="2:4" x14ac:dyDescent="0.35">
      <c r="B86" t="s">
        <v>537</v>
      </c>
      <c r="C86" t="s">
        <v>538</v>
      </c>
      <c r="D86" t="s">
        <v>382</v>
      </c>
    </row>
    <row r="87" spans="2:4" x14ac:dyDescent="0.35">
      <c r="B87" t="s">
        <v>539</v>
      </c>
      <c r="C87" t="s">
        <v>540</v>
      </c>
      <c r="D87" t="s">
        <v>382</v>
      </c>
    </row>
    <row r="88" spans="2:4" x14ac:dyDescent="0.35">
      <c r="B88" t="s">
        <v>541</v>
      </c>
      <c r="C88" t="s">
        <v>542</v>
      </c>
      <c r="D88" t="s">
        <v>382</v>
      </c>
    </row>
    <row r="89" spans="2:4" x14ac:dyDescent="0.35">
      <c r="B89" t="s">
        <v>543</v>
      </c>
      <c r="C89" t="s">
        <v>544</v>
      </c>
      <c r="D89" t="s">
        <v>382</v>
      </c>
    </row>
    <row r="90" spans="2:4" x14ac:dyDescent="0.35">
      <c r="B90" t="s">
        <v>545</v>
      </c>
      <c r="C90" t="s">
        <v>546</v>
      </c>
      <c r="D90" t="s">
        <v>382</v>
      </c>
    </row>
    <row r="91" spans="2:4" x14ac:dyDescent="0.35">
      <c r="B91" t="s">
        <v>547</v>
      </c>
      <c r="C91" t="s">
        <v>548</v>
      </c>
      <c r="D91" t="s">
        <v>382</v>
      </c>
    </row>
    <row r="92" spans="2:4" x14ac:dyDescent="0.35">
      <c r="B92" t="s">
        <v>549</v>
      </c>
      <c r="C92" t="s">
        <v>550</v>
      </c>
      <c r="D92" t="s">
        <v>382</v>
      </c>
    </row>
    <row r="93" spans="2:4" x14ac:dyDescent="0.35">
      <c r="B93" t="s">
        <v>551</v>
      </c>
      <c r="C93" t="s">
        <v>552</v>
      </c>
      <c r="D93" t="s">
        <v>382</v>
      </c>
    </row>
    <row r="94" spans="2:4" x14ac:dyDescent="0.35">
      <c r="B94" t="s">
        <v>553</v>
      </c>
      <c r="C94" t="s">
        <v>554</v>
      </c>
      <c r="D94" t="s">
        <v>382</v>
      </c>
    </row>
    <row r="95" spans="2:4" x14ac:dyDescent="0.35">
      <c r="B95" t="s">
        <v>555</v>
      </c>
      <c r="C95" t="s">
        <v>556</v>
      </c>
      <c r="D95" t="s">
        <v>382</v>
      </c>
    </row>
    <row r="96" spans="2:4" x14ac:dyDescent="0.35">
      <c r="B96" t="s">
        <v>557</v>
      </c>
      <c r="C96" t="s">
        <v>558</v>
      </c>
      <c r="D96" t="s">
        <v>382</v>
      </c>
    </row>
    <row r="97" spans="2:4" x14ac:dyDescent="0.35">
      <c r="B97" t="s">
        <v>559</v>
      </c>
      <c r="C97" t="s">
        <v>560</v>
      </c>
      <c r="D97" t="s">
        <v>382</v>
      </c>
    </row>
    <row r="98" spans="2:4" x14ac:dyDescent="0.35">
      <c r="B98" t="s">
        <v>561</v>
      </c>
      <c r="C98" t="s">
        <v>562</v>
      </c>
      <c r="D98" t="s">
        <v>382</v>
      </c>
    </row>
    <row r="99" spans="2:4" x14ac:dyDescent="0.35">
      <c r="B99" t="s">
        <v>563</v>
      </c>
      <c r="C99" t="s">
        <v>564</v>
      </c>
      <c r="D99" t="s">
        <v>382</v>
      </c>
    </row>
    <row r="100" spans="2:4" x14ac:dyDescent="0.35">
      <c r="B100" t="s">
        <v>565</v>
      </c>
      <c r="C100" t="s">
        <v>566</v>
      </c>
      <c r="D100" t="s">
        <v>382</v>
      </c>
    </row>
    <row r="101" spans="2:4" x14ac:dyDescent="0.35">
      <c r="B101" t="s">
        <v>567</v>
      </c>
      <c r="C101" t="s">
        <v>568</v>
      </c>
      <c r="D101" t="s">
        <v>382</v>
      </c>
    </row>
    <row r="102" spans="2:4" x14ac:dyDescent="0.35">
      <c r="B102" t="s">
        <v>569</v>
      </c>
      <c r="C102" t="s">
        <v>570</v>
      </c>
      <c r="D102" t="s">
        <v>382</v>
      </c>
    </row>
    <row r="103" spans="2:4" x14ac:dyDescent="0.35">
      <c r="B103" t="s">
        <v>571</v>
      </c>
      <c r="C103" t="s">
        <v>572</v>
      </c>
      <c r="D103" t="s">
        <v>382</v>
      </c>
    </row>
    <row r="104" spans="2:4" x14ac:dyDescent="0.35">
      <c r="B104" t="s">
        <v>573</v>
      </c>
      <c r="C104" t="s">
        <v>574</v>
      </c>
      <c r="D104" t="s">
        <v>382</v>
      </c>
    </row>
    <row r="105" spans="2:4" x14ac:dyDescent="0.35">
      <c r="B105" t="s">
        <v>575</v>
      </c>
      <c r="C105" t="s">
        <v>576</v>
      </c>
      <c r="D105" t="s">
        <v>382</v>
      </c>
    </row>
    <row r="106" spans="2:4" x14ac:dyDescent="0.35">
      <c r="B106" t="s">
        <v>577</v>
      </c>
      <c r="C106" t="s">
        <v>578</v>
      </c>
      <c r="D106" t="s">
        <v>382</v>
      </c>
    </row>
    <row r="107" spans="2:4" x14ac:dyDescent="0.35">
      <c r="B107" t="s">
        <v>579</v>
      </c>
      <c r="C107" t="s">
        <v>580</v>
      </c>
      <c r="D107" t="s">
        <v>382</v>
      </c>
    </row>
    <row r="108" spans="2:4" x14ac:dyDescent="0.35">
      <c r="B108" t="s">
        <v>581</v>
      </c>
      <c r="C108" t="s">
        <v>582</v>
      </c>
      <c r="D108" t="s">
        <v>382</v>
      </c>
    </row>
    <row r="109" spans="2:4" x14ac:dyDescent="0.35">
      <c r="B109" t="s">
        <v>583</v>
      </c>
      <c r="C109" t="s">
        <v>584</v>
      </c>
      <c r="D109" t="s">
        <v>382</v>
      </c>
    </row>
    <row r="110" spans="2:4" x14ac:dyDescent="0.35">
      <c r="B110" t="s">
        <v>585</v>
      </c>
      <c r="C110" t="s">
        <v>586</v>
      </c>
      <c r="D110" t="s">
        <v>382</v>
      </c>
    </row>
    <row r="111" spans="2:4" x14ac:dyDescent="0.35">
      <c r="B111" t="s">
        <v>587</v>
      </c>
      <c r="C111" t="s">
        <v>588</v>
      </c>
      <c r="D111" t="s">
        <v>382</v>
      </c>
    </row>
    <row r="112" spans="2:4" x14ac:dyDescent="0.35">
      <c r="B112" t="s">
        <v>589</v>
      </c>
      <c r="C112" t="s">
        <v>590</v>
      </c>
      <c r="D112" t="s">
        <v>382</v>
      </c>
    </row>
    <row r="113" spans="1:6" x14ac:dyDescent="0.35">
      <c r="B113" t="s">
        <v>591</v>
      </c>
      <c r="C113" t="s">
        <v>592</v>
      </c>
      <c r="D113" t="s">
        <v>382</v>
      </c>
    </row>
    <row r="114" spans="1:6" x14ac:dyDescent="0.35">
      <c r="B114" t="s">
        <v>593</v>
      </c>
      <c r="C114" t="s">
        <v>594</v>
      </c>
      <c r="D114" t="s">
        <v>382</v>
      </c>
    </row>
    <row r="115" spans="1:6" x14ac:dyDescent="0.35">
      <c r="B115" t="s">
        <v>595</v>
      </c>
      <c r="C115" t="s">
        <v>596</v>
      </c>
      <c r="D115" t="s">
        <v>382</v>
      </c>
    </row>
    <row r="116" spans="1:6" x14ac:dyDescent="0.35">
      <c r="B116" t="s">
        <v>597</v>
      </c>
      <c r="C116" t="s">
        <v>598</v>
      </c>
      <c r="D116" t="s">
        <v>382</v>
      </c>
    </row>
    <row r="117" spans="1:6" x14ac:dyDescent="0.35">
      <c r="B117" t="s">
        <v>599</v>
      </c>
      <c r="C117" t="s">
        <v>600</v>
      </c>
      <c r="D117" t="s">
        <v>382</v>
      </c>
    </row>
    <row r="118" spans="1:6" x14ac:dyDescent="0.35">
      <c r="B118" t="s">
        <v>601</v>
      </c>
      <c r="C118" t="s">
        <v>602</v>
      </c>
      <c r="D118" t="s">
        <v>382</v>
      </c>
    </row>
    <row r="119" spans="1:6" x14ac:dyDescent="0.35">
      <c r="B119" t="s">
        <v>603</v>
      </c>
      <c r="C119" t="s">
        <v>604</v>
      </c>
      <c r="D119" t="s">
        <v>382</v>
      </c>
    </row>
    <row r="120" spans="1:6" x14ac:dyDescent="0.35">
      <c r="B120" t="s">
        <v>605</v>
      </c>
      <c r="C120" t="s">
        <v>606</v>
      </c>
      <c r="D120" t="s">
        <v>382</v>
      </c>
    </row>
    <row r="121" spans="1:6" x14ac:dyDescent="0.35">
      <c r="B121" t="s">
        <v>607</v>
      </c>
      <c r="C121" t="s">
        <v>608</v>
      </c>
      <c r="D121" t="s">
        <v>382</v>
      </c>
    </row>
    <row r="122" spans="1:6" x14ac:dyDescent="0.35">
      <c r="A122" s="151" t="s">
        <v>134</v>
      </c>
      <c r="B122" s="151"/>
      <c r="C122" s="151" t="s">
        <v>135</v>
      </c>
      <c r="D122" s="151" t="s">
        <v>378</v>
      </c>
      <c r="E122" s="151" t="s">
        <v>129</v>
      </c>
      <c r="F122" s="151" t="s">
        <v>379</v>
      </c>
    </row>
    <row r="123" spans="1:6" x14ac:dyDescent="0.35">
      <c r="B123" t="s">
        <v>385</v>
      </c>
      <c r="C123" t="s">
        <v>609</v>
      </c>
      <c r="D123" t="s">
        <v>382</v>
      </c>
    </row>
    <row r="124" spans="1:6" x14ac:dyDescent="0.35">
      <c r="B124" t="s">
        <v>386</v>
      </c>
      <c r="C124" t="s">
        <v>610</v>
      </c>
      <c r="D124" t="s">
        <v>382</v>
      </c>
    </row>
    <row r="125" spans="1:6" x14ac:dyDescent="0.35">
      <c r="A125" s="151" t="s">
        <v>136</v>
      </c>
      <c r="B125" s="151"/>
      <c r="C125" s="151" t="s">
        <v>137</v>
      </c>
      <c r="D125" s="151" t="s">
        <v>378</v>
      </c>
      <c r="E125" s="151" t="s">
        <v>138</v>
      </c>
      <c r="F125" s="151" t="s">
        <v>611</v>
      </c>
    </row>
    <row r="126" spans="1:6" x14ac:dyDescent="0.35">
      <c r="B126" t="s">
        <v>385</v>
      </c>
      <c r="C126" t="s">
        <v>612</v>
      </c>
      <c r="D126" t="s">
        <v>382</v>
      </c>
    </row>
    <row r="127" spans="1:6" x14ac:dyDescent="0.35">
      <c r="B127" t="s">
        <v>386</v>
      </c>
      <c r="C127" t="s">
        <v>613</v>
      </c>
      <c r="D127" t="s">
        <v>382</v>
      </c>
    </row>
    <row r="128" spans="1:6" x14ac:dyDescent="0.35">
      <c r="B128" t="s">
        <v>387</v>
      </c>
      <c r="C128" t="s">
        <v>614</v>
      </c>
      <c r="D128" t="s">
        <v>382</v>
      </c>
    </row>
    <row r="129" spans="1:6" x14ac:dyDescent="0.35">
      <c r="B129" t="s">
        <v>389</v>
      </c>
      <c r="C129" t="s">
        <v>615</v>
      </c>
      <c r="D129" t="s">
        <v>382</v>
      </c>
    </row>
    <row r="130" spans="1:6" x14ac:dyDescent="0.35">
      <c r="B130" t="s">
        <v>583</v>
      </c>
      <c r="C130" t="s">
        <v>390</v>
      </c>
      <c r="D130" t="s">
        <v>382</v>
      </c>
    </row>
    <row r="131" spans="1:6" x14ac:dyDescent="0.35">
      <c r="B131" t="s">
        <v>581</v>
      </c>
      <c r="C131" t="s">
        <v>616</v>
      </c>
      <c r="D131" t="s">
        <v>382</v>
      </c>
    </row>
    <row r="132" spans="1:6" x14ac:dyDescent="0.35">
      <c r="A132" s="151" t="s">
        <v>139</v>
      </c>
      <c r="B132" s="151"/>
      <c r="C132" s="151" t="s">
        <v>140</v>
      </c>
      <c r="D132" s="151" t="s">
        <v>378</v>
      </c>
      <c r="E132" s="151" t="s">
        <v>138</v>
      </c>
      <c r="F132" s="151" t="s">
        <v>611</v>
      </c>
    </row>
    <row r="133" spans="1:6" x14ac:dyDescent="0.35">
      <c r="B133" t="s">
        <v>385</v>
      </c>
      <c r="C133" t="s">
        <v>617</v>
      </c>
      <c r="D133" t="s">
        <v>382</v>
      </c>
    </row>
    <row r="134" spans="1:6" x14ac:dyDescent="0.35">
      <c r="B134" t="s">
        <v>386</v>
      </c>
      <c r="C134" t="s">
        <v>618</v>
      </c>
      <c r="D134" t="s">
        <v>382</v>
      </c>
    </row>
    <row r="135" spans="1:6" x14ac:dyDescent="0.35">
      <c r="B135" t="s">
        <v>387</v>
      </c>
      <c r="C135" t="s">
        <v>619</v>
      </c>
      <c r="D135" t="s">
        <v>382</v>
      </c>
    </row>
    <row r="136" spans="1:6" x14ac:dyDescent="0.35">
      <c r="B136" t="s">
        <v>389</v>
      </c>
      <c r="C136" t="s">
        <v>620</v>
      </c>
      <c r="D136" t="s">
        <v>382</v>
      </c>
    </row>
    <row r="137" spans="1:6" x14ac:dyDescent="0.35">
      <c r="B137" t="s">
        <v>395</v>
      </c>
      <c r="C137" t="s">
        <v>621</v>
      </c>
      <c r="D137" t="s">
        <v>382</v>
      </c>
    </row>
    <row r="138" spans="1:6" x14ac:dyDescent="0.35">
      <c r="B138" t="s">
        <v>397</v>
      </c>
      <c r="C138" t="s">
        <v>622</v>
      </c>
      <c r="D138" t="s">
        <v>382</v>
      </c>
    </row>
    <row r="139" spans="1:6" x14ac:dyDescent="0.35">
      <c r="B139" t="s">
        <v>399</v>
      </c>
      <c r="C139" t="s">
        <v>623</v>
      </c>
      <c r="D139" t="s">
        <v>382</v>
      </c>
    </row>
    <row r="140" spans="1:6" x14ac:dyDescent="0.35">
      <c r="B140" t="s">
        <v>401</v>
      </c>
      <c r="C140" t="s">
        <v>624</v>
      </c>
      <c r="D140" t="s">
        <v>382</v>
      </c>
    </row>
    <row r="141" spans="1:6" x14ac:dyDescent="0.35">
      <c r="B141" t="s">
        <v>403</v>
      </c>
      <c r="C141" t="s">
        <v>625</v>
      </c>
      <c r="D141" t="s">
        <v>382</v>
      </c>
    </row>
    <row r="142" spans="1:6" x14ac:dyDescent="0.35">
      <c r="B142" t="s">
        <v>405</v>
      </c>
      <c r="C142" t="s">
        <v>626</v>
      </c>
      <c r="D142" t="s">
        <v>382</v>
      </c>
    </row>
    <row r="143" spans="1:6" x14ac:dyDescent="0.35">
      <c r="B143" t="s">
        <v>407</v>
      </c>
      <c r="C143" t="s">
        <v>627</v>
      </c>
      <c r="D143" t="s">
        <v>382</v>
      </c>
    </row>
    <row r="144" spans="1:6" x14ac:dyDescent="0.35">
      <c r="B144" t="s">
        <v>409</v>
      </c>
      <c r="C144" t="s">
        <v>628</v>
      </c>
      <c r="D144" t="s">
        <v>382</v>
      </c>
    </row>
    <row r="145" spans="1:6" x14ac:dyDescent="0.35">
      <c r="B145" t="s">
        <v>583</v>
      </c>
      <c r="C145" t="s">
        <v>390</v>
      </c>
      <c r="D145" t="s">
        <v>382</v>
      </c>
    </row>
    <row r="146" spans="1:6" x14ac:dyDescent="0.35">
      <c r="B146" t="s">
        <v>581</v>
      </c>
      <c r="C146" t="s">
        <v>616</v>
      </c>
      <c r="D146" t="s">
        <v>382</v>
      </c>
    </row>
    <row r="147" spans="1:6" x14ac:dyDescent="0.35">
      <c r="A147" s="151" t="s">
        <v>141</v>
      </c>
      <c r="B147" s="151"/>
      <c r="C147" s="151" t="s">
        <v>142</v>
      </c>
      <c r="D147" s="151" t="s">
        <v>378</v>
      </c>
      <c r="E147" s="151" t="s">
        <v>138</v>
      </c>
      <c r="F147" s="151" t="s">
        <v>611</v>
      </c>
    </row>
    <row r="148" spans="1:6" x14ac:dyDescent="0.35">
      <c r="B148" t="s">
        <v>385</v>
      </c>
      <c r="C148" t="s">
        <v>629</v>
      </c>
      <c r="D148" t="s">
        <v>382</v>
      </c>
    </row>
    <row r="149" spans="1:6" x14ac:dyDescent="0.35">
      <c r="B149" t="s">
        <v>386</v>
      </c>
      <c r="C149" t="s">
        <v>630</v>
      </c>
      <c r="D149" t="s">
        <v>382</v>
      </c>
    </row>
    <row r="150" spans="1:6" x14ac:dyDescent="0.35">
      <c r="B150" t="s">
        <v>583</v>
      </c>
      <c r="C150" t="s">
        <v>390</v>
      </c>
      <c r="D150" t="s">
        <v>382</v>
      </c>
    </row>
    <row r="151" spans="1:6" x14ac:dyDescent="0.35">
      <c r="B151" t="s">
        <v>581</v>
      </c>
      <c r="C151" t="s">
        <v>616</v>
      </c>
      <c r="D151" t="s">
        <v>382</v>
      </c>
    </row>
    <row r="152" spans="1:6" x14ac:dyDescent="0.35">
      <c r="A152" s="151" t="s">
        <v>143</v>
      </c>
      <c r="B152" s="151"/>
      <c r="C152" s="151" t="s">
        <v>144</v>
      </c>
      <c r="D152" s="151" t="s">
        <v>378</v>
      </c>
      <c r="E152" s="151" t="s">
        <v>129</v>
      </c>
      <c r="F152" s="151" t="s">
        <v>379</v>
      </c>
    </row>
    <row r="153" spans="1:6" x14ac:dyDescent="0.35">
      <c r="B153" t="s">
        <v>385</v>
      </c>
      <c r="C153" t="s">
        <v>631</v>
      </c>
      <c r="D153" t="s">
        <v>382</v>
      </c>
    </row>
    <row r="154" spans="1:6" x14ac:dyDescent="0.35">
      <c r="B154" t="s">
        <v>386</v>
      </c>
      <c r="C154" t="s">
        <v>632</v>
      </c>
      <c r="D154" t="s">
        <v>382</v>
      </c>
    </row>
    <row r="155" spans="1:6" x14ac:dyDescent="0.35">
      <c r="B155" t="s">
        <v>387</v>
      </c>
      <c r="C155" t="s">
        <v>633</v>
      </c>
      <c r="D155" t="s">
        <v>382</v>
      </c>
    </row>
    <row r="156" spans="1:6" x14ac:dyDescent="0.35">
      <c r="B156" t="s">
        <v>389</v>
      </c>
      <c r="C156" t="s">
        <v>634</v>
      </c>
      <c r="D156" t="s">
        <v>382</v>
      </c>
    </row>
    <row r="157" spans="1:6" x14ac:dyDescent="0.35">
      <c r="B157" t="s">
        <v>395</v>
      </c>
      <c r="C157" t="s">
        <v>635</v>
      </c>
      <c r="D157" t="s">
        <v>382</v>
      </c>
    </row>
    <row r="158" spans="1:6" x14ac:dyDescent="0.35">
      <c r="B158" t="s">
        <v>397</v>
      </c>
      <c r="C158" t="s">
        <v>636</v>
      </c>
      <c r="D158" t="s">
        <v>382</v>
      </c>
    </row>
    <row r="159" spans="1:6" x14ac:dyDescent="0.35">
      <c r="B159" t="s">
        <v>399</v>
      </c>
      <c r="C159" t="s">
        <v>637</v>
      </c>
      <c r="D159" t="s">
        <v>382</v>
      </c>
    </row>
    <row r="160" spans="1:6" x14ac:dyDescent="0.35">
      <c r="B160" t="s">
        <v>401</v>
      </c>
      <c r="C160" t="s">
        <v>638</v>
      </c>
      <c r="D160" t="s">
        <v>382</v>
      </c>
    </row>
    <row r="161" spans="1:6" x14ac:dyDescent="0.35">
      <c r="B161" t="s">
        <v>403</v>
      </c>
      <c r="C161" t="s">
        <v>639</v>
      </c>
      <c r="D161" t="s">
        <v>382</v>
      </c>
    </row>
    <row r="162" spans="1:6" x14ac:dyDescent="0.35">
      <c r="B162" t="s">
        <v>583</v>
      </c>
      <c r="C162" t="s">
        <v>390</v>
      </c>
      <c r="D162" t="s">
        <v>382</v>
      </c>
    </row>
    <row r="163" spans="1:6" x14ac:dyDescent="0.35">
      <c r="B163" t="s">
        <v>581</v>
      </c>
      <c r="C163" t="s">
        <v>616</v>
      </c>
      <c r="D163" t="s">
        <v>382</v>
      </c>
    </row>
    <row r="164" spans="1:6" x14ac:dyDescent="0.35">
      <c r="A164" s="151" t="s">
        <v>145</v>
      </c>
      <c r="B164" s="151"/>
      <c r="C164" s="151" t="s">
        <v>146</v>
      </c>
      <c r="D164" s="151" t="s">
        <v>378</v>
      </c>
      <c r="E164" s="151" t="s">
        <v>129</v>
      </c>
      <c r="F164" s="151" t="s">
        <v>379</v>
      </c>
    </row>
    <row r="165" spans="1:6" x14ac:dyDescent="0.35">
      <c r="B165" t="s">
        <v>640</v>
      </c>
      <c r="C165" t="s">
        <v>641</v>
      </c>
      <c r="D165" t="s">
        <v>382</v>
      </c>
    </row>
    <row r="166" spans="1:6" x14ac:dyDescent="0.35">
      <c r="B166" t="s">
        <v>642</v>
      </c>
      <c r="C166" t="s">
        <v>643</v>
      </c>
      <c r="D166" t="s">
        <v>382</v>
      </c>
    </row>
    <row r="167" spans="1:6" x14ac:dyDescent="0.35">
      <c r="B167" t="s">
        <v>644</v>
      </c>
      <c r="C167" t="s">
        <v>645</v>
      </c>
      <c r="D167" t="s">
        <v>382</v>
      </c>
    </row>
    <row r="168" spans="1:6" x14ac:dyDescent="0.35">
      <c r="B168" t="s">
        <v>646</v>
      </c>
      <c r="C168" t="s">
        <v>647</v>
      </c>
      <c r="D168" t="s">
        <v>382</v>
      </c>
    </row>
    <row r="169" spans="1:6" x14ac:dyDescent="0.35">
      <c r="B169" t="s">
        <v>648</v>
      </c>
      <c r="C169" t="s">
        <v>649</v>
      </c>
      <c r="D169" t="s">
        <v>382</v>
      </c>
    </row>
    <row r="170" spans="1:6" x14ac:dyDescent="0.35">
      <c r="A170" s="151" t="s">
        <v>147</v>
      </c>
      <c r="B170" s="151"/>
      <c r="C170" s="151" t="s">
        <v>148</v>
      </c>
      <c r="D170" s="151" t="s">
        <v>650</v>
      </c>
      <c r="E170" s="151" t="s">
        <v>85</v>
      </c>
      <c r="F170" s="151"/>
    </row>
    <row r="171" spans="1:6" x14ac:dyDescent="0.35">
      <c r="A171" s="151" t="s">
        <v>150</v>
      </c>
      <c r="B171" s="151"/>
      <c r="C171" s="151" t="s">
        <v>151</v>
      </c>
      <c r="D171" s="151" t="s">
        <v>378</v>
      </c>
      <c r="E171" s="151" t="s">
        <v>129</v>
      </c>
      <c r="F171" s="151" t="s">
        <v>379</v>
      </c>
    </row>
    <row r="172" spans="1:6" x14ac:dyDescent="0.35">
      <c r="B172" t="s">
        <v>385</v>
      </c>
      <c r="C172" t="s">
        <v>651</v>
      </c>
      <c r="D172" t="s">
        <v>382</v>
      </c>
    </row>
    <row r="173" spans="1:6" x14ac:dyDescent="0.35">
      <c r="B173" t="s">
        <v>386</v>
      </c>
      <c r="C173" t="s">
        <v>652</v>
      </c>
      <c r="D173" t="s">
        <v>382</v>
      </c>
    </row>
    <row r="174" spans="1:6" x14ac:dyDescent="0.35">
      <c r="B174" t="s">
        <v>387</v>
      </c>
      <c r="C174" t="s">
        <v>653</v>
      </c>
      <c r="D174" t="s">
        <v>382</v>
      </c>
    </row>
    <row r="175" spans="1:6" x14ac:dyDescent="0.35">
      <c r="B175" t="s">
        <v>389</v>
      </c>
      <c r="C175" t="s">
        <v>654</v>
      </c>
      <c r="D175" t="s">
        <v>382</v>
      </c>
    </row>
    <row r="176" spans="1:6" x14ac:dyDescent="0.35">
      <c r="B176" t="s">
        <v>395</v>
      </c>
      <c r="C176" t="s">
        <v>655</v>
      </c>
      <c r="D176" t="s">
        <v>382</v>
      </c>
    </row>
    <row r="177" spans="1:6" x14ac:dyDescent="0.35">
      <c r="B177" t="s">
        <v>397</v>
      </c>
      <c r="C177" t="s">
        <v>656</v>
      </c>
      <c r="D177" t="s">
        <v>382</v>
      </c>
    </row>
    <row r="178" spans="1:6" x14ac:dyDescent="0.35">
      <c r="B178" t="s">
        <v>399</v>
      </c>
      <c r="C178" t="s">
        <v>657</v>
      </c>
      <c r="D178" t="s">
        <v>382</v>
      </c>
    </row>
    <row r="179" spans="1:6" x14ac:dyDescent="0.35">
      <c r="B179" t="s">
        <v>401</v>
      </c>
      <c r="C179" t="s">
        <v>658</v>
      </c>
      <c r="D179" t="s">
        <v>382</v>
      </c>
    </row>
    <row r="180" spans="1:6" x14ac:dyDescent="0.35">
      <c r="A180" s="151" t="s">
        <v>152</v>
      </c>
      <c r="B180" s="151"/>
      <c r="C180" s="151" t="s">
        <v>153</v>
      </c>
      <c r="D180" s="151" t="s">
        <v>378</v>
      </c>
      <c r="E180" s="151" t="s">
        <v>129</v>
      </c>
      <c r="F180" s="151" t="s">
        <v>379</v>
      </c>
    </row>
    <row r="181" spans="1:6" x14ac:dyDescent="0.35">
      <c r="B181" t="s">
        <v>385</v>
      </c>
      <c r="C181" t="s">
        <v>659</v>
      </c>
      <c r="D181" t="s">
        <v>382</v>
      </c>
    </row>
    <row r="182" spans="1:6" x14ac:dyDescent="0.35">
      <c r="B182" t="s">
        <v>386</v>
      </c>
      <c r="C182" t="s">
        <v>660</v>
      </c>
      <c r="D182" t="s">
        <v>382</v>
      </c>
    </row>
    <row r="183" spans="1:6" x14ac:dyDescent="0.35">
      <c r="B183" t="s">
        <v>387</v>
      </c>
      <c r="C183" t="s">
        <v>661</v>
      </c>
      <c r="D183" t="s">
        <v>382</v>
      </c>
    </row>
    <row r="184" spans="1:6" x14ac:dyDescent="0.35">
      <c r="B184" t="s">
        <v>407</v>
      </c>
      <c r="C184"/>
      <c r="D184" t="s">
        <v>382</v>
      </c>
    </row>
    <row r="185" spans="1:6" x14ac:dyDescent="0.35">
      <c r="B185" t="s">
        <v>389</v>
      </c>
      <c r="C185" t="s">
        <v>662</v>
      </c>
      <c r="D185" t="s">
        <v>382</v>
      </c>
    </row>
    <row r="186" spans="1:6" x14ac:dyDescent="0.35">
      <c r="B186" t="s">
        <v>395</v>
      </c>
      <c r="C186" t="s">
        <v>663</v>
      </c>
      <c r="D186" t="s">
        <v>382</v>
      </c>
    </row>
    <row r="187" spans="1:6" x14ac:dyDescent="0.35">
      <c r="B187" t="s">
        <v>397</v>
      </c>
      <c r="C187" t="s">
        <v>664</v>
      </c>
      <c r="D187" t="s">
        <v>382</v>
      </c>
    </row>
    <row r="188" spans="1:6" x14ac:dyDescent="0.35">
      <c r="B188" t="s">
        <v>409</v>
      </c>
      <c r="C188"/>
      <c r="D188" t="s">
        <v>382</v>
      </c>
    </row>
    <row r="189" spans="1:6" x14ac:dyDescent="0.35">
      <c r="B189" t="s">
        <v>399</v>
      </c>
      <c r="C189" t="s">
        <v>665</v>
      </c>
      <c r="D189" t="s">
        <v>382</v>
      </c>
    </row>
    <row r="190" spans="1:6" x14ac:dyDescent="0.35">
      <c r="B190" t="s">
        <v>401</v>
      </c>
      <c r="C190" t="s">
        <v>666</v>
      </c>
      <c r="D190" t="s">
        <v>382</v>
      </c>
    </row>
    <row r="191" spans="1:6" x14ac:dyDescent="0.35">
      <c r="B191" t="s">
        <v>403</v>
      </c>
      <c r="C191" t="s">
        <v>667</v>
      </c>
      <c r="D191" t="s">
        <v>382</v>
      </c>
    </row>
    <row r="192" spans="1:6" x14ac:dyDescent="0.35">
      <c r="B192" t="s">
        <v>405</v>
      </c>
      <c r="C192" t="s">
        <v>390</v>
      </c>
      <c r="D192" t="s">
        <v>382</v>
      </c>
    </row>
    <row r="193" spans="1:6" x14ac:dyDescent="0.35">
      <c r="A193" s="151" t="s">
        <v>154</v>
      </c>
      <c r="B193" s="151"/>
      <c r="C193" s="151" t="s">
        <v>155</v>
      </c>
      <c r="D193" s="151" t="s">
        <v>378</v>
      </c>
      <c r="E193" s="151" t="s">
        <v>138</v>
      </c>
      <c r="F193" s="151" t="s">
        <v>611</v>
      </c>
    </row>
    <row r="194" spans="1:6" x14ac:dyDescent="0.35">
      <c r="B194" t="s">
        <v>583</v>
      </c>
      <c r="C194" t="s">
        <v>390</v>
      </c>
      <c r="D194" t="s">
        <v>382</v>
      </c>
    </row>
    <row r="195" spans="1:6" x14ac:dyDescent="0.35">
      <c r="B195" t="s">
        <v>581</v>
      </c>
      <c r="C195" t="s">
        <v>668</v>
      </c>
      <c r="D195" t="s">
        <v>382</v>
      </c>
    </row>
    <row r="196" spans="1:6" x14ac:dyDescent="0.35">
      <c r="A196" s="151" t="s">
        <v>156</v>
      </c>
      <c r="B196" s="151"/>
      <c r="C196" s="151" t="s">
        <v>157</v>
      </c>
      <c r="D196" s="151" t="s">
        <v>378</v>
      </c>
      <c r="E196" s="151" t="s">
        <v>129</v>
      </c>
      <c r="F196" s="151" t="s">
        <v>379</v>
      </c>
    </row>
    <row r="197" spans="1:6" x14ac:dyDescent="0.35">
      <c r="B197" t="s">
        <v>385</v>
      </c>
      <c r="C197" t="s">
        <v>669</v>
      </c>
      <c r="D197" t="s">
        <v>382</v>
      </c>
    </row>
    <row r="198" spans="1:6" x14ac:dyDescent="0.35">
      <c r="B198" t="s">
        <v>386</v>
      </c>
      <c r="C198" t="s">
        <v>670</v>
      </c>
      <c r="D198" t="s">
        <v>382</v>
      </c>
    </row>
    <row r="199" spans="1:6" x14ac:dyDescent="0.35">
      <c r="B199" t="s">
        <v>387</v>
      </c>
      <c r="C199" t="s">
        <v>671</v>
      </c>
      <c r="D199" t="s">
        <v>382</v>
      </c>
    </row>
    <row r="200" spans="1:6" x14ac:dyDescent="0.35">
      <c r="B200" t="s">
        <v>389</v>
      </c>
      <c r="C200" t="s">
        <v>672</v>
      </c>
      <c r="D200" t="s">
        <v>382</v>
      </c>
    </row>
    <row r="201" spans="1:6" x14ac:dyDescent="0.35">
      <c r="B201" t="s">
        <v>395</v>
      </c>
      <c r="C201" t="s">
        <v>673</v>
      </c>
      <c r="D201" t="s">
        <v>382</v>
      </c>
    </row>
    <row r="202" spans="1:6" x14ac:dyDescent="0.35">
      <c r="B202" t="s">
        <v>397</v>
      </c>
      <c r="C202" t="s">
        <v>674</v>
      </c>
      <c r="D202" t="s">
        <v>382</v>
      </c>
    </row>
    <row r="203" spans="1:6" x14ac:dyDescent="0.35">
      <c r="B203" t="s">
        <v>399</v>
      </c>
      <c r="C203" t="s">
        <v>675</v>
      </c>
      <c r="D203" t="s">
        <v>382</v>
      </c>
    </row>
    <row r="204" spans="1:6" x14ac:dyDescent="0.35">
      <c r="B204" t="s">
        <v>401</v>
      </c>
      <c r="C204" t="s">
        <v>676</v>
      </c>
      <c r="D204" t="s">
        <v>382</v>
      </c>
    </row>
    <row r="205" spans="1:6" x14ac:dyDescent="0.35">
      <c r="B205" t="s">
        <v>403</v>
      </c>
      <c r="C205" t="s">
        <v>390</v>
      </c>
      <c r="D205" t="s">
        <v>382</v>
      </c>
    </row>
    <row r="206" spans="1:6" x14ac:dyDescent="0.35">
      <c r="B206" t="s">
        <v>405</v>
      </c>
      <c r="C206" t="s">
        <v>668</v>
      </c>
      <c r="D206" t="s">
        <v>382</v>
      </c>
    </row>
    <row r="207" spans="1:6" x14ac:dyDescent="0.35">
      <c r="A207" s="151" t="s">
        <v>158</v>
      </c>
      <c r="B207" s="151"/>
      <c r="C207" s="151" t="s">
        <v>159</v>
      </c>
      <c r="D207" s="151" t="s">
        <v>378</v>
      </c>
      <c r="E207" s="151" t="s">
        <v>129</v>
      </c>
      <c r="F207" s="151" t="s">
        <v>379</v>
      </c>
    </row>
    <row r="208" spans="1:6" x14ac:dyDescent="0.35">
      <c r="B208" t="s">
        <v>385</v>
      </c>
      <c r="C208" t="s">
        <v>391</v>
      </c>
      <c r="D208" t="s">
        <v>382</v>
      </c>
    </row>
    <row r="209" spans="1:6" x14ac:dyDescent="0.35">
      <c r="B209" t="s">
        <v>386</v>
      </c>
      <c r="C209" t="s">
        <v>392</v>
      </c>
      <c r="D209" t="s">
        <v>382</v>
      </c>
    </row>
    <row r="210" spans="1:6" x14ac:dyDescent="0.35">
      <c r="B210" t="s">
        <v>387</v>
      </c>
      <c r="C210" t="s">
        <v>393</v>
      </c>
      <c r="D210" t="s">
        <v>382</v>
      </c>
    </row>
    <row r="211" spans="1:6" x14ac:dyDescent="0.35">
      <c r="B211" t="s">
        <v>389</v>
      </c>
      <c r="C211" t="s">
        <v>394</v>
      </c>
      <c r="D211" t="s">
        <v>382</v>
      </c>
    </row>
    <row r="212" spans="1:6" x14ac:dyDescent="0.35">
      <c r="B212" t="s">
        <v>395</v>
      </c>
      <c r="C212" t="s">
        <v>396</v>
      </c>
      <c r="D212" t="s">
        <v>382</v>
      </c>
    </row>
    <row r="213" spans="1:6" x14ac:dyDescent="0.35">
      <c r="B213" t="s">
        <v>397</v>
      </c>
      <c r="C213" t="s">
        <v>398</v>
      </c>
      <c r="D213" t="s">
        <v>382</v>
      </c>
    </row>
    <row r="214" spans="1:6" x14ac:dyDescent="0.35">
      <c r="B214" t="s">
        <v>399</v>
      </c>
      <c r="C214" t="s">
        <v>400</v>
      </c>
      <c r="D214" t="s">
        <v>382</v>
      </c>
    </row>
    <row r="215" spans="1:6" x14ac:dyDescent="0.35">
      <c r="B215" t="s">
        <v>401</v>
      </c>
      <c r="C215" t="s">
        <v>402</v>
      </c>
      <c r="D215" t="s">
        <v>382</v>
      </c>
    </row>
    <row r="216" spans="1:6" x14ac:dyDescent="0.35">
      <c r="B216" t="s">
        <v>403</v>
      </c>
      <c r="C216" t="s">
        <v>404</v>
      </c>
      <c r="D216" t="s">
        <v>382</v>
      </c>
    </row>
    <row r="217" spans="1:6" x14ac:dyDescent="0.35">
      <c r="B217" t="s">
        <v>405</v>
      </c>
      <c r="C217" t="s">
        <v>406</v>
      </c>
      <c r="D217" t="s">
        <v>382</v>
      </c>
    </row>
    <row r="218" spans="1:6" x14ac:dyDescent="0.35">
      <c r="B218" t="s">
        <v>407</v>
      </c>
      <c r="C218" t="s">
        <v>408</v>
      </c>
      <c r="D218" t="s">
        <v>382</v>
      </c>
    </row>
    <row r="219" spans="1:6" x14ac:dyDescent="0.35">
      <c r="B219" t="s">
        <v>409</v>
      </c>
      <c r="C219" t="s">
        <v>677</v>
      </c>
      <c r="D219" t="s">
        <v>382</v>
      </c>
    </row>
    <row r="220" spans="1:6" x14ac:dyDescent="0.35">
      <c r="A220" s="151" t="s">
        <v>160</v>
      </c>
      <c r="B220" s="151"/>
      <c r="C220" s="151" t="s">
        <v>161</v>
      </c>
      <c r="D220" s="151" t="s">
        <v>378</v>
      </c>
      <c r="E220" s="151" t="s">
        <v>129</v>
      </c>
      <c r="F220" s="151" t="s">
        <v>379</v>
      </c>
    </row>
    <row r="221" spans="1:6" x14ac:dyDescent="0.35">
      <c r="B221" t="s">
        <v>385</v>
      </c>
      <c r="C221" t="s">
        <v>678</v>
      </c>
      <c r="D221" t="s">
        <v>382</v>
      </c>
    </row>
    <row r="222" spans="1:6" x14ac:dyDescent="0.35">
      <c r="B222" t="s">
        <v>386</v>
      </c>
      <c r="C222" t="s">
        <v>679</v>
      </c>
      <c r="D222" t="s">
        <v>382</v>
      </c>
    </row>
    <row r="223" spans="1:6" x14ac:dyDescent="0.35">
      <c r="B223" t="s">
        <v>387</v>
      </c>
      <c r="C223" t="s">
        <v>680</v>
      </c>
      <c r="D223" t="s">
        <v>382</v>
      </c>
    </row>
    <row r="224" spans="1:6" x14ac:dyDescent="0.35">
      <c r="B224" t="s">
        <v>389</v>
      </c>
      <c r="C224" t="s">
        <v>681</v>
      </c>
      <c r="D224" t="s">
        <v>382</v>
      </c>
    </row>
    <row r="225" spans="2:4" x14ac:dyDescent="0.35">
      <c r="B225" t="s">
        <v>395</v>
      </c>
      <c r="C225" t="s">
        <v>682</v>
      </c>
      <c r="D225" t="s">
        <v>382</v>
      </c>
    </row>
    <row r="226" spans="2:4" x14ac:dyDescent="0.35">
      <c r="B226" t="s">
        <v>397</v>
      </c>
      <c r="C226" t="s">
        <v>683</v>
      </c>
      <c r="D226" t="s">
        <v>382</v>
      </c>
    </row>
    <row r="227" spans="2:4" x14ac:dyDescent="0.35">
      <c r="B227" t="s">
        <v>399</v>
      </c>
      <c r="C227" t="s">
        <v>684</v>
      </c>
      <c r="D227" t="s">
        <v>382</v>
      </c>
    </row>
    <row r="228" spans="2:4" x14ac:dyDescent="0.35">
      <c r="B228" t="s">
        <v>401</v>
      </c>
      <c r="C228" t="s">
        <v>685</v>
      </c>
      <c r="D228" t="s">
        <v>382</v>
      </c>
    </row>
    <row r="229" spans="2:4" x14ac:dyDescent="0.35">
      <c r="B229" t="s">
        <v>403</v>
      </c>
      <c r="C229" t="s">
        <v>686</v>
      </c>
      <c r="D229" t="s">
        <v>382</v>
      </c>
    </row>
    <row r="230" spans="2:4" x14ac:dyDescent="0.35">
      <c r="B230" t="s">
        <v>405</v>
      </c>
      <c r="C230" t="s">
        <v>687</v>
      </c>
      <c r="D230" t="s">
        <v>382</v>
      </c>
    </row>
    <row r="231" spans="2:4" x14ac:dyDescent="0.35">
      <c r="B231" t="s">
        <v>407</v>
      </c>
      <c r="C231" t="s">
        <v>688</v>
      </c>
      <c r="D231" t="s">
        <v>382</v>
      </c>
    </row>
    <row r="232" spans="2:4" x14ac:dyDescent="0.35">
      <c r="B232" t="s">
        <v>409</v>
      </c>
      <c r="C232" t="s">
        <v>689</v>
      </c>
      <c r="D232" t="s">
        <v>382</v>
      </c>
    </row>
    <row r="233" spans="2:4" x14ac:dyDescent="0.35">
      <c r="B233" t="s">
        <v>411</v>
      </c>
      <c r="C233" t="s">
        <v>690</v>
      </c>
      <c r="D233" t="s">
        <v>382</v>
      </c>
    </row>
    <row r="234" spans="2:4" x14ac:dyDescent="0.35">
      <c r="B234" t="s">
        <v>413</v>
      </c>
      <c r="C234" t="s">
        <v>691</v>
      </c>
      <c r="D234" t="s">
        <v>382</v>
      </c>
    </row>
    <row r="235" spans="2:4" x14ac:dyDescent="0.35">
      <c r="B235" t="s">
        <v>415</v>
      </c>
      <c r="C235" t="s">
        <v>692</v>
      </c>
      <c r="D235" t="s">
        <v>382</v>
      </c>
    </row>
    <row r="236" spans="2:4" x14ac:dyDescent="0.35">
      <c r="B236" t="s">
        <v>417</v>
      </c>
      <c r="C236" t="s">
        <v>693</v>
      </c>
      <c r="D236" t="s">
        <v>382</v>
      </c>
    </row>
    <row r="237" spans="2:4" x14ac:dyDescent="0.35">
      <c r="B237" t="s">
        <v>419</v>
      </c>
      <c r="C237" t="s">
        <v>694</v>
      </c>
      <c r="D237" t="s">
        <v>382</v>
      </c>
    </row>
    <row r="238" spans="2:4" x14ac:dyDescent="0.35">
      <c r="B238" t="s">
        <v>421</v>
      </c>
      <c r="C238" t="s">
        <v>695</v>
      </c>
      <c r="D238" t="s">
        <v>382</v>
      </c>
    </row>
    <row r="239" spans="2:4" x14ac:dyDescent="0.35">
      <c r="B239" t="s">
        <v>423</v>
      </c>
      <c r="C239" t="s">
        <v>696</v>
      </c>
      <c r="D239" t="s">
        <v>382</v>
      </c>
    </row>
    <row r="240" spans="2:4" x14ac:dyDescent="0.35">
      <c r="B240" t="s">
        <v>425</v>
      </c>
      <c r="C240" t="s">
        <v>697</v>
      </c>
      <c r="D240" t="s">
        <v>382</v>
      </c>
    </row>
    <row r="241" spans="1:6" x14ac:dyDescent="0.35">
      <c r="B241" t="s">
        <v>427</v>
      </c>
      <c r="C241" t="s">
        <v>698</v>
      </c>
      <c r="D241" t="s">
        <v>382</v>
      </c>
    </row>
    <row r="242" spans="1:6" x14ac:dyDescent="0.35">
      <c r="B242" t="s">
        <v>429</v>
      </c>
      <c r="C242" t="s">
        <v>699</v>
      </c>
      <c r="D242" t="s">
        <v>382</v>
      </c>
    </row>
    <row r="243" spans="1:6" x14ac:dyDescent="0.35">
      <c r="B243" t="s">
        <v>431</v>
      </c>
      <c r="C243" t="s">
        <v>700</v>
      </c>
      <c r="D243" t="s">
        <v>382</v>
      </c>
    </row>
    <row r="244" spans="1:6" x14ac:dyDescent="0.35">
      <c r="B244" t="s">
        <v>433</v>
      </c>
      <c r="C244" t="s">
        <v>701</v>
      </c>
      <c r="D244" t="s">
        <v>382</v>
      </c>
    </row>
    <row r="245" spans="1:6" x14ac:dyDescent="0.35">
      <c r="B245" t="s">
        <v>435</v>
      </c>
      <c r="C245" t="s">
        <v>702</v>
      </c>
      <c r="D245" t="s">
        <v>382</v>
      </c>
    </row>
    <row r="246" spans="1:6" x14ac:dyDescent="0.35">
      <c r="B246" t="s">
        <v>583</v>
      </c>
      <c r="C246" t="s">
        <v>390</v>
      </c>
      <c r="D246" t="s">
        <v>382</v>
      </c>
    </row>
    <row r="247" spans="1:6" x14ac:dyDescent="0.35">
      <c r="A247" s="151" t="s">
        <v>162</v>
      </c>
      <c r="B247" s="151"/>
      <c r="C247" s="151" t="s">
        <v>163</v>
      </c>
      <c r="D247" s="151" t="s">
        <v>378</v>
      </c>
      <c r="E247" s="151" t="s">
        <v>129</v>
      </c>
      <c r="F247" s="151" t="s">
        <v>379</v>
      </c>
    </row>
    <row r="248" spans="1:6" x14ac:dyDescent="0.35">
      <c r="B248" t="s">
        <v>385</v>
      </c>
      <c r="C248" t="s">
        <v>703</v>
      </c>
      <c r="D248" t="s">
        <v>382</v>
      </c>
    </row>
    <row r="249" spans="1:6" x14ac:dyDescent="0.35">
      <c r="B249" t="s">
        <v>386</v>
      </c>
      <c r="C249" t="s">
        <v>704</v>
      </c>
      <c r="D249" t="s">
        <v>382</v>
      </c>
    </row>
    <row r="250" spans="1:6" x14ac:dyDescent="0.35">
      <c r="B250" t="s">
        <v>387</v>
      </c>
      <c r="C250" t="s">
        <v>705</v>
      </c>
      <c r="D250" t="s">
        <v>382</v>
      </c>
    </row>
    <row r="251" spans="1:6" x14ac:dyDescent="0.35">
      <c r="B251" t="s">
        <v>389</v>
      </c>
      <c r="C251" t="s">
        <v>706</v>
      </c>
      <c r="D251" t="s">
        <v>382</v>
      </c>
    </row>
    <row r="252" spans="1:6" x14ac:dyDescent="0.35">
      <c r="B252" t="s">
        <v>395</v>
      </c>
      <c r="C252" t="s">
        <v>707</v>
      </c>
      <c r="D252" t="s">
        <v>382</v>
      </c>
    </row>
    <row r="253" spans="1:6" x14ac:dyDescent="0.35">
      <c r="A253" s="151" t="s">
        <v>164</v>
      </c>
      <c r="B253" s="151"/>
      <c r="C253" s="151" t="s">
        <v>165</v>
      </c>
      <c r="D253" s="151" t="s">
        <v>378</v>
      </c>
      <c r="E253" s="151" t="s">
        <v>129</v>
      </c>
      <c r="F253" s="151" t="s">
        <v>379</v>
      </c>
    </row>
    <row r="254" spans="1:6" x14ac:dyDescent="0.35">
      <c r="B254" t="s">
        <v>385</v>
      </c>
      <c r="C254" t="s">
        <v>708</v>
      </c>
      <c r="D254" t="s">
        <v>382</v>
      </c>
    </row>
    <row r="255" spans="1:6" x14ac:dyDescent="0.35">
      <c r="B255" t="s">
        <v>386</v>
      </c>
      <c r="C255" t="s">
        <v>709</v>
      </c>
      <c r="D255" t="s">
        <v>382</v>
      </c>
    </row>
    <row r="256" spans="1:6" x14ac:dyDescent="0.35">
      <c r="A256" s="151" t="s">
        <v>166</v>
      </c>
      <c r="B256" s="151"/>
      <c r="C256" s="151" t="s">
        <v>167</v>
      </c>
      <c r="D256" s="151" t="s">
        <v>378</v>
      </c>
      <c r="E256" s="151" t="s">
        <v>129</v>
      </c>
      <c r="F256" s="151" t="s">
        <v>379</v>
      </c>
    </row>
    <row r="257" spans="1:6" x14ac:dyDescent="0.35">
      <c r="B257" t="s">
        <v>385</v>
      </c>
      <c r="C257" t="s">
        <v>710</v>
      </c>
      <c r="D257" t="s">
        <v>382</v>
      </c>
    </row>
    <row r="258" spans="1:6" x14ac:dyDescent="0.35">
      <c r="B258" t="s">
        <v>386</v>
      </c>
      <c r="C258" t="s">
        <v>711</v>
      </c>
      <c r="D258" t="s">
        <v>382</v>
      </c>
    </row>
    <row r="259" spans="1:6" x14ac:dyDescent="0.35">
      <c r="B259" t="s">
        <v>387</v>
      </c>
      <c r="C259" t="s">
        <v>712</v>
      </c>
      <c r="D259" t="s">
        <v>382</v>
      </c>
    </row>
    <row r="260" spans="1:6" x14ac:dyDescent="0.35">
      <c r="B260" t="s">
        <v>389</v>
      </c>
      <c r="C260" t="s">
        <v>713</v>
      </c>
      <c r="D260" t="s">
        <v>382</v>
      </c>
    </row>
    <row r="261" spans="1:6" x14ac:dyDescent="0.35">
      <c r="B261" t="s">
        <v>395</v>
      </c>
      <c r="C261" t="s">
        <v>714</v>
      </c>
      <c r="D261" t="s">
        <v>382</v>
      </c>
    </row>
    <row r="262" spans="1:6" x14ac:dyDescent="0.35">
      <c r="A262" s="151" t="s">
        <v>168</v>
      </c>
      <c r="B262" s="151"/>
      <c r="C262" s="151" t="s">
        <v>169</v>
      </c>
      <c r="D262" s="151" t="s">
        <v>378</v>
      </c>
      <c r="E262" s="151" t="s">
        <v>129</v>
      </c>
      <c r="F262" s="151" t="s">
        <v>379</v>
      </c>
    </row>
    <row r="263" spans="1:6" x14ac:dyDescent="0.35">
      <c r="B263" t="s">
        <v>715</v>
      </c>
      <c r="C263" t="s">
        <v>716</v>
      </c>
      <c r="D263" t="s">
        <v>382</v>
      </c>
    </row>
    <row r="264" spans="1:6" x14ac:dyDescent="0.35">
      <c r="B264" t="s">
        <v>717</v>
      </c>
      <c r="C264" t="s">
        <v>718</v>
      </c>
      <c r="D264" t="s">
        <v>382</v>
      </c>
    </row>
    <row r="265" spans="1:6" x14ac:dyDescent="0.35">
      <c r="A265" s="151" t="s">
        <v>170</v>
      </c>
      <c r="B265" s="151"/>
      <c r="C265" s="151" t="s">
        <v>171</v>
      </c>
      <c r="D265" s="151" t="s">
        <v>378</v>
      </c>
      <c r="E265" s="151" t="s">
        <v>129</v>
      </c>
      <c r="F265" s="151" t="s">
        <v>379</v>
      </c>
    </row>
    <row r="266" spans="1:6" x14ac:dyDescent="0.35">
      <c r="B266" t="s">
        <v>385</v>
      </c>
      <c r="C266" t="s">
        <v>719</v>
      </c>
      <c r="D266" t="s">
        <v>382</v>
      </c>
    </row>
    <row r="267" spans="1:6" x14ac:dyDescent="0.35">
      <c r="B267" t="s">
        <v>386</v>
      </c>
      <c r="C267" t="s">
        <v>720</v>
      </c>
      <c r="D267" t="s">
        <v>382</v>
      </c>
    </row>
    <row r="268" spans="1:6" x14ac:dyDescent="0.35">
      <c r="B268" t="s">
        <v>387</v>
      </c>
      <c r="C268" t="s">
        <v>721</v>
      </c>
      <c r="D268" t="s">
        <v>382</v>
      </c>
    </row>
    <row r="269" spans="1:6" x14ac:dyDescent="0.35">
      <c r="B269" t="s">
        <v>389</v>
      </c>
      <c r="C269" t="s">
        <v>722</v>
      </c>
      <c r="D269" t="s">
        <v>382</v>
      </c>
    </row>
    <row r="270" spans="1:6" x14ac:dyDescent="0.35">
      <c r="A270" s="151" t="s">
        <v>172</v>
      </c>
      <c r="B270" s="151"/>
      <c r="C270" s="151" t="s">
        <v>173</v>
      </c>
      <c r="D270" s="151" t="s">
        <v>378</v>
      </c>
      <c r="E270" s="151" t="s">
        <v>138</v>
      </c>
      <c r="F270" s="151" t="s">
        <v>611</v>
      </c>
    </row>
    <row r="271" spans="1:6" x14ac:dyDescent="0.35">
      <c r="B271" t="s">
        <v>385</v>
      </c>
      <c r="C271" t="s">
        <v>723</v>
      </c>
      <c r="D271" t="s">
        <v>382</v>
      </c>
    </row>
    <row r="272" spans="1:6" x14ac:dyDescent="0.35">
      <c r="B272" t="s">
        <v>386</v>
      </c>
      <c r="C272" t="s">
        <v>724</v>
      </c>
      <c r="D272" t="s">
        <v>382</v>
      </c>
    </row>
    <row r="273" spans="1:6" x14ac:dyDescent="0.35">
      <c r="B273" t="s">
        <v>387</v>
      </c>
      <c r="C273" t="s">
        <v>725</v>
      </c>
      <c r="D273" t="s">
        <v>382</v>
      </c>
    </row>
    <row r="274" spans="1:6" x14ac:dyDescent="0.35">
      <c r="B274" t="s">
        <v>389</v>
      </c>
      <c r="C274" t="s">
        <v>726</v>
      </c>
      <c r="D274" t="s">
        <v>382</v>
      </c>
    </row>
    <row r="275" spans="1:6" x14ac:dyDescent="0.35">
      <c r="B275" t="s">
        <v>395</v>
      </c>
      <c r="C275" t="s">
        <v>727</v>
      </c>
      <c r="D275" t="s">
        <v>382</v>
      </c>
    </row>
    <row r="276" spans="1:6" x14ac:dyDescent="0.35">
      <c r="B276" t="s">
        <v>397</v>
      </c>
      <c r="C276" t="s">
        <v>728</v>
      </c>
      <c r="D276" t="s">
        <v>382</v>
      </c>
    </row>
    <row r="277" spans="1:6" x14ac:dyDescent="0.35">
      <c r="B277" t="s">
        <v>583</v>
      </c>
      <c r="C277" t="s">
        <v>729</v>
      </c>
      <c r="D277" t="s">
        <v>382</v>
      </c>
    </row>
    <row r="278" spans="1:6" x14ac:dyDescent="0.35">
      <c r="A278" s="151" t="s">
        <v>176</v>
      </c>
      <c r="B278" s="151"/>
      <c r="C278" s="151" t="s">
        <v>177</v>
      </c>
      <c r="D278" s="151" t="s">
        <v>378</v>
      </c>
      <c r="E278" s="151" t="s">
        <v>138</v>
      </c>
      <c r="F278" s="151" t="s">
        <v>730</v>
      </c>
    </row>
    <row r="279" spans="1:6" x14ac:dyDescent="0.35">
      <c r="B279" s="148" t="str">
        <f>HYPERLINK("#'Shared Response Lists'!A69", "Type_List")</f>
        <v>Type_List</v>
      </c>
      <c r="C279" t="s">
        <v>731</v>
      </c>
      <c r="D279" t="s">
        <v>382</v>
      </c>
    </row>
    <row r="280" spans="1:6" x14ac:dyDescent="0.35">
      <c r="A280" s="151" t="s">
        <v>178</v>
      </c>
      <c r="B280" s="151"/>
      <c r="C280" s="151" t="s">
        <v>179</v>
      </c>
      <c r="D280" s="151" t="s">
        <v>650</v>
      </c>
      <c r="E280" s="151" t="s">
        <v>85</v>
      </c>
      <c r="F280" s="151"/>
    </row>
    <row r="281" spans="1:6" x14ac:dyDescent="0.35">
      <c r="A281" s="151" t="s">
        <v>182</v>
      </c>
      <c r="B281" s="151"/>
      <c r="C281" s="151" t="s">
        <v>183</v>
      </c>
      <c r="D281" s="151" t="s">
        <v>378</v>
      </c>
      <c r="E281" s="151" t="s">
        <v>138</v>
      </c>
      <c r="F281" s="151" t="s">
        <v>611</v>
      </c>
    </row>
    <row r="282" spans="1:6" x14ac:dyDescent="0.35">
      <c r="B282" t="s">
        <v>385</v>
      </c>
      <c r="C282" t="s">
        <v>732</v>
      </c>
      <c r="D282" t="s">
        <v>382</v>
      </c>
    </row>
    <row r="283" spans="1:6" x14ac:dyDescent="0.35">
      <c r="B283" t="s">
        <v>386</v>
      </c>
      <c r="C283" t="s">
        <v>733</v>
      </c>
      <c r="D283" t="s">
        <v>382</v>
      </c>
    </row>
    <row r="284" spans="1:6" x14ac:dyDescent="0.35">
      <c r="B284" t="s">
        <v>387</v>
      </c>
      <c r="C284" t="s">
        <v>734</v>
      </c>
      <c r="D284" t="s">
        <v>382</v>
      </c>
    </row>
    <row r="285" spans="1:6" x14ac:dyDescent="0.35">
      <c r="B285" t="s">
        <v>389</v>
      </c>
      <c r="C285" t="s">
        <v>735</v>
      </c>
      <c r="D285" t="s">
        <v>382</v>
      </c>
    </row>
    <row r="286" spans="1:6" x14ac:dyDescent="0.35">
      <c r="A286" s="151" t="s">
        <v>184</v>
      </c>
      <c r="B286" s="151"/>
      <c r="C286" s="151" t="s">
        <v>185</v>
      </c>
      <c r="D286" s="151" t="s">
        <v>378</v>
      </c>
      <c r="E286" s="151" t="s">
        <v>129</v>
      </c>
      <c r="F286" s="151" t="s">
        <v>379</v>
      </c>
    </row>
    <row r="287" spans="1:6" x14ac:dyDescent="0.35">
      <c r="B287" t="s">
        <v>385</v>
      </c>
      <c r="C287" t="s">
        <v>736</v>
      </c>
      <c r="D287" t="s">
        <v>382</v>
      </c>
    </row>
    <row r="288" spans="1:6" x14ac:dyDescent="0.35">
      <c r="B288" t="s">
        <v>386</v>
      </c>
      <c r="C288" t="s">
        <v>733</v>
      </c>
      <c r="D288" t="s">
        <v>382</v>
      </c>
    </row>
    <row r="289" spans="1:6" x14ac:dyDescent="0.35">
      <c r="B289" t="s">
        <v>387</v>
      </c>
      <c r="C289" t="s">
        <v>737</v>
      </c>
      <c r="D289" t="s">
        <v>382</v>
      </c>
    </row>
    <row r="290" spans="1:6" x14ac:dyDescent="0.35">
      <c r="A290" s="151" t="s">
        <v>186</v>
      </c>
      <c r="B290" s="151"/>
      <c r="C290" s="151" t="s">
        <v>187</v>
      </c>
      <c r="D290" s="151" t="s">
        <v>378</v>
      </c>
      <c r="E290" s="151" t="s">
        <v>129</v>
      </c>
      <c r="F290" s="151" t="s">
        <v>379</v>
      </c>
    </row>
    <row r="291" spans="1:6" x14ac:dyDescent="0.35">
      <c r="B291" t="s">
        <v>385</v>
      </c>
      <c r="C291" t="s">
        <v>738</v>
      </c>
      <c r="D291" t="s">
        <v>382</v>
      </c>
    </row>
    <row r="292" spans="1:6" x14ac:dyDescent="0.35">
      <c r="B292" t="s">
        <v>386</v>
      </c>
      <c r="C292" t="s">
        <v>739</v>
      </c>
      <c r="D292" t="s">
        <v>382</v>
      </c>
    </row>
    <row r="293" spans="1:6" x14ac:dyDescent="0.35">
      <c r="B293" t="s">
        <v>387</v>
      </c>
      <c r="C293" t="s">
        <v>740</v>
      </c>
      <c r="D293" t="s">
        <v>382</v>
      </c>
    </row>
    <row r="294" spans="1:6" x14ac:dyDescent="0.35">
      <c r="A294" s="151" t="s">
        <v>188</v>
      </c>
      <c r="B294" s="151"/>
      <c r="C294" s="151" t="s">
        <v>189</v>
      </c>
      <c r="D294" s="151" t="s">
        <v>378</v>
      </c>
      <c r="E294" s="151" t="s">
        <v>129</v>
      </c>
      <c r="F294" s="151" t="s">
        <v>379</v>
      </c>
    </row>
    <row r="295" spans="1:6" x14ac:dyDescent="0.35">
      <c r="B295" t="s">
        <v>385</v>
      </c>
      <c r="C295" t="s">
        <v>738</v>
      </c>
      <c r="D295" t="s">
        <v>382</v>
      </c>
    </row>
    <row r="296" spans="1:6" x14ac:dyDescent="0.35">
      <c r="B296" t="s">
        <v>386</v>
      </c>
      <c r="C296" t="s">
        <v>741</v>
      </c>
      <c r="D296" t="s">
        <v>382</v>
      </c>
    </row>
    <row r="297" spans="1:6" x14ac:dyDescent="0.35">
      <c r="B297" t="s">
        <v>387</v>
      </c>
      <c r="C297" t="s">
        <v>742</v>
      </c>
      <c r="D297" t="s">
        <v>382</v>
      </c>
    </row>
    <row r="298" spans="1:6" x14ac:dyDescent="0.35">
      <c r="A298" s="151" t="s">
        <v>190</v>
      </c>
      <c r="B298" s="151"/>
      <c r="C298" s="151" t="s">
        <v>191</v>
      </c>
      <c r="D298" s="151" t="s">
        <v>378</v>
      </c>
      <c r="E298" s="151" t="s">
        <v>129</v>
      </c>
      <c r="F298" s="151" t="s">
        <v>379</v>
      </c>
    </row>
    <row r="299" spans="1:6" x14ac:dyDescent="0.35">
      <c r="B299" t="s">
        <v>385</v>
      </c>
      <c r="C299" t="s">
        <v>743</v>
      </c>
      <c r="D299" t="s">
        <v>382</v>
      </c>
    </row>
    <row r="300" spans="1:6" x14ac:dyDescent="0.35">
      <c r="B300" t="s">
        <v>386</v>
      </c>
      <c r="C300" t="s">
        <v>744</v>
      </c>
      <c r="D300" t="s">
        <v>382</v>
      </c>
    </row>
    <row r="301" spans="1:6" x14ac:dyDescent="0.35">
      <c r="B301" t="s">
        <v>387</v>
      </c>
      <c r="C301" t="s">
        <v>745</v>
      </c>
      <c r="D301" t="s">
        <v>382</v>
      </c>
    </row>
    <row r="302" spans="1:6" x14ac:dyDescent="0.35">
      <c r="A302" s="151" t="s">
        <v>192</v>
      </c>
      <c r="B302" s="151"/>
      <c r="C302" s="151" t="s">
        <v>193</v>
      </c>
      <c r="D302" s="151" t="s">
        <v>378</v>
      </c>
      <c r="E302" s="151" t="s">
        <v>129</v>
      </c>
      <c r="F302" s="151" t="s">
        <v>379</v>
      </c>
    </row>
    <row r="303" spans="1:6" x14ac:dyDescent="0.35">
      <c r="B303" t="s">
        <v>385</v>
      </c>
      <c r="C303" t="s">
        <v>746</v>
      </c>
      <c r="D303" t="s">
        <v>382</v>
      </c>
    </row>
    <row r="304" spans="1:6" x14ac:dyDescent="0.35">
      <c r="B304" t="s">
        <v>386</v>
      </c>
      <c r="C304" t="s">
        <v>747</v>
      </c>
      <c r="D304" t="s">
        <v>382</v>
      </c>
    </row>
    <row r="305" spans="2:4" x14ac:dyDescent="0.35">
      <c r="B305" t="s">
        <v>387</v>
      </c>
      <c r="C305" t="s">
        <v>748</v>
      </c>
      <c r="D305" t="s">
        <v>382</v>
      </c>
    </row>
    <row r="306" spans="2:4" x14ac:dyDescent="0.35">
      <c r="B306" t="s">
        <v>389</v>
      </c>
      <c r="C306" t="s">
        <v>749</v>
      </c>
      <c r="D306" t="s">
        <v>382</v>
      </c>
    </row>
    <row r="307" spans="2:4" x14ac:dyDescent="0.35">
      <c r="B307" t="s">
        <v>395</v>
      </c>
      <c r="C307" t="s">
        <v>750</v>
      </c>
      <c r="D307" t="s">
        <v>382</v>
      </c>
    </row>
    <row r="308" spans="2:4" x14ac:dyDescent="0.35">
      <c r="B308" t="s">
        <v>397</v>
      </c>
      <c r="C308" t="s">
        <v>751</v>
      </c>
      <c r="D308" t="s">
        <v>382</v>
      </c>
    </row>
    <row r="309" spans="2:4" x14ac:dyDescent="0.35">
      <c r="B309" t="s">
        <v>399</v>
      </c>
      <c r="C309" t="s">
        <v>752</v>
      </c>
      <c r="D309" t="s">
        <v>382</v>
      </c>
    </row>
    <row r="310" spans="2:4" x14ac:dyDescent="0.35">
      <c r="B310" t="s">
        <v>401</v>
      </c>
      <c r="C310" t="s">
        <v>753</v>
      </c>
      <c r="D310" t="s">
        <v>382</v>
      </c>
    </row>
    <row r="311" spans="2:4" x14ac:dyDescent="0.35">
      <c r="B311" t="s">
        <v>403</v>
      </c>
      <c r="C311" t="s">
        <v>754</v>
      </c>
      <c r="D311" t="s">
        <v>382</v>
      </c>
    </row>
    <row r="312" spans="2:4" x14ac:dyDescent="0.35">
      <c r="B312" t="s">
        <v>405</v>
      </c>
      <c r="C312" t="s">
        <v>755</v>
      </c>
      <c r="D312" t="s">
        <v>382</v>
      </c>
    </row>
    <row r="313" spans="2:4" x14ac:dyDescent="0.35">
      <c r="B313" t="s">
        <v>407</v>
      </c>
      <c r="C313" t="s">
        <v>756</v>
      </c>
      <c r="D313" t="s">
        <v>382</v>
      </c>
    </row>
    <row r="314" spans="2:4" x14ac:dyDescent="0.35">
      <c r="B314" t="s">
        <v>409</v>
      </c>
      <c r="C314" t="s">
        <v>757</v>
      </c>
      <c r="D314" t="s">
        <v>382</v>
      </c>
    </row>
    <row r="315" spans="2:4" x14ac:dyDescent="0.35">
      <c r="B315" t="s">
        <v>411</v>
      </c>
      <c r="C315" t="s">
        <v>758</v>
      </c>
      <c r="D315" t="s">
        <v>382</v>
      </c>
    </row>
    <row r="316" spans="2:4" x14ac:dyDescent="0.35">
      <c r="B316" t="s">
        <v>413</v>
      </c>
      <c r="C316" t="s">
        <v>759</v>
      </c>
      <c r="D316" t="s">
        <v>382</v>
      </c>
    </row>
    <row r="317" spans="2:4" x14ac:dyDescent="0.35">
      <c r="B317" t="s">
        <v>415</v>
      </c>
      <c r="C317" t="s">
        <v>760</v>
      </c>
      <c r="D317" t="s">
        <v>382</v>
      </c>
    </row>
    <row r="318" spans="2:4" x14ac:dyDescent="0.35">
      <c r="B318" t="s">
        <v>417</v>
      </c>
      <c r="C318" t="s">
        <v>761</v>
      </c>
      <c r="D318" t="s">
        <v>382</v>
      </c>
    </row>
    <row r="319" spans="2:4" x14ac:dyDescent="0.35">
      <c r="B319" t="s">
        <v>419</v>
      </c>
      <c r="C319" t="s">
        <v>762</v>
      </c>
      <c r="D319" t="s">
        <v>382</v>
      </c>
    </row>
    <row r="320" spans="2:4" x14ac:dyDescent="0.35">
      <c r="B320" t="s">
        <v>421</v>
      </c>
      <c r="C320" t="s">
        <v>763</v>
      </c>
      <c r="D320" t="s">
        <v>382</v>
      </c>
    </row>
    <row r="321" spans="1:6" x14ac:dyDescent="0.35">
      <c r="B321" t="s">
        <v>423</v>
      </c>
      <c r="C321" t="s">
        <v>764</v>
      </c>
      <c r="D321" t="s">
        <v>382</v>
      </c>
    </row>
    <row r="322" spans="1:6" x14ac:dyDescent="0.35">
      <c r="B322" t="s">
        <v>581</v>
      </c>
      <c r="C322" t="s">
        <v>765</v>
      </c>
      <c r="D322" t="s">
        <v>382</v>
      </c>
    </row>
    <row r="323" spans="1:6" x14ac:dyDescent="0.35">
      <c r="A323" s="151" t="s">
        <v>194</v>
      </c>
      <c r="B323" s="151"/>
      <c r="C323" s="151" t="s">
        <v>195</v>
      </c>
      <c r="D323" s="151" t="s">
        <v>378</v>
      </c>
      <c r="E323" s="151" t="s">
        <v>129</v>
      </c>
      <c r="F323" s="151" t="s">
        <v>379</v>
      </c>
    </row>
    <row r="324" spans="1:6" x14ac:dyDescent="0.35">
      <c r="B324" t="s">
        <v>385</v>
      </c>
      <c r="C324" t="s">
        <v>766</v>
      </c>
      <c r="D324" t="s">
        <v>382</v>
      </c>
    </row>
    <row r="325" spans="1:6" x14ac:dyDescent="0.35">
      <c r="B325" t="s">
        <v>386</v>
      </c>
      <c r="C325" t="s">
        <v>766</v>
      </c>
      <c r="D325" t="s">
        <v>382</v>
      </c>
    </row>
    <row r="326" spans="1:6" x14ac:dyDescent="0.35">
      <c r="B326" t="s">
        <v>387</v>
      </c>
      <c r="C326" t="s">
        <v>766</v>
      </c>
      <c r="D326" t="s">
        <v>382</v>
      </c>
    </row>
    <row r="327" spans="1:6" x14ac:dyDescent="0.35">
      <c r="B327" t="s">
        <v>389</v>
      </c>
      <c r="C327" t="s">
        <v>766</v>
      </c>
      <c r="D327" t="s">
        <v>382</v>
      </c>
    </row>
    <row r="328" spans="1:6" x14ac:dyDescent="0.35">
      <c r="B328" t="s">
        <v>395</v>
      </c>
      <c r="C328" t="s">
        <v>766</v>
      </c>
      <c r="D328" t="s">
        <v>382</v>
      </c>
    </row>
    <row r="329" spans="1:6" x14ac:dyDescent="0.35">
      <c r="B329" t="s">
        <v>397</v>
      </c>
      <c r="C329" t="s">
        <v>766</v>
      </c>
      <c r="D329" t="s">
        <v>382</v>
      </c>
    </row>
    <row r="330" spans="1:6" x14ac:dyDescent="0.35">
      <c r="B330" t="s">
        <v>399</v>
      </c>
      <c r="C330" t="s">
        <v>766</v>
      </c>
      <c r="D330" t="s">
        <v>382</v>
      </c>
    </row>
    <row r="331" spans="1:6" x14ac:dyDescent="0.35">
      <c r="B331" t="s">
        <v>401</v>
      </c>
      <c r="C331" t="s">
        <v>766</v>
      </c>
      <c r="D331" t="s">
        <v>382</v>
      </c>
    </row>
    <row r="332" spans="1:6" x14ac:dyDescent="0.35">
      <c r="B332" t="s">
        <v>403</v>
      </c>
      <c r="C332" t="s">
        <v>766</v>
      </c>
      <c r="D332" t="s">
        <v>382</v>
      </c>
    </row>
    <row r="333" spans="1:6" x14ac:dyDescent="0.35">
      <c r="B333" t="s">
        <v>405</v>
      </c>
      <c r="C333" t="s">
        <v>766</v>
      </c>
      <c r="D333" t="s">
        <v>382</v>
      </c>
    </row>
    <row r="334" spans="1:6" x14ac:dyDescent="0.35">
      <c r="B334" t="s">
        <v>407</v>
      </c>
      <c r="C334" t="s">
        <v>766</v>
      </c>
      <c r="D334" t="s">
        <v>382</v>
      </c>
    </row>
    <row r="335" spans="1:6" x14ac:dyDescent="0.35">
      <c r="B335" t="s">
        <v>409</v>
      </c>
      <c r="C335" t="s">
        <v>766</v>
      </c>
      <c r="D335" t="s">
        <v>382</v>
      </c>
    </row>
    <row r="336" spans="1:6" x14ac:dyDescent="0.35">
      <c r="B336" t="s">
        <v>411</v>
      </c>
      <c r="C336" t="s">
        <v>766</v>
      </c>
      <c r="D336" t="s">
        <v>382</v>
      </c>
    </row>
    <row r="337" spans="1:6" x14ac:dyDescent="0.35">
      <c r="B337" t="s">
        <v>413</v>
      </c>
      <c r="C337" t="s">
        <v>766</v>
      </c>
      <c r="D337" t="s">
        <v>382</v>
      </c>
    </row>
    <row r="338" spans="1:6" x14ac:dyDescent="0.35">
      <c r="B338" t="s">
        <v>415</v>
      </c>
      <c r="C338" t="s">
        <v>766</v>
      </c>
      <c r="D338" t="s">
        <v>382</v>
      </c>
    </row>
    <row r="339" spans="1:6" x14ac:dyDescent="0.35">
      <c r="B339" t="s">
        <v>417</v>
      </c>
      <c r="C339" t="s">
        <v>766</v>
      </c>
      <c r="D339" t="s">
        <v>382</v>
      </c>
    </row>
    <row r="340" spans="1:6" x14ac:dyDescent="0.35">
      <c r="B340" t="s">
        <v>419</v>
      </c>
      <c r="C340" t="s">
        <v>766</v>
      </c>
      <c r="D340" t="s">
        <v>382</v>
      </c>
    </row>
    <row r="341" spans="1:6" x14ac:dyDescent="0.35">
      <c r="B341" t="s">
        <v>421</v>
      </c>
      <c r="C341" t="s">
        <v>766</v>
      </c>
      <c r="D341" t="s">
        <v>382</v>
      </c>
    </row>
    <row r="342" spans="1:6" x14ac:dyDescent="0.35">
      <c r="B342" t="s">
        <v>423</v>
      </c>
      <c r="C342" t="s">
        <v>767</v>
      </c>
      <c r="D342" t="s">
        <v>382</v>
      </c>
    </row>
    <row r="343" spans="1:6" x14ac:dyDescent="0.35">
      <c r="B343" t="s">
        <v>581</v>
      </c>
      <c r="C343" t="s">
        <v>766</v>
      </c>
      <c r="D343" t="s">
        <v>382</v>
      </c>
    </row>
    <row r="344" spans="1:6" x14ac:dyDescent="0.35">
      <c r="A344" s="151" t="s">
        <v>196</v>
      </c>
      <c r="B344" s="151"/>
      <c r="C344" s="151" t="s">
        <v>197</v>
      </c>
      <c r="D344" s="151" t="s">
        <v>378</v>
      </c>
      <c r="E344" s="151" t="s">
        <v>138</v>
      </c>
      <c r="F344" s="151" t="s">
        <v>611</v>
      </c>
    </row>
    <row r="345" spans="1:6" x14ac:dyDescent="0.35">
      <c r="B345" t="s">
        <v>385</v>
      </c>
      <c r="C345" t="s">
        <v>768</v>
      </c>
      <c r="D345" t="s">
        <v>382</v>
      </c>
    </row>
    <row r="346" spans="1:6" x14ac:dyDescent="0.35">
      <c r="B346" t="s">
        <v>386</v>
      </c>
      <c r="C346" t="s">
        <v>769</v>
      </c>
      <c r="D346" t="s">
        <v>382</v>
      </c>
    </row>
    <row r="347" spans="1:6" x14ac:dyDescent="0.35">
      <c r="B347" t="s">
        <v>387</v>
      </c>
      <c r="C347" t="s">
        <v>755</v>
      </c>
      <c r="D347" t="s">
        <v>382</v>
      </c>
    </row>
    <row r="348" spans="1:6" x14ac:dyDescent="0.35">
      <c r="B348" t="s">
        <v>389</v>
      </c>
      <c r="C348" t="s">
        <v>770</v>
      </c>
      <c r="D348" t="s">
        <v>382</v>
      </c>
    </row>
    <row r="349" spans="1:6" x14ac:dyDescent="0.35">
      <c r="B349" t="s">
        <v>395</v>
      </c>
      <c r="C349" t="s">
        <v>757</v>
      </c>
      <c r="D349" t="s">
        <v>382</v>
      </c>
    </row>
    <row r="350" spans="1:6" x14ac:dyDescent="0.35">
      <c r="B350" t="s">
        <v>397</v>
      </c>
      <c r="C350" t="s">
        <v>771</v>
      </c>
      <c r="D350" t="s">
        <v>382</v>
      </c>
    </row>
    <row r="351" spans="1:6" x14ac:dyDescent="0.35">
      <c r="B351" t="s">
        <v>399</v>
      </c>
      <c r="C351" t="s">
        <v>772</v>
      </c>
      <c r="D351" t="s">
        <v>382</v>
      </c>
    </row>
    <row r="352" spans="1:6" x14ac:dyDescent="0.35">
      <c r="B352" t="s">
        <v>401</v>
      </c>
      <c r="C352" t="s">
        <v>752</v>
      </c>
      <c r="D352" t="s">
        <v>382</v>
      </c>
    </row>
    <row r="353" spans="1:6" x14ac:dyDescent="0.35">
      <c r="B353" t="s">
        <v>403</v>
      </c>
      <c r="C353" t="s">
        <v>753</v>
      </c>
      <c r="D353" t="s">
        <v>382</v>
      </c>
    </row>
    <row r="354" spans="1:6" x14ac:dyDescent="0.35">
      <c r="B354" t="s">
        <v>405</v>
      </c>
      <c r="C354" t="s">
        <v>754</v>
      </c>
      <c r="D354" t="s">
        <v>382</v>
      </c>
    </row>
    <row r="355" spans="1:6" x14ac:dyDescent="0.35">
      <c r="B355" t="s">
        <v>581</v>
      </c>
      <c r="C355" t="s">
        <v>764</v>
      </c>
      <c r="D355" t="s">
        <v>382</v>
      </c>
    </row>
    <row r="356" spans="1:6" x14ac:dyDescent="0.35">
      <c r="A356" s="151" t="s">
        <v>198</v>
      </c>
      <c r="B356" s="151"/>
      <c r="C356" s="151" t="s">
        <v>199</v>
      </c>
      <c r="D356" s="151" t="s">
        <v>378</v>
      </c>
      <c r="E356" s="151" t="s">
        <v>129</v>
      </c>
      <c r="F356" s="151" t="s">
        <v>379</v>
      </c>
    </row>
    <row r="357" spans="1:6" x14ac:dyDescent="0.35">
      <c r="B357" t="s">
        <v>386</v>
      </c>
      <c r="C357" t="s">
        <v>773</v>
      </c>
      <c r="D357" t="s">
        <v>382</v>
      </c>
    </row>
    <row r="358" spans="1:6" x14ac:dyDescent="0.35">
      <c r="B358" t="s">
        <v>387</v>
      </c>
      <c r="C358" t="s">
        <v>774</v>
      </c>
      <c r="D358" t="s">
        <v>382</v>
      </c>
    </row>
    <row r="359" spans="1:6" x14ac:dyDescent="0.35">
      <c r="A359" s="151" t="s">
        <v>200</v>
      </c>
      <c r="B359" s="151"/>
      <c r="C359" s="151" t="s">
        <v>201</v>
      </c>
      <c r="D359" s="151" t="s">
        <v>378</v>
      </c>
      <c r="E359" s="151" t="s">
        <v>138</v>
      </c>
      <c r="F359" s="151" t="s">
        <v>611</v>
      </c>
    </row>
    <row r="360" spans="1:6" x14ac:dyDescent="0.35">
      <c r="B360" s="148" t="str">
        <f>HYPERLINK("#'Shared Response Lists'!A76", "FACTOR_List")</f>
        <v>FACTOR_List</v>
      </c>
      <c r="C360" t="s">
        <v>731</v>
      </c>
      <c r="D360" t="s">
        <v>382</v>
      </c>
    </row>
    <row r="361" spans="1:6" x14ac:dyDescent="0.35">
      <c r="B361" t="s">
        <v>581</v>
      </c>
      <c r="C361" t="s">
        <v>765</v>
      </c>
      <c r="D361" t="s">
        <v>382</v>
      </c>
    </row>
    <row r="362" spans="1:6" x14ac:dyDescent="0.35">
      <c r="B362" t="s">
        <v>583</v>
      </c>
      <c r="C362" t="s">
        <v>775</v>
      </c>
      <c r="D362" t="s">
        <v>382</v>
      </c>
    </row>
    <row r="363" spans="1:6" x14ac:dyDescent="0.35">
      <c r="A363" s="151" t="s">
        <v>206</v>
      </c>
      <c r="B363" s="151"/>
      <c r="C363" s="151" t="s">
        <v>207</v>
      </c>
      <c r="D363" s="151" t="s">
        <v>84</v>
      </c>
      <c r="E363" s="151" t="s">
        <v>84</v>
      </c>
      <c r="F363" s="151"/>
    </row>
    <row r="364" spans="1:6" x14ac:dyDescent="0.35">
      <c r="A364" s="151" t="s">
        <v>208</v>
      </c>
      <c r="B364" s="151"/>
      <c r="C364" s="151" t="s">
        <v>209</v>
      </c>
      <c r="D364" s="151" t="s">
        <v>378</v>
      </c>
      <c r="E364" s="151" t="s">
        <v>129</v>
      </c>
      <c r="F364" s="151" t="s">
        <v>379</v>
      </c>
    </row>
    <row r="365" spans="1:6" x14ac:dyDescent="0.35">
      <c r="B365" t="s">
        <v>385</v>
      </c>
      <c r="C365" t="s">
        <v>776</v>
      </c>
      <c r="D365" t="s">
        <v>382</v>
      </c>
    </row>
    <row r="366" spans="1:6" x14ac:dyDescent="0.35">
      <c r="B366" t="s">
        <v>386</v>
      </c>
      <c r="C366" t="s">
        <v>777</v>
      </c>
      <c r="D366" t="s">
        <v>382</v>
      </c>
    </row>
    <row r="367" spans="1:6" x14ac:dyDescent="0.35">
      <c r="B367" t="s">
        <v>387</v>
      </c>
      <c r="C367" t="s">
        <v>778</v>
      </c>
      <c r="D367" t="s">
        <v>382</v>
      </c>
    </row>
    <row r="368" spans="1:6" x14ac:dyDescent="0.35">
      <c r="A368" s="151" t="s">
        <v>210</v>
      </c>
      <c r="B368" s="151"/>
      <c r="C368" s="151" t="s">
        <v>211</v>
      </c>
      <c r="D368" s="151" t="s">
        <v>378</v>
      </c>
      <c r="E368" s="151" t="s">
        <v>138</v>
      </c>
      <c r="F368" s="151" t="s">
        <v>611</v>
      </c>
    </row>
    <row r="369" spans="1:6" x14ac:dyDescent="0.35">
      <c r="B369" s="148" t="str">
        <f>HYPERLINK("#'Shared Response Lists'!A108", "Beer_List")</f>
        <v>Beer_List</v>
      </c>
      <c r="C369" t="s">
        <v>731</v>
      </c>
      <c r="D369" t="s">
        <v>382</v>
      </c>
    </row>
    <row r="370" spans="1:6" x14ac:dyDescent="0.35">
      <c r="B370" t="s">
        <v>779</v>
      </c>
      <c r="C370" t="s">
        <v>766</v>
      </c>
      <c r="D370" t="s">
        <v>382</v>
      </c>
    </row>
    <row r="371" spans="1:6" x14ac:dyDescent="0.35">
      <c r="A371" s="151" t="s">
        <v>214</v>
      </c>
      <c r="B371" s="151"/>
      <c r="C371" s="151" t="s">
        <v>215</v>
      </c>
      <c r="D371" s="151" t="s">
        <v>378</v>
      </c>
      <c r="E371" s="151" t="s">
        <v>138</v>
      </c>
      <c r="F371" s="151" t="s">
        <v>611</v>
      </c>
    </row>
    <row r="372" spans="1:6" x14ac:dyDescent="0.35">
      <c r="B372" s="148" t="str">
        <f>HYPERLINK("#'Shared Response Lists'!A446", "RTD_List")</f>
        <v>RTD_List</v>
      </c>
      <c r="C372" t="s">
        <v>731</v>
      </c>
      <c r="D372" t="s">
        <v>382</v>
      </c>
    </row>
    <row r="373" spans="1:6" x14ac:dyDescent="0.35">
      <c r="B373" t="s">
        <v>780</v>
      </c>
      <c r="C373" t="s">
        <v>766</v>
      </c>
      <c r="D373" t="s">
        <v>382</v>
      </c>
    </row>
    <row r="374" spans="1:6" x14ac:dyDescent="0.35">
      <c r="A374" s="151" t="s">
        <v>218</v>
      </c>
      <c r="B374" s="151"/>
      <c r="C374" s="151" t="s">
        <v>219</v>
      </c>
      <c r="D374" s="151" t="s">
        <v>378</v>
      </c>
      <c r="E374" s="151" t="s">
        <v>138</v>
      </c>
      <c r="F374" s="151" t="s">
        <v>611</v>
      </c>
    </row>
    <row r="375" spans="1:6" x14ac:dyDescent="0.35">
      <c r="B375" s="148" t="str">
        <f>HYPERLINK("#'Shared Response Lists'!A604", "HARDSELTZER_LIST")</f>
        <v>HARDSELTZER_LIST</v>
      </c>
      <c r="C375" t="s">
        <v>731</v>
      </c>
      <c r="D375" t="s">
        <v>382</v>
      </c>
    </row>
    <row r="376" spans="1:6" x14ac:dyDescent="0.35">
      <c r="B376" t="s">
        <v>781</v>
      </c>
      <c r="C376" t="s">
        <v>766</v>
      </c>
      <c r="D376" t="s">
        <v>382</v>
      </c>
    </row>
    <row r="377" spans="1:6" x14ac:dyDescent="0.35">
      <c r="A377" s="151" t="s">
        <v>224</v>
      </c>
      <c r="B377" s="151"/>
      <c r="C377" s="151" t="s">
        <v>225</v>
      </c>
      <c r="D377" s="151" t="s">
        <v>378</v>
      </c>
      <c r="E377" s="151" t="s">
        <v>138</v>
      </c>
      <c r="F377" s="151" t="s">
        <v>611</v>
      </c>
    </row>
    <row r="378" spans="1:6" x14ac:dyDescent="0.35">
      <c r="B378" t="s">
        <v>782</v>
      </c>
      <c r="C378" t="s">
        <v>783</v>
      </c>
      <c r="D378" t="s">
        <v>382</v>
      </c>
    </row>
    <row r="379" spans="1:6" x14ac:dyDescent="0.35">
      <c r="B379" t="s">
        <v>784</v>
      </c>
      <c r="C379" t="s">
        <v>785</v>
      </c>
      <c r="D379" t="s">
        <v>382</v>
      </c>
    </row>
    <row r="380" spans="1:6" x14ac:dyDescent="0.35">
      <c r="B380" t="s">
        <v>786</v>
      </c>
      <c r="C380" t="s">
        <v>787</v>
      </c>
      <c r="D380" t="s">
        <v>382</v>
      </c>
    </row>
    <row r="381" spans="1:6" x14ac:dyDescent="0.35">
      <c r="B381" t="s">
        <v>788</v>
      </c>
      <c r="C381" t="s">
        <v>789</v>
      </c>
      <c r="D381" t="s">
        <v>382</v>
      </c>
    </row>
    <row r="382" spans="1:6" x14ac:dyDescent="0.35">
      <c r="B382" t="s">
        <v>790</v>
      </c>
      <c r="C382" t="s">
        <v>791</v>
      </c>
      <c r="D382" t="s">
        <v>382</v>
      </c>
    </row>
    <row r="383" spans="1:6" x14ac:dyDescent="0.35">
      <c r="B383" t="s">
        <v>792</v>
      </c>
      <c r="C383" t="s">
        <v>793</v>
      </c>
      <c r="D383" t="s">
        <v>382</v>
      </c>
    </row>
    <row r="384" spans="1:6" x14ac:dyDescent="0.35">
      <c r="B384" t="s">
        <v>794</v>
      </c>
      <c r="C384" t="s">
        <v>795</v>
      </c>
      <c r="D384" t="s">
        <v>382</v>
      </c>
    </row>
    <row r="385" spans="1:6" x14ac:dyDescent="0.35">
      <c r="B385" t="s">
        <v>796</v>
      </c>
      <c r="C385" t="s">
        <v>797</v>
      </c>
      <c r="D385" t="s">
        <v>382</v>
      </c>
    </row>
    <row r="386" spans="1:6" x14ac:dyDescent="0.35">
      <c r="B386" t="s">
        <v>798</v>
      </c>
      <c r="C386" t="s">
        <v>799</v>
      </c>
      <c r="D386" t="s">
        <v>382</v>
      </c>
    </row>
    <row r="387" spans="1:6" x14ac:dyDescent="0.35">
      <c r="B387" t="s">
        <v>800</v>
      </c>
      <c r="C387" t="s">
        <v>801</v>
      </c>
      <c r="D387" t="s">
        <v>382</v>
      </c>
    </row>
    <row r="388" spans="1:6" x14ac:dyDescent="0.35">
      <c r="B388" t="s">
        <v>802</v>
      </c>
      <c r="C388" t="s">
        <v>803</v>
      </c>
      <c r="D388" t="s">
        <v>382</v>
      </c>
    </row>
    <row r="389" spans="1:6" x14ac:dyDescent="0.35">
      <c r="B389" t="s">
        <v>804</v>
      </c>
      <c r="C389" t="s">
        <v>805</v>
      </c>
      <c r="D389" t="s">
        <v>382</v>
      </c>
    </row>
    <row r="390" spans="1:6" x14ac:dyDescent="0.35">
      <c r="B390" t="s">
        <v>806</v>
      </c>
      <c r="C390" t="s">
        <v>807</v>
      </c>
      <c r="D390" t="s">
        <v>382</v>
      </c>
    </row>
    <row r="391" spans="1:6" x14ac:dyDescent="0.35">
      <c r="B391" t="s">
        <v>808</v>
      </c>
      <c r="C391" t="s">
        <v>809</v>
      </c>
      <c r="D391" t="s">
        <v>382</v>
      </c>
    </row>
    <row r="392" spans="1:6" x14ac:dyDescent="0.35">
      <c r="B392" t="s">
        <v>810</v>
      </c>
      <c r="C392" t="s">
        <v>811</v>
      </c>
      <c r="D392" t="s">
        <v>382</v>
      </c>
    </row>
    <row r="393" spans="1:6" x14ac:dyDescent="0.35">
      <c r="B393" t="s">
        <v>812</v>
      </c>
      <c r="C393" t="s">
        <v>813</v>
      </c>
      <c r="D393" t="s">
        <v>382</v>
      </c>
    </row>
    <row r="394" spans="1:6" x14ac:dyDescent="0.35">
      <c r="B394" t="s">
        <v>814</v>
      </c>
      <c r="C394" t="s">
        <v>815</v>
      </c>
      <c r="D394" t="s">
        <v>382</v>
      </c>
    </row>
    <row r="395" spans="1:6" x14ac:dyDescent="0.35">
      <c r="A395" s="151" t="s">
        <v>226</v>
      </c>
      <c r="B395" s="151"/>
      <c r="C395" s="151" t="s">
        <v>227</v>
      </c>
      <c r="D395" s="151" t="s">
        <v>378</v>
      </c>
      <c r="E395" s="151" t="s">
        <v>138</v>
      </c>
      <c r="F395" s="151" t="s">
        <v>611</v>
      </c>
    </row>
    <row r="396" spans="1:6" x14ac:dyDescent="0.35">
      <c r="B396" s="148" t="str">
        <f>HYPERLINK("#'Shared Response Lists'!A104", "Brand_List")</f>
        <v>Brand_List</v>
      </c>
      <c r="C396" t="s">
        <v>731</v>
      </c>
      <c r="D396" t="s">
        <v>382</v>
      </c>
    </row>
    <row r="397" spans="1:6" x14ac:dyDescent="0.35">
      <c r="B397" t="s">
        <v>779</v>
      </c>
      <c r="C397" t="s">
        <v>766</v>
      </c>
      <c r="D397" t="s">
        <v>382</v>
      </c>
    </row>
    <row r="398" spans="1:6" x14ac:dyDescent="0.35">
      <c r="B398" t="s">
        <v>780</v>
      </c>
      <c r="C398" t="s">
        <v>766</v>
      </c>
      <c r="D398" t="s">
        <v>382</v>
      </c>
    </row>
    <row r="399" spans="1:6" x14ac:dyDescent="0.35">
      <c r="B399" t="s">
        <v>781</v>
      </c>
      <c r="C399" t="s">
        <v>766</v>
      </c>
      <c r="D399" t="s">
        <v>382</v>
      </c>
    </row>
    <row r="400" spans="1:6" x14ac:dyDescent="0.35">
      <c r="A400" s="151" t="s">
        <v>230</v>
      </c>
      <c r="B400" s="151"/>
      <c r="C400" s="151" t="s">
        <v>207</v>
      </c>
      <c r="D400" s="151" t="s">
        <v>84</v>
      </c>
      <c r="E400" s="151" t="s">
        <v>84</v>
      </c>
      <c r="F400" s="151"/>
    </row>
    <row r="401" spans="1:6" x14ac:dyDescent="0.35">
      <c r="A401" s="151" t="s">
        <v>231</v>
      </c>
      <c r="B401" s="151"/>
      <c r="C401" s="151" t="s">
        <v>231</v>
      </c>
      <c r="D401" s="151" t="s">
        <v>378</v>
      </c>
      <c r="E401" s="151" t="s">
        <v>138</v>
      </c>
      <c r="F401" s="151" t="s">
        <v>730</v>
      </c>
    </row>
    <row r="402" spans="1:6" x14ac:dyDescent="0.35">
      <c r="B402" t="s">
        <v>583</v>
      </c>
      <c r="C402" t="s">
        <v>816</v>
      </c>
      <c r="D402" t="s">
        <v>382</v>
      </c>
    </row>
    <row r="403" spans="1:6" x14ac:dyDescent="0.35">
      <c r="A403" s="151" t="s">
        <v>232</v>
      </c>
      <c r="B403" s="151"/>
      <c r="C403" s="151" t="s">
        <v>233</v>
      </c>
      <c r="D403" s="151" t="s">
        <v>378</v>
      </c>
      <c r="E403" s="151" t="s">
        <v>138</v>
      </c>
      <c r="F403" s="151" t="s">
        <v>611</v>
      </c>
    </row>
    <row r="404" spans="1:6" x14ac:dyDescent="0.35">
      <c r="B404" s="148" t="str">
        <f>HYPERLINK("#'Shared Response Lists'!A108", "Beer_List")</f>
        <v>Beer_List</v>
      </c>
      <c r="C404" t="s">
        <v>731</v>
      </c>
      <c r="D404" t="s">
        <v>382</v>
      </c>
    </row>
    <row r="405" spans="1:6" x14ac:dyDescent="0.35">
      <c r="B405" t="s">
        <v>779</v>
      </c>
      <c r="C405" t="s">
        <v>766</v>
      </c>
      <c r="D405" t="s">
        <v>382</v>
      </c>
    </row>
    <row r="406" spans="1:6" x14ac:dyDescent="0.35">
      <c r="B406" t="s">
        <v>817</v>
      </c>
      <c r="C406" t="s">
        <v>766</v>
      </c>
      <c r="D406" t="s">
        <v>382</v>
      </c>
    </row>
    <row r="407" spans="1:6" x14ac:dyDescent="0.35">
      <c r="A407" s="151" t="s">
        <v>234</v>
      </c>
      <c r="B407" s="151"/>
      <c r="C407" s="151" t="s">
        <v>235</v>
      </c>
      <c r="D407" s="151" t="s">
        <v>378</v>
      </c>
      <c r="E407" s="151" t="s">
        <v>138</v>
      </c>
      <c r="F407" s="151" t="s">
        <v>611</v>
      </c>
    </row>
    <row r="408" spans="1:6" x14ac:dyDescent="0.35">
      <c r="B408" s="148" t="str">
        <f>HYPERLINK("#'Shared Response Lists'!A446", "RTD_List")</f>
        <v>RTD_List</v>
      </c>
      <c r="C408" t="s">
        <v>731</v>
      </c>
      <c r="D408" t="s">
        <v>382</v>
      </c>
    </row>
    <row r="409" spans="1:6" x14ac:dyDescent="0.35">
      <c r="B409" t="s">
        <v>780</v>
      </c>
      <c r="C409" t="s">
        <v>766</v>
      </c>
      <c r="D409" t="s">
        <v>382</v>
      </c>
    </row>
    <row r="410" spans="1:6" x14ac:dyDescent="0.35">
      <c r="B410" t="s">
        <v>818</v>
      </c>
      <c r="C410" t="s">
        <v>766</v>
      </c>
      <c r="D410" t="s">
        <v>382</v>
      </c>
    </row>
    <row r="411" spans="1:6" x14ac:dyDescent="0.35">
      <c r="A411" s="151" t="s">
        <v>236</v>
      </c>
      <c r="B411" s="151"/>
      <c r="C411" s="151" t="s">
        <v>237</v>
      </c>
      <c r="D411" s="151" t="s">
        <v>378</v>
      </c>
      <c r="E411" s="151" t="s">
        <v>138</v>
      </c>
      <c r="F411" s="151" t="s">
        <v>611</v>
      </c>
    </row>
    <row r="412" spans="1:6" x14ac:dyDescent="0.35">
      <c r="B412" s="148" t="str">
        <f>HYPERLINK("#'Shared Response Lists'!A604", "HARDSELTZER_LIST")</f>
        <v>HARDSELTZER_LIST</v>
      </c>
      <c r="C412" t="s">
        <v>731</v>
      </c>
      <c r="D412" t="s">
        <v>382</v>
      </c>
    </row>
    <row r="413" spans="1:6" x14ac:dyDescent="0.35">
      <c r="B413" t="s">
        <v>781</v>
      </c>
      <c r="C413" t="s">
        <v>766</v>
      </c>
      <c r="D413" t="s">
        <v>382</v>
      </c>
    </row>
    <row r="414" spans="1:6" x14ac:dyDescent="0.35">
      <c r="B414" t="s">
        <v>819</v>
      </c>
      <c r="C414" t="s">
        <v>766</v>
      </c>
      <c r="D414" t="s">
        <v>382</v>
      </c>
    </row>
    <row r="415" spans="1:6" x14ac:dyDescent="0.35">
      <c r="A415" s="151" t="s">
        <v>238</v>
      </c>
      <c r="B415" s="151"/>
      <c r="C415" s="151" t="s">
        <v>239</v>
      </c>
      <c r="D415" s="151" t="s">
        <v>378</v>
      </c>
      <c r="E415" s="151" t="s">
        <v>138</v>
      </c>
      <c r="F415" s="151" t="s">
        <v>611</v>
      </c>
    </row>
    <row r="416" spans="1:6" x14ac:dyDescent="0.35">
      <c r="B416" s="148" t="str">
        <f>HYPERLINK("#'Shared Response Lists'!A104", "Brand_List")</f>
        <v>Brand_List</v>
      </c>
      <c r="C416" t="s">
        <v>731</v>
      </c>
      <c r="D416" t="s">
        <v>382</v>
      </c>
    </row>
    <row r="417" spans="1:6" x14ac:dyDescent="0.35">
      <c r="B417" t="s">
        <v>779</v>
      </c>
      <c r="C417" t="s">
        <v>766</v>
      </c>
      <c r="D417" t="s">
        <v>382</v>
      </c>
    </row>
    <row r="418" spans="1:6" x14ac:dyDescent="0.35">
      <c r="B418" t="s">
        <v>780</v>
      </c>
      <c r="C418" t="s">
        <v>766</v>
      </c>
      <c r="D418" t="s">
        <v>382</v>
      </c>
    </row>
    <row r="419" spans="1:6" x14ac:dyDescent="0.35">
      <c r="B419" t="s">
        <v>781</v>
      </c>
      <c r="C419" t="s">
        <v>766</v>
      </c>
      <c r="D419" t="s">
        <v>382</v>
      </c>
    </row>
    <row r="420" spans="1:6" x14ac:dyDescent="0.35">
      <c r="B420" t="s">
        <v>817</v>
      </c>
      <c r="C420" t="s">
        <v>766</v>
      </c>
      <c r="D420" t="s">
        <v>382</v>
      </c>
    </row>
    <row r="421" spans="1:6" x14ac:dyDescent="0.35">
      <c r="B421" t="s">
        <v>818</v>
      </c>
      <c r="C421" t="s">
        <v>766</v>
      </c>
      <c r="D421" t="s">
        <v>382</v>
      </c>
    </row>
    <row r="422" spans="1:6" x14ac:dyDescent="0.35">
      <c r="B422" t="s">
        <v>819</v>
      </c>
      <c r="C422" t="s">
        <v>766</v>
      </c>
      <c r="D422" t="s">
        <v>382</v>
      </c>
    </row>
    <row r="423" spans="1:6" x14ac:dyDescent="0.35">
      <c r="A423" s="151" t="s">
        <v>242</v>
      </c>
      <c r="B423" s="151"/>
      <c r="C423" s="151" t="s">
        <v>207</v>
      </c>
      <c r="D423" s="151" t="s">
        <v>84</v>
      </c>
      <c r="E423" s="151" t="s">
        <v>84</v>
      </c>
      <c r="F423" s="151"/>
    </row>
    <row r="424" spans="1:6" x14ac:dyDescent="0.35">
      <c r="A424" s="151" t="s">
        <v>243</v>
      </c>
      <c r="B424" s="151"/>
      <c r="C424" s="151" t="s">
        <v>243</v>
      </c>
      <c r="D424" s="151" t="s">
        <v>378</v>
      </c>
      <c r="E424" s="151" t="s">
        <v>138</v>
      </c>
      <c r="F424" s="151" t="s">
        <v>730</v>
      </c>
    </row>
    <row r="425" spans="1:6" x14ac:dyDescent="0.35">
      <c r="B425" t="s">
        <v>583</v>
      </c>
      <c r="C425" t="s">
        <v>820</v>
      </c>
      <c r="D425" t="s">
        <v>382</v>
      </c>
    </row>
    <row r="426" spans="1:6" x14ac:dyDescent="0.35">
      <c r="A426" s="151" t="s">
        <v>244</v>
      </c>
      <c r="B426" s="151"/>
      <c r="C426" s="151" t="s">
        <v>245</v>
      </c>
      <c r="D426" s="151" t="s">
        <v>378</v>
      </c>
      <c r="E426" s="151" t="s">
        <v>138</v>
      </c>
      <c r="F426" s="151" t="s">
        <v>730</v>
      </c>
    </row>
    <row r="427" spans="1:6" x14ac:dyDescent="0.35">
      <c r="B427" s="148" t="str">
        <f>HYPERLINK("#'Shared Response Lists'!A108", "Beer_List")</f>
        <v>Beer_List</v>
      </c>
      <c r="C427" t="s">
        <v>731</v>
      </c>
      <c r="D427" t="s">
        <v>382</v>
      </c>
    </row>
    <row r="428" spans="1:6" x14ac:dyDescent="0.35">
      <c r="B428" t="s">
        <v>779</v>
      </c>
      <c r="C428" t="s">
        <v>766</v>
      </c>
      <c r="D428" t="s">
        <v>382</v>
      </c>
    </row>
    <row r="429" spans="1:6" x14ac:dyDescent="0.35">
      <c r="B429" t="s">
        <v>817</v>
      </c>
      <c r="C429" t="s">
        <v>766</v>
      </c>
      <c r="D429" t="s">
        <v>382</v>
      </c>
    </row>
    <row r="430" spans="1:6" x14ac:dyDescent="0.35">
      <c r="B430" t="s">
        <v>821</v>
      </c>
      <c r="C430" t="s">
        <v>766</v>
      </c>
      <c r="D430" t="s">
        <v>382</v>
      </c>
    </row>
    <row r="431" spans="1:6" x14ac:dyDescent="0.35">
      <c r="A431" s="151" t="s">
        <v>246</v>
      </c>
      <c r="B431" s="151"/>
      <c r="C431" s="151" t="s">
        <v>247</v>
      </c>
      <c r="D431" s="151" t="s">
        <v>378</v>
      </c>
      <c r="E431" s="151" t="s">
        <v>138</v>
      </c>
      <c r="F431" s="151" t="s">
        <v>730</v>
      </c>
    </row>
    <row r="432" spans="1:6" x14ac:dyDescent="0.35">
      <c r="B432" s="148" t="str">
        <f>HYPERLINK("#'Shared Response Lists'!A446", "RTD_List")</f>
        <v>RTD_List</v>
      </c>
      <c r="C432" t="s">
        <v>731</v>
      </c>
      <c r="D432" t="s">
        <v>382</v>
      </c>
    </row>
    <row r="433" spans="1:6" x14ac:dyDescent="0.35">
      <c r="B433" t="s">
        <v>780</v>
      </c>
      <c r="C433" t="s">
        <v>766</v>
      </c>
      <c r="D433" t="s">
        <v>382</v>
      </c>
    </row>
    <row r="434" spans="1:6" x14ac:dyDescent="0.35">
      <c r="B434" t="s">
        <v>818</v>
      </c>
      <c r="C434" t="s">
        <v>766</v>
      </c>
      <c r="D434" t="s">
        <v>382</v>
      </c>
    </row>
    <row r="435" spans="1:6" x14ac:dyDescent="0.35">
      <c r="B435" t="s">
        <v>822</v>
      </c>
      <c r="C435" t="s">
        <v>766</v>
      </c>
      <c r="D435" t="s">
        <v>382</v>
      </c>
    </row>
    <row r="436" spans="1:6" x14ac:dyDescent="0.35">
      <c r="A436" s="151" t="s">
        <v>248</v>
      </c>
      <c r="B436" s="151"/>
      <c r="C436" s="151" t="s">
        <v>249</v>
      </c>
      <c r="D436" s="151" t="s">
        <v>378</v>
      </c>
      <c r="E436" s="151" t="s">
        <v>138</v>
      </c>
      <c r="F436" s="151" t="s">
        <v>730</v>
      </c>
    </row>
    <row r="437" spans="1:6" x14ac:dyDescent="0.35">
      <c r="B437" s="148" t="str">
        <f>HYPERLINK("#'Shared Response Lists'!A604", "HARDSELTZER_LIST")</f>
        <v>HARDSELTZER_LIST</v>
      </c>
      <c r="C437" t="s">
        <v>731</v>
      </c>
      <c r="D437" t="s">
        <v>382</v>
      </c>
    </row>
    <row r="438" spans="1:6" x14ac:dyDescent="0.35">
      <c r="B438" t="s">
        <v>781</v>
      </c>
      <c r="C438" t="s">
        <v>766</v>
      </c>
      <c r="D438" t="s">
        <v>382</v>
      </c>
    </row>
    <row r="439" spans="1:6" x14ac:dyDescent="0.35">
      <c r="B439" t="s">
        <v>819</v>
      </c>
      <c r="C439" t="s">
        <v>766</v>
      </c>
      <c r="D439" t="s">
        <v>382</v>
      </c>
    </row>
    <row r="440" spans="1:6" x14ac:dyDescent="0.35">
      <c r="B440" t="s">
        <v>823</v>
      </c>
      <c r="C440" t="s">
        <v>766</v>
      </c>
      <c r="D440" t="s">
        <v>382</v>
      </c>
    </row>
    <row r="441" spans="1:6" x14ac:dyDescent="0.35">
      <c r="A441" s="151" t="s">
        <v>250</v>
      </c>
      <c r="B441" s="151"/>
      <c r="C441" s="151" t="s">
        <v>251</v>
      </c>
      <c r="D441" s="151" t="s">
        <v>378</v>
      </c>
      <c r="E441" s="151" t="s">
        <v>138</v>
      </c>
      <c r="F441" s="151" t="s">
        <v>611</v>
      </c>
    </row>
    <row r="442" spans="1:6" x14ac:dyDescent="0.35">
      <c r="B442" s="148" t="str">
        <f>HYPERLINK("#'Shared Response Lists'!A104", "Brand_List")</f>
        <v>Brand_List</v>
      </c>
      <c r="C442" t="s">
        <v>731</v>
      </c>
      <c r="D442" t="s">
        <v>382</v>
      </c>
    </row>
    <row r="443" spans="1:6" x14ac:dyDescent="0.35">
      <c r="B443" t="s">
        <v>779</v>
      </c>
      <c r="C443" t="s">
        <v>766</v>
      </c>
      <c r="D443" t="s">
        <v>382</v>
      </c>
    </row>
    <row r="444" spans="1:6" x14ac:dyDescent="0.35">
      <c r="B444" t="s">
        <v>817</v>
      </c>
      <c r="C444" t="s">
        <v>766</v>
      </c>
      <c r="D444" t="s">
        <v>382</v>
      </c>
    </row>
    <row r="445" spans="1:6" x14ac:dyDescent="0.35">
      <c r="B445" t="s">
        <v>821</v>
      </c>
      <c r="C445" t="s">
        <v>766</v>
      </c>
      <c r="D445" t="s">
        <v>382</v>
      </c>
    </row>
    <row r="446" spans="1:6" x14ac:dyDescent="0.35">
      <c r="B446" t="s">
        <v>780</v>
      </c>
      <c r="C446" t="s">
        <v>766</v>
      </c>
      <c r="D446" t="s">
        <v>382</v>
      </c>
    </row>
    <row r="447" spans="1:6" x14ac:dyDescent="0.35">
      <c r="B447" t="s">
        <v>818</v>
      </c>
      <c r="C447" t="s">
        <v>766</v>
      </c>
      <c r="D447" t="s">
        <v>382</v>
      </c>
    </row>
    <row r="448" spans="1:6" x14ac:dyDescent="0.35">
      <c r="B448" t="s">
        <v>822</v>
      </c>
      <c r="C448" t="s">
        <v>766</v>
      </c>
      <c r="D448" t="s">
        <v>382</v>
      </c>
    </row>
    <row r="449" spans="1:6" x14ac:dyDescent="0.35">
      <c r="B449" t="s">
        <v>781</v>
      </c>
      <c r="C449" t="s">
        <v>766</v>
      </c>
      <c r="D449" t="s">
        <v>382</v>
      </c>
    </row>
    <row r="450" spans="1:6" x14ac:dyDescent="0.35">
      <c r="B450" t="s">
        <v>819</v>
      </c>
      <c r="C450" t="s">
        <v>766</v>
      </c>
      <c r="D450" t="s">
        <v>382</v>
      </c>
    </row>
    <row r="451" spans="1:6" x14ac:dyDescent="0.35">
      <c r="B451" t="s">
        <v>823</v>
      </c>
      <c r="C451" t="s">
        <v>766</v>
      </c>
      <c r="D451" t="s">
        <v>382</v>
      </c>
    </row>
    <row r="452" spans="1:6" x14ac:dyDescent="0.35">
      <c r="A452" s="151" t="s">
        <v>252</v>
      </c>
      <c r="B452" s="151"/>
      <c r="C452" s="151" t="s">
        <v>253</v>
      </c>
      <c r="D452" s="151" t="s">
        <v>378</v>
      </c>
      <c r="E452" s="151" t="s">
        <v>129</v>
      </c>
      <c r="F452" s="151" t="s">
        <v>379</v>
      </c>
    </row>
    <row r="453" spans="1:6" x14ac:dyDescent="0.35">
      <c r="B453" t="s">
        <v>385</v>
      </c>
      <c r="C453" t="s">
        <v>824</v>
      </c>
      <c r="D453" t="s">
        <v>382</v>
      </c>
    </row>
    <row r="454" spans="1:6" x14ac:dyDescent="0.35">
      <c r="B454" t="s">
        <v>386</v>
      </c>
      <c r="C454" t="s">
        <v>825</v>
      </c>
      <c r="D454" t="s">
        <v>382</v>
      </c>
    </row>
    <row r="455" spans="1:6" x14ac:dyDescent="0.35">
      <c r="A455" s="151" t="s">
        <v>254</v>
      </c>
      <c r="B455" s="151"/>
      <c r="C455" s="151" t="s">
        <v>255</v>
      </c>
      <c r="D455" s="151" t="s">
        <v>378</v>
      </c>
      <c r="E455" s="151" t="s">
        <v>129</v>
      </c>
      <c r="F455" s="151" t="s">
        <v>379</v>
      </c>
    </row>
    <row r="456" spans="1:6" x14ac:dyDescent="0.35">
      <c r="B456" t="s">
        <v>385</v>
      </c>
      <c r="C456" t="s">
        <v>826</v>
      </c>
      <c r="D456" t="s">
        <v>382</v>
      </c>
    </row>
    <row r="457" spans="1:6" x14ac:dyDescent="0.35">
      <c r="B457" t="s">
        <v>386</v>
      </c>
      <c r="C457" t="s">
        <v>827</v>
      </c>
      <c r="D457" t="s">
        <v>382</v>
      </c>
    </row>
    <row r="458" spans="1:6" x14ac:dyDescent="0.35">
      <c r="B458" t="s">
        <v>387</v>
      </c>
      <c r="C458" t="s">
        <v>828</v>
      </c>
      <c r="D458" t="s">
        <v>382</v>
      </c>
    </row>
    <row r="459" spans="1:6" x14ac:dyDescent="0.35">
      <c r="B459" t="s">
        <v>389</v>
      </c>
      <c r="C459" t="s">
        <v>829</v>
      </c>
      <c r="D459" t="s">
        <v>382</v>
      </c>
    </row>
    <row r="460" spans="1:6" x14ac:dyDescent="0.35">
      <c r="B460" t="s">
        <v>395</v>
      </c>
      <c r="C460" t="s">
        <v>830</v>
      </c>
      <c r="D460" t="s">
        <v>382</v>
      </c>
    </row>
    <row r="461" spans="1:6" x14ac:dyDescent="0.35">
      <c r="B461" t="s">
        <v>581</v>
      </c>
      <c r="C461" t="s">
        <v>831</v>
      </c>
      <c r="D461" t="s">
        <v>382</v>
      </c>
    </row>
    <row r="462" spans="1:6" x14ac:dyDescent="0.35">
      <c r="A462" s="151" t="s">
        <v>256</v>
      </c>
      <c r="B462" s="151"/>
      <c r="C462" s="151" t="s">
        <v>257</v>
      </c>
      <c r="D462" s="151" t="s">
        <v>378</v>
      </c>
      <c r="E462" s="151" t="s">
        <v>138</v>
      </c>
      <c r="F462" s="151" t="s">
        <v>832</v>
      </c>
    </row>
    <row r="463" spans="1:6" x14ac:dyDescent="0.35">
      <c r="B463" t="s">
        <v>581</v>
      </c>
      <c r="C463" t="s">
        <v>765</v>
      </c>
      <c r="D463" t="s">
        <v>382</v>
      </c>
    </row>
    <row r="464" spans="1:6" x14ac:dyDescent="0.35">
      <c r="A464" s="151" t="s">
        <v>258</v>
      </c>
      <c r="B464" s="151"/>
      <c r="C464" s="151" t="s">
        <v>259</v>
      </c>
      <c r="D464" s="151" t="s">
        <v>378</v>
      </c>
      <c r="E464" s="151" t="s">
        <v>138</v>
      </c>
      <c r="F464" s="151" t="s">
        <v>611</v>
      </c>
    </row>
    <row r="465" spans="1:6" x14ac:dyDescent="0.35">
      <c r="B465" s="148" t="str">
        <f>HYPERLINK("#'Shared Response Lists'!A104", "Brand_List")</f>
        <v>Brand_List</v>
      </c>
      <c r="C465" t="s">
        <v>731</v>
      </c>
      <c r="D465" t="s">
        <v>382</v>
      </c>
    </row>
    <row r="466" spans="1:6" x14ac:dyDescent="0.35">
      <c r="B466" t="s">
        <v>779</v>
      </c>
      <c r="C466" t="s">
        <v>766</v>
      </c>
      <c r="D466" t="s">
        <v>382</v>
      </c>
    </row>
    <row r="467" spans="1:6" x14ac:dyDescent="0.35">
      <c r="B467" t="s">
        <v>817</v>
      </c>
      <c r="C467" t="s">
        <v>766</v>
      </c>
      <c r="D467" t="s">
        <v>382</v>
      </c>
    </row>
    <row r="468" spans="1:6" x14ac:dyDescent="0.35">
      <c r="B468" t="s">
        <v>821</v>
      </c>
      <c r="C468" t="s">
        <v>766</v>
      </c>
      <c r="D468" t="s">
        <v>382</v>
      </c>
    </row>
    <row r="469" spans="1:6" x14ac:dyDescent="0.35">
      <c r="B469" t="s">
        <v>780</v>
      </c>
      <c r="C469" t="s">
        <v>766</v>
      </c>
      <c r="D469" t="s">
        <v>382</v>
      </c>
    </row>
    <row r="470" spans="1:6" x14ac:dyDescent="0.35">
      <c r="B470" t="s">
        <v>818</v>
      </c>
      <c r="C470" t="s">
        <v>766</v>
      </c>
      <c r="D470" t="s">
        <v>382</v>
      </c>
    </row>
    <row r="471" spans="1:6" x14ac:dyDescent="0.35">
      <c r="B471" t="s">
        <v>822</v>
      </c>
      <c r="C471" t="s">
        <v>766</v>
      </c>
      <c r="D471" t="s">
        <v>382</v>
      </c>
    </row>
    <row r="472" spans="1:6" x14ac:dyDescent="0.35">
      <c r="B472" t="s">
        <v>781</v>
      </c>
      <c r="C472" t="s">
        <v>766</v>
      </c>
      <c r="D472" t="s">
        <v>382</v>
      </c>
    </row>
    <row r="473" spans="1:6" x14ac:dyDescent="0.35">
      <c r="B473" t="s">
        <v>819</v>
      </c>
      <c r="C473" t="s">
        <v>766</v>
      </c>
      <c r="D473" t="s">
        <v>382</v>
      </c>
    </row>
    <row r="474" spans="1:6" x14ac:dyDescent="0.35">
      <c r="B474" t="s">
        <v>823</v>
      </c>
      <c r="C474" t="s">
        <v>766</v>
      </c>
      <c r="D474" t="s">
        <v>382</v>
      </c>
    </row>
    <row r="475" spans="1:6" x14ac:dyDescent="0.35">
      <c r="A475" s="151" t="s">
        <v>260</v>
      </c>
      <c r="B475" s="151"/>
      <c r="C475" s="151" t="s">
        <v>261</v>
      </c>
      <c r="D475" s="151" t="s">
        <v>378</v>
      </c>
      <c r="E475" s="151" t="s">
        <v>138</v>
      </c>
      <c r="F475" s="151" t="s">
        <v>730</v>
      </c>
    </row>
    <row r="476" spans="1:6" x14ac:dyDescent="0.35">
      <c r="B476" s="148" t="str">
        <f>HYPERLINK("#'Shared Response Lists'!A104", "Brand_List")</f>
        <v>Brand_List</v>
      </c>
      <c r="C476" t="s">
        <v>731</v>
      </c>
      <c r="D476" t="s">
        <v>382</v>
      </c>
    </row>
    <row r="477" spans="1:6" x14ac:dyDescent="0.35">
      <c r="B477" t="s">
        <v>779</v>
      </c>
      <c r="C477" t="s">
        <v>766</v>
      </c>
      <c r="D477" t="s">
        <v>382</v>
      </c>
    </row>
    <row r="478" spans="1:6" x14ac:dyDescent="0.35">
      <c r="B478" t="s">
        <v>817</v>
      </c>
      <c r="C478" t="s">
        <v>766</v>
      </c>
      <c r="D478" t="s">
        <v>382</v>
      </c>
    </row>
    <row r="479" spans="1:6" x14ac:dyDescent="0.35">
      <c r="B479" t="s">
        <v>821</v>
      </c>
      <c r="C479" t="s">
        <v>766</v>
      </c>
      <c r="D479" t="s">
        <v>382</v>
      </c>
    </row>
    <row r="480" spans="1:6" x14ac:dyDescent="0.35">
      <c r="B480" t="s">
        <v>780</v>
      </c>
      <c r="C480" t="s">
        <v>766</v>
      </c>
      <c r="D480" t="s">
        <v>382</v>
      </c>
    </row>
    <row r="481" spans="1:6" x14ac:dyDescent="0.35">
      <c r="B481" t="s">
        <v>818</v>
      </c>
      <c r="C481" t="s">
        <v>766</v>
      </c>
      <c r="D481" t="s">
        <v>382</v>
      </c>
    </row>
    <row r="482" spans="1:6" x14ac:dyDescent="0.35">
      <c r="B482" t="s">
        <v>822</v>
      </c>
      <c r="C482" t="s">
        <v>766</v>
      </c>
      <c r="D482" t="s">
        <v>382</v>
      </c>
    </row>
    <row r="483" spans="1:6" x14ac:dyDescent="0.35">
      <c r="B483" t="s">
        <v>781</v>
      </c>
      <c r="C483" t="s">
        <v>766</v>
      </c>
      <c r="D483" t="s">
        <v>382</v>
      </c>
    </row>
    <row r="484" spans="1:6" x14ac:dyDescent="0.35">
      <c r="B484" t="s">
        <v>819</v>
      </c>
      <c r="C484" t="s">
        <v>766</v>
      </c>
      <c r="D484" t="s">
        <v>382</v>
      </c>
    </row>
    <row r="485" spans="1:6" x14ac:dyDescent="0.35">
      <c r="B485" t="s">
        <v>823</v>
      </c>
      <c r="C485" t="s">
        <v>766</v>
      </c>
      <c r="D485" t="s">
        <v>382</v>
      </c>
    </row>
    <row r="486" spans="1:6" x14ac:dyDescent="0.35">
      <c r="A486" s="151" t="s">
        <v>262</v>
      </c>
      <c r="B486" s="151"/>
      <c r="C486" s="151" t="s">
        <v>263</v>
      </c>
      <c r="D486" s="151" t="s">
        <v>378</v>
      </c>
      <c r="E486" s="151" t="s">
        <v>138</v>
      </c>
      <c r="F486" s="151" t="s">
        <v>730</v>
      </c>
    </row>
    <row r="487" spans="1:6" x14ac:dyDescent="0.35">
      <c r="B487" s="148" t="str">
        <f>HYPERLINK("#'Shared Response Lists'!A104", "Brand_List")</f>
        <v>Brand_List</v>
      </c>
      <c r="C487" t="s">
        <v>731</v>
      </c>
      <c r="D487" t="s">
        <v>382</v>
      </c>
    </row>
    <row r="488" spans="1:6" x14ac:dyDescent="0.35">
      <c r="B488" t="s">
        <v>779</v>
      </c>
      <c r="C488" t="s">
        <v>766</v>
      </c>
      <c r="D488" t="s">
        <v>382</v>
      </c>
    </row>
    <row r="489" spans="1:6" x14ac:dyDescent="0.35">
      <c r="B489" t="s">
        <v>817</v>
      </c>
      <c r="C489" t="s">
        <v>766</v>
      </c>
      <c r="D489" t="s">
        <v>382</v>
      </c>
    </row>
    <row r="490" spans="1:6" x14ac:dyDescent="0.35">
      <c r="B490" t="s">
        <v>821</v>
      </c>
      <c r="C490" t="s">
        <v>766</v>
      </c>
      <c r="D490" t="s">
        <v>382</v>
      </c>
    </row>
    <row r="491" spans="1:6" x14ac:dyDescent="0.35">
      <c r="B491" t="s">
        <v>780</v>
      </c>
      <c r="C491" t="s">
        <v>766</v>
      </c>
      <c r="D491" t="s">
        <v>382</v>
      </c>
    </row>
    <row r="492" spans="1:6" x14ac:dyDescent="0.35">
      <c r="B492" t="s">
        <v>818</v>
      </c>
      <c r="C492" t="s">
        <v>766</v>
      </c>
      <c r="D492" t="s">
        <v>382</v>
      </c>
    </row>
    <row r="493" spans="1:6" x14ac:dyDescent="0.35">
      <c r="B493" t="s">
        <v>822</v>
      </c>
      <c r="C493" t="s">
        <v>766</v>
      </c>
      <c r="D493" t="s">
        <v>382</v>
      </c>
    </row>
    <row r="494" spans="1:6" x14ac:dyDescent="0.35">
      <c r="B494" t="s">
        <v>781</v>
      </c>
      <c r="C494" t="s">
        <v>766</v>
      </c>
      <c r="D494" t="s">
        <v>382</v>
      </c>
    </row>
    <row r="495" spans="1:6" x14ac:dyDescent="0.35">
      <c r="B495" t="s">
        <v>819</v>
      </c>
      <c r="C495" t="s">
        <v>766</v>
      </c>
      <c r="D495" t="s">
        <v>382</v>
      </c>
    </row>
    <row r="496" spans="1:6" x14ac:dyDescent="0.35">
      <c r="B496" t="s">
        <v>823</v>
      </c>
      <c r="C496" t="s">
        <v>766</v>
      </c>
      <c r="D496" t="s">
        <v>382</v>
      </c>
    </row>
    <row r="497" spans="1:6" x14ac:dyDescent="0.35">
      <c r="A497" s="151" t="s">
        <v>264</v>
      </c>
      <c r="B497" s="151"/>
      <c r="C497" s="151" t="s">
        <v>265</v>
      </c>
      <c r="D497" s="151" t="s">
        <v>378</v>
      </c>
      <c r="E497" s="151" t="s">
        <v>138</v>
      </c>
      <c r="F497" s="151" t="s">
        <v>730</v>
      </c>
    </row>
    <row r="498" spans="1:6" x14ac:dyDescent="0.35">
      <c r="B498" s="148" t="str">
        <f>HYPERLINK("#'Shared Response Lists'!A104", "Brand_List")</f>
        <v>Brand_List</v>
      </c>
      <c r="C498" t="s">
        <v>731</v>
      </c>
      <c r="D498" t="s">
        <v>382</v>
      </c>
    </row>
    <row r="499" spans="1:6" x14ac:dyDescent="0.35">
      <c r="B499" t="s">
        <v>779</v>
      </c>
      <c r="C499" t="s">
        <v>766</v>
      </c>
      <c r="D499" t="s">
        <v>382</v>
      </c>
    </row>
    <row r="500" spans="1:6" x14ac:dyDescent="0.35">
      <c r="B500" t="s">
        <v>817</v>
      </c>
      <c r="C500" t="s">
        <v>766</v>
      </c>
      <c r="D500" t="s">
        <v>382</v>
      </c>
    </row>
    <row r="501" spans="1:6" x14ac:dyDescent="0.35">
      <c r="B501" t="s">
        <v>821</v>
      </c>
      <c r="C501" t="s">
        <v>766</v>
      </c>
      <c r="D501" t="s">
        <v>382</v>
      </c>
    </row>
    <row r="502" spans="1:6" x14ac:dyDescent="0.35">
      <c r="B502" t="s">
        <v>780</v>
      </c>
      <c r="C502" t="s">
        <v>766</v>
      </c>
      <c r="D502" t="s">
        <v>382</v>
      </c>
    </row>
    <row r="503" spans="1:6" x14ac:dyDescent="0.35">
      <c r="B503" t="s">
        <v>818</v>
      </c>
      <c r="C503" t="s">
        <v>766</v>
      </c>
      <c r="D503" t="s">
        <v>382</v>
      </c>
    </row>
    <row r="504" spans="1:6" x14ac:dyDescent="0.35">
      <c r="B504" t="s">
        <v>822</v>
      </c>
      <c r="C504" t="s">
        <v>766</v>
      </c>
      <c r="D504" t="s">
        <v>382</v>
      </c>
    </row>
    <row r="505" spans="1:6" x14ac:dyDescent="0.35">
      <c r="B505" t="s">
        <v>781</v>
      </c>
      <c r="C505" t="s">
        <v>766</v>
      </c>
      <c r="D505" t="s">
        <v>382</v>
      </c>
    </row>
    <row r="506" spans="1:6" x14ac:dyDescent="0.35">
      <c r="B506" t="s">
        <v>819</v>
      </c>
      <c r="C506" t="s">
        <v>766</v>
      </c>
      <c r="D506" t="s">
        <v>382</v>
      </c>
    </row>
    <row r="507" spans="1:6" x14ac:dyDescent="0.35">
      <c r="B507" t="s">
        <v>823</v>
      </c>
      <c r="C507" t="s">
        <v>766</v>
      </c>
      <c r="D507" t="s">
        <v>382</v>
      </c>
    </row>
    <row r="508" spans="1:6" x14ac:dyDescent="0.35">
      <c r="A508" s="151" t="s">
        <v>266</v>
      </c>
      <c r="B508" s="151"/>
      <c r="C508" s="151" t="s">
        <v>267</v>
      </c>
      <c r="D508" s="151" t="s">
        <v>378</v>
      </c>
      <c r="E508" s="151" t="s">
        <v>138</v>
      </c>
      <c r="F508" s="151" t="s">
        <v>611</v>
      </c>
    </row>
    <row r="509" spans="1:6" x14ac:dyDescent="0.35">
      <c r="B509" s="148" t="str">
        <f>HYPERLINK("#'Shared Response Lists'!A643", "Q7_List")</f>
        <v>Q7_List</v>
      </c>
      <c r="C509" t="s">
        <v>731</v>
      </c>
      <c r="D509" t="s">
        <v>382</v>
      </c>
    </row>
    <row r="510" spans="1:6" x14ac:dyDescent="0.35">
      <c r="B510" t="s">
        <v>581</v>
      </c>
      <c r="C510" t="s">
        <v>833</v>
      </c>
      <c r="D510" t="s">
        <v>382</v>
      </c>
    </row>
    <row r="511" spans="1:6" x14ac:dyDescent="0.35">
      <c r="B511" t="s">
        <v>583</v>
      </c>
      <c r="C511" t="s">
        <v>834</v>
      </c>
      <c r="D511" t="s">
        <v>382</v>
      </c>
    </row>
    <row r="512" spans="1:6" x14ac:dyDescent="0.35">
      <c r="A512" s="151" t="s">
        <v>268</v>
      </c>
      <c r="B512" s="151"/>
      <c r="C512" s="151" t="s">
        <v>269</v>
      </c>
      <c r="D512" s="151" t="s">
        <v>650</v>
      </c>
      <c r="E512" s="151" t="s">
        <v>85</v>
      </c>
      <c r="F512" s="151"/>
    </row>
    <row r="513" spans="1:6" x14ac:dyDescent="0.35">
      <c r="A513" s="151" t="s">
        <v>272</v>
      </c>
      <c r="B513" s="151"/>
      <c r="C513" s="151" t="s">
        <v>273</v>
      </c>
      <c r="D513" s="151" t="s">
        <v>378</v>
      </c>
      <c r="E513" s="151" t="s">
        <v>138</v>
      </c>
      <c r="F513" s="151" t="s">
        <v>730</v>
      </c>
    </row>
    <row r="514" spans="1:6" x14ac:dyDescent="0.35">
      <c r="B514" s="148" t="str">
        <f>HYPERLINK("#'Shared Response Lists'!A662", "Q7Asked_List")</f>
        <v>Q7Asked_List</v>
      </c>
      <c r="C514" t="s">
        <v>731</v>
      </c>
      <c r="D514" t="s">
        <v>382</v>
      </c>
    </row>
    <row r="515" spans="1:6" x14ac:dyDescent="0.35">
      <c r="A515" s="151" t="s">
        <v>276</v>
      </c>
      <c r="B515" s="151"/>
      <c r="C515" s="151" t="s">
        <v>277</v>
      </c>
      <c r="D515" s="151" t="s">
        <v>378</v>
      </c>
      <c r="E515" s="151" t="s">
        <v>138</v>
      </c>
      <c r="F515" s="151" t="s">
        <v>611</v>
      </c>
    </row>
    <row r="516" spans="1:6" x14ac:dyDescent="0.35">
      <c r="B516" s="148" t="str">
        <f>HYPERLINK("#'Shared Response Lists'!A681", "Q8_List")</f>
        <v>Q8_List</v>
      </c>
      <c r="C516" t="s">
        <v>731</v>
      </c>
      <c r="D516" t="s">
        <v>382</v>
      </c>
    </row>
    <row r="517" spans="1:6" x14ac:dyDescent="0.35">
      <c r="B517" t="s">
        <v>581</v>
      </c>
      <c r="C517" t="s">
        <v>833</v>
      </c>
      <c r="D517" t="s">
        <v>382</v>
      </c>
    </row>
    <row r="518" spans="1:6" x14ac:dyDescent="0.35">
      <c r="B518" t="s">
        <v>583</v>
      </c>
      <c r="C518" t="s">
        <v>835</v>
      </c>
      <c r="D518" t="s">
        <v>382</v>
      </c>
    </row>
    <row r="519" spans="1:6" x14ac:dyDescent="0.35">
      <c r="A519" s="151" t="s">
        <v>278</v>
      </c>
      <c r="B519" s="151"/>
      <c r="C519" s="151" t="s">
        <v>279</v>
      </c>
      <c r="D519" s="151" t="s">
        <v>650</v>
      </c>
      <c r="E519" s="151" t="s">
        <v>85</v>
      </c>
      <c r="F519" s="151"/>
    </row>
    <row r="520" spans="1:6" x14ac:dyDescent="0.35">
      <c r="A520" s="151" t="s">
        <v>282</v>
      </c>
      <c r="B520" s="151"/>
      <c r="C520" s="151" t="s">
        <v>283</v>
      </c>
      <c r="D520" s="151" t="s">
        <v>378</v>
      </c>
      <c r="E520" s="151" t="s">
        <v>138</v>
      </c>
      <c r="F520" s="151" t="s">
        <v>730</v>
      </c>
    </row>
    <row r="521" spans="1:6" x14ac:dyDescent="0.35">
      <c r="B521" s="148" t="str">
        <f>HYPERLINK("#'Shared Response Lists'!A705", "Q8Asked_List")</f>
        <v>Q8Asked_List</v>
      </c>
      <c r="C521" t="s">
        <v>731</v>
      </c>
      <c r="D521" t="s">
        <v>382</v>
      </c>
    </row>
    <row r="522" spans="1:6" x14ac:dyDescent="0.35">
      <c r="A522" s="151" t="s">
        <v>285</v>
      </c>
      <c r="B522" s="151"/>
      <c r="C522" s="151" t="s">
        <v>286</v>
      </c>
      <c r="D522" s="151" t="s">
        <v>378</v>
      </c>
      <c r="E522" s="151" t="s">
        <v>129</v>
      </c>
      <c r="F522" s="151" t="s">
        <v>379</v>
      </c>
    </row>
    <row r="523" spans="1:6" x14ac:dyDescent="0.35">
      <c r="B523" t="s">
        <v>386</v>
      </c>
      <c r="C523" t="s">
        <v>773</v>
      </c>
      <c r="D523" t="s">
        <v>382</v>
      </c>
    </row>
    <row r="524" spans="1:6" x14ac:dyDescent="0.35">
      <c r="B524" t="s">
        <v>387</v>
      </c>
      <c r="C524" t="s">
        <v>774</v>
      </c>
      <c r="D524" t="s">
        <v>382</v>
      </c>
    </row>
    <row r="525" spans="1:6" x14ac:dyDescent="0.35">
      <c r="A525" s="151" t="s">
        <v>287</v>
      </c>
      <c r="B525" s="151"/>
      <c r="C525" s="151" t="s">
        <v>288</v>
      </c>
      <c r="D525" s="151" t="s">
        <v>378</v>
      </c>
      <c r="E525" s="151" t="s">
        <v>138</v>
      </c>
      <c r="F525" s="151" t="s">
        <v>611</v>
      </c>
    </row>
    <row r="526" spans="1:6" x14ac:dyDescent="0.35">
      <c r="B526" t="s">
        <v>411</v>
      </c>
      <c r="C526" t="s">
        <v>836</v>
      </c>
      <c r="D526" t="s">
        <v>382</v>
      </c>
    </row>
    <row r="527" spans="1:6" x14ac:dyDescent="0.35">
      <c r="B527" t="s">
        <v>413</v>
      </c>
      <c r="C527" t="s">
        <v>837</v>
      </c>
      <c r="D527" t="s">
        <v>382</v>
      </c>
    </row>
    <row r="528" spans="1:6" x14ac:dyDescent="0.35">
      <c r="B528" t="s">
        <v>385</v>
      </c>
      <c r="C528" t="s">
        <v>838</v>
      </c>
      <c r="D528" t="s">
        <v>382</v>
      </c>
    </row>
    <row r="529" spans="1:6" x14ac:dyDescent="0.35">
      <c r="B529" t="s">
        <v>386</v>
      </c>
      <c r="C529" t="s">
        <v>839</v>
      </c>
      <c r="D529" t="s">
        <v>382</v>
      </c>
    </row>
    <row r="530" spans="1:6" x14ac:dyDescent="0.35">
      <c r="B530" t="s">
        <v>387</v>
      </c>
      <c r="C530" t="s">
        <v>840</v>
      </c>
      <c r="D530" t="s">
        <v>382</v>
      </c>
    </row>
    <row r="531" spans="1:6" x14ac:dyDescent="0.35">
      <c r="B531" t="s">
        <v>389</v>
      </c>
      <c r="C531" t="s">
        <v>841</v>
      </c>
      <c r="D531" t="s">
        <v>382</v>
      </c>
    </row>
    <row r="532" spans="1:6" x14ac:dyDescent="0.35">
      <c r="B532" t="s">
        <v>395</v>
      </c>
      <c r="C532" t="s">
        <v>842</v>
      </c>
      <c r="D532" t="s">
        <v>382</v>
      </c>
    </row>
    <row r="533" spans="1:6" x14ac:dyDescent="0.35">
      <c r="B533" t="s">
        <v>397</v>
      </c>
      <c r="C533" t="s">
        <v>843</v>
      </c>
      <c r="D533" t="s">
        <v>382</v>
      </c>
    </row>
    <row r="534" spans="1:6" x14ac:dyDescent="0.35">
      <c r="B534" t="s">
        <v>399</v>
      </c>
      <c r="C534" t="s">
        <v>844</v>
      </c>
      <c r="D534" t="s">
        <v>382</v>
      </c>
    </row>
    <row r="535" spans="1:6" x14ac:dyDescent="0.35">
      <c r="B535" t="s">
        <v>401</v>
      </c>
      <c r="C535" t="s">
        <v>845</v>
      </c>
      <c r="D535" t="s">
        <v>382</v>
      </c>
    </row>
    <row r="536" spans="1:6" x14ac:dyDescent="0.35">
      <c r="B536" t="s">
        <v>403</v>
      </c>
      <c r="C536" t="s">
        <v>846</v>
      </c>
      <c r="D536" t="s">
        <v>382</v>
      </c>
    </row>
    <row r="537" spans="1:6" x14ac:dyDescent="0.35">
      <c r="B537" t="s">
        <v>405</v>
      </c>
      <c r="C537" t="s">
        <v>847</v>
      </c>
      <c r="D537" t="s">
        <v>382</v>
      </c>
    </row>
    <row r="538" spans="1:6" x14ac:dyDescent="0.35">
      <c r="B538" t="s">
        <v>407</v>
      </c>
      <c r="C538" t="s">
        <v>848</v>
      </c>
      <c r="D538" t="s">
        <v>382</v>
      </c>
    </row>
    <row r="539" spans="1:6" x14ac:dyDescent="0.35">
      <c r="B539" t="s">
        <v>409</v>
      </c>
      <c r="C539" t="s">
        <v>849</v>
      </c>
      <c r="D539" t="s">
        <v>382</v>
      </c>
    </row>
    <row r="540" spans="1:6" x14ac:dyDescent="0.35">
      <c r="B540" t="s">
        <v>415</v>
      </c>
      <c r="C540" t="s">
        <v>850</v>
      </c>
      <c r="D540" t="s">
        <v>382</v>
      </c>
    </row>
    <row r="541" spans="1:6" x14ac:dyDescent="0.35">
      <c r="B541" t="s">
        <v>581</v>
      </c>
      <c r="C541" t="s">
        <v>765</v>
      </c>
      <c r="D541" t="s">
        <v>382</v>
      </c>
    </row>
    <row r="542" spans="1:6" x14ac:dyDescent="0.35">
      <c r="B542" t="s">
        <v>583</v>
      </c>
      <c r="C542" t="s">
        <v>775</v>
      </c>
      <c r="D542" t="s">
        <v>382</v>
      </c>
    </row>
    <row r="543" spans="1:6" x14ac:dyDescent="0.35">
      <c r="A543" s="151" t="s">
        <v>289</v>
      </c>
      <c r="B543" s="151"/>
      <c r="C543" s="151" t="s">
        <v>290</v>
      </c>
      <c r="D543" s="151" t="s">
        <v>378</v>
      </c>
      <c r="E543" s="151" t="s">
        <v>138</v>
      </c>
      <c r="F543" s="151" t="s">
        <v>611</v>
      </c>
    </row>
    <row r="544" spans="1:6" x14ac:dyDescent="0.35">
      <c r="B544" t="s">
        <v>385</v>
      </c>
      <c r="C544" t="s">
        <v>851</v>
      </c>
      <c r="D544" t="s">
        <v>382</v>
      </c>
    </row>
    <row r="545" spans="1:6" x14ac:dyDescent="0.35">
      <c r="B545" t="s">
        <v>386</v>
      </c>
      <c r="C545" t="s">
        <v>852</v>
      </c>
      <c r="D545" t="s">
        <v>382</v>
      </c>
    </row>
    <row r="546" spans="1:6" x14ac:dyDescent="0.35">
      <c r="B546" t="s">
        <v>387</v>
      </c>
      <c r="C546" t="s">
        <v>853</v>
      </c>
      <c r="D546" t="s">
        <v>382</v>
      </c>
    </row>
    <row r="547" spans="1:6" x14ac:dyDescent="0.35">
      <c r="B547" t="s">
        <v>389</v>
      </c>
      <c r="C547" t="s">
        <v>854</v>
      </c>
      <c r="D547" t="s">
        <v>382</v>
      </c>
    </row>
    <row r="548" spans="1:6" x14ac:dyDescent="0.35">
      <c r="B548" t="s">
        <v>395</v>
      </c>
      <c r="C548" t="s">
        <v>855</v>
      </c>
      <c r="D548" t="s">
        <v>382</v>
      </c>
    </row>
    <row r="549" spans="1:6" x14ac:dyDescent="0.35">
      <c r="B549" t="s">
        <v>581</v>
      </c>
      <c r="C549" t="s">
        <v>765</v>
      </c>
      <c r="D549" t="s">
        <v>382</v>
      </c>
    </row>
    <row r="550" spans="1:6" x14ac:dyDescent="0.35">
      <c r="A550" s="151" t="s">
        <v>291</v>
      </c>
      <c r="B550" s="151"/>
      <c r="C550" s="151" t="s">
        <v>292</v>
      </c>
      <c r="D550" s="151" t="s">
        <v>378</v>
      </c>
      <c r="E550" s="151" t="s">
        <v>138</v>
      </c>
      <c r="F550" s="151" t="s">
        <v>611</v>
      </c>
    </row>
    <row r="551" spans="1:6" x14ac:dyDescent="0.35">
      <c r="B551" s="148" t="str">
        <f>HYPERLINK("#'Shared Response Lists'!A729", "Q10_List")</f>
        <v>Q10_List</v>
      </c>
      <c r="C551" t="s">
        <v>731</v>
      </c>
      <c r="D551" t="s">
        <v>382</v>
      </c>
    </row>
    <row r="552" spans="1:6" x14ac:dyDescent="0.35">
      <c r="B552" t="s">
        <v>581</v>
      </c>
      <c r="C552" t="s">
        <v>831</v>
      </c>
      <c r="D552" t="s">
        <v>382</v>
      </c>
    </row>
    <row r="553" spans="1:6" x14ac:dyDescent="0.35">
      <c r="B553" t="s">
        <v>583</v>
      </c>
      <c r="C553" t="s">
        <v>856</v>
      </c>
      <c r="D553" t="s">
        <v>382</v>
      </c>
    </row>
    <row r="554" spans="1:6" x14ac:dyDescent="0.35">
      <c r="A554" s="151" t="s">
        <v>293</v>
      </c>
      <c r="B554" s="151"/>
      <c r="C554" s="151" t="s">
        <v>294</v>
      </c>
      <c r="D554" s="151" t="s">
        <v>650</v>
      </c>
      <c r="E554" s="151" t="s">
        <v>85</v>
      </c>
      <c r="F554" s="151"/>
    </row>
    <row r="555" spans="1:6" x14ac:dyDescent="0.35">
      <c r="A555" s="151" t="s">
        <v>297</v>
      </c>
      <c r="B555" s="151"/>
      <c r="C555" s="151" t="s">
        <v>298</v>
      </c>
      <c r="D555" s="151" t="s">
        <v>378</v>
      </c>
      <c r="E555" s="151" t="s">
        <v>138</v>
      </c>
      <c r="F555" s="151" t="s">
        <v>730</v>
      </c>
    </row>
    <row r="556" spans="1:6" x14ac:dyDescent="0.35">
      <c r="B556" s="148" t="str">
        <f>HYPERLINK("#'Shared Response Lists'!A749", "Q10Asked_List")</f>
        <v>Q10Asked_List</v>
      </c>
      <c r="C556" t="s">
        <v>731</v>
      </c>
      <c r="D556" t="s">
        <v>382</v>
      </c>
    </row>
    <row r="557" spans="1:6" x14ac:dyDescent="0.35">
      <c r="A557" s="151" t="s">
        <v>300</v>
      </c>
      <c r="B557" s="151"/>
      <c r="C557" s="151" t="s">
        <v>301</v>
      </c>
      <c r="D557" s="151" t="s">
        <v>378</v>
      </c>
      <c r="E557" s="151" t="s">
        <v>138</v>
      </c>
      <c r="F557" s="151" t="s">
        <v>611</v>
      </c>
    </row>
    <row r="558" spans="1:6" x14ac:dyDescent="0.35">
      <c r="B558" t="s">
        <v>385</v>
      </c>
      <c r="C558" t="s">
        <v>857</v>
      </c>
      <c r="D558" t="s">
        <v>382</v>
      </c>
    </row>
    <row r="559" spans="1:6" x14ac:dyDescent="0.35">
      <c r="B559" t="s">
        <v>386</v>
      </c>
      <c r="C559" t="s">
        <v>858</v>
      </c>
      <c r="D559" t="s">
        <v>382</v>
      </c>
    </row>
    <row r="560" spans="1:6" x14ac:dyDescent="0.35">
      <c r="B560" t="s">
        <v>387</v>
      </c>
      <c r="C560" t="s">
        <v>859</v>
      </c>
      <c r="D560" t="s">
        <v>382</v>
      </c>
    </row>
    <row r="561" spans="1:6" x14ac:dyDescent="0.35">
      <c r="B561" t="s">
        <v>389</v>
      </c>
      <c r="C561" t="s">
        <v>860</v>
      </c>
      <c r="D561" t="s">
        <v>382</v>
      </c>
    </row>
    <row r="562" spans="1:6" x14ac:dyDescent="0.35">
      <c r="B562" t="s">
        <v>395</v>
      </c>
      <c r="C562" t="s">
        <v>861</v>
      </c>
      <c r="D562" t="s">
        <v>382</v>
      </c>
    </row>
    <row r="563" spans="1:6" x14ac:dyDescent="0.35">
      <c r="B563" t="s">
        <v>397</v>
      </c>
      <c r="C563" t="s">
        <v>862</v>
      </c>
      <c r="D563" t="s">
        <v>382</v>
      </c>
    </row>
    <row r="564" spans="1:6" x14ac:dyDescent="0.35">
      <c r="B564" t="s">
        <v>399</v>
      </c>
      <c r="C564" t="s">
        <v>863</v>
      </c>
      <c r="D564" t="s">
        <v>382</v>
      </c>
    </row>
    <row r="565" spans="1:6" x14ac:dyDescent="0.35">
      <c r="B565" t="s">
        <v>401</v>
      </c>
      <c r="C565" t="s">
        <v>864</v>
      </c>
      <c r="D565" t="s">
        <v>382</v>
      </c>
    </row>
    <row r="566" spans="1:6" x14ac:dyDescent="0.35">
      <c r="B566" t="s">
        <v>403</v>
      </c>
      <c r="C566" t="s">
        <v>865</v>
      </c>
      <c r="D566" t="s">
        <v>382</v>
      </c>
    </row>
    <row r="567" spans="1:6" x14ac:dyDescent="0.35">
      <c r="B567" t="s">
        <v>405</v>
      </c>
      <c r="C567" t="s">
        <v>866</v>
      </c>
      <c r="D567" t="s">
        <v>382</v>
      </c>
    </row>
    <row r="568" spans="1:6" x14ac:dyDescent="0.35">
      <c r="B568" t="s">
        <v>407</v>
      </c>
      <c r="C568" t="s">
        <v>867</v>
      </c>
      <c r="D568" t="s">
        <v>382</v>
      </c>
    </row>
    <row r="569" spans="1:6" x14ac:dyDescent="0.35">
      <c r="B569" t="s">
        <v>581</v>
      </c>
      <c r="C569" t="s">
        <v>765</v>
      </c>
      <c r="D569" t="s">
        <v>382</v>
      </c>
    </row>
    <row r="570" spans="1:6" x14ac:dyDescent="0.35">
      <c r="B570" t="s">
        <v>583</v>
      </c>
      <c r="C570" t="s">
        <v>856</v>
      </c>
      <c r="D570" t="s">
        <v>382</v>
      </c>
    </row>
    <row r="571" spans="1:6" x14ac:dyDescent="0.35">
      <c r="A571" s="151" t="s">
        <v>302</v>
      </c>
      <c r="B571" s="151"/>
      <c r="C571" s="151" t="s">
        <v>303</v>
      </c>
      <c r="D571" s="151" t="s">
        <v>378</v>
      </c>
      <c r="E571" s="151" t="s">
        <v>138</v>
      </c>
      <c r="F571" s="151" t="s">
        <v>611</v>
      </c>
    </row>
    <row r="572" spans="1:6" x14ac:dyDescent="0.35">
      <c r="B572" s="148" t="str">
        <f>HYPERLINK("#'Shared Response Lists'!A104", "Brand_List")</f>
        <v>Brand_List</v>
      </c>
      <c r="C572" t="s">
        <v>731</v>
      </c>
      <c r="D572" t="s">
        <v>382</v>
      </c>
    </row>
    <row r="573" spans="1:6" x14ac:dyDescent="0.35">
      <c r="B573" t="s">
        <v>779</v>
      </c>
      <c r="C573" t="s">
        <v>766</v>
      </c>
      <c r="D573" t="s">
        <v>382</v>
      </c>
    </row>
    <row r="574" spans="1:6" x14ac:dyDescent="0.35">
      <c r="B574" t="s">
        <v>817</v>
      </c>
      <c r="C574" t="s">
        <v>766</v>
      </c>
      <c r="D574" t="s">
        <v>382</v>
      </c>
    </row>
    <row r="575" spans="1:6" x14ac:dyDescent="0.35">
      <c r="B575" t="s">
        <v>821</v>
      </c>
      <c r="C575" t="s">
        <v>766</v>
      </c>
      <c r="D575" t="s">
        <v>382</v>
      </c>
    </row>
    <row r="576" spans="1:6" x14ac:dyDescent="0.35">
      <c r="A576" s="151" t="s">
        <v>304</v>
      </c>
      <c r="B576" s="151"/>
      <c r="C576" s="151" t="s">
        <v>305</v>
      </c>
      <c r="D576" s="151" t="s">
        <v>378</v>
      </c>
      <c r="E576" s="151" t="s">
        <v>138</v>
      </c>
      <c r="F576" s="151" t="s">
        <v>730</v>
      </c>
    </row>
    <row r="577" spans="1:6" x14ac:dyDescent="0.35">
      <c r="B577" s="148" t="str">
        <f>HYPERLINK("#'Shared Response Lists'!A104", "Brand_List")</f>
        <v>Brand_List</v>
      </c>
      <c r="C577" t="s">
        <v>731</v>
      </c>
      <c r="D577" t="s">
        <v>382</v>
      </c>
    </row>
    <row r="578" spans="1:6" x14ac:dyDescent="0.35">
      <c r="B578" t="s">
        <v>779</v>
      </c>
      <c r="C578" t="s">
        <v>766</v>
      </c>
      <c r="D578" t="s">
        <v>382</v>
      </c>
    </row>
    <row r="579" spans="1:6" x14ac:dyDescent="0.35">
      <c r="B579" t="s">
        <v>817</v>
      </c>
      <c r="C579" t="s">
        <v>766</v>
      </c>
      <c r="D579" t="s">
        <v>382</v>
      </c>
    </row>
    <row r="580" spans="1:6" x14ac:dyDescent="0.35">
      <c r="B580" t="s">
        <v>821</v>
      </c>
      <c r="C580" t="s">
        <v>766</v>
      </c>
      <c r="D580" t="s">
        <v>382</v>
      </c>
    </row>
    <row r="581" spans="1:6" x14ac:dyDescent="0.35">
      <c r="A581" s="151" t="s">
        <v>332</v>
      </c>
      <c r="B581" s="151"/>
      <c r="C581" s="151" t="s">
        <v>333</v>
      </c>
      <c r="D581" s="151" t="s">
        <v>378</v>
      </c>
      <c r="E581" s="151" t="s">
        <v>129</v>
      </c>
      <c r="F581" s="151" t="s">
        <v>379</v>
      </c>
    </row>
    <row r="582" spans="1:6" x14ac:dyDescent="0.35">
      <c r="B582" t="s">
        <v>385</v>
      </c>
      <c r="C582" t="s">
        <v>868</v>
      </c>
      <c r="D582" t="s">
        <v>382</v>
      </c>
    </row>
    <row r="583" spans="1:6" x14ac:dyDescent="0.35">
      <c r="B583" t="s">
        <v>386</v>
      </c>
      <c r="C583" t="s">
        <v>869</v>
      </c>
      <c r="D583" t="s">
        <v>382</v>
      </c>
    </row>
    <row r="584" spans="1:6" x14ac:dyDescent="0.35">
      <c r="B584" t="s">
        <v>387</v>
      </c>
      <c r="C584" t="s">
        <v>870</v>
      </c>
      <c r="D584" t="s">
        <v>382</v>
      </c>
    </row>
    <row r="585" spans="1:6" x14ac:dyDescent="0.35">
      <c r="B585" t="s">
        <v>389</v>
      </c>
      <c r="C585" t="s">
        <v>871</v>
      </c>
      <c r="D585" t="s">
        <v>382</v>
      </c>
    </row>
    <row r="586" spans="1:6" x14ac:dyDescent="0.35">
      <c r="B586" t="s">
        <v>395</v>
      </c>
      <c r="C586" t="s">
        <v>872</v>
      </c>
      <c r="D586" t="s">
        <v>382</v>
      </c>
    </row>
    <row r="587" spans="1:6" x14ac:dyDescent="0.35">
      <c r="B587" t="s">
        <v>397</v>
      </c>
      <c r="C587" t="s">
        <v>873</v>
      </c>
      <c r="D587" t="s">
        <v>382</v>
      </c>
    </row>
    <row r="588" spans="1:6" x14ac:dyDescent="0.35">
      <c r="B588" t="s">
        <v>399</v>
      </c>
      <c r="C588" t="s">
        <v>874</v>
      </c>
      <c r="D588" t="s">
        <v>382</v>
      </c>
    </row>
    <row r="589" spans="1:6" x14ac:dyDescent="0.35">
      <c r="B589" t="s">
        <v>401</v>
      </c>
      <c r="C589" t="s">
        <v>875</v>
      </c>
      <c r="D589" t="s">
        <v>382</v>
      </c>
    </row>
    <row r="590" spans="1:6" x14ac:dyDescent="0.35">
      <c r="B590" t="s">
        <v>581</v>
      </c>
      <c r="C590" t="s">
        <v>831</v>
      </c>
      <c r="D590" t="s">
        <v>382</v>
      </c>
    </row>
    <row r="591" spans="1:6" x14ac:dyDescent="0.35">
      <c r="A591" s="151" t="s">
        <v>334</v>
      </c>
      <c r="B591" s="151"/>
      <c r="C591" s="151" t="s">
        <v>335</v>
      </c>
      <c r="D591" s="151" t="s">
        <v>378</v>
      </c>
      <c r="E591" s="151" t="s">
        <v>138</v>
      </c>
      <c r="F591" s="151" t="s">
        <v>611</v>
      </c>
    </row>
    <row r="592" spans="1:6" x14ac:dyDescent="0.35">
      <c r="B592" t="s">
        <v>385</v>
      </c>
      <c r="C592" t="s">
        <v>876</v>
      </c>
      <c r="D592" t="s">
        <v>382</v>
      </c>
    </row>
    <row r="593" spans="1:6" x14ac:dyDescent="0.35">
      <c r="B593" t="s">
        <v>386</v>
      </c>
      <c r="C593" t="s">
        <v>877</v>
      </c>
      <c r="D593" t="s">
        <v>382</v>
      </c>
    </row>
    <row r="594" spans="1:6" x14ac:dyDescent="0.35">
      <c r="B594" t="s">
        <v>387</v>
      </c>
      <c r="C594" t="s">
        <v>878</v>
      </c>
      <c r="D594" t="s">
        <v>382</v>
      </c>
    </row>
    <row r="595" spans="1:6" x14ac:dyDescent="0.35">
      <c r="B595" t="s">
        <v>389</v>
      </c>
      <c r="C595" t="s">
        <v>879</v>
      </c>
      <c r="D595" t="s">
        <v>382</v>
      </c>
    </row>
    <row r="596" spans="1:6" x14ac:dyDescent="0.35">
      <c r="B596" t="s">
        <v>581</v>
      </c>
      <c r="C596" t="s">
        <v>831</v>
      </c>
      <c r="D596" t="s">
        <v>382</v>
      </c>
    </row>
    <row r="597" spans="1:6" x14ac:dyDescent="0.35">
      <c r="A597" s="151" t="s">
        <v>336</v>
      </c>
      <c r="B597" s="151"/>
      <c r="C597" s="151" t="s">
        <v>337</v>
      </c>
      <c r="D597" s="151" t="s">
        <v>378</v>
      </c>
      <c r="E597" s="151" t="s">
        <v>138</v>
      </c>
      <c r="F597" s="151" t="s">
        <v>611</v>
      </c>
    </row>
    <row r="598" spans="1:6" x14ac:dyDescent="0.35">
      <c r="B598" t="s">
        <v>385</v>
      </c>
      <c r="C598" t="s">
        <v>736</v>
      </c>
      <c r="D598" t="s">
        <v>382</v>
      </c>
    </row>
    <row r="599" spans="1:6" x14ac:dyDescent="0.35">
      <c r="B599" t="s">
        <v>386</v>
      </c>
      <c r="C599" t="s">
        <v>880</v>
      </c>
      <c r="D599" t="s">
        <v>382</v>
      </c>
    </row>
    <row r="600" spans="1:6" x14ac:dyDescent="0.35">
      <c r="B600" t="s">
        <v>387</v>
      </c>
      <c r="C600" t="s">
        <v>881</v>
      </c>
      <c r="D600" t="s">
        <v>382</v>
      </c>
    </row>
    <row r="601" spans="1:6" x14ac:dyDescent="0.35">
      <c r="B601" t="s">
        <v>389</v>
      </c>
      <c r="C601" t="s">
        <v>882</v>
      </c>
      <c r="D601" t="s">
        <v>382</v>
      </c>
    </row>
    <row r="602" spans="1:6" x14ac:dyDescent="0.35">
      <c r="B602" t="s">
        <v>395</v>
      </c>
      <c r="C602" t="s">
        <v>883</v>
      </c>
      <c r="D602" t="s">
        <v>382</v>
      </c>
    </row>
    <row r="603" spans="1:6" x14ac:dyDescent="0.35">
      <c r="B603" t="s">
        <v>397</v>
      </c>
      <c r="C603" t="s">
        <v>807</v>
      </c>
      <c r="D603" t="s">
        <v>382</v>
      </c>
    </row>
    <row r="604" spans="1:6" x14ac:dyDescent="0.35">
      <c r="B604" t="s">
        <v>399</v>
      </c>
      <c r="C604" t="s">
        <v>813</v>
      </c>
      <c r="D604" t="s">
        <v>382</v>
      </c>
    </row>
    <row r="605" spans="1:6" x14ac:dyDescent="0.35">
      <c r="B605" t="s">
        <v>401</v>
      </c>
      <c r="C605" t="s">
        <v>884</v>
      </c>
      <c r="D605" t="s">
        <v>382</v>
      </c>
    </row>
    <row r="606" spans="1:6" x14ac:dyDescent="0.35">
      <c r="B606" t="s">
        <v>581</v>
      </c>
      <c r="C606" t="s">
        <v>765</v>
      </c>
      <c r="D606" t="s">
        <v>382</v>
      </c>
    </row>
    <row r="607" spans="1:6" x14ac:dyDescent="0.35">
      <c r="B607" t="s">
        <v>583</v>
      </c>
      <c r="C607" t="s">
        <v>885</v>
      </c>
      <c r="D607" t="s">
        <v>382</v>
      </c>
    </row>
    <row r="608" spans="1:6" x14ac:dyDescent="0.35">
      <c r="A608" s="151" t="s">
        <v>344</v>
      </c>
      <c r="B608" s="151"/>
      <c r="C608" s="151" t="s">
        <v>345</v>
      </c>
      <c r="D608" s="151" t="s">
        <v>378</v>
      </c>
      <c r="E608" s="151" t="s">
        <v>138</v>
      </c>
      <c r="F608" s="151" t="s">
        <v>730</v>
      </c>
    </row>
    <row r="609" spans="1:6" x14ac:dyDescent="0.35">
      <c r="B609" s="148" t="str">
        <f>HYPERLINK("#'Shared Response Lists'!A769", "ProductType_List")</f>
        <v>ProductType_List</v>
      </c>
      <c r="C609" t="s">
        <v>731</v>
      </c>
      <c r="D609" t="s">
        <v>382</v>
      </c>
    </row>
    <row r="610" spans="1:6" x14ac:dyDescent="0.35">
      <c r="A610" s="151" t="s">
        <v>350</v>
      </c>
      <c r="B610" s="151"/>
      <c r="C610" s="151" t="s">
        <v>351</v>
      </c>
      <c r="D610" s="151" t="s">
        <v>378</v>
      </c>
      <c r="E610" s="151" t="s">
        <v>129</v>
      </c>
      <c r="F610" s="151" t="s">
        <v>379</v>
      </c>
    </row>
    <row r="611" spans="1:6" x14ac:dyDescent="0.35">
      <c r="B611" t="s">
        <v>395</v>
      </c>
      <c r="C611" t="s">
        <v>886</v>
      </c>
      <c r="D611" t="s">
        <v>382</v>
      </c>
    </row>
    <row r="612" spans="1:6" x14ac:dyDescent="0.35">
      <c r="B612" t="s">
        <v>389</v>
      </c>
      <c r="C612" t="s">
        <v>394</v>
      </c>
      <c r="D612" t="s">
        <v>382</v>
      </c>
    </row>
    <row r="613" spans="1:6" x14ac:dyDescent="0.35">
      <c r="B613" t="s">
        <v>387</v>
      </c>
      <c r="C613" t="s">
        <v>393</v>
      </c>
      <c r="D613" t="s">
        <v>382</v>
      </c>
    </row>
    <row r="614" spans="1:6" x14ac:dyDescent="0.35">
      <c r="B614" t="s">
        <v>386</v>
      </c>
      <c r="C614" t="s">
        <v>392</v>
      </c>
      <c r="D614" t="s">
        <v>382</v>
      </c>
    </row>
    <row r="615" spans="1:6" x14ac:dyDescent="0.35">
      <c r="B615" t="s">
        <v>385</v>
      </c>
      <c r="C615" t="s">
        <v>887</v>
      </c>
      <c r="D615" t="s">
        <v>382</v>
      </c>
    </row>
    <row r="616" spans="1:6" x14ac:dyDescent="0.35">
      <c r="A616" s="151" t="s">
        <v>352</v>
      </c>
      <c r="B616" s="151"/>
      <c r="C616" s="151" t="s">
        <v>353</v>
      </c>
      <c r="D616" s="151" t="s">
        <v>378</v>
      </c>
      <c r="E616" s="151" t="s">
        <v>129</v>
      </c>
      <c r="F616" s="151" t="s">
        <v>379</v>
      </c>
    </row>
    <row r="617" spans="1:6" x14ac:dyDescent="0.35">
      <c r="B617" t="s">
        <v>395</v>
      </c>
      <c r="C617" t="s">
        <v>886</v>
      </c>
      <c r="D617" t="s">
        <v>382</v>
      </c>
    </row>
    <row r="618" spans="1:6" x14ac:dyDescent="0.35">
      <c r="B618" t="s">
        <v>389</v>
      </c>
      <c r="C618" t="s">
        <v>394</v>
      </c>
      <c r="D618" t="s">
        <v>382</v>
      </c>
    </row>
    <row r="619" spans="1:6" x14ac:dyDescent="0.35">
      <c r="B619" t="s">
        <v>387</v>
      </c>
      <c r="C619" t="s">
        <v>393</v>
      </c>
      <c r="D619" t="s">
        <v>382</v>
      </c>
    </row>
    <row r="620" spans="1:6" x14ac:dyDescent="0.35">
      <c r="B620" t="s">
        <v>386</v>
      </c>
      <c r="C620" t="s">
        <v>392</v>
      </c>
      <c r="D620" t="s">
        <v>382</v>
      </c>
    </row>
    <row r="621" spans="1:6" x14ac:dyDescent="0.35">
      <c r="B621" t="s">
        <v>385</v>
      </c>
      <c r="C621" t="s">
        <v>887</v>
      </c>
      <c r="D621" t="s">
        <v>382</v>
      </c>
    </row>
    <row r="622" spans="1:6" x14ac:dyDescent="0.35">
      <c r="A622" s="151" t="s">
        <v>354</v>
      </c>
      <c r="B622" s="151"/>
      <c r="C622" s="151" t="s">
        <v>355</v>
      </c>
      <c r="D622" s="151" t="s">
        <v>378</v>
      </c>
      <c r="E622" s="151" t="s">
        <v>129</v>
      </c>
      <c r="F622" s="151" t="s">
        <v>379</v>
      </c>
    </row>
    <row r="623" spans="1:6" x14ac:dyDescent="0.35">
      <c r="B623" s="148" t="str">
        <f>HYPERLINK("#'Shared Response Lists'!A791", "Image_List")</f>
        <v>Image_List</v>
      </c>
      <c r="C623" t="s">
        <v>731</v>
      </c>
      <c r="D623" t="s">
        <v>382</v>
      </c>
    </row>
    <row r="624" spans="1:6" x14ac:dyDescent="0.35">
      <c r="A624" s="151" t="s">
        <v>356</v>
      </c>
      <c r="B624" s="151"/>
      <c r="C624" s="151" t="s">
        <v>357</v>
      </c>
      <c r="D624" s="151" t="s">
        <v>378</v>
      </c>
      <c r="E624" s="151" t="s">
        <v>138</v>
      </c>
      <c r="F624" s="151" t="s">
        <v>832</v>
      </c>
    </row>
    <row r="625" spans="1:6" x14ac:dyDescent="0.35">
      <c r="B625" s="148" t="str">
        <f>HYPERLINK("#'Shared Response Lists'!A777", "Promo_List")</f>
        <v>Promo_List</v>
      </c>
      <c r="C625" t="s">
        <v>731</v>
      </c>
      <c r="D625" t="s">
        <v>382</v>
      </c>
    </row>
    <row r="626" spans="1:6" x14ac:dyDescent="0.35">
      <c r="A626" s="151" t="s">
        <v>360</v>
      </c>
      <c r="B626" s="151"/>
      <c r="C626" s="151" t="s">
        <v>361</v>
      </c>
      <c r="D626" s="151" t="s">
        <v>378</v>
      </c>
      <c r="E626" s="151" t="s">
        <v>138</v>
      </c>
      <c r="F626" s="151" t="s">
        <v>611</v>
      </c>
    </row>
    <row r="627" spans="1:6" x14ac:dyDescent="0.35">
      <c r="B627" s="148" t="str">
        <f>HYPERLINK("#'Shared Response Lists'!A791", "Image_List")</f>
        <v>Image_List</v>
      </c>
      <c r="C627" t="s">
        <v>731</v>
      </c>
      <c r="D627" t="s">
        <v>382</v>
      </c>
    </row>
    <row r="628" spans="1:6" x14ac:dyDescent="0.35">
      <c r="A628" s="151" t="s">
        <v>362</v>
      </c>
      <c r="B628" s="151"/>
      <c r="C628" s="151" t="s">
        <v>363</v>
      </c>
      <c r="D628" s="151" t="s">
        <v>378</v>
      </c>
      <c r="E628" s="151" t="s">
        <v>129</v>
      </c>
      <c r="F628" s="151" t="s">
        <v>379</v>
      </c>
    </row>
    <row r="629" spans="1:6" x14ac:dyDescent="0.35">
      <c r="B629" s="148" t="str">
        <f>HYPERLINK("#'Shared Response Lists'!A791", "Image_List")</f>
        <v>Image_List</v>
      </c>
      <c r="C629" t="s">
        <v>731</v>
      </c>
      <c r="D629" t="s">
        <v>382</v>
      </c>
    </row>
    <row r="630" spans="1:6" x14ac:dyDescent="0.35">
      <c r="A630" s="151" t="s">
        <v>366</v>
      </c>
      <c r="B630" s="151"/>
      <c r="C630" s="151" t="s">
        <v>367</v>
      </c>
      <c r="D630" s="151" t="s">
        <v>378</v>
      </c>
      <c r="E630" s="151" t="s">
        <v>138</v>
      </c>
      <c r="F630" s="151" t="s">
        <v>611</v>
      </c>
    </row>
    <row r="631" spans="1:6" x14ac:dyDescent="0.35">
      <c r="B631" s="148" t="str">
        <f>HYPERLINK("#'Shared Response Lists'!A104", "Brand_List")</f>
        <v>Brand_List</v>
      </c>
      <c r="C631" t="s">
        <v>731</v>
      </c>
      <c r="D631" t="s">
        <v>382</v>
      </c>
    </row>
    <row r="632" spans="1:6" x14ac:dyDescent="0.35">
      <c r="B632" t="s">
        <v>779</v>
      </c>
      <c r="C632" t="s">
        <v>766</v>
      </c>
      <c r="D632" t="s">
        <v>382</v>
      </c>
    </row>
    <row r="633" spans="1:6" x14ac:dyDescent="0.35">
      <c r="B633" t="s">
        <v>817</v>
      </c>
      <c r="C633" t="s">
        <v>766</v>
      </c>
      <c r="D633" t="s">
        <v>382</v>
      </c>
    </row>
    <row r="634" spans="1:6" x14ac:dyDescent="0.35">
      <c r="B634" t="s">
        <v>821</v>
      </c>
      <c r="C634" t="s">
        <v>766</v>
      </c>
      <c r="D634" t="s">
        <v>382</v>
      </c>
    </row>
    <row r="635" spans="1:6" x14ac:dyDescent="0.35">
      <c r="B635" t="s">
        <v>780</v>
      </c>
      <c r="C635" t="s">
        <v>766</v>
      </c>
      <c r="D635" t="s">
        <v>382</v>
      </c>
    </row>
    <row r="636" spans="1:6" x14ac:dyDescent="0.35">
      <c r="B636" t="s">
        <v>818</v>
      </c>
      <c r="C636" t="s">
        <v>766</v>
      </c>
      <c r="D636" t="s">
        <v>382</v>
      </c>
    </row>
    <row r="637" spans="1:6" x14ac:dyDescent="0.35">
      <c r="B637" t="s">
        <v>822</v>
      </c>
      <c r="C637" t="s">
        <v>766</v>
      </c>
      <c r="D637" t="s">
        <v>382</v>
      </c>
    </row>
    <row r="638" spans="1:6" x14ac:dyDescent="0.35">
      <c r="B638" t="s">
        <v>781</v>
      </c>
      <c r="C638" t="s">
        <v>766</v>
      </c>
      <c r="D638" t="s">
        <v>382</v>
      </c>
    </row>
    <row r="639" spans="1:6" x14ac:dyDescent="0.35">
      <c r="B639" t="s">
        <v>819</v>
      </c>
      <c r="C639" t="s">
        <v>766</v>
      </c>
      <c r="D639" t="s">
        <v>382</v>
      </c>
    </row>
    <row r="640" spans="1:6" x14ac:dyDescent="0.35">
      <c r="B640" t="s">
        <v>823</v>
      </c>
      <c r="C640" t="s">
        <v>766</v>
      </c>
      <c r="D640" t="s">
        <v>382</v>
      </c>
    </row>
    <row r="641" spans="1:6" x14ac:dyDescent="0.35">
      <c r="A641" s="151" t="s">
        <v>368</v>
      </c>
      <c r="B641" s="151"/>
      <c r="C641" s="151" t="s">
        <v>369</v>
      </c>
      <c r="D641" s="151" t="s">
        <v>378</v>
      </c>
      <c r="E641" s="151" t="s">
        <v>129</v>
      </c>
      <c r="F641" s="151" t="s">
        <v>379</v>
      </c>
    </row>
    <row r="642" spans="1:6" x14ac:dyDescent="0.35">
      <c r="B642" s="148" t="str">
        <f>HYPERLINK("#'Shared Response Lists'!A104", "Brand_List")</f>
        <v>Brand_List</v>
      </c>
      <c r="C642" t="s">
        <v>731</v>
      </c>
      <c r="D642" t="s">
        <v>382</v>
      </c>
    </row>
    <row r="643" spans="1:6" x14ac:dyDescent="0.35">
      <c r="B643" t="s">
        <v>779</v>
      </c>
      <c r="C643" t="s">
        <v>766</v>
      </c>
      <c r="D643" t="s">
        <v>382</v>
      </c>
    </row>
    <row r="644" spans="1:6" x14ac:dyDescent="0.35">
      <c r="B644" t="s">
        <v>817</v>
      </c>
      <c r="C644" t="s">
        <v>766</v>
      </c>
      <c r="D644" t="s">
        <v>382</v>
      </c>
    </row>
    <row r="645" spans="1:6" x14ac:dyDescent="0.35">
      <c r="B645" t="s">
        <v>821</v>
      </c>
      <c r="C645" t="s">
        <v>766</v>
      </c>
      <c r="D645" t="s">
        <v>382</v>
      </c>
    </row>
    <row r="646" spans="1:6" x14ac:dyDescent="0.35">
      <c r="B646" t="s">
        <v>780</v>
      </c>
      <c r="C646" t="s">
        <v>766</v>
      </c>
      <c r="D646" t="s">
        <v>382</v>
      </c>
    </row>
    <row r="647" spans="1:6" x14ac:dyDescent="0.35">
      <c r="B647" t="s">
        <v>818</v>
      </c>
      <c r="C647" t="s">
        <v>766</v>
      </c>
      <c r="D647" t="s">
        <v>382</v>
      </c>
    </row>
    <row r="648" spans="1:6" x14ac:dyDescent="0.35">
      <c r="B648" t="s">
        <v>822</v>
      </c>
      <c r="C648" t="s">
        <v>766</v>
      </c>
      <c r="D648" t="s">
        <v>382</v>
      </c>
    </row>
    <row r="649" spans="1:6" x14ac:dyDescent="0.35">
      <c r="B649" t="s">
        <v>781</v>
      </c>
      <c r="C649" t="s">
        <v>766</v>
      </c>
      <c r="D649" t="s">
        <v>382</v>
      </c>
    </row>
    <row r="650" spans="1:6" x14ac:dyDescent="0.35">
      <c r="B650" t="s">
        <v>819</v>
      </c>
      <c r="C650" t="s">
        <v>766</v>
      </c>
      <c r="D650" t="s">
        <v>382</v>
      </c>
    </row>
    <row r="651" spans="1:6" x14ac:dyDescent="0.35">
      <c r="B651" t="s">
        <v>823</v>
      </c>
      <c r="C651" t="s">
        <v>766</v>
      </c>
      <c r="D651" t="s">
        <v>382</v>
      </c>
    </row>
    <row r="652" spans="1:6" x14ac:dyDescent="0.35">
      <c r="A652" s="151" t="s">
        <v>370</v>
      </c>
      <c r="B652" s="151"/>
      <c r="C652" s="151" t="s">
        <v>371</v>
      </c>
      <c r="D652" s="151" t="s">
        <v>650</v>
      </c>
      <c r="E652" s="151" t="s">
        <v>85</v>
      </c>
      <c r="F652" s="151"/>
    </row>
    <row r="653" spans="1:6" x14ac:dyDescent="0.35">
      <c r="A653" s="151" t="s">
        <v>372</v>
      </c>
      <c r="B653" s="151"/>
      <c r="C653" s="151" t="s">
        <v>373</v>
      </c>
      <c r="D653" s="151" t="s">
        <v>650</v>
      </c>
      <c r="E653" s="151" t="s">
        <v>85</v>
      </c>
      <c r="F653" s="151"/>
    </row>
    <row r="654" spans="1:6" x14ac:dyDescent="0.35">
      <c r="A654" s="151" t="s">
        <v>374</v>
      </c>
      <c r="B654" s="151"/>
      <c r="C654" s="151" t="s">
        <v>375</v>
      </c>
      <c r="D654" s="151" t="s">
        <v>378</v>
      </c>
      <c r="E654" s="151" t="s">
        <v>129</v>
      </c>
      <c r="F654" s="151" t="s">
        <v>379</v>
      </c>
    </row>
    <row r="655" spans="1:6" x14ac:dyDescent="0.35">
      <c r="B655" t="s">
        <v>385</v>
      </c>
      <c r="C655" t="s">
        <v>888</v>
      </c>
      <c r="D655" t="s">
        <v>382</v>
      </c>
    </row>
    <row r="656" spans="1:6" x14ac:dyDescent="0.35">
      <c r="B656" t="s">
        <v>386</v>
      </c>
      <c r="C656" t="s">
        <v>889</v>
      </c>
      <c r="D656" t="s">
        <v>382</v>
      </c>
    </row>
    <row r="657" spans="1:6" x14ac:dyDescent="0.35">
      <c r="B657" t="s">
        <v>387</v>
      </c>
      <c r="C657" t="s">
        <v>890</v>
      </c>
      <c r="D657" t="s">
        <v>382</v>
      </c>
    </row>
    <row r="658" spans="1:6" x14ac:dyDescent="0.35">
      <c r="B658" t="s">
        <v>583</v>
      </c>
      <c r="C658" t="s">
        <v>891</v>
      </c>
      <c r="D658" t="s">
        <v>382</v>
      </c>
    </row>
    <row r="659" spans="1:6" x14ac:dyDescent="0.35">
      <c r="A659" s="151" t="s">
        <v>376</v>
      </c>
      <c r="B659" s="151"/>
      <c r="C659" s="151" t="s">
        <v>377</v>
      </c>
      <c r="D659" s="151" t="s">
        <v>378</v>
      </c>
      <c r="E659" s="151" t="s">
        <v>129</v>
      </c>
      <c r="F659" s="151" t="s">
        <v>379</v>
      </c>
    </row>
    <row r="660" spans="1:6" x14ac:dyDescent="0.35">
      <c r="B660" t="s">
        <v>385</v>
      </c>
      <c r="C660" t="s">
        <v>892</v>
      </c>
      <c r="D660" t="s">
        <v>382</v>
      </c>
    </row>
    <row r="661" spans="1:6" x14ac:dyDescent="0.35">
      <c r="B661" t="s">
        <v>386</v>
      </c>
      <c r="C661" t="s">
        <v>893</v>
      </c>
      <c r="D661" t="s">
        <v>382</v>
      </c>
    </row>
    <row r="662" spans="1:6" x14ac:dyDescent="0.35">
      <c r="B662" t="s">
        <v>387</v>
      </c>
      <c r="C662" t="s">
        <v>894</v>
      </c>
      <c r="D662" t="s">
        <v>382</v>
      </c>
    </row>
    <row r="663" spans="1:6" x14ac:dyDescent="0.35">
      <c r="B663" t="s">
        <v>389</v>
      </c>
      <c r="C663" t="s">
        <v>895</v>
      </c>
      <c r="D663" t="s">
        <v>382</v>
      </c>
    </row>
    <row r="664" spans="1:6" x14ac:dyDescent="0.35">
      <c r="B664" t="s">
        <v>395</v>
      </c>
      <c r="C664" t="s">
        <v>896</v>
      </c>
      <c r="D664" t="s">
        <v>382</v>
      </c>
    </row>
    <row r="665" spans="1:6" x14ac:dyDescent="0.35">
      <c r="A665" s="151" t="s">
        <v>897</v>
      </c>
      <c r="B665" s="151"/>
      <c r="C665" s="151" t="s">
        <v>898</v>
      </c>
      <c r="D665" s="151" t="s">
        <v>899</v>
      </c>
      <c r="E665" s="151" t="s">
        <v>900</v>
      </c>
      <c r="F665" s="151"/>
    </row>
    <row r="666" spans="1:6" x14ac:dyDescent="0.35">
      <c r="B666" s="148" t="str">
        <f>HYPERLINK("#'Shared Response Lists'!A69", "Type_List")</f>
        <v>Type_List</v>
      </c>
      <c r="C666" t="s">
        <v>731</v>
      </c>
      <c r="D666" t="s">
        <v>901</v>
      </c>
    </row>
    <row r="667" spans="1:6" x14ac:dyDescent="0.35">
      <c r="A667" s="151" t="s">
        <v>174</v>
      </c>
      <c r="B667" s="151"/>
      <c r="C667" s="151" t="s">
        <v>175</v>
      </c>
      <c r="D667" s="151" t="s">
        <v>378</v>
      </c>
      <c r="E667" s="151" t="s">
        <v>129</v>
      </c>
      <c r="F667" s="151" t="s">
        <v>379</v>
      </c>
    </row>
    <row r="668" spans="1:6" x14ac:dyDescent="0.35">
      <c r="B668" t="s">
        <v>385</v>
      </c>
      <c r="C668" t="s">
        <v>902</v>
      </c>
      <c r="D668" t="s">
        <v>382</v>
      </c>
    </row>
    <row r="669" spans="1:6" x14ac:dyDescent="0.35">
      <c r="B669" t="s">
        <v>386</v>
      </c>
      <c r="C669" t="s">
        <v>903</v>
      </c>
      <c r="D669" t="s">
        <v>382</v>
      </c>
    </row>
    <row r="670" spans="1:6" x14ac:dyDescent="0.35">
      <c r="B670" t="s">
        <v>387</v>
      </c>
      <c r="C670" t="s">
        <v>904</v>
      </c>
      <c r="D670" t="s">
        <v>382</v>
      </c>
    </row>
    <row r="671" spans="1:6" x14ac:dyDescent="0.35">
      <c r="B671" t="s">
        <v>389</v>
      </c>
      <c r="C671" t="s">
        <v>905</v>
      </c>
      <c r="D671" t="s">
        <v>382</v>
      </c>
    </row>
    <row r="672" spans="1:6" x14ac:dyDescent="0.35">
      <c r="B672" t="s">
        <v>395</v>
      </c>
      <c r="C672" t="s">
        <v>906</v>
      </c>
      <c r="D672" t="s">
        <v>382</v>
      </c>
    </row>
    <row r="673" spans="1:6" x14ac:dyDescent="0.35">
      <c r="A673" s="151" t="s">
        <v>907</v>
      </c>
      <c r="B673" s="151"/>
      <c r="C673" s="151" t="s">
        <v>908</v>
      </c>
      <c r="D673" s="151" t="s">
        <v>899</v>
      </c>
      <c r="E673" s="151" t="s">
        <v>900</v>
      </c>
      <c r="F673" s="151"/>
    </row>
    <row r="674" spans="1:6" x14ac:dyDescent="0.35">
      <c r="B674" s="148" t="str">
        <f>HYPERLINK("#'Shared Response Lists'!A69", "Type_List")</f>
        <v>Type_List</v>
      </c>
      <c r="C674" t="s">
        <v>731</v>
      </c>
      <c r="D674" t="s">
        <v>901</v>
      </c>
    </row>
    <row r="675" spans="1:6" x14ac:dyDescent="0.35">
      <c r="A675" s="151" t="s">
        <v>180</v>
      </c>
      <c r="B675" s="151"/>
      <c r="C675" s="151" t="s">
        <v>181</v>
      </c>
      <c r="D675" s="151" t="s">
        <v>378</v>
      </c>
      <c r="E675" s="151" t="s">
        <v>129</v>
      </c>
      <c r="F675" s="151" t="s">
        <v>379</v>
      </c>
    </row>
    <row r="676" spans="1:6" x14ac:dyDescent="0.35">
      <c r="B676" t="s">
        <v>385</v>
      </c>
      <c r="C676" t="s">
        <v>909</v>
      </c>
      <c r="D676" t="s">
        <v>382</v>
      </c>
    </row>
    <row r="677" spans="1:6" x14ac:dyDescent="0.35">
      <c r="B677" t="s">
        <v>386</v>
      </c>
      <c r="C677" t="s">
        <v>910</v>
      </c>
      <c r="D677" t="s">
        <v>382</v>
      </c>
    </row>
    <row r="678" spans="1:6" x14ac:dyDescent="0.35">
      <c r="B678" t="s">
        <v>387</v>
      </c>
      <c r="C678" t="s">
        <v>911</v>
      </c>
      <c r="D678" t="s">
        <v>382</v>
      </c>
    </row>
    <row r="679" spans="1:6" x14ac:dyDescent="0.35">
      <c r="B679" t="s">
        <v>389</v>
      </c>
      <c r="C679" t="s">
        <v>912</v>
      </c>
      <c r="D679" t="s">
        <v>382</v>
      </c>
    </row>
    <row r="680" spans="1:6" x14ac:dyDescent="0.35">
      <c r="B680" t="s">
        <v>395</v>
      </c>
      <c r="C680" t="s">
        <v>913</v>
      </c>
      <c r="D680" t="s">
        <v>382</v>
      </c>
    </row>
    <row r="681" spans="1:6" x14ac:dyDescent="0.35">
      <c r="A681" s="151" t="s">
        <v>914</v>
      </c>
      <c r="B681" s="151"/>
      <c r="C681" s="151" t="s">
        <v>915</v>
      </c>
      <c r="D681" s="151" t="s">
        <v>899</v>
      </c>
      <c r="E681" s="151" t="s">
        <v>900</v>
      </c>
      <c r="F681" s="151"/>
    </row>
    <row r="682" spans="1:6" x14ac:dyDescent="0.35">
      <c r="B682" s="148" t="str">
        <f>HYPERLINK("#'Shared Response Lists'!A76", "FACTOR_List")</f>
        <v>FACTOR_List</v>
      </c>
      <c r="C682" t="s">
        <v>731</v>
      </c>
      <c r="D682" t="s">
        <v>901</v>
      </c>
    </row>
    <row r="683" spans="1:6" x14ac:dyDescent="0.35">
      <c r="B683" t="s">
        <v>581</v>
      </c>
      <c r="C683" t="s">
        <v>765</v>
      </c>
      <c r="D683" t="s">
        <v>901</v>
      </c>
    </row>
    <row r="684" spans="1:6" x14ac:dyDescent="0.35">
      <c r="A684" s="151" t="s">
        <v>202</v>
      </c>
      <c r="B684" s="151"/>
      <c r="C684" s="151" t="s">
        <v>203</v>
      </c>
      <c r="D684" s="151" t="s">
        <v>650</v>
      </c>
      <c r="E684" s="151" t="s">
        <v>85</v>
      </c>
      <c r="F684" s="151"/>
    </row>
    <row r="685" spans="1:6" x14ac:dyDescent="0.35">
      <c r="A685" s="151" t="s">
        <v>916</v>
      </c>
      <c r="B685" s="151"/>
      <c r="C685" s="151" t="s">
        <v>917</v>
      </c>
      <c r="D685" s="151" t="s">
        <v>899</v>
      </c>
      <c r="E685" s="151" t="s">
        <v>900</v>
      </c>
      <c r="F685" s="151"/>
    </row>
    <row r="686" spans="1:6" x14ac:dyDescent="0.35">
      <c r="B686" s="148" t="str">
        <f>HYPERLINK("#'Shared Response Lists'!A93", "EMPTY10_List")</f>
        <v>EMPTY10_List</v>
      </c>
      <c r="C686" t="s">
        <v>731</v>
      </c>
      <c r="D686" t="s">
        <v>901</v>
      </c>
    </row>
    <row r="687" spans="1:6" x14ac:dyDescent="0.35">
      <c r="A687" s="151" t="s">
        <v>204</v>
      </c>
      <c r="B687" s="151"/>
      <c r="C687" s="151" t="s">
        <v>205</v>
      </c>
      <c r="D687" s="151" t="s">
        <v>84</v>
      </c>
      <c r="E687" s="151" t="s">
        <v>84</v>
      </c>
      <c r="F687" s="151"/>
    </row>
    <row r="688" spans="1:6" x14ac:dyDescent="0.35">
      <c r="A688" s="151" t="s">
        <v>918</v>
      </c>
      <c r="B688" s="151"/>
      <c r="C688" s="151" t="s">
        <v>919</v>
      </c>
      <c r="D688" s="151" t="s">
        <v>899</v>
      </c>
      <c r="E688" s="151" t="s">
        <v>900</v>
      </c>
      <c r="F688" s="151"/>
    </row>
    <row r="689" spans="1:6" x14ac:dyDescent="0.35">
      <c r="B689" s="148" t="str">
        <f>HYPERLINK("#'Shared Response Lists'!A108", "Beer_List")</f>
        <v>Beer_List</v>
      </c>
      <c r="C689" t="s">
        <v>731</v>
      </c>
      <c r="D689" t="s">
        <v>901</v>
      </c>
    </row>
    <row r="690" spans="1:6" x14ac:dyDescent="0.35">
      <c r="B690" t="s">
        <v>779</v>
      </c>
      <c r="C690" t="s">
        <v>766</v>
      </c>
      <c r="D690" t="s">
        <v>901</v>
      </c>
    </row>
    <row r="691" spans="1:6" x14ac:dyDescent="0.35">
      <c r="A691" s="151" t="s">
        <v>212</v>
      </c>
      <c r="B691" s="151"/>
      <c r="C691" s="151" t="s">
        <v>213</v>
      </c>
      <c r="D691" s="151" t="s">
        <v>378</v>
      </c>
      <c r="E691" s="151" t="s">
        <v>138</v>
      </c>
      <c r="F691" s="151" t="s">
        <v>611</v>
      </c>
    </row>
    <row r="692" spans="1:6" x14ac:dyDescent="0.35">
      <c r="B692" t="s">
        <v>385</v>
      </c>
      <c r="C692" t="s">
        <v>783</v>
      </c>
      <c r="D692" t="s">
        <v>382</v>
      </c>
    </row>
    <row r="693" spans="1:6" x14ac:dyDescent="0.35">
      <c r="B693" t="s">
        <v>386</v>
      </c>
      <c r="C693" t="s">
        <v>785</v>
      </c>
      <c r="D693" t="s">
        <v>382</v>
      </c>
    </row>
    <row r="694" spans="1:6" x14ac:dyDescent="0.35">
      <c r="B694" t="s">
        <v>387</v>
      </c>
      <c r="C694" t="s">
        <v>787</v>
      </c>
      <c r="D694" t="s">
        <v>382</v>
      </c>
    </row>
    <row r="695" spans="1:6" x14ac:dyDescent="0.35">
      <c r="B695" t="s">
        <v>389</v>
      </c>
      <c r="C695" t="s">
        <v>789</v>
      </c>
      <c r="D695" t="s">
        <v>382</v>
      </c>
    </row>
    <row r="696" spans="1:6" x14ac:dyDescent="0.35">
      <c r="B696" t="s">
        <v>395</v>
      </c>
      <c r="C696" t="s">
        <v>791</v>
      </c>
      <c r="D696" t="s">
        <v>382</v>
      </c>
    </row>
    <row r="697" spans="1:6" x14ac:dyDescent="0.35">
      <c r="B697" t="s">
        <v>397</v>
      </c>
      <c r="C697" t="s">
        <v>793</v>
      </c>
      <c r="D697" t="s">
        <v>382</v>
      </c>
    </row>
    <row r="698" spans="1:6" x14ac:dyDescent="0.35">
      <c r="B698" t="s">
        <v>399</v>
      </c>
      <c r="C698" t="s">
        <v>795</v>
      </c>
      <c r="D698" t="s">
        <v>382</v>
      </c>
    </row>
    <row r="699" spans="1:6" x14ac:dyDescent="0.35">
      <c r="B699" t="s">
        <v>401</v>
      </c>
      <c r="C699" t="s">
        <v>797</v>
      </c>
      <c r="D699" t="s">
        <v>382</v>
      </c>
    </row>
    <row r="700" spans="1:6" x14ac:dyDescent="0.35">
      <c r="B700" t="s">
        <v>403</v>
      </c>
      <c r="C700" t="s">
        <v>799</v>
      </c>
      <c r="D700" t="s">
        <v>382</v>
      </c>
    </row>
    <row r="701" spans="1:6" x14ac:dyDescent="0.35">
      <c r="B701" t="s">
        <v>581</v>
      </c>
      <c r="C701" t="s">
        <v>801</v>
      </c>
      <c r="D701" t="s">
        <v>382</v>
      </c>
    </row>
    <row r="702" spans="1:6" x14ac:dyDescent="0.35">
      <c r="A702" s="151" t="s">
        <v>920</v>
      </c>
      <c r="B702" s="151"/>
      <c r="C702" s="151" t="s">
        <v>921</v>
      </c>
      <c r="D702" s="151" t="s">
        <v>899</v>
      </c>
      <c r="E702" s="151" t="s">
        <v>900</v>
      </c>
      <c r="F702" s="151"/>
    </row>
    <row r="703" spans="1:6" x14ac:dyDescent="0.35">
      <c r="B703" s="148" t="str">
        <f>HYPERLINK("#'Shared Response Lists'!A446", "RTD_List")</f>
        <v>RTD_List</v>
      </c>
      <c r="C703" t="s">
        <v>731</v>
      </c>
      <c r="D703" t="s">
        <v>901</v>
      </c>
    </row>
    <row r="704" spans="1:6" x14ac:dyDescent="0.35">
      <c r="B704" t="s">
        <v>780</v>
      </c>
      <c r="C704" t="s">
        <v>766</v>
      </c>
      <c r="D704" t="s">
        <v>901</v>
      </c>
    </row>
    <row r="705" spans="1:6" x14ac:dyDescent="0.35">
      <c r="A705" s="151" t="s">
        <v>216</v>
      </c>
      <c r="B705" s="151"/>
      <c r="C705" s="151" t="s">
        <v>217</v>
      </c>
      <c r="D705" s="151" t="s">
        <v>378</v>
      </c>
      <c r="E705" s="151" t="s">
        <v>129</v>
      </c>
      <c r="F705" s="151" t="s">
        <v>379</v>
      </c>
    </row>
    <row r="706" spans="1:6" x14ac:dyDescent="0.35">
      <c r="B706" t="s">
        <v>385</v>
      </c>
      <c r="C706" t="s">
        <v>803</v>
      </c>
      <c r="D706" t="s">
        <v>382</v>
      </c>
    </row>
    <row r="707" spans="1:6" x14ac:dyDescent="0.35">
      <c r="B707" t="s">
        <v>386</v>
      </c>
      <c r="C707" t="s">
        <v>805</v>
      </c>
      <c r="D707" t="s">
        <v>382</v>
      </c>
    </row>
    <row r="708" spans="1:6" x14ac:dyDescent="0.35">
      <c r="B708" t="s">
        <v>387</v>
      </c>
      <c r="C708" t="s">
        <v>807</v>
      </c>
      <c r="D708" t="s">
        <v>382</v>
      </c>
    </row>
    <row r="709" spans="1:6" x14ac:dyDescent="0.35">
      <c r="B709" t="s">
        <v>389</v>
      </c>
      <c r="C709" t="s">
        <v>809</v>
      </c>
      <c r="D709" t="s">
        <v>382</v>
      </c>
    </row>
    <row r="710" spans="1:6" x14ac:dyDescent="0.35">
      <c r="B710" t="s">
        <v>581</v>
      </c>
      <c r="C710" t="s">
        <v>811</v>
      </c>
      <c r="D710" t="s">
        <v>382</v>
      </c>
    </row>
    <row r="711" spans="1:6" x14ac:dyDescent="0.35">
      <c r="A711" s="151" t="s">
        <v>922</v>
      </c>
      <c r="B711" s="151"/>
      <c r="C711" s="151" t="s">
        <v>923</v>
      </c>
      <c r="D711" s="151" t="s">
        <v>899</v>
      </c>
      <c r="E711" s="151" t="s">
        <v>900</v>
      </c>
      <c r="F711" s="151"/>
    </row>
    <row r="712" spans="1:6" x14ac:dyDescent="0.35">
      <c r="B712" s="148" t="str">
        <f>HYPERLINK("#'Shared Response Lists'!A604", "HARDSELTZER_LIST")</f>
        <v>HARDSELTZER_LIST</v>
      </c>
      <c r="C712" t="s">
        <v>731</v>
      </c>
      <c r="D712" t="s">
        <v>901</v>
      </c>
    </row>
    <row r="713" spans="1:6" x14ac:dyDescent="0.35">
      <c r="B713" t="s">
        <v>781</v>
      </c>
      <c r="C713" t="s">
        <v>766</v>
      </c>
      <c r="D713" t="s">
        <v>901</v>
      </c>
    </row>
    <row r="714" spans="1:6" x14ac:dyDescent="0.35">
      <c r="A714" s="151" t="s">
        <v>220</v>
      </c>
      <c r="B714" s="151"/>
      <c r="C714" s="151" t="s">
        <v>221</v>
      </c>
      <c r="D714" s="151" t="s">
        <v>378</v>
      </c>
      <c r="E714" s="151" t="s">
        <v>129</v>
      </c>
      <c r="F714" s="151" t="s">
        <v>379</v>
      </c>
    </row>
    <row r="715" spans="1:6" x14ac:dyDescent="0.35">
      <c r="B715" t="s">
        <v>385</v>
      </c>
      <c r="C715" t="s">
        <v>813</v>
      </c>
      <c r="D715" t="s">
        <v>382</v>
      </c>
    </row>
    <row r="716" spans="1:6" x14ac:dyDescent="0.35">
      <c r="B716" t="s">
        <v>581</v>
      </c>
      <c r="C716" t="s">
        <v>815</v>
      </c>
      <c r="D716" t="s">
        <v>382</v>
      </c>
    </row>
    <row r="717" spans="1:6" x14ac:dyDescent="0.35">
      <c r="A717" s="151" t="s">
        <v>924</v>
      </c>
      <c r="B717" s="151"/>
      <c r="C717" s="151" t="s">
        <v>925</v>
      </c>
      <c r="D717" s="151" t="s">
        <v>899</v>
      </c>
      <c r="E717" s="151" t="s">
        <v>900</v>
      </c>
      <c r="F717" s="151"/>
    </row>
    <row r="718" spans="1:6" x14ac:dyDescent="0.35">
      <c r="B718" t="s">
        <v>780</v>
      </c>
      <c r="C718" t="s">
        <v>766</v>
      </c>
      <c r="D718" t="s">
        <v>901</v>
      </c>
    </row>
    <row r="719" spans="1:6" x14ac:dyDescent="0.35">
      <c r="B719" t="s">
        <v>781</v>
      </c>
      <c r="C719" t="s">
        <v>766</v>
      </c>
      <c r="D719" t="s">
        <v>901</v>
      </c>
    </row>
    <row r="720" spans="1:6" x14ac:dyDescent="0.35">
      <c r="A720" s="151" t="s">
        <v>222</v>
      </c>
      <c r="B720" s="151"/>
      <c r="C720" s="151" t="s">
        <v>223</v>
      </c>
      <c r="D720" s="151" t="s">
        <v>378</v>
      </c>
      <c r="E720" s="151" t="s">
        <v>138</v>
      </c>
      <c r="F720" s="151" t="s">
        <v>611</v>
      </c>
    </row>
    <row r="721" spans="1:6" x14ac:dyDescent="0.35">
      <c r="B721" t="s">
        <v>385</v>
      </c>
      <c r="C721" t="s">
        <v>803</v>
      </c>
      <c r="D721" t="s">
        <v>382</v>
      </c>
    </row>
    <row r="722" spans="1:6" x14ac:dyDescent="0.35">
      <c r="B722" t="s">
        <v>386</v>
      </c>
      <c r="C722" t="s">
        <v>805</v>
      </c>
      <c r="D722" t="s">
        <v>382</v>
      </c>
    </row>
    <row r="723" spans="1:6" x14ac:dyDescent="0.35">
      <c r="B723" t="s">
        <v>387</v>
      </c>
      <c r="C723" t="s">
        <v>807</v>
      </c>
      <c r="D723" t="s">
        <v>382</v>
      </c>
    </row>
    <row r="724" spans="1:6" x14ac:dyDescent="0.35">
      <c r="B724" t="s">
        <v>389</v>
      </c>
      <c r="C724" t="s">
        <v>809</v>
      </c>
      <c r="D724" t="s">
        <v>382</v>
      </c>
    </row>
    <row r="725" spans="1:6" x14ac:dyDescent="0.35">
      <c r="B725" t="s">
        <v>395</v>
      </c>
      <c r="C725" t="s">
        <v>813</v>
      </c>
      <c r="D725" t="s">
        <v>382</v>
      </c>
    </row>
    <row r="726" spans="1:6" x14ac:dyDescent="0.35">
      <c r="B726" t="s">
        <v>581</v>
      </c>
      <c r="C726" t="s">
        <v>811</v>
      </c>
      <c r="D726" t="s">
        <v>382</v>
      </c>
    </row>
    <row r="727" spans="1:6" x14ac:dyDescent="0.35">
      <c r="A727" s="151" t="s">
        <v>926</v>
      </c>
      <c r="B727" s="151"/>
      <c r="C727" s="151" t="s">
        <v>927</v>
      </c>
      <c r="D727" s="151" t="s">
        <v>899</v>
      </c>
      <c r="E727" s="151" t="s">
        <v>900</v>
      </c>
      <c r="F727" s="151"/>
    </row>
    <row r="728" spans="1:6" x14ac:dyDescent="0.35">
      <c r="B728" s="148" t="str">
        <f>HYPERLINK("#'Shared Response Lists'!A93", "EMPTY10_List")</f>
        <v>EMPTY10_List</v>
      </c>
      <c r="C728" t="s">
        <v>731</v>
      </c>
      <c r="D728" t="s">
        <v>901</v>
      </c>
    </row>
    <row r="729" spans="1:6" x14ac:dyDescent="0.35">
      <c r="A729" s="151" t="s">
        <v>228</v>
      </c>
      <c r="B729" s="151"/>
      <c r="C729" s="151" t="s">
        <v>229</v>
      </c>
      <c r="D729" s="151" t="s">
        <v>84</v>
      </c>
      <c r="E729" s="151" t="s">
        <v>84</v>
      </c>
      <c r="F729" s="151"/>
    </row>
    <row r="730" spans="1:6" x14ac:dyDescent="0.35">
      <c r="A730" s="151" t="s">
        <v>928</v>
      </c>
      <c r="B730" s="151"/>
      <c r="C730" s="151" t="s">
        <v>929</v>
      </c>
      <c r="D730" s="151" t="s">
        <v>899</v>
      </c>
      <c r="E730" s="151" t="s">
        <v>900</v>
      </c>
      <c r="F730" s="151"/>
    </row>
    <row r="731" spans="1:6" x14ac:dyDescent="0.35">
      <c r="B731" s="148" t="str">
        <f>HYPERLINK("#'Shared Response Lists'!A93", "EMPTY10_List")</f>
        <v>EMPTY10_List</v>
      </c>
      <c r="C731" t="s">
        <v>731</v>
      </c>
      <c r="D731" t="s">
        <v>901</v>
      </c>
    </row>
    <row r="732" spans="1:6" x14ac:dyDescent="0.35">
      <c r="A732" s="151" t="s">
        <v>240</v>
      </c>
      <c r="B732" s="151"/>
      <c r="C732" s="151" t="s">
        <v>241</v>
      </c>
      <c r="D732" s="151" t="s">
        <v>84</v>
      </c>
      <c r="E732" s="151" t="s">
        <v>84</v>
      </c>
      <c r="F732" s="151"/>
    </row>
    <row r="733" spans="1:6" x14ac:dyDescent="0.35">
      <c r="A733" s="151" t="s">
        <v>930</v>
      </c>
      <c r="B733" s="151"/>
      <c r="C733" s="151"/>
      <c r="D733" s="151" t="s">
        <v>899</v>
      </c>
      <c r="E733" s="151" t="s">
        <v>900</v>
      </c>
      <c r="F733" s="151"/>
    </row>
    <row r="734" spans="1:6" x14ac:dyDescent="0.35">
      <c r="B734" s="148" t="str">
        <f>HYPERLINK("#'Shared Response Lists'!A643", "Q7_List")</f>
        <v>Q7_List</v>
      </c>
      <c r="C734" t="s">
        <v>731</v>
      </c>
      <c r="D734" t="s">
        <v>901</v>
      </c>
    </row>
    <row r="735" spans="1:6" x14ac:dyDescent="0.35">
      <c r="A735" s="151" t="s">
        <v>270</v>
      </c>
      <c r="B735" s="151"/>
      <c r="C735" s="151" t="s">
        <v>271</v>
      </c>
      <c r="D735" s="151" t="s">
        <v>378</v>
      </c>
      <c r="E735" s="151" t="s">
        <v>138</v>
      </c>
      <c r="F735" s="151" t="s">
        <v>611</v>
      </c>
    </row>
    <row r="736" spans="1:6" x14ac:dyDescent="0.35">
      <c r="B736" s="148" t="str">
        <f>HYPERLINK("#'Shared Response Lists'!A104", "Brand_List")</f>
        <v>Brand_List</v>
      </c>
      <c r="C736" t="s">
        <v>731</v>
      </c>
      <c r="D736" t="s">
        <v>382</v>
      </c>
    </row>
    <row r="737" spans="1:6" x14ac:dyDescent="0.35">
      <c r="B737" t="s">
        <v>779</v>
      </c>
      <c r="C737" t="s">
        <v>766</v>
      </c>
      <c r="D737" t="s">
        <v>382</v>
      </c>
    </row>
    <row r="738" spans="1:6" x14ac:dyDescent="0.35">
      <c r="B738" t="s">
        <v>817</v>
      </c>
      <c r="C738" t="s">
        <v>766</v>
      </c>
      <c r="D738" t="s">
        <v>382</v>
      </c>
    </row>
    <row r="739" spans="1:6" x14ac:dyDescent="0.35">
      <c r="B739" t="s">
        <v>821</v>
      </c>
      <c r="C739" t="s">
        <v>766</v>
      </c>
      <c r="D739" t="s">
        <v>382</v>
      </c>
    </row>
    <row r="740" spans="1:6" x14ac:dyDescent="0.35">
      <c r="B740" t="s">
        <v>780</v>
      </c>
      <c r="C740" t="s">
        <v>766</v>
      </c>
      <c r="D740" t="s">
        <v>382</v>
      </c>
    </row>
    <row r="741" spans="1:6" x14ac:dyDescent="0.35">
      <c r="B741" t="s">
        <v>818</v>
      </c>
      <c r="C741" t="s">
        <v>766</v>
      </c>
      <c r="D741" t="s">
        <v>382</v>
      </c>
    </row>
    <row r="742" spans="1:6" x14ac:dyDescent="0.35">
      <c r="B742" t="s">
        <v>822</v>
      </c>
      <c r="C742" t="s">
        <v>766</v>
      </c>
      <c r="D742" t="s">
        <v>382</v>
      </c>
    </row>
    <row r="743" spans="1:6" x14ac:dyDescent="0.35">
      <c r="B743" t="s">
        <v>781</v>
      </c>
      <c r="C743" t="s">
        <v>766</v>
      </c>
      <c r="D743" t="s">
        <v>382</v>
      </c>
    </row>
    <row r="744" spans="1:6" x14ac:dyDescent="0.35">
      <c r="B744" t="s">
        <v>819</v>
      </c>
      <c r="C744" t="s">
        <v>766</v>
      </c>
      <c r="D744" t="s">
        <v>382</v>
      </c>
    </row>
    <row r="745" spans="1:6" x14ac:dyDescent="0.35">
      <c r="B745" t="s">
        <v>823</v>
      </c>
      <c r="C745" t="s">
        <v>766</v>
      </c>
      <c r="D745" t="s">
        <v>382</v>
      </c>
    </row>
    <row r="746" spans="1:6" x14ac:dyDescent="0.35">
      <c r="B746" t="s">
        <v>581</v>
      </c>
      <c r="C746" t="s">
        <v>931</v>
      </c>
      <c r="D746" t="s">
        <v>382</v>
      </c>
    </row>
    <row r="747" spans="1:6" x14ac:dyDescent="0.35">
      <c r="B747" t="s">
        <v>583</v>
      </c>
      <c r="C747" t="s">
        <v>932</v>
      </c>
      <c r="D747" t="s">
        <v>382</v>
      </c>
    </row>
    <row r="748" spans="1:6" x14ac:dyDescent="0.35">
      <c r="A748" s="151" t="s">
        <v>933</v>
      </c>
      <c r="B748" s="151"/>
      <c r="C748" s="151"/>
      <c r="D748" s="151" t="s">
        <v>899</v>
      </c>
      <c r="E748" s="151" t="s">
        <v>900</v>
      </c>
      <c r="F748" s="151"/>
    </row>
    <row r="749" spans="1:6" x14ac:dyDescent="0.35">
      <c r="B749" s="148" t="str">
        <f>HYPERLINK("#'Shared Response Lists'!A643", "Q7_List")</f>
        <v>Q7_List</v>
      </c>
      <c r="C749" t="s">
        <v>731</v>
      </c>
      <c r="D749" t="s">
        <v>901</v>
      </c>
    </row>
    <row r="750" spans="1:6" x14ac:dyDescent="0.35">
      <c r="A750" s="151" t="s">
        <v>274</v>
      </c>
      <c r="B750" s="151"/>
      <c r="C750" s="151" t="s">
        <v>275</v>
      </c>
      <c r="D750" s="151" t="s">
        <v>378</v>
      </c>
      <c r="E750" s="151" t="s">
        <v>138</v>
      </c>
      <c r="F750" s="151" t="s">
        <v>611</v>
      </c>
    </row>
    <row r="751" spans="1:6" x14ac:dyDescent="0.35">
      <c r="B751" t="s">
        <v>385</v>
      </c>
      <c r="C751" t="s">
        <v>934</v>
      </c>
      <c r="D751" t="s">
        <v>382</v>
      </c>
    </row>
    <row r="752" spans="1:6" x14ac:dyDescent="0.35">
      <c r="B752" t="s">
        <v>386</v>
      </c>
      <c r="C752" t="s">
        <v>935</v>
      </c>
      <c r="D752" t="s">
        <v>382</v>
      </c>
    </row>
    <row r="753" spans="1:6" x14ac:dyDescent="0.35">
      <c r="B753" t="s">
        <v>387</v>
      </c>
      <c r="C753" t="s">
        <v>936</v>
      </c>
      <c r="D753" t="s">
        <v>382</v>
      </c>
    </row>
    <row r="754" spans="1:6" x14ac:dyDescent="0.35">
      <c r="B754" t="s">
        <v>389</v>
      </c>
      <c r="C754" t="s">
        <v>937</v>
      </c>
      <c r="D754" t="s">
        <v>382</v>
      </c>
    </row>
    <row r="755" spans="1:6" x14ac:dyDescent="0.35">
      <c r="B755" t="s">
        <v>395</v>
      </c>
      <c r="C755" t="s">
        <v>938</v>
      </c>
      <c r="D755" t="s">
        <v>382</v>
      </c>
    </row>
    <row r="756" spans="1:6" x14ac:dyDescent="0.35">
      <c r="B756" t="s">
        <v>397</v>
      </c>
      <c r="C756" t="s">
        <v>939</v>
      </c>
      <c r="D756" t="s">
        <v>382</v>
      </c>
    </row>
    <row r="757" spans="1:6" x14ac:dyDescent="0.35">
      <c r="B757" t="s">
        <v>399</v>
      </c>
      <c r="C757" t="s">
        <v>940</v>
      </c>
      <c r="D757" t="s">
        <v>382</v>
      </c>
    </row>
    <row r="758" spans="1:6" x14ac:dyDescent="0.35">
      <c r="B758" t="s">
        <v>401</v>
      </c>
      <c r="C758" t="s">
        <v>941</v>
      </c>
      <c r="D758" t="s">
        <v>382</v>
      </c>
    </row>
    <row r="759" spans="1:6" x14ac:dyDescent="0.35">
      <c r="B759" t="s">
        <v>403</v>
      </c>
      <c r="C759" t="s">
        <v>942</v>
      </c>
      <c r="D759" t="s">
        <v>382</v>
      </c>
    </row>
    <row r="760" spans="1:6" x14ac:dyDescent="0.35">
      <c r="B760" t="s">
        <v>405</v>
      </c>
      <c r="C760" t="s">
        <v>943</v>
      </c>
      <c r="D760" t="s">
        <v>382</v>
      </c>
    </row>
    <row r="761" spans="1:6" x14ac:dyDescent="0.35">
      <c r="B761" t="s">
        <v>407</v>
      </c>
      <c r="C761" t="s">
        <v>944</v>
      </c>
      <c r="D761" t="s">
        <v>382</v>
      </c>
    </row>
    <row r="762" spans="1:6" x14ac:dyDescent="0.35">
      <c r="B762" t="s">
        <v>409</v>
      </c>
      <c r="C762" t="s">
        <v>945</v>
      </c>
      <c r="D762" t="s">
        <v>382</v>
      </c>
    </row>
    <row r="763" spans="1:6" x14ac:dyDescent="0.35">
      <c r="B763" t="s">
        <v>583</v>
      </c>
      <c r="C763" t="s">
        <v>946</v>
      </c>
      <c r="D763" t="s">
        <v>382</v>
      </c>
    </row>
    <row r="764" spans="1:6" x14ac:dyDescent="0.35">
      <c r="A764" s="151" t="s">
        <v>947</v>
      </c>
      <c r="B764" s="151"/>
      <c r="C764" s="151"/>
      <c r="D764" s="151" t="s">
        <v>899</v>
      </c>
      <c r="E764" s="151" t="s">
        <v>900</v>
      </c>
      <c r="F764" s="151"/>
    </row>
    <row r="765" spans="1:6" x14ac:dyDescent="0.35">
      <c r="B765" s="148" t="str">
        <f>HYPERLINK("#'Shared Response Lists'!A681", "Q8_List")</f>
        <v>Q8_List</v>
      </c>
      <c r="C765" t="s">
        <v>731</v>
      </c>
      <c r="D765" t="s">
        <v>901</v>
      </c>
    </row>
    <row r="766" spans="1:6" x14ac:dyDescent="0.35">
      <c r="A766" s="151" t="s">
        <v>280</v>
      </c>
      <c r="B766" s="151"/>
      <c r="C766" s="151" t="s">
        <v>281</v>
      </c>
      <c r="D766" s="151" t="s">
        <v>378</v>
      </c>
      <c r="E766" s="151" t="s">
        <v>138</v>
      </c>
      <c r="F766" s="151" t="s">
        <v>611</v>
      </c>
    </row>
    <row r="767" spans="1:6" x14ac:dyDescent="0.35">
      <c r="B767" s="148" t="str">
        <f>HYPERLINK("#'Shared Response Lists'!A104", "Brand_List")</f>
        <v>Brand_List</v>
      </c>
      <c r="C767" t="s">
        <v>731</v>
      </c>
      <c r="D767" t="s">
        <v>382</v>
      </c>
    </row>
    <row r="768" spans="1:6" x14ac:dyDescent="0.35">
      <c r="B768" t="s">
        <v>779</v>
      </c>
      <c r="C768" t="s">
        <v>766</v>
      </c>
      <c r="D768" t="s">
        <v>382</v>
      </c>
    </row>
    <row r="769" spans="1:6" x14ac:dyDescent="0.35">
      <c r="B769" t="s">
        <v>817</v>
      </c>
      <c r="C769" t="s">
        <v>766</v>
      </c>
      <c r="D769" t="s">
        <v>382</v>
      </c>
    </row>
    <row r="770" spans="1:6" x14ac:dyDescent="0.35">
      <c r="B770" t="s">
        <v>821</v>
      </c>
      <c r="C770" t="s">
        <v>766</v>
      </c>
      <c r="D770" t="s">
        <v>382</v>
      </c>
    </row>
    <row r="771" spans="1:6" x14ac:dyDescent="0.35">
      <c r="B771" t="s">
        <v>780</v>
      </c>
      <c r="C771" t="s">
        <v>766</v>
      </c>
      <c r="D771" t="s">
        <v>382</v>
      </c>
    </row>
    <row r="772" spans="1:6" x14ac:dyDescent="0.35">
      <c r="B772" t="s">
        <v>818</v>
      </c>
      <c r="C772" t="s">
        <v>766</v>
      </c>
      <c r="D772" t="s">
        <v>382</v>
      </c>
    </row>
    <row r="773" spans="1:6" x14ac:dyDescent="0.35">
      <c r="B773" t="s">
        <v>822</v>
      </c>
      <c r="C773" t="s">
        <v>766</v>
      </c>
      <c r="D773" t="s">
        <v>382</v>
      </c>
    </row>
    <row r="774" spans="1:6" x14ac:dyDescent="0.35">
      <c r="B774" t="s">
        <v>781</v>
      </c>
      <c r="C774" t="s">
        <v>766</v>
      </c>
      <c r="D774" t="s">
        <v>382</v>
      </c>
    </row>
    <row r="775" spans="1:6" x14ac:dyDescent="0.35">
      <c r="B775" t="s">
        <v>819</v>
      </c>
      <c r="C775" t="s">
        <v>766</v>
      </c>
      <c r="D775" t="s">
        <v>382</v>
      </c>
    </row>
    <row r="776" spans="1:6" x14ac:dyDescent="0.35">
      <c r="B776" t="s">
        <v>823</v>
      </c>
      <c r="C776" t="s">
        <v>766</v>
      </c>
      <c r="D776" t="s">
        <v>382</v>
      </c>
    </row>
    <row r="777" spans="1:6" x14ac:dyDescent="0.35">
      <c r="B777" t="s">
        <v>581</v>
      </c>
      <c r="C777" t="s">
        <v>931</v>
      </c>
      <c r="D777" t="s">
        <v>382</v>
      </c>
    </row>
    <row r="778" spans="1:6" x14ac:dyDescent="0.35">
      <c r="B778" t="s">
        <v>583</v>
      </c>
      <c r="C778" t="s">
        <v>948</v>
      </c>
      <c r="D778" t="s">
        <v>382</v>
      </c>
    </row>
    <row r="779" spans="1:6" x14ac:dyDescent="0.35">
      <c r="A779" s="151" t="s">
        <v>949</v>
      </c>
      <c r="B779" s="151"/>
      <c r="C779" s="151"/>
      <c r="D779" s="151" t="s">
        <v>899</v>
      </c>
      <c r="E779" s="151" t="s">
        <v>900</v>
      </c>
      <c r="F779" s="151"/>
    </row>
    <row r="780" spans="1:6" x14ac:dyDescent="0.35">
      <c r="B780" s="148" t="str">
        <f>HYPERLINK("#'Shared Response Lists'!A681", "Q8_List")</f>
        <v>Q8_List</v>
      </c>
      <c r="C780" t="s">
        <v>731</v>
      </c>
      <c r="D780" t="s">
        <v>901</v>
      </c>
    </row>
    <row r="781" spans="1:6" x14ac:dyDescent="0.35">
      <c r="A781" s="151" t="s">
        <v>284</v>
      </c>
      <c r="B781" s="151"/>
      <c r="C781" s="151" t="s">
        <v>275</v>
      </c>
      <c r="D781" s="151" t="s">
        <v>378</v>
      </c>
      <c r="E781" s="151" t="s">
        <v>138</v>
      </c>
      <c r="F781" s="151" t="s">
        <v>611</v>
      </c>
    </row>
    <row r="782" spans="1:6" x14ac:dyDescent="0.35">
      <c r="B782" t="s">
        <v>385</v>
      </c>
      <c r="C782" t="s">
        <v>934</v>
      </c>
      <c r="D782" t="s">
        <v>382</v>
      </c>
    </row>
    <row r="783" spans="1:6" x14ac:dyDescent="0.35">
      <c r="B783" t="s">
        <v>386</v>
      </c>
      <c r="C783" t="s">
        <v>935</v>
      </c>
      <c r="D783" t="s">
        <v>382</v>
      </c>
    </row>
    <row r="784" spans="1:6" x14ac:dyDescent="0.35">
      <c r="B784" t="s">
        <v>387</v>
      </c>
      <c r="C784" t="s">
        <v>936</v>
      </c>
      <c r="D784" t="s">
        <v>382</v>
      </c>
    </row>
    <row r="785" spans="1:6" x14ac:dyDescent="0.35">
      <c r="B785" t="s">
        <v>389</v>
      </c>
      <c r="C785" t="s">
        <v>937</v>
      </c>
      <c r="D785" t="s">
        <v>382</v>
      </c>
    </row>
    <row r="786" spans="1:6" x14ac:dyDescent="0.35">
      <c r="B786" t="s">
        <v>395</v>
      </c>
      <c r="C786" t="s">
        <v>938</v>
      </c>
      <c r="D786" t="s">
        <v>382</v>
      </c>
    </row>
    <row r="787" spans="1:6" x14ac:dyDescent="0.35">
      <c r="B787" t="s">
        <v>397</v>
      </c>
      <c r="C787" t="s">
        <v>939</v>
      </c>
      <c r="D787" t="s">
        <v>382</v>
      </c>
    </row>
    <row r="788" spans="1:6" x14ac:dyDescent="0.35">
      <c r="B788" t="s">
        <v>399</v>
      </c>
      <c r="C788" t="s">
        <v>940</v>
      </c>
      <c r="D788" t="s">
        <v>382</v>
      </c>
    </row>
    <row r="789" spans="1:6" x14ac:dyDescent="0.35">
      <c r="B789" t="s">
        <v>401</v>
      </c>
      <c r="C789" t="s">
        <v>941</v>
      </c>
      <c r="D789" t="s">
        <v>382</v>
      </c>
    </row>
    <row r="790" spans="1:6" x14ac:dyDescent="0.35">
      <c r="B790" t="s">
        <v>403</v>
      </c>
      <c r="C790" t="s">
        <v>942</v>
      </c>
      <c r="D790" t="s">
        <v>382</v>
      </c>
    </row>
    <row r="791" spans="1:6" x14ac:dyDescent="0.35">
      <c r="B791" t="s">
        <v>405</v>
      </c>
      <c r="C791" t="s">
        <v>943</v>
      </c>
      <c r="D791" t="s">
        <v>382</v>
      </c>
    </row>
    <row r="792" spans="1:6" x14ac:dyDescent="0.35">
      <c r="B792" t="s">
        <v>407</v>
      </c>
      <c r="C792" t="s">
        <v>944</v>
      </c>
      <c r="D792" t="s">
        <v>382</v>
      </c>
    </row>
    <row r="793" spans="1:6" x14ac:dyDescent="0.35">
      <c r="B793" t="s">
        <v>409</v>
      </c>
      <c r="C793" t="s">
        <v>945</v>
      </c>
      <c r="D793" t="s">
        <v>382</v>
      </c>
    </row>
    <row r="794" spans="1:6" x14ac:dyDescent="0.35">
      <c r="B794" t="s">
        <v>583</v>
      </c>
      <c r="C794" t="s">
        <v>946</v>
      </c>
      <c r="D794" t="s">
        <v>382</v>
      </c>
    </row>
    <row r="795" spans="1:6" x14ac:dyDescent="0.35">
      <c r="A795" s="151" t="s">
        <v>950</v>
      </c>
      <c r="B795" s="151"/>
      <c r="C795" s="151"/>
      <c r="D795" s="151" t="s">
        <v>899</v>
      </c>
      <c r="E795" s="151" t="s">
        <v>900</v>
      </c>
      <c r="F795" s="151"/>
    </row>
    <row r="796" spans="1:6" x14ac:dyDescent="0.35">
      <c r="B796" s="148" t="str">
        <f>HYPERLINK("#'Shared Response Lists'!A729", "Q10_List")</f>
        <v>Q10_List</v>
      </c>
      <c r="C796" t="s">
        <v>731</v>
      </c>
      <c r="D796" t="s">
        <v>901</v>
      </c>
    </row>
    <row r="797" spans="1:6" x14ac:dyDescent="0.35">
      <c r="A797" s="151" t="s">
        <v>295</v>
      </c>
      <c r="B797" s="151"/>
      <c r="C797" s="151" t="s">
        <v>296</v>
      </c>
      <c r="D797" s="151" t="s">
        <v>378</v>
      </c>
      <c r="E797" s="151" t="s">
        <v>138</v>
      </c>
      <c r="F797" s="151" t="s">
        <v>611</v>
      </c>
    </row>
    <row r="798" spans="1:6" x14ac:dyDescent="0.35">
      <c r="B798" s="148" t="str">
        <f>HYPERLINK("#'Shared Response Lists'!A104", "Brand_List")</f>
        <v>Brand_List</v>
      </c>
      <c r="C798" t="s">
        <v>731</v>
      </c>
      <c r="D798" t="s">
        <v>382</v>
      </c>
    </row>
    <row r="799" spans="1:6" x14ac:dyDescent="0.35">
      <c r="B799" t="s">
        <v>779</v>
      </c>
      <c r="C799" t="s">
        <v>766</v>
      </c>
      <c r="D799" t="s">
        <v>382</v>
      </c>
    </row>
    <row r="800" spans="1:6" x14ac:dyDescent="0.35">
      <c r="B800" t="s">
        <v>817</v>
      </c>
      <c r="C800" t="s">
        <v>766</v>
      </c>
      <c r="D800" t="s">
        <v>382</v>
      </c>
    </row>
    <row r="801" spans="1:6" x14ac:dyDescent="0.35">
      <c r="B801" t="s">
        <v>821</v>
      </c>
      <c r="C801" t="s">
        <v>766</v>
      </c>
      <c r="D801" t="s">
        <v>382</v>
      </c>
    </row>
    <row r="802" spans="1:6" x14ac:dyDescent="0.35">
      <c r="B802" t="s">
        <v>780</v>
      </c>
      <c r="C802" t="s">
        <v>766</v>
      </c>
      <c r="D802" t="s">
        <v>382</v>
      </c>
    </row>
    <row r="803" spans="1:6" x14ac:dyDescent="0.35">
      <c r="B803" t="s">
        <v>818</v>
      </c>
      <c r="C803" t="s">
        <v>766</v>
      </c>
      <c r="D803" t="s">
        <v>382</v>
      </c>
    </row>
    <row r="804" spans="1:6" x14ac:dyDescent="0.35">
      <c r="B804" t="s">
        <v>822</v>
      </c>
      <c r="C804" t="s">
        <v>766</v>
      </c>
      <c r="D804" t="s">
        <v>382</v>
      </c>
    </row>
    <row r="805" spans="1:6" x14ac:dyDescent="0.35">
      <c r="B805" t="s">
        <v>781</v>
      </c>
      <c r="C805" t="s">
        <v>766</v>
      </c>
      <c r="D805" t="s">
        <v>382</v>
      </c>
    </row>
    <row r="806" spans="1:6" x14ac:dyDescent="0.35">
      <c r="B806" t="s">
        <v>819</v>
      </c>
      <c r="C806" t="s">
        <v>766</v>
      </c>
      <c r="D806" t="s">
        <v>382</v>
      </c>
    </row>
    <row r="807" spans="1:6" x14ac:dyDescent="0.35">
      <c r="B807" t="s">
        <v>823</v>
      </c>
      <c r="C807" t="s">
        <v>766</v>
      </c>
      <c r="D807" t="s">
        <v>382</v>
      </c>
    </row>
    <row r="808" spans="1:6" x14ac:dyDescent="0.35">
      <c r="B808" t="s">
        <v>581</v>
      </c>
      <c r="C808" t="s">
        <v>931</v>
      </c>
      <c r="D808" t="s">
        <v>382</v>
      </c>
    </row>
    <row r="809" spans="1:6" x14ac:dyDescent="0.35">
      <c r="B809" t="s">
        <v>583</v>
      </c>
      <c r="C809" t="s">
        <v>948</v>
      </c>
      <c r="D809" t="s">
        <v>382</v>
      </c>
    </row>
    <row r="810" spans="1:6" x14ac:dyDescent="0.35">
      <c r="A810" s="151" t="s">
        <v>951</v>
      </c>
      <c r="B810" s="151"/>
      <c r="C810" s="151"/>
      <c r="D810" s="151" t="s">
        <v>899</v>
      </c>
      <c r="E810" s="151" t="s">
        <v>900</v>
      </c>
      <c r="F810" s="151"/>
    </row>
    <row r="811" spans="1:6" x14ac:dyDescent="0.35">
      <c r="B811" s="148" t="str">
        <f>HYPERLINK("#'Shared Response Lists'!A729", "Q10_List")</f>
        <v>Q10_List</v>
      </c>
      <c r="C811" t="s">
        <v>731</v>
      </c>
      <c r="D811" t="s">
        <v>901</v>
      </c>
    </row>
    <row r="812" spans="1:6" x14ac:dyDescent="0.35">
      <c r="A812" s="151" t="s">
        <v>299</v>
      </c>
      <c r="B812" s="151"/>
      <c r="C812" s="151" t="s">
        <v>275</v>
      </c>
      <c r="D812" s="151" t="s">
        <v>378</v>
      </c>
      <c r="E812" s="151" t="s">
        <v>138</v>
      </c>
      <c r="F812" s="151" t="s">
        <v>611</v>
      </c>
    </row>
    <row r="813" spans="1:6" x14ac:dyDescent="0.35">
      <c r="B813" t="s">
        <v>385</v>
      </c>
      <c r="C813" t="s">
        <v>934</v>
      </c>
      <c r="D813" t="s">
        <v>382</v>
      </c>
    </row>
    <row r="814" spans="1:6" x14ac:dyDescent="0.35">
      <c r="B814" t="s">
        <v>386</v>
      </c>
      <c r="C814" t="s">
        <v>935</v>
      </c>
      <c r="D814" t="s">
        <v>382</v>
      </c>
    </row>
    <row r="815" spans="1:6" x14ac:dyDescent="0.35">
      <c r="B815" t="s">
        <v>387</v>
      </c>
      <c r="C815" t="s">
        <v>936</v>
      </c>
      <c r="D815" t="s">
        <v>382</v>
      </c>
    </row>
    <row r="816" spans="1:6" x14ac:dyDescent="0.35">
      <c r="B816" t="s">
        <v>389</v>
      </c>
      <c r="C816" t="s">
        <v>937</v>
      </c>
      <c r="D816" t="s">
        <v>382</v>
      </c>
    </row>
    <row r="817" spans="1:6" x14ac:dyDescent="0.35">
      <c r="B817" t="s">
        <v>395</v>
      </c>
      <c r="C817" t="s">
        <v>938</v>
      </c>
      <c r="D817" t="s">
        <v>382</v>
      </c>
    </row>
    <row r="818" spans="1:6" x14ac:dyDescent="0.35">
      <c r="B818" t="s">
        <v>397</v>
      </c>
      <c r="C818" t="s">
        <v>939</v>
      </c>
      <c r="D818" t="s">
        <v>382</v>
      </c>
    </row>
    <row r="819" spans="1:6" x14ac:dyDescent="0.35">
      <c r="B819" t="s">
        <v>399</v>
      </c>
      <c r="C819" t="s">
        <v>940</v>
      </c>
      <c r="D819" t="s">
        <v>382</v>
      </c>
    </row>
    <row r="820" spans="1:6" x14ac:dyDescent="0.35">
      <c r="B820" t="s">
        <v>401</v>
      </c>
      <c r="C820" t="s">
        <v>941</v>
      </c>
      <c r="D820" t="s">
        <v>382</v>
      </c>
    </row>
    <row r="821" spans="1:6" x14ac:dyDescent="0.35">
      <c r="B821" t="s">
        <v>403</v>
      </c>
      <c r="C821" t="s">
        <v>942</v>
      </c>
      <c r="D821" t="s">
        <v>382</v>
      </c>
    </row>
    <row r="822" spans="1:6" x14ac:dyDescent="0.35">
      <c r="B822" t="s">
        <v>405</v>
      </c>
      <c r="C822" t="s">
        <v>943</v>
      </c>
      <c r="D822" t="s">
        <v>382</v>
      </c>
    </row>
    <row r="823" spans="1:6" x14ac:dyDescent="0.35">
      <c r="B823" t="s">
        <v>407</v>
      </c>
      <c r="C823" t="s">
        <v>944</v>
      </c>
      <c r="D823" t="s">
        <v>382</v>
      </c>
    </row>
    <row r="824" spans="1:6" x14ac:dyDescent="0.35">
      <c r="B824" t="s">
        <v>409</v>
      </c>
      <c r="C824" t="s">
        <v>945</v>
      </c>
      <c r="D824" t="s">
        <v>382</v>
      </c>
    </row>
    <row r="825" spans="1:6" x14ac:dyDescent="0.35">
      <c r="B825" t="s">
        <v>583</v>
      </c>
      <c r="C825" t="s">
        <v>946</v>
      </c>
      <c r="D825" t="s">
        <v>382</v>
      </c>
    </row>
    <row r="826" spans="1:6" x14ac:dyDescent="0.35">
      <c r="A826" s="151" t="s">
        <v>952</v>
      </c>
      <c r="B826" s="151"/>
      <c r="C826" s="151" t="s">
        <v>953</v>
      </c>
      <c r="D826" s="151" t="s">
        <v>899</v>
      </c>
      <c r="E826" s="151" t="s">
        <v>900</v>
      </c>
      <c r="F826" s="151"/>
    </row>
    <row r="827" spans="1:6" x14ac:dyDescent="0.35">
      <c r="B827" t="s">
        <v>385</v>
      </c>
      <c r="C827" t="s">
        <v>954</v>
      </c>
      <c r="D827" t="s">
        <v>901</v>
      </c>
    </row>
    <row r="828" spans="1:6" x14ac:dyDescent="0.35">
      <c r="B828" t="s">
        <v>386</v>
      </c>
      <c r="C828" t="s">
        <v>955</v>
      </c>
      <c r="D828" t="s">
        <v>901</v>
      </c>
    </row>
    <row r="829" spans="1:6" x14ac:dyDescent="0.35">
      <c r="A829" s="151" t="s">
        <v>306</v>
      </c>
      <c r="B829" s="151"/>
      <c r="C829" s="151" t="s">
        <v>307</v>
      </c>
      <c r="D829" s="151" t="s">
        <v>378</v>
      </c>
      <c r="E829" s="151" t="s">
        <v>129</v>
      </c>
      <c r="F829" s="151" t="s">
        <v>379</v>
      </c>
    </row>
    <row r="830" spans="1:6" x14ac:dyDescent="0.35">
      <c r="B830" s="148" t="str">
        <f>HYPERLINK("#'Shared Response Lists'!A104", "Brand_List")</f>
        <v>Brand_List</v>
      </c>
      <c r="C830" t="s">
        <v>731</v>
      </c>
      <c r="D830" t="s">
        <v>382</v>
      </c>
    </row>
    <row r="831" spans="1:6" x14ac:dyDescent="0.35">
      <c r="B831" t="s">
        <v>779</v>
      </c>
      <c r="C831" t="s">
        <v>766</v>
      </c>
      <c r="D831" t="s">
        <v>382</v>
      </c>
    </row>
    <row r="832" spans="1:6" x14ac:dyDescent="0.35">
      <c r="B832" t="s">
        <v>780</v>
      </c>
      <c r="C832" t="s">
        <v>766</v>
      </c>
      <c r="D832" t="s">
        <v>382</v>
      </c>
    </row>
    <row r="833" spans="1:6" x14ac:dyDescent="0.35">
      <c r="B833" t="s">
        <v>781</v>
      </c>
      <c r="C833" t="s">
        <v>766</v>
      </c>
      <c r="D833" t="s">
        <v>382</v>
      </c>
    </row>
    <row r="834" spans="1:6" x14ac:dyDescent="0.35">
      <c r="A834" s="151" t="s">
        <v>956</v>
      </c>
      <c r="B834" s="151"/>
      <c r="C834" s="151"/>
      <c r="D834" s="151" t="s">
        <v>899</v>
      </c>
      <c r="E834" s="151" t="s">
        <v>900</v>
      </c>
      <c r="F834" s="151"/>
    </row>
    <row r="835" spans="1:6" x14ac:dyDescent="0.35">
      <c r="B835" t="s">
        <v>385</v>
      </c>
      <c r="C835" t="s">
        <v>957</v>
      </c>
      <c r="D835" t="s">
        <v>901</v>
      </c>
    </row>
    <row r="836" spans="1:6" x14ac:dyDescent="0.35">
      <c r="B836" t="s">
        <v>386</v>
      </c>
      <c r="C836" t="s">
        <v>957</v>
      </c>
      <c r="D836" t="s">
        <v>901</v>
      </c>
    </row>
    <row r="837" spans="1:6" x14ac:dyDescent="0.35">
      <c r="A837" s="151" t="s">
        <v>308</v>
      </c>
      <c r="B837" s="151"/>
      <c r="C837" s="151" t="s">
        <v>309</v>
      </c>
      <c r="D837" s="151" t="s">
        <v>378</v>
      </c>
      <c r="E837" s="151" t="s">
        <v>129</v>
      </c>
      <c r="F837" s="151" t="s">
        <v>379</v>
      </c>
    </row>
    <row r="838" spans="1:6" x14ac:dyDescent="0.35">
      <c r="B838" s="148" t="str">
        <f>HYPERLINK("#'Shared Response Lists'!A104", "Brand_List")</f>
        <v>Brand_List</v>
      </c>
      <c r="C838" t="s">
        <v>731</v>
      </c>
      <c r="D838" t="s">
        <v>382</v>
      </c>
    </row>
    <row r="839" spans="1:6" x14ac:dyDescent="0.35">
      <c r="B839" t="s">
        <v>779</v>
      </c>
      <c r="C839" t="s">
        <v>766</v>
      </c>
      <c r="D839" t="s">
        <v>382</v>
      </c>
    </row>
    <row r="840" spans="1:6" x14ac:dyDescent="0.35">
      <c r="B840" t="s">
        <v>780</v>
      </c>
      <c r="C840" t="s">
        <v>766</v>
      </c>
      <c r="D840" t="s">
        <v>382</v>
      </c>
    </row>
    <row r="841" spans="1:6" x14ac:dyDescent="0.35">
      <c r="B841" t="s">
        <v>781</v>
      </c>
      <c r="C841" t="s">
        <v>766</v>
      </c>
      <c r="D841" t="s">
        <v>382</v>
      </c>
    </row>
    <row r="842" spans="1:6" x14ac:dyDescent="0.35">
      <c r="A842" s="151" t="s">
        <v>310</v>
      </c>
      <c r="B842" s="151"/>
      <c r="C842" s="151" t="s">
        <v>311</v>
      </c>
      <c r="D842" s="151" t="s">
        <v>378</v>
      </c>
      <c r="E842" s="151" t="s">
        <v>129</v>
      </c>
      <c r="F842" s="151" t="s">
        <v>379</v>
      </c>
    </row>
    <row r="843" spans="1:6" x14ac:dyDescent="0.35">
      <c r="B843" t="s">
        <v>385</v>
      </c>
      <c r="C843" t="s">
        <v>958</v>
      </c>
      <c r="D843" t="s">
        <v>382</v>
      </c>
    </row>
    <row r="844" spans="1:6" x14ac:dyDescent="0.35">
      <c r="B844" t="s">
        <v>386</v>
      </c>
      <c r="C844" t="s">
        <v>959</v>
      </c>
      <c r="D844" t="s">
        <v>382</v>
      </c>
    </row>
    <row r="845" spans="1:6" x14ac:dyDescent="0.35">
      <c r="B845" t="s">
        <v>387</v>
      </c>
      <c r="C845" t="s">
        <v>960</v>
      </c>
      <c r="D845" t="s">
        <v>382</v>
      </c>
    </row>
    <row r="846" spans="1:6" x14ac:dyDescent="0.35">
      <c r="B846" t="s">
        <v>389</v>
      </c>
      <c r="C846" t="s">
        <v>961</v>
      </c>
      <c r="D846" t="s">
        <v>382</v>
      </c>
    </row>
    <row r="847" spans="1:6" x14ac:dyDescent="0.35">
      <c r="A847" s="151" t="s">
        <v>312</v>
      </c>
      <c r="B847" s="151"/>
      <c r="C847" s="151" t="s">
        <v>313</v>
      </c>
      <c r="D847" s="151" t="s">
        <v>378</v>
      </c>
      <c r="E847" s="151" t="s">
        <v>129</v>
      </c>
      <c r="F847" s="151" t="s">
        <v>379</v>
      </c>
    </row>
    <row r="848" spans="1:6" x14ac:dyDescent="0.35">
      <c r="B848" t="s">
        <v>385</v>
      </c>
      <c r="C848" t="s">
        <v>962</v>
      </c>
      <c r="D848" t="s">
        <v>382</v>
      </c>
    </row>
    <row r="849" spans="1:6" x14ac:dyDescent="0.35">
      <c r="B849" t="s">
        <v>386</v>
      </c>
      <c r="C849" t="s">
        <v>963</v>
      </c>
      <c r="D849" t="s">
        <v>382</v>
      </c>
    </row>
    <row r="850" spans="1:6" x14ac:dyDescent="0.35">
      <c r="B850" t="s">
        <v>387</v>
      </c>
      <c r="C850" t="s">
        <v>964</v>
      </c>
      <c r="D850" t="s">
        <v>382</v>
      </c>
    </row>
    <row r="851" spans="1:6" x14ac:dyDescent="0.35">
      <c r="B851" t="s">
        <v>389</v>
      </c>
      <c r="C851" t="s">
        <v>965</v>
      </c>
      <c r="D851" t="s">
        <v>382</v>
      </c>
    </row>
    <row r="852" spans="1:6" x14ac:dyDescent="0.35">
      <c r="A852" s="151" t="s">
        <v>314</v>
      </c>
      <c r="B852" s="151"/>
      <c r="C852" s="151" t="s">
        <v>315</v>
      </c>
      <c r="D852" s="151" t="s">
        <v>378</v>
      </c>
      <c r="E852" s="151" t="s">
        <v>138</v>
      </c>
      <c r="F852" s="151" t="s">
        <v>966</v>
      </c>
    </row>
    <row r="853" spans="1:6" x14ac:dyDescent="0.35">
      <c r="B853" t="s">
        <v>581</v>
      </c>
      <c r="C853" t="s">
        <v>967</v>
      </c>
      <c r="D853" t="s">
        <v>382</v>
      </c>
    </row>
    <row r="854" spans="1:6" x14ac:dyDescent="0.35">
      <c r="A854" s="151" t="s">
        <v>316</v>
      </c>
      <c r="B854" s="151"/>
      <c r="C854" s="151" t="s">
        <v>317</v>
      </c>
      <c r="D854" s="151" t="s">
        <v>378</v>
      </c>
      <c r="E854" s="151" t="s">
        <v>129</v>
      </c>
      <c r="F854" s="151" t="s">
        <v>379</v>
      </c>
    </row>
    <row r="855" spans="1:6" x14ac:dyDescent="0.35">
      <c r="B855" t="s">
        <v>385</v>
      </c>
      <c r="C855" t="s">
        <v>968</v>
      </c>
      <c r="D855" t="s">
        <v>382</v>
      </c>
    </row>
    <row r="856" spans="1:6" x14ac:dyDescent="0.35">
      <c r="B856" t="s">
        <v>386</v>
      </c>
      <c r="C856" t="s">
        <v>969</v>
      </c>
      <c r="D856" t="s">
        <v>382</v>
      </c>
    </row>
    <row r="857" spans="1:6" x14ac:dyDescent="0.35">
      <c r="B857" t="s">
        <v>387</v>
      </c>
      <c r="C857" t="s">
        <v>970</v>
      </c>
      <c r="D857" t="s">
        <v>382</v>
      </c>
    </row>
    <row r="858" spans="1:6" x14ac:dyDescent="0.35">
      <c r="B858" t="s">
        <v>389</v>
      </c>
      <c r="C858" t="s">
        <v>971</v>
      </c>
      <c r="D858" t="s">
        <v>382</v>
      </c>
    </row>
    <row r="859" spans="1:6" x14ac:dyDescent="0.35">
      <c r="B859" t="s">
        <v>395</v>
      </c>
      <c r="C859" t="s">
        <v>972</v>
      </c>
      <c r="D859" t="s">
        <v>382</v>
      </c>
    </row>
    <row r="860" spans="1:6" x14ac:dyDescent="0.35">
      <c r="B860" t="s">
        <v>397</v>
      </c>
      <c r="C860" t="s">
        <v>973</v>
      </c>
      <c r="D860" t="s">
        <v>382</v>
      </c>
    </row>
    <row r="861" spans="1:6" x14ac:dyDescent="0.35">
      <c r="B861" t="s">
        <v>399</v>
      </c>
      <c r="C861" t="s">
        <v>974</v>
      </c>
      <c r="D861" t="s">
        <v>382</v>
      </c>
    </row>
    <row r="862" spans="1:6" x14ac:dyDescent="0.35">
      <c r="B862" t="s">
        <v>401</v>
      </c>
      <c r="C862" t="s">
        <v>975</v>
      </c>
      <c r="D862" t="s">
        <v>382</v>
      </c>
    </row>
    <row r="863" spans="1:6" x14ac:dyDescent="0.35">
      <c r="B863" t="s">
        <v>581</v>
      </c>
      <c r="C863" t="s">
        <v>831</v>
      </c>
      <c r="D863" t="s">
        <v>382</v>
      </c>
    </row>
    <row r="864" spans="1:6" x14ac:dyDescent="0.35">
      <c r="B864" t="s">
        <v>583</v>
      </c>
      <c r="C864" t="s">
        <v>976</v>
      </c>
      <c r="D864" t="s">
        <v>382</v>
      </c>
    </row>
    <row r="865" spans="1:6" x14ac:dyDescent="0.35">
      <c r="A865" s="151" t="s">
        <v>318</v>
      </c>
      <c r="B865" s="151"/>
      <c r="C865" s="151" t="s">
        <v>319</v>
      </c>
      <c r="D865" s="151" t="s">
        <v>378</v>
      </c>
      <c r="E865" s="151" t="s">
        <v>138</v>
      </c>
      <c r="F865" s="151" t="s">
        <v>611</v>
      </c>
    </row>
    <row r="866" spans="1:6" x14ac:dyDescent="0.35">
      <c r="B866" t="s">
        <v>385</v>
      </c>
      <c r="C866" t="s">
        <v>977</v>
      </c>
      <c r="D866" t="s">
        <v>382</v>
      </c>
    </row>
    <row r="867" spans="1:6" x14ac:dyDescent="0.35">
      <c r="B867" t="s">
        <v>386</v>
      </c>
      <c r="C867" t="s">
        <v>978</v>
      </c>
      <c r="D867" t="s">
        <v>382</v>
      </c>
    </row>
    <row r="868" spans="1:6" x14ac:dyDescent="0.35">
      <c r="B868" t="s">
        <v>387</v>
      </c>
      <c r="C868" t="s">
        <v>979</v>
      </c>
      <c r="D868" t="s">
        <v>382</v>
      </c>
    </row>
    <row r="869" spans="1:6" x14ac:dyDescent="0.35">
      <c r="B869" t="s">
        <v>389</v>
      </c>
      <c r="C869" t="s">
        <v>980</v>
      </c>
      <c r="D869" t="s">
        <v>382</v>
      </c>
    </row>
    <row r="870" spans="1:6" x14ac:dyDescent="0.35">
      <c r="B870" t="s">
        <v>395</v>
      </c>
      <c r="C870" t="s">
        <v>981</v>
      </c>
      <c r="D870" t="s">
        <v>382</v>
      </c>
    </row>
    <row r="871" spans="1:6" x14ac:dyDescent="0.35">
      <c r="A871" s="151" t="s">
        <v>320</v>
      </c>
      <c r="B871" s="151"/>
      <c r="C871" s="151" t="s">
        <v>321</v>
      </c>
      <c r="D871" s="151" t="s">
        <v>378</v>
      </c>
      <c r="E871" s="151" t="s">
        <v>138</v>
      </c>
      <c r="F871" s="151" t="s">
        <v>611</v>
      </c>
    </row>
    <row r="872" spans="1:6" x14ac:dyDescent="0.35">
      <c r="B872" t="s">
        <v>385</v>
      </c>
      <c r="C872" t="s">
        <v>982</v>
      </c>
      <c r="D872" t="s">
        <v>382</v>
      </c>
    </row>
    <row r="873" spans="1:6" x14ac:dyDescent="0.35">
      <c r="B873" t="s">
        <v>386</v>
      </c>
      <c r="C873" t="s">
        <v>983</v>
      </c>
      <c r="D873" t="s">
        <v>382</v>
      </c>
    </row>
    <row r="874" spans="1:6" x14ac:dyDescent="0.35">
      <c r="B874" t="s">
        <v>387</v>
      </c>
      <c r="C874" t="s">
        <v>984</v>
      </c>
      <c r="D874" t="s">
        <v>382</v>
      </c>
    </row>
    <row r="875" spans="1:6" x14ac:dyDescent="0.35">
      <c r="B875" t="s">
        <v>389</v>
      </c>
      <c r="C875" t="s">
        <v>985</v>
      </c>
      <c r="D875" t="s">
        <v>382</v>
      </c>
    </row>
    <row r="876" spans="1:6" x14ac:dyDescent="0.35">
      <c r="B876" t="s">
        <v>395</v>
      </c>
      <c r="C876" t="s">
        <v>986</v>
      </c>
      <c r="D876" t="s">
        <v>382</v>
      </c>
    </row>
    <row r="877" spans="1:6" x14ac:dyDescent="0.35">
      <c r="B877" t="s">
        <v>397</v>
      </c>
      <c r="C877" t="s">
        <v>987</v>
      </c>
      <c r="D877" t="s">
        <v>382</v>
      </c>
    </row>
    <row r="878" spans="1:6" x14ac:dyDescent="0.35">
      <c r="B878" t="s">
        <v>581</v>
      </c>
      <c r="C878" t="s">
        <v>988</v>
      </c>
      <c r="D878" t="s">
        <v>382</v>
      </c>
    </row>
    <row r="879" spans="1:6" x14ac:dyDescent="0.35">
      <c r="A879" s="151" t="s">
        <v>324</v>
      </c>
      <c r="B879" s="151"/>
      <c r="C879" s="151" t="s">
        <v>325</v>
      </c>
      <c r="D879" s="151" t="s">
        <v>378</v>
      </c>
      <c r="E879" s="151" t="s">
        <v>138</v>
      </c>
      <c r="F879" s="151" t="s">
        <v>611</v>
      </c>
    </row>
    <row r="880" spans="1:6" x14ac:dyDescent="0.35">
      <c r="B880" t="s">
        <v>385</v>
      </c>
      <c r="C880" t="s">
        <v>989</v>
      </c>
      <c r="D880" t="s">
        <v>382</v>
      </c>
    </row>
    <row r="881" spans="1:6" x14ac:dyDescent="0.35">
      <c r="B881" t="s">
        <v>386</v>
      </c>
      <c r="C881" t="s">
        <v>990</v>
      </c>
      <c r="D881" t="s">
        <v>382</v>
      </c>
    </row>
    <row r="882" spans="1:6" x14ac:dyDescent="0.35">
      <c r="B882" t="s">
        <v>387</v>
      </c>
      <c r="C882" t="s">
        <v>991</v>
      </c>
      <c r="D882" t="s">
        <v>382</v>
      </c>
    </row>
    <row r="883" spans="1:6" x14ac:dyDescent="0.35">
      <c r="B883" t="s">
        <v>389</v>
      </c>
      <c r="C883" t="s">
        <v>992</v>
      </c>
      <c r="D883" t="s">
        <v>382</v>
      </c>
    </row>
    <row r="884" spans="1:6" x14ac:dyDescent="0.35">
      <c r="B884" t="s">
        <v>395</v>
      </c>
      <c r="C884" t="s">
        <v>993</v>
      </c>
      <c r="D884" t="s">
        <v>382</v>
      </c>
    </row>
    <row r="885" spans="1:6" x14ac:dyDescent="0.35">
      <c r="B885" t="s">
        <v>397</v>
      </c>
      <c r="C885" t="s">
        <v>994</v>
      </c>
      <c r="D885" t="s">
        <v>382</v>
      </c>
    </row>
    <row r="886" spans="1:6" x14ac:dyDescent="0.35">
      <c r="B886" t="s">
        <v>399</v>
      </c>
      <c r="C886" t="s">
        <v>995</v>
      </c>
      <c r="D886" t="s">
        <v>382</v>
      </c>
    </row>
    <row r="887" spans="1:6" x14ac:dyDescent="0.35">
      <c r="B887" t="s">
        <v>581</v>
      </c>
      <c r="C887" t="s">
        <v>996</v>
      </c>
      <c r="D887" t="s">
        <v>382</v>
      </c>
    </row>
    <row r="888" spans="1:6" x14ac:dyDescent="0.35">
      <c r="A888" s="151" t="s">
        <v>326</v>
      </c>
      <c r="B888" s="151"/>
      <c r="C888" s="151" t="s">
        <v>327</v>
      </c>
      <c r="D888" s="151" t="s">
        <v>378</v>
      </c>
      <c r="E888" s="151" t="s">
        <v>129</v>
      </c>
      <c r="F888" s="151" t="s">
        <v>379</v>
      </c>
    </row>
    <row r="889" spans="1:6" x14ac:dyDescent="0.35">
      <c r="B889" t="s">
        <v>385</v>
      </c>
      <c r="C889" t="s">
        <v>997</v>
      </c>
      <c r="D889" t="s">
        <v>382</v>
      </c>
    </row>
    <row r="890" spans="1:6" x14ac:dyDescent="0.35">
      <c r="B890" t="s">
        <v>386</v>
      </c>
      <c r="C890" t="s">
        <v>998</v>
      </c>
      <c r="D890" t="s">
        <v>382</v>
      </c>
    </row>
    <row r="891" spans="1:6" x14ac:dyDescent="0.35">
      <c r="B891" t="s">
        <v>387</v>
      </c>
      <c r="C891" t="s">
        <v>999</v>
      </c>
      <c r="D891" t="s">
        <v>382</v>
      </c>
    </row>
    <row r="892" spans="1:6" x14ac:dyDescent="0.35">
      <c r="B892" t="s">
        <v>389</v>
      </c>
      <c r="C892" t="s">
        <v>1000</v>
      </c>
      <c r="D892" t="s">
        <v>382</v>
      </c>
    </row>
    <row r="893" spans="1:6" x14ac:dyDescent="0.35">
      <c r="A893" s="151" t="s">
        <v>328</v>
      </c>
      <c r="B893" s="151"/>
      <c r="C893" s="151" t="s">
        <v>329</v>
      </c>
      <c r="D893" s="151" t="s">
        <v>378</v>
      </c>
      <c r="E893" s="151" t="s">
        <v>129</v>
      </c>
      <c r="F893" s="151" t="s">
        <v>379</v>
      </c>
    </row>
    <row r="894" spans="1:6" x14ac:dyDescent="0.35">
      <c r="B894" t="s">
        <v>385</v>
      </c>
      <c r="C894" t="s">
        <v>997</v>
      </c>
      <c r="D894" t="s">
        <v>382</v>
      </c>
    </row>
    <row r="895" spans="1:6" x14ac:dyDescent="0.35">
      <c r="B895" t="s">
        <v>386</v>
      </c>
      <c r="C895" t="s">
        <v>998</v>
      </c>
      <c r="D895" t="s">
        <v>382</v>
      </c>
    </row>
    <row r="896" spans="1:6" x14ac:dyDescent="0.35">
      <c r="B896" t="s">
        <v>387</v>
      </c>
      <c r="C896" t="s">
        <v>999</v>
      </c>
      <c r="D896" t="s">
        <v>382</v>
      </c>
    </row>
    <row r="897" spans="1:6" x14ac:dyDescent="0.35">
      <c r="B897" t="s">
        <v>389</v>
      </c>
      <c r="C897" t="s">
        <v>1001</v>
      </c>
      <c r="D897" t="s">
        <v>382</v>
      </c>
    </row>
    <row r="898" spans="1:6" x14ac:dyDescent="0.35">
      <c r="A898" s="151" t="s">
        <v>330</v>
      </c>
      <c r="B898" s="151"/>
      <c r="C898" s="151" t="s">
        <v>331</v>
      </c>
      <c r="D898" s="151" t="s">
        <v>378</v>
      </c>
      <c r="E898" s="151" t="s">
        <v>129</v>
      </c>
      <c r="F898" s="151" t="s">
        <v>379</v>
      </c>
    </row>
    <row r="899" spans="1:6" x14ac:dyDescent="0.35">
      <c r="B899" t="s">
        <v>385</v>
      </c>
      <c r="C899" t="s">
        <v>6</v>
      </c>
      <c r="D899" t="s">
        <v>382</v>
      </c>
    </row>
    <row r="900" spans="1:6" x14ac:dyDescent="0.35">
      <c r="B900" t="s">
        <v>386</v>
      </c>
      <c r="C900" t="s">
        <v>49</v>
      </c>
      <c r="D900" t="s">
        <v>382</v>
      </c>
    </row>
    <row r="901" spans="1:6" x14ac:dyDescent="0.35">
      <c r="A901" s="151" t="s">
        <v>1002</v>
      </c>
      <c r="B901" s="151"/>
      <c r="C901" s="151" t="s">
        <v>1003</v>
      </c>
      <c r="D901" s="151" t="s">
        <v>899</v>
      </c>
      <c r="E901" s="151" t="s">
        <v>900</v>
      </c>
      <c r="F901" s="151"/>
    </row>
    <row r="902" spans="1:6" x14ac:dyDescent="0.35">
      <c r="B902" t="s">
        <v>385</v>
      </c>
      <c r="C902" t="s">
        <v>982</v>
      </c>
      <c r="D902" t="s">
        <v>901</v>
      </c>
    </row>
    <row r="903" spans="1:6" x14ac:dyDescent="0.35">
      <c r="B903" t="s">
        <v>386</v>
      </c>
      <c r="C903" t="s">
        <v>983</v>
      </c>
      <c r="D903" t="s">
        <v>901</v>
      </c>
    </row>
    <row r="904" spans="1:6" x14ac:dyDescent="0.35">
      <c r="B904" t="s">
        <v>387</v>
      </c>
      <c r="C904" t="s">
        <v>984</v>
      </c>
      <c r="D904" t="s">
        <v>901</v>
      </c>
    </row>
    <row r="905" spans="1:6" x14ac:dyDescent="0.35">
      <c r="B905" t="s">
        <v>389</v>
      </c>
      <c r="C905" t="s">
        <v>985</v>
      </c>
      <c r="D905" t="s">
        <v>901</v>
      </c>
    </row>
    <row r="906" spans="1:6" x14ac:dyDescent="0.35">
      <c r="B906" t="s">
        <v>395</v>
      </c>
      <c r="C906" t="s">
        <v>986</v>
      </c>
      <c r="D906" t="s">
        <v>901</v>
      </c>
    </row>
    <row r="907" spans="1:6" x14ac:dyDescent="0.35">
      <c r="B907" t="s">
        <v>397</v>
      </c>
      <c r="C907" t="s">
        <v>987</v>
      </c>
      <c r="D907" t="s">
        <v>901</v>
      </c>
    </row>
    <row r="908" spans="1:6" x14ac:dyDescent="0.35">
      <c r="B908" t="s">
        <v>581</v>
      </c>
      <c r="C908" t="s">
        <v>988</v>
      </c>
      <c r="D908" t="s">
        <v>901</v>
      </c>
    </row>
    <row r="909" spans="1:6" x14ac:dyDescent="0.35">
      <c r="A909" s="151" t="s">
        <v>322</v>
      </c>
      <c r="B909" s="151"/>
      <c r="C909" s="151" t="s">
        <v>323</v>
      </c>
      <c r="D909" s="151" t="s">
        <v>650</v>
      </c>
      <c r="E909" s="151" t="s">
        <v>85</v>
      </c>
      <c r="F909" s="151"/>
    </row>
    <row r="910" spans="1:6" x14ac:dyDescent="0.35">
      <c r="A910" s="151" t="s">
        <v>1004</v>
      </c>
      <c r="B910" s="151"/>
      <c r="C910" s="151" t="s">
        <v>1005</v>
      </c>
      <c r="D910" s="151" t="s">
        <v>899</v>
      </c>
      <c r="E910" s="151" t="s">
        <v>900</v>
      </c>
      <c r="F910" s="151"/>
    </row>
    <row r="911" spans="1:6" x14ac:dyDescent="0.35">
      <c r="B911" t="s">
        <v>385</v>
      </c>
      <c r="C911" t="s">
        <v>1006</v>
      </c>
      <c r="D911" t="s">
        <v>901</v>
      </c>
    </row>
    <row r="912" spans="1:6" x14ac:dyDescent="0.35">
      <c r="B912" t="s">
        <v>386</v>
      </c>
      <c r="C912" t="s">
        <v>1007</v>
      </c>
      <c r="D912" t="s">
        <v>901</v>
      </c>
    </row>
    <row r="913" spans="1:6" x14ac:dyDescent="0.35">
      <c r="B913" t="s">
        <v>387</v>
      </c>
      <c r="C913" t="s">
        <v>1008</v>
      </c>
      <c r="D913" t="s">
        <v>901</v>
      </c>
    </row>
    <row r="914" spans="1:6" x14ac:dyDescent="0.35">
      <c r="B914" t="s">
        <v>389</v>
      </c>
      <c r="C914" t="s">
        <v>1009</v>
      </c>
      <c r="D914" t="s">
        <v>901</v>
      </c>
    </row>
    <row r="915" spans="1:6" x14ac:dyDescent="0.35">
      <c r="A915" s="151" t="s">
        <v>338</v>
      </c>
      <c r="B915" s="151"/>
      <c r="C915" s="151" t="s">
        <v>339</v>
      </c>
      <c r="D915" s="151" t="s">
        <v>378</v>
      </c>
      <c r="E915" s="151" t="s">
        <v>129</v>
      </c>
      <c r="F915" s="151" t="s">
        <v>379</v>
      </c>
    </row>
    <row r="916" spans="1:6" x14ac:dyDescent="0.35">
      <c r="B916" t="s">
        <v>395</v>
      </c>
      <c r="C916" t="s">
        <v>1010</v>
      </c>
      <c r="D916" t="s">
        <v>382</v>
      </c>
    </row>
    <row r="917" spans="1:6" x14ac:dyDescent="0.35">
      <c r="B917" t="s">
        <v>389</v>
      </c>
      <c r="C917" t="s">
        <v>1011</v>
      </c>
      <c r="D917" t="s">
        <v>382</v>
      </c>
    </row>
    <row r="918" spans="1:6" x14ac:dyDescent="0.35">
      <c r="B918" t="s">
        <v>387</v>
      </c>
      <c r="C918" t="s">
        <v>1012</v>
      </c>
      <c r="D918" t="s">
        <v>382</v>
      </c>
    </row>
    <row r="919" spans="1:6" x14ac:dyDescent="0.35">
      <c r="B919" t="s">
        <v>386</v>
      </c>
      <c r="C919" t="s">
        <v>1013</v>
      </c>
      <c r="D919" t="s">
        <v>382</v>
      </c>
    </row>
    <row r="920" spans="1:6" x14ac:dyDescent="0.35">
      <c r="B920" t="s">
        <v>385</v>
      </c>
      <c r="C920" t="s">
        <v>1014</v>
      </c>
      <c r="D920" t="s">
        <v>382</v>
      </c>
    </row>
    <row r="921" spans="1:6" x14ac:dyDescent="0.35">
      <c r="A921" s="151" t="s">
        <v>1015</v>
      </c>
      <c r="B921" s="151"/>
      <c r="C921" s="151" t="s">
        <v>1016</v>
      </c>
      <c r="D921" s="151" t="s">
        <v>899</v>
      </c>
      <c r="E921" s="151" t="s">
        <v>900</v>
      </c>
      <c r="F921" s="151"/>
    </row>
    <row r="922" spans="1:6" x14ac:dyDescent="0.35">
      <c r="B922" t="s">
        <v>385</v>
      </c>
      <c r="C922" t="s">
        <v>1017</v>
      </c>
      <c r="D922" t="s">
        <v>901</v>
      </c>
    </row>
    <row r="923" spans="1:6" x14ac:dyDescent="0.35">
      <c r="B923" t="s">
        <v>386</v>
      </c>
      <c r="C923" t="s">
        <v>1018</v>
      </c>
      <c r="D923" t="s">
        <v>901</v>
      </c>
    </row>
    <row r="924" spans="1:6" x14ac:dyDescent="0.35">
      <c r="B924" t="s">
        <v>387</v>
      </c>
      <c r="C924" t="s">
        <v>1019</v>
      </c>
      <c r="D924" t="s">
        <v>901</v>
      </c>
    </row>
    <row r="925" spans="1:6" x14ac:dyDescent="0.35">
      <c r="B925" t="s">
        <v>389</v>
      </c>
      <c r="C925" t="s">
        <v>1020</v>
      </c>
      <c r="D925" t="s">
        <v>901</v>
      </c>
    </row>
    <row r="926" spans="1:6" x14ac:dyDescent="0.35">
      <c r="B926" t="s">
        <v>395</v>
      </c>
      <c r="C926" t="s">
        <v>1021</v>
      </c>
      <c r="D926" t="s">
        <v>901</v>
      </c>
    </row>
    <row r="927" spans="1:6" x14ac:dyDescent="0.35">
      <c r="B927" t="s">
        <v>397</v>
      </c>
      <c r="C927" t="s">
        <v>1022</v>
      </c>
      <c r="D927" t="s">
        <v>901</v>
      </c>
    </row>
    <row r="928" spans="1:6" x14ac:dyDescent="0.35">
      <c r="B928" t="s">
        <v>399</v>
      </c>
      <c r="C928" t="s">
        <v>1023</v>
      </c>
      <c r="D928" t="s">
        <v>901</v>
      </c>
    </row>
    <row r="929" spans="1:6" x14ac:dyDescent="0.35">
      <c r="A929" s="151" t="s">
        <v>342</v>
      </c>
      <c r="B929" s="151"/>
      <c r="C929" s="151" t="s">
        <v>343</v>
      </c>
      <c r="D929" s="151" t="s">
        <v>378</v>
      </c>
      <c r="E929" s="151" t="s">
        <v>129</v>
      </c>
      <c r="F929" s="151" t="s">
        <v>379</v>
      </c>
    </row>
    <row r="930" spans="1:6" x14ac:dyDescent="0.35">
      <c r="B930" t="s">
        <v>389</v>
      </c>
      <c r="C930" t="s">
        <v>1024</v>
      </c>
      <c r="D930" t="s">
        <v>382</v>
      </c>
    </row>
    <row r="931" spans="1:6" x14ac:dyDescent="0.35">
      <c r="B931" t="s">
        <v>387</v>
      </c>
      <c r="C931" t="s">
        <v>1025</v>
      </c>
      <c r="D931" t="s">
        <v>382</v>
      </c>
    </row>
    <row r="932" spans="1:6" x14ac:dyDescent="0.35">
      <c r="B932" t="s">
        <v>386</v>
      </c>
      <c r="C932" t="s">
        <v>1026</v>
      </c>
      <c r="D932" t="s">
        <v>382</v>
      </c>
    </row>
    <row r="933" spans="1:6" x14ac:dyDescent="0.35">
      <c r="B933" t="s">
        <v>385</v>
      </c>
      <c r="C933" t="s">
        <v>906</v>
      </c>
      <c r="D933" t="s">
        <v>382</v>
      </c>
    </row>
    <row r="934" spans="1:6" x14ac:dyDescent="0.35">
      <c r="A934" s="151" t="s">
        <v>1027</v>
      </c>
      <c r="B934" s="151"/>
      <c r="C934" s="151"/>
      <c r="D934" s="151" t="s">
        <v>899</v>
      </c>
      <c r="E934" s="151" t="s">
        <v>900</v>
      </c>
      <c r="F934" s="151"/>
    </row>
    <row r="935" spans="1:6" x14ac:dyDescent="0.35">
      <c r="B935" s="148" t="str">
        <f>HYPERLINK("#'Shared Response Lists'!A769", "ProductType_List")</f>
        <v>ProductType_List</v>
      </c>
      <c r="C935" t="s">
        <v>731</v>
      </c>
      <c r="D935" t="s">
        <v>901</v>
      </c>
    </row>
    <row r="936" spans="1:6" x14ac:dyDescent="0.35">
      <c r="A936" s="151" t="s">
        <v>346</v>
      </c>
      <c r="B936" s="151"/>
      <c r="C936" s="151" t="s">
        <v>347</v>
      </c>
      <c r="D936" s="151" t="s">
        <v>378</v>
      </c>
      <c r="E936" s="151" t="s">
        <v>138</v>
      </c>
      <c r="F936" s="151" t="s">
        <v>611</v>
      </c>
    </row>
    <row r="937" spans="1:6" x14ac:dyDescent="0.35">
      <c r="B937" t="s">
        <v>385</v>
      </c>
      <c r="C937" t="s">
        <v>1028</v>
      </c>
      <c r="D937" t="s">
        <v>382</v>
      </c>
    </row>
    <row r="938" spans="1:6" x14ac:dyDescent="0.35">
      <c r="B938" t="s">
        <v>386</v>
      </c>
      <c r="C938" t="s">
        <v>1029</v>
      </c>
      <c r="D938" t="s">
        <v>382</v>
      </c>
    </row>
    <row r="939" spans="1:6" x14ac:dyDescent="0.35">
      <c r="B939" t="s">
        <v>387</v>
      </c>
      <c r="C939" t="s">
        <v>1030</v>
      </c>
      <c r="D939" t="s">
        <v>382</v>
      </c>
    </row>
    <row r="940" spans="1:6" x14ac:dyDescent="0.35">
      <c r="B940" t="s">
        <v>389</v>
      </c>
      <c r="C940" t="s">
        <v>1031</v>
      </c>
      <c r="D940" t="s">
        <v>382</v>
      </c>
    </row>
    <row r="941" spans="1:6" x14ac:dyDescent="0.35">
      <c r="B941" t="s">
        <v>395</v>
      </c>
      <c r="C941" t="s">
        <v>1032</v>
      </c>
      <c r="D941" t="s">
        <v>382</v>
      </c>
    </row>
    <row r="942" spans="1:6" x14ac:dyDescent="0.35">
      <c r="B942" t="s">
        <v>397</v>
      </c>
      <c r="C942" t="s">
        <v>1033</v>
      </c>
      <c r="D942" t="s">
        <v>382</v>
      </c>
    </row>
    <row r="943" spans="1:6" x14ac:dyDescent="0.35">
      <c r="B943" t="s">
        <v>399</v>
      </c>
      <c r="C943" t="s">
        <v>1034</v>
      </c>
      <c r="D943" t="s">
        <v>382</v>
      </c>
    </row>
    <row r="944" spans="1:6" x14ac:dyDescent="0.35">
      <c r="B944" t="s">
        <v>401</v>
      </c>
      <c r="C944" t="s">
        <v>1035</v>
      </c>
      <c r="D944" t="s">
        <v>382</v>
      </c>
    </row>
    <row r="945" spans="1:6" x14ac:dyDescent="0.35">
      <c r="B945" t="s">
        <v>403</v>
      </c>
      <c r="C945" t="s">
        <v>1036</v>
      </c>
      <c r="D945" t="s">
        <v>382</v>
      </c>
    </row>
    <row r="946" spans="1:6" x14ac:dyDescent="0.35">
      <c r="B946" t="s">
        <v>405</v>
      </c>
      <c r="C946" t="s">
        <v>1037</v>
      </c>
      <c r="D946" t="s">
        <v>382</v>
      </c>
    </row>
    <row r="947" spans="1:6" x14ac:dyDescent="0.35">
      <c r="B947" t="s">
        <v>407</v>
      </c>
      <c r="C947" t="s">
        <v>1038</v>
      </c>
      <c r="D947" t="s">
        <v>382</v>
      </c>
    </row>
    <row r="948" spans="1:6" x14ac:dyDescent="0.35">
      <c r="B948" t="s">
        <v>409</v>
      </c>
      <c r="C948" t="s">
        <v>1039</v>
      </c>
      <c r="D948" t="s">
        <v>382</v>
      </c>
    </row>
    <row r="949" spans="1:6" x14ac:dyDescent="0.35">
      <c r="B949" t="s">
        <v>583</v>
      </c>
      <c r="C949" t="s">
        <v>1040</v>
      </c>
      <c r="D949" t="s">
        <v>382</v>
      </c>
    </row>
    <row r="950" spans="1:6" x14ac:dyDescent="0.35">
      <c r="A950" s="151" t="s">
        <v>1041</v>
      </c>
      <c r="B950" s="151"/>
      <c r="C950" s="151"/>
      <c r="D950" s="151" t="s">
        <v>899</v>
      </c>
      <c r="E950" s="151" t="s">
        <v>900</v>
      </c>
      <c r="F950" s="151"/>
    </row>
    <row r="951" spans="1:6" x14ac:dyDescent="0.35">
      <c r="B951" t="s">
        <v>385</v>
      </c>
      <c r="C951" t="s">
        <v>1042</v>
      </c>
      <c r="D951" t="s">
        <v>901</v>
      </c>
    </row>
    <row r="952" spans="1:6" x14ac:dyDescent="0.35">
      <c r="B952" t="s">
        <v>386</v>
      </c>
      <c r="C952" t="s">
        <v>1043</v>
      </c>
      <c r="D952" t="s">
        <v>901</v>
      </c>
    </row>
    <row r="953" spans="1:6" x14ac:dyDescent="0.35">
      <c r="B953" t="s">
        <v>387</v>
      </c>
      <c r="C953" t="s">
        <v>1044</v>
      </c>
      <c r="D953" t="s">
        <v>901</v>
      </c>
    </row>
    <row r="954" spans="1:6" x14ac:dyDescent="0.35">
      <c r="B954" t="s">
        <v>389</v>
      </c>
      <c r="C954" t="s">
        <v>1045</v>
      </c>
      <c r="D954" t="s">
        <v>901</v>
      </c>
    </row>
    <row r="955" spans="1:6" x14ac:dyDescent="0.35">
      <c r="B955" t="s">
        <v>395</v>
      </c>
      <c r="C955" t="s">
        <v>1046</v>
      </c>
      <c r="D955" t="s">
        <v>901</v>
      </c>
    </row>
    <row r="956" spans="1:6" x14ac:dyDescent="0.35">
      <c r="B956" t="s">
        <v>397</v>
      </c>
      <c r="C956" t="s">
        <v>1047</v>
      </c>
      <c r="D956" t="s">
        <v>901</v>
      </c>
    </row>
    <row r="957" spans="1:6" x14ac:dyDescent="0.35">
      <c r="B957" t="s">
        <v>399</v>
      </c>
      <c r="C957" t="s">
        <v>1048</v>
      </c>
      <c r="D957" t="s">
        <v>901</v>
      </c>
    </row>
    <row r="958" spans="1:6" x14ac:dyDescent="0.35">
      <c r="A958" s="151" t="s">
        <v>348</v>
      </c>
      <c r="B958" s="151"/>
      <c r="C958" s="151" t="s">
        <v>349</v>
      </c>
      <c r="D958" s="151" t="s">
        <v>378</v>
      </c>
      <c r="E958" s="151" t="s">
        <v>138</v>
      </c>
      <c r="F958" s="151" t="s">
        <v>611</v>
      </c>
    </row>
    <row r="959" spans="1:6" x14ac:dyDescent="0.35">
      <c r="B959" t="s">
        <v>581</v>
      </c>
      <c r="C959" t="s">
        <v>765</v>
      </c>
      <c r="D959" t="s">
        <v>382</v>
      </c>
    </row>
    <row r="960" spans="1:6" x14ac:dyDescent="0.35">
      <c r="B960" t="s">
        <v>577</v>
      </c>
      <c r="C960" t="s">
        <v>856</v>
      </c>
      <c r="D960" t="s">
        <v>382</v>
      </c>
    </row>
    <row r="961" spans="1:6" x14ac:dyDescent="0.35">
      <c r="B961" t="s">
        <v>583</v>
      </c>
      <c r="C961" t="s">
        <v>1049</v>
      </c>
      <c r="D961" t="s">
        <v>382</v>
      </c>
    </row>
    <row r="962" spans="1:6" x14ac:dyDescent="0.35">
      <c r="A962" s="151" t="s">
        <v>1050</v>
      </c>
      <c r="B962" s="151"/>
      <c r="C962" s="151" t="s">
        <v>1051</v>
      </c>
      <c r="D962" s="151" t="s">
        <v>899</v>
      </c>
      <c r="E962" s="151" t="s">
        <v>900</v>
      </c>
      <c r="F962" s="151"/>
    </row>
    <row r="963" spans="1:6" x14ac:dyDescent="0.35">
      <c r="B963" s="148" t="str">
        <f>HYPERLINK("#'Shared Response Lists'!A777", "Promo_List")</f>
        <v>Promo_List</v>
      </c>
      <c r="C963" t="s">
        <v>731</v>
      </c>
      <c r="D963" t="s">
        <v>901</v>
      </c>
    </row>
    <row r="964" spans="1:6" x14ac:dyDescent="0.35">
      <c r="A964" s="151" t="s">
        <v>358</v>
      </c>
      <c r="B964" s="151"/>
      <c r="C964" s="151" t="s">
        <v>359</v>
      </c>
      <c r="D964" s="151" t="s">
        <v>378</v>
      </c>
      <c r="E964" s="151" t="s">
        <v>138</v>
      </c>
      <c r="F964" s="151" t="s">
        <v>611</v>
      </c>
    </row>
    <row r="965" spans="1:6" x14ac:dyDescent="0.35">
      <c r="B965" t="s">
        <v>385</v>
      </c>
      <c r="C965" t="s">
        <v>1052</v>
      </c>
      <c r="D965" t="s">
        <v>382</v>
      </c>
    </row>
    <row r="966" spans="1:6" x14ac:dyDescent="0.35">
      <c r="B966" t="s">
        <v>386</v>
      </c>
      <c r="C966" t="s">
        <v>1053</v>
      </c>
      <c r="D966" t="s">
        <v>382</v>
      </c>
    </row>
    <row r="967" spans="1:6" x14ac:dyDescent="0.35">
      <c r="B967" t="s">
        <v>387</v>
      </c>
      <c r="C967" t="s">
        <v>1054</v>
      </c>
      <c r="D967" t="s">
        <v>382</v>
      </c>
    </row>
    <row r="968" spans="1:6" x14ac:dyDescent="0.35">
      <c r="B968" t="s">
        <v>389</v>
      </c>
      <c r="C968" t="s">
        <v>1055</v>
      </c>
      <c r="D968" t="s">
        <v>382</v>
      </c>
    </row>
    <row r="969" spans="1:6" x14ac:dyDescent="0.35">
      <c r="B969" t="s">
        <v>395</v>
      </c>
      <c r="C969" t="s">
        <v>1056</v>
      </c>
      <c r="D969" t="s">
        <v>382</v>
      </c>
    </row>
    <row r="970" spans="1:6" x14ac:dyDescent="0.35">
      <c r="B970" t="s">
        <v>397</v>
      </c>
      <c r="C970" t="s">
        <v>1057</v>
      </c>
      <c r="D970" t="s">
        <v>382</v>
      </c>
    </row>
    <row r="971" spans="1:6" x14ac:dyDescent="0.35">
      <c r="B971" t="s">
        <v>399</v>
      </c>
      <c r="C971" t="s">
        <v>1058</v>
      </c>
      <c r="D971" t="s">
        <v>382</v>
      </c>
    </row>
    <row r="972" spans="1:6" x14ac:dyDescent="0.35">
      <c r="B972" t="s">
        <v>401</v>
      </c>
      <c r="C972" t="s">
        <v>1059</v>
      </c>
      <c r="D972" t="s">
        <v>382</v>
      </c>
    </row>
    <row r="973" spans="1:6" x14ac:dyDescent="0.35">
      <c r="B973" t="s">
        <v>403</v>
      </c>
      <c r="C973" t="s">
        <v>1060</v>
      </c>
      <c r="D973" t="s">
        <v>382</v>
      </c>
    </row>
    <row r="974" spans="1:6" x14ac:dyDescent="0.35">
      <c r="B974" t="s">
        <v>405</v>
      </c>
      <c r="C974" t="s">
        <v>1061</v>
      </c>
      <c r="D974" t="s">
        <v>382</v>
      </c>
    </row>
    <row r="975" spans="1:6" x14ac:dyDescent="0.35">
      <c r="A975" s="151" t="s">
        <v>1062</v>
      </c>
      <c r="B975" s="151"/>
      <c r="C975" s="151" t="s">
        <v>1063</v>
      </c>
      <c r="D975" s="151" t="s">
        <v>899</v>
      </c>
      <c r="E975" s="151" t="s">
        <v>900</v>
      </c>
      <c r="F975" s="151"/>
    </row>
    <row r="976" spans="1:6" x14ac:dyDescent="0.35">
      <c r="B976" s="148" t="str">
        <f>HYPERLINK("#'Shared Response Lists'!A104", "Brand_List")</f>
        <v>Brand_List</v>
      </c>
      <c r="C976" t="s">
        <v>731</v>
      </c>
      <c r="D976" t="s">
        <v>901</v>
      </c>
    </row>
    <row r="977" spans="1:6" x14ac:dyDescent="0.35">
      <c r="B977" t="s">
        <v>779</v>
      </c>
      <c r="C977" t="s">
        <v>766</v>
      </c>
      <c r="D977" t="s">
        <v>901</v>
      </c>
    </row>
    <row r="978" spans="1:6" x14ac:dyDescent="0.35">
      <c r="B978" t="s">
        <v>817</v>
      </c>
      <c r="C978" t="s">
        <v>766</v>
      </c>
      <c r="D978" t="s">
        <v>901</v>
      </c>
    </row>
    <row r="979" spans="1:6" x14ac:dyDescent="0.35">
      <c r="B979" t="s">
        <v>821</v>
      </c>
      <c r="C979" t="s">
        <v>766</v>
      </c>
      <c r="D979" t="s">
        <v>901</v>
      </c>
    </row>
    <row r="980" spans="1:6" x14ac:dyDescent="0.35">
      <c r="B980" t="s">
        <v>780</v>
      </c>
      <c r="C980" t="s">
        <v>766</v>
      </c>
      <c r="D980" t="s">
        <v>901</v>
      </c>
    </row>
    <row r="981" spans="1:6" x14ac:dyDescent="0.35">
      <c r="B981" t="s">
        <v>818</v>
      </c>
      <c r="C981" t="s">
        <v>766</v>
      </c>
      <c r="D981" t="s">
        <v>901</v>
      </c>
    </row>
    <row r="982" spans="1:6" x14ac:dyDescent="0.35">
      <c r="B982" t="s">
        <v>822</v>
      </c>
      <c r="C982" t="s">
        <v>766</v>
      </c>
      <c r="D982" t="s">
        <v>901</v>
      </c>
    </row>
    <row r="983" spans="1:6" x14ac:dyDescent="0.35">
      <c r="B983" t="s">
        <v>781</v>
      </c>
      <c r="C983" t="s">
        <v>766</v>
      </c>
      <c r="D983" t="s">
        <v>901</v>
      </c>
    </row>
    <row r="984" spans="1:6" x14ac:dyDescent="0.35">
      <c r="B984" t="s">
        <v>819</v>
      </c>
      <c r="C984" t="s">
        <v>766</v>
      </c>
      <c r="D984" t="s">
        <v>901</v>
      </c>
    </row>
    <row r="985" spans="1:6" x14ac:dyDescent="0.35">
      <c r="B985" t="s">
        <v>823</v>
      </c>
      <c r="C985" t="s">
        <v>766</v>
      </c>
      <c r="D985" t="s">
        <v>901</v>
      </c>
    </row>
    <row r="986" spans="1:6" x14ac:dyDescent="0.35">
      <c r="A986" s="151" t="s">
        <v>364</v>
      </c>
      <c r="B986" s="151"/>
      <c r="C986" s="151" t="s">
        <v>365</v>
      </c>
      <c r="D986" s="151" t="s">
        <v>650</v>
      </c>
      <c r="E986" s="151" t="s">
        <v>85</v>
      </c>
      <c r="F986" s="1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95"/>
  <sheetViews>
    <sheetView workbookViewId="0"/>
  </sheetViews>
  <sheetFormatPr defaultColWidth="8.81640625" defaultRowHeight="12.5" x14ac:dyDescent="0.25"/>
  <cols>
    <col min="1" max="1" width="35.7265625" style="108" customWidth="1"/>
    <col min="2" max="2" width="10.7265625" style="108" customWidth="1"/>
    <col min="3" max="3" width="75.7265625" style="108" customWidth="1"/>
    <col min="4" max="4" width="15.7265625" style="108" customWidth="1"/>
    <col min="5" max="5" width="30.7265625" style="108" customWidth="1"/>
    <col min="6" max="6" width="10.7265625" style="108" customWidth="1"/>
    <col min="7" max="7" width="5.7265625" style="108" customWidth="1"/>
    <col min="8" max="8" width="8.81640625" style="108" customWidth="1"/>
    <col min="9" max="16384" width="8.81640625" style="108"/>
  </cols>
  <sheetData>
    <row r="2" spans="1:3" x14ac:dyDescent="0.25">
      <c r="A2" t="s">
        <v>1064</v>
      </c>
    </row>
    <row r="3" spans="1:3" x14ac:dyDescent="0.25">
      <c r="B3" t="s">
        <v>1065</v>
      </c>
      <c r="C3" t="s">
        <v>1066</v>
      </c>
    </row>
    <row r="4" spans="1:3" x14ac:dyDescent="0.25">
      <c r="B4" t="s">
        <v>385</v>
      </c>
      <c r="C4" t="s">
        <v>1067</v>
      </c>
    </row>
    <row r="5" spans="1:3" x14ac:dyDescent="0.25">
      <c r="B5" t="s">
        <v>386</v>
      </c>
      <c r="C5" t="s">
        <v>1068</v>
      </c>
    </row>
    <row r="6" spans="1:3" x14ac:dyDescent="0.25">
      <c r="B6" t="s">
        <v>387</v>
      </c>
      <c r="C6" t="s">
        <v>1069</v>
      </c>
    </row>
    <row r="7" spans="1:3" x14ac:dyDescent="0.25">
      <c r="B7" t="s">
        <v>389</v>
      </c>
      <c r="C7" t="s">
        <v>1070</v>
      </c>
    </row>
    <row r="8" spans="1:3" x14ac:dyDescent="0.25">
      <c r="B8" t="s">
        <v>395</v>
      </c>
      <c r="C8" t="s">
        <v>1071</v>
      </c>
    </row>
    <row r="9" spans="1:3" x14ac:dyDescent="0.25">
      <c r="B9" t="s">
        <v>397</v>
      </c>
      <c r="C9" t="s">
        <v>1072</v>
      </c>
    </row>
    <row r="10" spans="1:3" x14ac:dyDescent="0.25">
      <c r="B10" t="s">
        <v>399</v>
      </c>
      <c r="C10" t="s">
        <v>1073</v>
      </c>
    </row>
    <row r="11" spans="1:3" x14ac:dyDescent="0.25">
      <c r="B11" t="s">
        <v>401</v>
      </c>
      <c r="C11" t="s">
        <v>1074</v>
      </c>
    </row>
    <row r="12" spans="1:3" x14ac:dyDescent="0.25">
      <c r="B12" t="s">
        <v>403</v>
      </c>
      <c r="C12" t="s">
        <v>1075</v>
      </c>
    </row>
    <row r="13" spans="1:3" x14ac:dyDescent="0.25">
      <c r="B13" t="s">
        <v>405</v>
      </c>
      <c r="C13" t="s">
        <v>1076</v>
      </c>
    </row>
    <row r="14" spans="1:3" x14ac:dyDescent="0.25">
      <c r="B14" t="s">
        <v>407</v>
      </c>
      <c r="C14" t="s">
        <v>1077</v>
      </c>
    </row>
    <row r="15" spans="1:3" x14ac:dyDescent="0.25">
      <c r="B15" t="s">
        <v>409</v>
      </c>
      <c r="C15" t="s">
        <v>1078</v>
      </c>
    </row>
    <row r="16" spans="1:3" x14ac:dyDescent="0.25">
      <c r="B16" t="s">
        <v>411</v>
      </c>
      <c r="C16" t="s">
        <v>1079</v>
      </c>
    </row>
    <row r="17" spans="2:3" x14ac:dyDescent="0.25">
      <c r="B17" t="s">
        <v>413</v>
      </c>
      <c r="C17" t="s">
        <v>1080</v>
      </c>
    </row>
    <row r="18" spans="2:3" x14ac:dyDescent="0.25">
      <c r="B18" t="s">
        <v>415</v>
      </c>
      <c r="C18" t="s">
        <v>1081</v>
      </c>
    </row>
    <row r="19" spans="2:3" x14ac:dyDescent="0.25">
      <c r="B19" t="s">
        <v>417</v>
      </c>
      <c r="C19" t="s">
        <v>1082</v>
      </c>
    </row>
    <row r="20" spans="2:3" x14ac:dyDescent="0.25">
      <c r="B20" t="s">
        <v>419</v>
      </c>
      <c r="C20" t="s">
        <v>1083</v>
      </c>
    </row>
    <row r="21" spans="2:3" x14ac:dyDescent="0.25">
      <c r="B21" t="s">
        <v>421</v>
      </c>
      <c r="C21" t="s">
        <v>1084</v>
      </c>
    </row>
    <row r="22" spans="2:3" x14ac:dyDescent="0.25">
      <c r="B22" t="s">
        <v>423</v>
      </c>
      <c r="C22" t="s">
        <v>1085</v>
      </c>
    </row>
    <row r="23" spans="2:3" x14ac:dyDescent="0.25">
      <c r="B23" t="s">
        <v>425</v>
      </c>
      <c r="C23" t="s">
        <v>1086</v>
      </c>
    </row>
    <row r="24" spans="2:3" x14ac:dyDescent="0.25">
      <c r="B24" t="s">
        <v>427</v>
      </c>
      <c r="C24" t="s">
        <v>1087</v>
      </c>
    </row>
    <row r="25" spans="2:3" x14ac:dyDescent="0.25">
      <c r="B25" t="s">
        <v>429</v>
      </c>
      <c r="C25" t="s">
        <v>1088</v>
      </c>
    </row>
    <row r="26" spans="2:3" x14ac:dyDescent="0.25">
      <c r="B26" t="s">
        <v>431</v>
      </c>
      <c r="C26" t="s">
        <v>1089</v>
      </c>
    </row>
    <row r="27" spans="2:3" x14ac:dyDescent="0.25">
      <c r="B27" t="s">
        <v>433</v>
      </c>
      <c r="C27" t="s">
        <v>1090</v>
      </c>
    </row>
    <row r="28" spans="2:3" x14ac:dyDescent="0.25">
      <c r="B28" t="s">
        <v>435</v>
      </c>
      <c r="C28" t="s">
        <v>1091</v>
      </c>
    </row>
    <row r="29" spans="2:3" x14ac:dyDescent="0.25">
      <c r="B29" t="s">
        <v>437</v>
      </c>
      <c r="C29" t="s">
        <v>1092</v>
      </c>
    </row>
    <row r="30" spans="2:3" x14ac:dyDescent="0.25">
      <c r="B30" t="s">
        <v>439</v>
      </c>
      <c r="C30" t="s">
        <v>1093</v>
      </c>
    </row>
    <row r="31" spans="2:3" x14ac:dyDescent="0.25">
      <c r="B31" t="s">
        <v>441</v>
      </c>
      <c r="C31" t="s">
        <v>1094</v>
      </c>
    </row>
    <row r="32" spans="2:3" x14ac:dyDescent="0.25">
      <c r="B32" t="s">
        <v>443</v>
      </c>
      <c r="C32" t="s">
        <v>1095</v>
      </c>
    </row>
    <row r="33" spans="2:3" x14ac:dyDescent="0.25">
      <c r="B33" t="s">
        <v>445</v>
      </c>
      <c r="C33" t="s">
        <v>1096</v>
      </c>
    </row>
    <row r="34" spans="2:3" x14ac:dyDescent="0.25">
      <c r="B34" t="s">
        <v>447</v>
      </c>
      <c r="C34" t="s">
        <v>1097</v>
      </c>
    </row>
    <row r="35" spans="2:3" x14ac:dyDescent="0.25">
      <c r="B35" t="s">
        <v>449</v>
      </c>
      <c r="C35" t="s">
        <v>1098</v>
      </c>
    </row>
    <row r="36" spans="2:3" x14ac:dyDescent="0.25">
      <c r="B36" t="s">
        <v>451</v>
      </c>
      <c r="C36" t="s">
        <v>1099</v>
      </c>
    </row>
    <row r="37" spans="2:3" x14ac:dyDescent="0.25">
      <c r="B37" t="s">
        <v>453</v>
      </c>
      <c r="C37" t="s">
        <v>1100</v>
      </c>
    </row>
    <row r="38" spans="2:3" x14ac:dyDescent="0.25">
      <c r="B38" t="s">
        <v>455</v>
      </c>
      <c r="C38" t="s">
        <v>1101</v>
      </c>
    </row>
    <row r="39" spans="2:3" x14ac:dyDescent="0.25">
      <c r="B39" t="s">
        <v>457</v>
      </c>
      <c r="C39" t="s">
        <v>1102</v>
      </c>
    </row>
    <row r="40" spans="2:3" x14ac:dyDescent="0.25">
      <c r="B40" t="s">
        <v>459</v>
      </c>
      <c r="C40" t="s">
        <v>1103</v>
      </c>
    </row>
    <row r="41" spans="2:3" x14ac:dyDescent="0.25">
      <c r="B41" t="s">
        <v>461</v>
      </c>
      <c r="C41" t="s">
        <v>1104</v>
      </c>
    </row>
    <row r="42" spans="2:3" x14ac:dyDescent="0.25">
      <c r="B42" t="s">
        <v>463</v>
      </c>
      <c r="C42" t="s">
        <v>1105</v>
      </c>
    </row>
    <row r="43" spans="2:3" x14ac:dyDescent="0.25">
      <c r="B43" t="s">
        <v>465</v>
      </c>
      <c r="C43" t="s">
        <v>1106</v>
      </c>
    </row>
    <row r="44" spans="2:3" x14ac:dyDescent="0.25">
      <c r="B44" t="s">
        <v>467</v>
      </c>
      <c r="C44" t="s">
        <v>1107</v>
      </c>
    </row>
    <row r="45" spans="2:3" x14ac:dyDescent="0.25">
      <c r="B45" t="s">
        <v>469</v>
      </c>
      <c r="C45" t="s">
        <v>1108</v>
      </c>
    </row>
    <row r="46" spans="2:3" x14ac:dyDescent="0.25">
      <c r="B46" t="s">
        <v>471</v>
      </c>
      <c r="C46" t="s">
        <v>1109</v>
      </c>
    </row>
    <row r="47" spans="2:3" x14ac:dyDescent="0.25">
      <c r="B47" t="s">
        <v>473</v>
      </c>
      <c r="C47" t="s">
        <v>1110</v>
      </c>
    </row>
    <row r="48" spans="2:3" x14ac:dyDescent="0.25">
      <c r="B48" t="s">
        <v>475</v>
      </c>
      <c r="C48" t="s">
        <v>1111</v>
      </c>
    </row>
    <row r="49" spans="2:3" x14ac:dyDescent="0.25">
      <c r="B49" t="s">
        <v>477</v>
      </c>
      <c r="C49" t="s">
        <v>1112</v>
      </c>
    </row>
    <row r="50" spans="2:3" x14ac:dyDescent="0.25">
      <c r="B50" t="s">
        <v>479</v>
      </c>
      <c r="C50" t="s">
        <v>1113</v>
      </c>
    </row>
    <row r="51" spans="2:3" x14ac:dyDescent="0.25">
      <c r="B51" t="s">
        <v>481</v>
      </c>
      <c r="C51" t="s">
        <v>1114</v>
      </c>
    </row>
    <row r="52" spans="2:3" x14ac:dyDescent="0.25">
      <c r="B52" t="s">
        <v>483</v>
      </c>
      <c r="C52" t="s">
        <v>1115</v>
      </c>
    </row>
    <row r="53" spans="2:3" x14ac:dyDescent="0.25">
      <c r="B53" t="s">
        <v>485</v>
      </c>
      <c r="C53" t="s">
        <v>1116</v>
      </c>
    </row>
    <row r="54" spans="2:3" x14ac:dyDescent="0.25">
      <c r="B54" t="s">
        <v>487</v>
      </c>
      <c r="C54" t="s">
        <v>1117</v>
      </c>
    </row>
    <row r="55" spans="2:3" x14ac:dyDescent="0.25">
      <c r="B55" t="s">
        <v>489</v>
      </c>
      <c r="C55" t="s">
        <v>1118</v>
      </c>
    </row>
    <row r="56" spans="2:3" x14ac:dyDescent="0.25">
      <c r="B56" t="s">
        <v>491</v>
      </c>
      <c r="C56" t="s">
        <v>1119</v>
      </c>
    </row>
    <row r="57" spans="2:3" x14ac:dyDescent="0.25">
      <c r="B57" t="s">
        <v>493</v>
      </c>
      <c r="C57" t="s">
        <v>1120</v>
      </c>
    </row>
    <row r="58" spans="2:3" x14ac:dyDescent="0.25">
      <c r="B58" t="s">
        <v>495</v>
      </c>
      <c r="C58" t="s">
        <v>1121</v>
      </c>
    </row>
    <row r="59" spans="2:3" x14ac:dyDescent="0.25">
      <c r="B59" t="s">
        <v>497</v>
      </c>
      <c r="C59" t="s">
        <v>1122</v>
      </c>
    </row>
    <row r="60" spans="2:3" x14ac:dyDescent="0.25">
      <c r="B60" t="s">
        <v>499</v>
      </c>
      <c r="C60" t="s">
        <v>1123</v>
      </c>
    </row>
    <row r="61" spans="2:3" x14ac:dyDescent="0.25">
      <c r="B61" t="s">
        <v>501</v>
      </c>
      <c r="C61" t="s">
        <v>1124</v>
      </c>
    </row>
    <row r="62" spans="2:3" x14ac:dyDescent="0.25">
      <c r="B62" t="s">
        <v>503</v>
      </c>
      <c r="C62" t="s">
        <v>1125</v>
      </c>
    </row>
    <row r="63" spans="2:3" x14ac:dyDescent="0.25">
      <c r="B63" t="s">
        <v>505</v>
      </c>
      <c r="C63" t="s">
        <v>1126</v>
      </c>
    </row>
    <row r="64" spans="2:3" x14ac:dyDescent="0.25">
      <c r="B64" t="s">
        <v>507</v>
      </c>
      <c r="C64" t="s">
        <v>1127</v>
      </c>
    </row>
    <row r="65" spans="1:3" x14ac:dyDescent="0.25">
      <c r="B65" t="s">
        <v>509</v>
      </c>
      <c r="C65" t="s">
        <v>1128</v>
      </c>
    </row>
    <row r="66" spans="1:3" x14ac:dyDescent="0.25">
      <c r="B66" t="s">
        <v>511</v>
      </c>
      <c r="C66" t="s">
        <v>1129</v>
      </c>
    </row>
    <row r="67" spans="1:3" x14ac:dyDescent="0.25">
      <c r="B67" t="s">
        <v>513</v>
      </c>
      <c r="C67" t="s">
        <v>1130</v>
      </c>
    </row>
    <row r="68" spans="1:3" x14ac:dyDescent="0.25">
      <c r="B68" t="s">
        <v>515</v>
      </c>
      <c r="C68" t="s">
        <v>1131</v>
      </c>
    </row>
    <row r="69" spans="1:3" x14ac:dyDescent="0.25">
      <c r="A69" t="s">
        <v>1132</v>
      </c>
    </row>
    <row r="70" spans="1:3" x14ac:dyDescent="0.25">
      <c r="B70" t="s">
        <v>385</v>
      </c>
      <c r="C70" t="s">
        <v>1133</v>
      </c>
    </row>
    <row r="71" spans="1:3" x14ac:dyDescent="0.25">
      <c r="B71" t="s">
        <v>386</v>
      </c>
      <c r="C71" t="s">
        <v>1134</v>
      </c>
    </row>
    <row r="72" spans="1:3" x14ac:dyDescent="0.25">
      <c r="B72" t="s">
        <v>387</v>
      </c>
      <c r="C72" t="s">
        <v>880</v>
      </c>
    </row>
    <row r="73" spans="1:3" x14ac:dyDescent="0.25">
      <c r="B73" t="s">
        <v>389</v>
      </c>
      <c r="C73" t="s">
        <v>884</v>
      </c>
    </row>
    <row r="74" spans="1:3" x14ac:dyDescent="0.25">
      <c r="B74" t="s">
        <v>395</v>
      </c>
      <c r="C74" t="s">
        <v>1135</v>
      </c>
    </row>
    <row r="75" spans="1:3" x14ac:dyDescent="0.25">
      <c r="B75" t="s">
        <v>397</v>
      </c>
      <c r="C75" t="s">
        <v>1136</v>
      </c>
    </row>
    <row r="76" spans="1:3" x14ac:dyDescent="0.25">
      <c r="A76" t="s">
        <v>1137</v>
      </c>
    </row>
    <row r="77" spans="1:3" x14ac:dyDescent="0.25">
      <c r="B77" t="s">
        <v>385</v>
      </c>
      <c r="C77" t="s">
        <v>1138</v>
      </c>
    </row>
    <row r="78" spans="1:3" x14ac:dyDescent="0.25">
      <c r="B78" t="s">
        <v>386</v>
      </c>
      <c r="C78" t="s">
        <v>1139</v>
      </c>
    </row>
    <row r="79" spans="1:3" x14ac:dyDescent="0.25">
      <c r="B79" t="s">
        <v>387</v>
      </c>
      <c r="C79" t="s">
        <v>1140</v>
      </c>
    </row>
    <row r="80" spans="1:3" x14ac:dyDescent="0.25">
      <c r="B80" t="s">
        <v>389</v>
      </c>
      <c r="C80" t="s">
        <v>1141</v>
      </c>
    </row>
    <row r="81" spans="1:3" x14ac:dyDescent="0.25">
      <c r="B81" t="s">
        <v>395</v>
      </c>
      <c r="C81" t="s">
        <v>842</v>
      </c>
    </row>
    <row r="82" spans="1:3" x14ac:dyDescent="0.25">
      <c r="B82" t="s">
        <v>397</v>
      </c>
      <c r="C82" t="s">
        <v>843</v>
      </c>
    </row>
    <row r="83" spans="1:3" x14ac:dyDescent="0.25">
      <c r="B83" t="s">
        <v>399</v>
      </c>
      <c r="C83" t="s">
        <v>844</v>
      </c>
    </row>
    <row r="84" spans="1:3" x14ac:dyDescent="0.25">
      <c r="B84" t="s">
        <v>401</v>
      </c>
      <c r="C84" t="s">
        <v>1142</v>
      </c>
    </row>
    <row r="85" spans="1:3" x14ac:dyDescent="0.25">
      <c r="B85" t="s">
        <v>403</v>
      </c>
      <c r="C85" t="s">
        <v>846</v>
      </c>
    </row>
    <row r="86" spans="1:3" x14ac:dyDescent="0.25">
      <c r="B86" t="s">
        <v>405</v>
      </c>
      <c r="C86" t="s">
        <v>847</v>
      </c>
    </row>
    <row r="87" spans="1:3" x14ac:dyDescent="0.25">
      <c r="B87" t="s">
        <v>407</v>
      </c>
      <c r="C87" t="s">
        <v>848</v>
      </c>
    </row>
    <row r="88" spans="1:3" x14ac:dyDescent="0.25">
      <c r="B88" t="s">
        <v>409</v>
      </c>
      <c r="C88" t="s">
        <v>849</v>
      </c>
    </row>
    <row r="89" spans="1:3" x14ac:dyDescent="0.25">
      <c r="B89" t="s">
        <v>417</v>
      </c>
      <c r="C89" t="s">
        <v>1143</v>
      </c>
    </row>
    <row r="90" spans="1:3" x14ac:dyDescent="0.25">
      <c r="B90" t="s">
        <v>411</v>
      </c>
      <c r="C90" t="s">
        <v>1144</v>
      </c>
    </row>
    <row r="91" spans="1:3" x14ac:dyDescent="0.25">
      <c r="B91" t="s">
        <v>413</v>
      </c>
      <c r="C91" t="s">
        <v>1145</v>
      </c>
    </row>
    <row r="92" spans="1:3" x14ac:dyDescent="0.25">
      <c r="B92" t="s">
        <v>415</v>
      </c>
      <c r="C92" t="s">
        <v>1146</v>
      </c>
    </row>
    <row r="93" spans="1:3" x14ac:dyDescent="0.25">
      <c r="A93" t="s">
        <v>1147</v>
      </c>
    </row>
    <row r="94" spans="1:3" x14ac:dyDescent="0.25">
      <c r="B94" t="s">
        <v>385</v>
      </c>
      <c r="C94"/>
    </row>
    <row r="95" spans="1:3" x14ac:dyDescent="0.25">
      <c r="B95" t="s">
        <v>386</v>
      </c>
      <c r="C95"/>
    </row>
    <row r="96" spans="1:3" x14ac:dyDescent="0.25">
      <c r="B96" t="s">
        <v>387</v>
      </c>
      <c r="C96"/>
    </row>
    <row r="97" spans="1:3" x14ac:dyDescent="0.25">
      <c r="B97" t="s">
        <v>389</v>
      </c>
      <c r="C97"/>
    </row>
    <row r="98" spans="1:3" x14ac:dyDescent="0.25">
      <c r="B98" t="s">
        <v>395</v>
      </c>
      <c r="C98"/>
    </row>
    <row r="99" spans="1:3" x14ac:dyDescent="0.25">
      <c r="B99" t="s">
        <v>397</v>
      </c>
      <c r="C99"/>
    </row>
    <row r="100" spans="1:3" x14ac:dyDescent="0.25">
      <c r="B100" t="s">
        <v>399</v>
      </c>
      <c r="C100"/>
    </row>
    <row r="101" spans="1:3" x14ac:dyDescent="0.25">
      <c r="B101" t="s">
        <v>401</v>
      </c>
      <c r="C101"/>
    </row>
    <row r="102" spans="1:3" x14ac:dyDescent="0.25">
      <c r="B102" t="s">
        <v>403</v>
      </c>
      <c r="C102"/>
    </row>
    <row r="103" spans="1:3" x14ac:dyDescent="0.25">
      <c r="B103" t="s">
        <v>405</v>
      </c>
      <c r="C103"/>
    </row>
    <row r="104" spans="1:3" x14ac:dyDescent="0.25">
      <c r="A104" t="s">
        <v>1148</v>
      </c>
    </row>
    <row r="105" spans="1:3" x14ac:dyDescent="0.25">
      <c r="B105"/>
      <c r="C105" t="s">
        <v>731</v>
      </c>
    </row>
    <row r="106" spans="1:3" x14ac:dyDescent="0.25">
      <c r="B106"/>
      <c r="C106" t="s">
        <v>731</v>
      </c>
    </row>
    <row r="107" spans="1:3" x14ac:dyDescent="0.25">
      <c r="B107"/>
      <c r="C107" t="s">
        <v>731</v>
      </c>
    </row>
    <row r="108" spans="1:3" x14ac:dyDescent="0.25">
      <c r="A108" t="s">
        <v>1149</v>
      </c>
    </row>
    <row r="109" spans="1:3" x14ac:dyDescent="0.25">
      <c r="B109" t="s">
        <v>782</v>
      </c>
      <c r="C109" t="s">
        <v>1150</v>
      </c>
    </row>
    <row r="110" spans="1:3" x14ac:dyDescent="0.25">
      <c r="B110" t="s">
        <v>784</v>
      </c>
      <c r="C110" t="s">
        <v>1151</v>
      </c>
    </row>
    <row r="111" spans="1:3" x14ac:dyDescent="0.25">
      <c r="B111" t="s">
        <v>786</v>
      </c>
      <c r="C111" t="s">
        <v>1152</v>
      </c>
    </row>
    <row r="112" spans="1:3" x14ac:dyDescent="0.25">
      <c r="B112" t="s">
        <v>788</v>
      </c>
      <c r="C112" t="s">
        <v>1153</v>
      </c>
    </row>
    <row r="113" spans="2:3" x14ac:dyDescent="0.25">
      <c r="B113" t="s">
        <v>790</v>
      </c>
      <c r="C113" t="s">
        <v>1154</v>
      </c>
    </row>
    <row r="114" spans="2:3" x14ac:dyDescent="0.25">
      <c r="B114" t="s">
        <v>792</v>
      </c>
      <c r="C114" t="s">
        <v>1155</v>
      </c>
    </row>
    <row r="115" spans="2:3" x14ac:dyDescent="0.25">
      <c r="B115" t="s">
        <v>794</v>
      </c>
      <c r="C115" t="s">
        <v>1156</v>
      </c>
    </row>
    <row r="116" spans="2:3" x14ac:dyDescent="0.25">
      <c r="B116" t="s">
        <v>796</v>
      </c>
      <c r="C116" t="s">
        <v>1157</v>
      </c>
    </row>
    <row r="117" spans="2:3" x14ac:dyDescent="0.25">
      <c r="B117" t="s">
        <v>798</v>
      </c>
      <c r="C117" t="s">
        <v>1158</v>
      </c>
    </row>
    <row r="118" spans="2:3" x14ac:dyDescent="0.25">
      <c r="B118" t="s">
        <v>1159</v>
      </c>
      <c r="C118" t="s">
        <v>1160</v>
      </c>
    </row>
    <row r="119" spans="2:3" x14ac:dyDescent="0.25">
      <c r="B119" t="s">
        <v>1161</v>
      </c>
      <c r="C119" t="s">
        <v>1162</v>
      </c>
    </row>
    <row r="120" spans="2:3" x14ac:dyDescent="0.25">
      <c r="B120" t="s">
        <v>1163</v>
      </c>
      <c r="C120" t="s">
        <v>1164</v>
      </c>
    </row>
    <row r="121" spans="2:3" x14ac:dyDescent="0.25">
      <c r="B121" t="s">
        <v>1165</v>
      </c>
      <c r="C121" t="s">
        <v>1166</v>
      </c>
    </row>
    <row r="122" spans="2:3" x14ac:dyDescent="0.25">
      <c r="B122" t="s">
        <v>1167</v>
      </c>
      <c r="C122" t="s">
        <v>1168</v>
      </c>
    </row>
    <row r="123" spans="2:3" x14ac:dyDescent="0.25">
      <c r="B123" t="s">
        <v>1169</v>
      </c>
      <c r="C123" t="s">
        <v>1170</v>
      </c>
    </row>
    <row r="124" spans="2:3" x14ac:dyDescent="0.25">
      <c r="B124" t="s">
        <v>1171</v>
      </c>
      <c r="C124" t="s">
        <v>1172</v>
      </c>
    </row>
    <row r="125" spans="2:3" x14ac:dyDescent="0.25">
      <c r="B125" t="s">
        <v>1173</v>
      </c>
      <c r="C125" t="s">
        <v>1174</v>
      </c>
    </row>
    <row r="126" spans="2:3" x14ac:dyDescent="0.25">
      <c r="B126" t="s">
        <v>1175</v>
      </c>
      <c r="C126" t="s">
        <v>1176</v>
      </c>
    </row>
    <row r="127" spans="2:3" x14ac:dyDescent="0.25">
      <c r="B127" t="s">
        <v>1177</v>
      </c>
      <c r="C127" t="s">
        <v>1178</v>
      </c>
    </row>
    <row r="128" spans="2:3" x14ac:dyDescent="0.25">
      <c r="B128" t="s">
        <v>1179</v>
      </c>
      <c r="C128" t="s">
        <v>1180</v>
      </c>
    </row>
    <row r="129" spans="2:3" x14ac:dyDescent="0.25">
      <c r="B129" t="s">
        <v>1181</v>
      </c>
      <c r="C129" t="s">
        <v>1182</v>
      </c>
    </row>
    <row r="130" spans="2:3" x14ac:dyDescent="0.25">
      <c r="B130" t="s">
        <v>1183</v>
      </c>
      <c r="C130" t="s">
        <v>1184</v>
      </c>
    </row>
    <row r="131" spans="2:3" x14ac:dyDescent="0.25">
      <c r="B131" t="s">
        <v>1185</v>
      </c>
      <c r="C131" t="s">
        <v>1186</v>
      </c>
    </row>
    <row r="132" spans="2:3" x14ac:dyDescent="0.25">
      <c r="B132" t="s">
        <v>1187</v>
      </c>
      <c r="C132" t="s">
        <v>1188</v>
      </c>
    </row>
    <row r="133" spans="2:3" x14ac:dyDescent="0.25">
      <c r="B133" t="s">
        <v>1189</v>
      </c>
      <c r="C133" t="s">
        <v>1190</v>
      </c>
    </row>
    <row r="134" spans="2:3" x14ac:dyDescent="0.25">
      <c r="B134" t="s">
        <v>1191</v>
      </c>
      <c r="C134" t="s">
        <v>1192</v>
      </c>
    </row>
    <row r="135" spans="2:3" x14ac:dyDescent="0.25">
      <c r="B135" t="s">
        <v>1193</v>
      </c>
      <c r="C135" t="s">
        <v>1194</v>
      </c>
    </row>
    <row r="136" spans="2:3" x14ac:dyDescent="0.25">
      <c r="B136" t="s">
        <v>1195</v>
      </c>
      <c r="C136" t="s">
        <v>1196</v>
      </c>
    </row>
    <row r="137" spans="2:3" x14ac:dyDescent="0.25">
      <c r="B137" t="s">
        <v>1197</v>
      </c>
      <c r="C137" t="s">
        <v>1198</v>
      </c>
    </row>
    <row r="138" spans="2:3" x14ac:dyDescent="0.25">
      <c r="B138" t="s">
        <v>1199</v>
      </c>
      <c r="C138" t="s">
        <v>1200</v>
      </c>
    </row>
    <row r="139" spans="2:3" x14ac:dyDescent="0.25">
      <c r="B139" t="s">
        <v>1201</v>
      </c>
      <c r="C139" t="s">
        <v>1202</v>
      </c>
    </row>
    <row r="140" spans="2:3" x14ac:dyDescent="0.25">
      <c r="B140" t="s">
        <v>1203</v>
      </c>
      <c r="C140" t="s">
        <v>1204</v>
      </c>
    </row>
    <row r="141" spans="2:3" x14ac:dyDescent="0.25">
      <c r="B141" t="s">
        <v>1205</v>
      </c>
      <c r="C141" t="s">
        <v>1206</v>
      </c>
    </row>
    <row r="142" spans="2:3" x14ac:dyDescent="0.25">
      <c r="B142" t="s">
        <v>1207</v>
      </c>
      <c r="C142" t="s">
        <v>1208</v>
      </c>
    </row>
    <row r="143" spans="2:3" x14ac:dyDescent="0.25">
      <c r="B143" t="s">
        <v>1209</v>
      </c>
      <c r="C143" t="s">
        <v>1210</v>
      </c>
    </row>
    <row r="144" spans="2:3" x14ac:dyDescent="0.25">
      <c r="B144" t="s">
        <v>1211</v>
      </c>
      <c r="C144" t="s">
        <v>1212</v>
      </c>
    </row>
    <row r="145" spans="2:3" x14ac:dyDescent="0.25">
      <c r="B145" t="s">
        <v>1213</v>
      </c>
      <c r="C145" t="s">
        <v>1214</v>
      </c>
    </row>
    <row r="146" spans="2:3" x14ac:dyDescent="0.25">
      <c r="B146" t="s">
        <v>1215</v>
      </c>
      <c r="C146" t="s">
        <v>1216</v>
      </c>
    </row>
    <row r="147" spans="2:3" x14ac:dyDescent="0.25">
      <c r="B147" t="s">
        <v>1217</v>
      </c>
      <c r="C147" t="s">
        <v>1218</v>
      </c>
    </row>
    <row r="148" spans="2:3" x14ac:dyDescent="0.25">
      <c r="B148" t="s">
        <v>1219</v>
      </c>
      <c r="C148" t="s">
        <v>1220</v>
      </c>
    </row>
    <row r="149" spans="2:3" x14ac:dyDescent="0.25">
      <c r="B149" t="s">
        <v>1221</v>
      </c>
      <c r="C149" t="s">
        <v>1222</v>
      </c>
    </row>
    <row r="150" spans="2:3" x14ac:dyDescent="0.25">
      <c r="B150" t="s">
        <v>1223</v>
      </c>
      <c r="C150" t="s">
        <v>1224</v>
      </c>
    </row>
    <row r="151" spans="2:3" x14ac:dyDescent="0.25">
      <c r="B151" t="s">
        <v>1225</v>
      </c>
      <c r="C151" t="s">
        <v>1226</v>
      </c>
    </row>
    <row r="152" spans="2:3" x14ac:dyDescent="0.25">
      <c r="B152" t="s">
        <v>1227</v>
      </c>
      <c r="C152" t="s">
        <v>1228</v>
      </c>
    </row>
    <row r="153" spans="2:3" x14ac:dyDescent="0.25">
      <c r="B153" t="s">
        <v>1229</v>
      </c>
      <c r="C153" t="s">
        <v>1230</v>
      </c>
    </row>
    <row r="154" spans="2:3" x14ac:dyDescent="0.25">
      <c r="B154" t="s">
        <v>1231</v>
      </c>
      <c r="C154" t="s">
        <v>1232</v>
      </c>
    </row>
    <row r="155" spans="2:3" x14ac:dyDescent="0.25">
      <c r="B155" t="s">
        <v>1233</v>
      </c>
      <c r="C155" t="s">
        <v>1234</v>
      </c>
    </row>
    <row r="156" spans="2:3" x14ac:dyDescent="0.25">
      <c r="B156" t="s">
        <v>1235</v>
      </c>
      <c r="C156" t="s">
        <v>1236</v>
      </c>
    </row>
    <row r="157" spans="2:3" x14ac:dyDescent="0.25">
      <c r="B157" t="s">
        <v>1237</v>
      </c>
      <c r="C157" t="s">
        <v>1238</v>
      </c>
    </row>
    <row r="158" spans="2:3" x14ac:dyDescent="0.25">
      <c r="B158" t="s">
        <v>1239</v>
      </c>
      <c r="C158" t="s">
        <v>1240</v>
      </c>
    </row>
    <row r="159" spans="2:3" x14ac:dyDescent="0.25">
      <c r="B159" t="s">
        <v>1241</v>
      </c>
      <c r="C159" t="s">
        <v>1242</v>
      </c>
    </row>
    <row r="160" spans="2:3" x14ac:dyDescent="0.25">
      <c r="B160" t="s">
        <v>1243</v>
      </c>
      <c r="C160" t="s">
        <v>1244</v>
      </c>
    </row>
    <row r="161" spans="2:3" x14ac:dyDescent="0.25">
      <c r="B161" t="s">
        <v>1245</v>
      </c>
      <c r="C161" t="s">
        <v>1246</v>
      </c>
    </row>
    <row r="162" spans="2:3" x14ac:dyDescent="0.25">
      <c r="B162" t="s">
        <v>1247</v>
      </c>
      <c r="C162" t="s">
        <v>1248</v>
      </c>
    </row>
    <row r="163" spans="2:3" x14ac:dyDescent="0.25">
      <c r="B163" t="s">
        <v>1249</v>
      </c>
      <c r="C163" t="s">
        <v>1250</v>
      </c>
    </row>
    <row r="164" spans="2:3" x14ac:dyDescent="0.25">
      <c r="B164" t="s">
        <v>1251</v>
      </c>
      <c r="C164" t="s">
        <v>1252</v>
      </c>
    </row>
    <row r="165" spans="2:3" x14ac:dyDescent="0.25">
      <c r="B165" t="s">
        <v>1253</v>
      </c>
      <c r="C165" t="s">
        <v>1254</v>
      </c>
    </row>
    <row r="166" spans="2:3" x14ac:dyDescent="0.25">
      <c r="B166" t="s">
        <v>1255</v>
      </c>
      <c r="C166" t="s">
        <v>1256</v>
      </c>
    </row>
    <row r="167" spans="2:3" x14ac:dyDescent="0.25">
      <c r="B167" t="s">
        <v>1257</v>
      </c>
      <c r="C167" t="s">
        <v>1258</v>
      </c>
    </row>
    <row r="168" spans="2:3" x14ac:dyDescent="0.25">
      <c r="B168" t="s">
        <v>1259</v>
      </c>
      <c r="C168" t="s">
        <v>1260</v>
      </c>
    </row>
    <row r="169" spans="2:3" x14ac:dyDescent="0.25">
      <c r="B169" t="s">
        <v>1261</v>
      </c>
      <c r="C169" t="s">
        <v>1262</v>
      </c>
    </row>
    <row r="170" spans="2:3" x14ac:dyDescent="0.25">
      <c r="B170" t="s">
        <v>1263</v>
      </c>
      <c r="C170" t="s">
        <v>1264</v>
      </c>
    </row>
    <row r="171" spans="2:3" x14ac:dyDescent="0.25">
      <c r="B171" t="s">
        <v>1265</v>
      </c>
      <c r="C171" t="s">
        <v>1266</v>
      </c>
    </row>
    <row r="172" spans="2:3" x14ac:dyDescent="0.25">
      <c r="B172" t="s">
        <v>1267</v>
      </c>
      <c r="C172" t="s">
        <v>1268</v>
      </c>
    </row>
    <row r="173" spans="2:3" x14ac:dyDescent="0.25">
      <c r="B173" t="s">
        <v>1269</v>
      </c>
      <c r="C173" t="s">
        <v>1270</v>
      </c>
    </row>
    <row r="174" spans="2:3" x14ac:dyDescent="0.25">
      <c r="B174" t="s">
        <v>1271</v>
      </c>
      <c r="C174" t="s">
        <v>1272</v>
      </c>
    </row>
    <row r="175" spans="2:3" x14ac:dyDescent="0.25">
      <c r="B175" t="s">
        <v>1273</v>
      </c>
      <c r="C175" t="s">
        <v>1274</v>
      </c>
    </row>
    <row r="176" spans="2:3" x14ac:dyDescent="0.25">
      <c r="B176" t="s">
        <v>1275</v>
      </c>
      <c r="C176" t="s">
        <v>1276</v>
      </c>
    </row>
    <row r="177" spans="2:3" x14ac:dyDescent="0.25">
      <c r="B177" t="s">
        <v>1277</v>
      </c>
      <c r="C177" t="s">
        <v>1278</v>
      </c>
    </row>
    <row r="178" spans="2:3" x14ac:dyDescent="0.25">
      <c r="B178" t="s">
        <v>1279</v>
      </c>
      <c r="C178" t="s">
        <v>1280</v>
      </c>
    </row>
    <row r="179" spans="2:3" x14ac:dyDescent="0.25">
      <c r="B179" t="s">
        <v>1281</v>
      </c>
      <c r="C179" t="s">
        <v>1282</v>
      </c>
    </row>
    <row r="180" spans="2:3" x14ac:dyDescent="0.25">
      <c r="B180" t="s">
        <v>1283</v>
      </c>
      <c r="C180" t="s">
        <v>1284</v>
      </c>
    </row>
    <row r="181" spans="2:3" x14ac:dyDescent="0.25">
      <c r="B181" t="s">
        <v>1285</v>
      </c>
      <c r="C181" t="s">
        <v>1286</v>
      </c>
    </row>
    <row r="182" spans="2:3" x14ac:dyDescent="0.25">
      <c r="B182" t="s">
        <v>1287</v>
      </c>
      <c r="C182" t="s">
        <v>1288</v>
      </c>
    </row>
    <row r="183" spans="2:3" x14ac:dyDescent="0.25">
      <c r="B183" t="s">
        <v>1289</v>
      </c>
      <c r="C183" t="s">
        <v>1290</v>
      </c>
    </row>
    <row r="184" spans="2:3" x14ac:dyDescent="0.25">
      <c r="B184" t="s">
        <v>1291</v>
      </c>
      <c r="C184" t="s">
        <v>1292</v>
      </c>
    </row>
    <row r="185" spans="2:3" x14ac:dyDescent="0.25">
      <c r="B185" t="s">
        <v>1293</v>
      </c>
      <c r="C185" t="s">
        <v>1294</v>
      </c>
    </row>
    <row r="186" spans="2:3" x14ac:dyDescent="0.25">
      <c r="B186" t="s">
        <v>1295</v>
      </c>
      <c r="C186" t="s">
        <v>1296</v>
      </c>
    </row>
    <row r="187" spans="2:3" x14ac:dyDescent="0.25">
      <c r="B187" t="s">
        <v>1297</v>
      </c>
      <c r="C187" t="s">
        <v>1298</v>
      </c>
    </row>
    <row r="188" spans="2:3" x14ac:dyDescent="0.25">
      <c r="B188" t="s">
        <v>1299</v>
      </c>
      <c r="C188" t="s">
        <v>1300</v>
      </c>
    </row>
    <row r="189" spans="2:3" x14ac:dyDescent="0.25">
      <c r="B189" t="s">
        <v>1301</v>
      </c>
      <c r="C189" t="s">
        <v>1302</v>
      </c>
    </row>
    <row r="190" spans="2:3" x14ac:dyDescent="0.25">
      <c r="B190" t="s">
        <v>1303</v>
      </c>
      <c r="C190" t="s">
        <v>1304</v>
      </c>
    </row>
    <row r="191" spans="2:3" x14ac:dyDescent="0.25">
      <c r="B191" t="s">
        <v>1305</v>
      </c>
      <c r="C191" t="s">
        <v>1306</v>
      </c>
    </row>
    <row r="192" spans="2:3" x14ac:dyDescent="0.25">
      <c r="B192" t="s">
        <v>1307</v>
      </c>
      <c r="C192" t="s">
        <v>1308</v>
      </c>
    </row>
    <row r="193" spans="2:3" x14ac:dyDescent="0.25">
      <c r="B193" t="s">
        <v>1309</v>
      </c>
      <c r="C193" t="s">
        <v>1310</v>
      </c>
    </row>
    <row r="194" spans="2:3" x14ac:dyDescent="0.25">
      <c r="B194" t="s">
        <v>1311</v>
      </c>
      <c r="C194" t="s">
        <v>1312</v>
      </c>
    </row>
    <row r="195" spans="2:3" x14ac:dyDescent="0.25">
      <c r="B195" t="s">
        <v>1313</v>
      </c>
      <c r="C195" t="s">
        <v>1314</v>
      </c>
    </row>
    <row r="196" spans="2:3" x14ac:dyDescent="0.25">
      <c r="B196" t="s">
        <v>1315</v>
      </c>
      <c r="C196" t="s">
        <v>1316</v>
      </c>
    </row>
    <row r="197" spans="2:3" x14ac:dyDescent="0.25">
      <c r="B197" t="s">
        <v>1317</v>
      </c>
      <c r="C197" t="s">
        <v>1318</v>
      </c>
    </row>
    <row r="198" spans="2:3" x14ac:dyDescent="0.25">
      <c r="B198" t="s">
        <v>1319</v>
      </c>
      <c r="C198" t="s">
        <v>1320</v>
      </c>
    </row>
    <row r="199" spans="2:3" x14ac:dyDescent="0.25">
      <c r="B199" t="s">
        <v>1321</v>
      </c>
      <c r="C199" t="s">
        <v>1322</v>
      </c>
    </row>
    <row r="200" spans="2:3" x14ac:dyDescent="0.25">
      <c r="B200" t="s">
        <v>1323</v>
      </c>
      <c r="C200" t="s">
        <v>1324</v>
      </c>
    </row>
    <row r="201" spans="2:3" x14ac:dyDescent="0.25">
      <c r="B201" t="s">
        <v>1325</v>
      </c>
      <c r="C201" t="s">
        <v>1326</v>
      </c>
    </row>
    <row r="202" spans="2:3" x14ac:dyDescent="0.25">
      <c r="B202" t="s">
        <v>1327</v>
      </c>
      <c r="C202" t="s">
        <v>1328</v>
      </c>
    </row>
    <row r="203" spans="2:3" x14ac:dyDescent="0.25">
      <c r="B203" t="s">
        <v>1329</v>
      </c>
      <c r="C203" t="s">
        <v>1330</v>
      </c>
    </row>
    <row r="204" spans="2:3" x14ac:dyDescent="0.25">
      <c r="B204" t="s">
        <v>1331</v>
      </c>
      <c r="C204" t="s">
        <v>1332</v>
      </c>
    </row>
    <row r="205" spans="2:3" x14ac:dyDescent="0.25">
      <c r="B205" t="s">
        <v>800</v>
      </c>
      <c r="C205" t="s">
        <v>1333</v>
      </c>
    </row>
    <row r="206" spans="2:3" x14ac:dyDescent="0.25">
      <c r="B206" t="s">
        <v>1334</v>
      </c>
      <c r="C206" t="s">
        <v>1335</v>
      </c>
    </row>
    <row r="207" spans="2:3" x14ac:dyDescent="0.25">
      <c r="B207" t="s">
        <v>1336</v>
      </c>
      <c r="C207" t="s">
        <v>1337</v>
      </c>
    </row>
    <row r="208" spans="2:3" x14ac:dyDescent="0.25">
      <c r="B208" t="s">
        <v>1338</v>
      </c>
      <c r="C208" t="s">
        <v>1339</v>
      </c>
    </row>
    <row r="209" spans="2:3" x14ac:dyDescent="0.25">
      <c r="B209" t="s">
        <v>1340</v>
      </c>
      <c r="C209" t="s">
        <v>1341</v>
      </c>
    </row>
    <row r="210" spans="2:3" x14ac:dyDescent="0.25">
      <c r="B210" t="s">
        <v>1342</v>
      </c>
      <c r="C210" t="s">
        <v>1343</v>
      </c>
    </row>
    <row r="211" spans="2:3" x14ac:dyDescent="0.25">
      <c r="B211" t="s">
        <v>1344</v>
      </c>
      <c r="C211" t="s">
        <v>1345</v>
      </c>
    </row>
    <row r="212" spans="2:3" x14ac:dyDescent="0.25">
      <c r="B212" t="s">
        <v>1346</v>
      </c>
      <c r="C212" t="s">
        <v>1347</v>
      </c>
    </row>
    <row r="213" spans="2:3" x14ac:dyDescent="0.25">
      <c r="B213" t="s">
        <v>1348</v>
      </c>
      <c r="C213" t="s">
        <v>1349</v>
      </c>
    </row>
    <row r="214" spans="2:3" x14ac:dyDescent="0.25">
      <c r="B214" t="s">
        <v>1350</v>
      </c>
      <c r="C214" t="s">
        <v>1351</v>
      </c>
    </row>
    <row r="215" spans="2:3" x14ac:dyDescent="0.25">
      <c r="B215" t="s">
        <v>1352</v>
      </c>
      <c r="C215" t="s">
        <v>1353</v>
      </c>
    </row>
    <row r="216" spans="2:3" x14ac:dyDescent="0.25">
      <c r="B216" t="s">
        <v>1354</v>
      </c>
      <c r="C216" t="s">
        <v>1355</v>
      </c>
    </row>
    <row r="217" spans="2:3" x14ac:dyDescent="0.25">
      <c r="B217" t="s">
        <v>1356</v>
      </c>
      <c r="C217" t="s">
        <v>1357</v>
      </c>
    </row>
    <row r="218" spans="2:3" x14ac:dyDescent="0.25">
      <c r="B218" t="s">
        <v>1358</v>
      </c>
      <c r="C218" t="s">
        <v>1359</v>
      </c>
    </row>
    <row r="219" spans="2:3" x14ac:dyDescent="0.25">
      <c r="B219" t="s">
        <v>1360</v>
      </c>
      <c r="C219" t="s">
        <v>1361</v>
      </c>
    </row>
    <row r="220" spans="2:3" x14ac:dyDescent="0.25">
      <c r="B220" t="s">
        <v>1362</v>
      </c>
      <c r="C220" t="s">
        <v>1363</v>
      </c>
    </row>
    <row r="221" spans="2:3" x14ac:dyDescent="0.25">
      <c r="B221" t="s">
        <v>1364</v>
      </c>
      <c r="C221" t="s">
        <v>1365</v>
      </c>
    </row>
    <row r="222" spans="2:3" x14ac:dyDescent="0.25">
      <c r="B222" t="s">
        <v>1366</v>
      </c>
      <c r="C222" t="s">
        <v>1367</v>
      </c>
    </row>
    <row r="223" spans="2:3" x14ac:dyDescent="0.25">
      <c r="B223" t="s">
        <v>1368</v>
      </c>
      <c r="C223" t="s">
        <v>1369</v>
      </c>
    </row>
    <row r="224" spans="2:3" x14ac:dyDescent="0.25">
      <c r="B224" t="s">
        <v>1370</v>
      </c>
      <c r="C224" t="s">
        <v>1371</v>
      </c>
    </row>
    <row r="225" spans="2:3" x14ac:dyDescent="0.25">
      <c r="B225" t="s">
        <v>1372</v>
      </c>
      <c r="C225" t="s">
        <v>1373</v>
      </c>
    </row>
    <row r="226" spans="2:3" x14ac:dyDescent="0.25">
      <c r="B226" t="s">
        <v>1374</v>
      </c>
      <c r="C226" t="s">
        <v>1375</v>
      </c>
    </row>
    <row r="227" spans="2:3" x14ac:dyDescent="0.25">
      <c r="B227" t="s">
        <v>1376</v>
      </c>
      <c r="C227" t="s">
        <v>1377</v>
      </c>
    </row>
    <row r="228" spans="2:3" x14ac:dyDescent="0.25">
      <c r="B228" t="s">
        <v>1378</v>
      </c>
      <c r="C228" t="s">
        <v>1379</v>
      </c>
    </row>
    <row r="229" spans="2:3" x14ac:dyDescent="0.25">
      <c r="B229" t="s">
        <v>1380</v>
      </c>
      <c r="C229" t="s">
        <v>1381</v>
      </c>
    </row>
    <row r="230" spans="2:3" x14ac:dyDescent="0.25">
      <c r="B230" t="s">
        <v>1382</v>
      </c>
      <c r="C230" t="s">
        <v>1383</v>
      </c>
    </row>
    <row r="231" spans="2:3" x14ac:dyDescent="0.25">
      <c r="B231" t="s">
        <v>1384</v>
      </c>
      <c r="C231" t="s">
        <v>1385</v>
      </c>
    </row>
    <row r="232" spans="2:3" x14ac:dyDescent="0.25">
      <c r="B232" t="s">
        <v>1386</v>
      </c>
      <c r="C232" t="s">
        <v>1387</v>
      </c>
    </row>
    <row r="233" spans="2:3" x14ac:dyDescent="0.25">
      <c r="B233" t="s">
        <v>1388</v>
      </c>
      <c r="C233" t="s">
        <v>1389</v>
      </c>
    </row>
    <row r="234" spans="2:3" x14ac:dyDescent="0.25">
      <c r="B234" t="s">
        <v>1390</v>
      </c>
      <c r="C234" t="s">
        <v>1391</v>
      </c>
    </row>
    <row r="235" spans="2:3" x14ac:dyDescent="0.25">
      <c r="B235" t="s">
        <v>1392</v>
      </c>
      <c r="C235" t="s">
        <v>1393</v>
      </c>
    </row>
    <row r="236" spans="2:3" x14ac:dyDescent="0.25">
      <c r="B236" t="s">
        <v>1394</v>
      </c>
      <c r="C236" t="s">
        <v>1395</v>
      </c>
    </row>
    <row r="237" spans="2:3" x14ac:dyDescent="0.25">
      <c r="B237" t="s">
        <v>1396</v>
      </c>
      <c r="C237" t="s">
        <v>1397</v>
      </c>
    </row>
    <row r="238" spans="2:3" x14ac:dyDescent="0.25">
      <c r="B238" t="s">
        <v>1398</v>
      </c>
      <c r="C238" t="s">
        <v>1399</v>
      </c>
    </row>
    <row r="239" spans="2:3" x14ac:dyDescent="0.25">
      <c r="B239" t="s">
        <v>1400</v>
      </c>
      <c r="C239" t="s">
        <v>1401</v>
      </c>
    </row>
    <row r="240" spans="2:3" x14ac:dyDescent="0.25">
      <c r="B240" t="s">
        <v>1402</v>
      </c>
      <c r="C240" t="s">
        <v>1403</v>
      </c>
    </row>
    <row r="241" spans="2:3" x14ac:dyDescent="0.25">
      <c r="B241" t="s">
        <v>1404</v>
      </c>
      <c r="C241" t="s">
        <v>1405</v>
      </c>
    </row>
    <row r="242" spans="2:3" x14ac:dyDescent="0.25">
      <c r="B242" t="s">
        <v>1406</v>
      </c>
      <c r="C242" t="s">
        <v>1407</v>
      </c>
    </row>
    <row r="243" spans="2:3" x14ac:dyDescent="0.25">
      <c r="B243" t="s">
        <v>1408</v>
      </c>
      <c r="C243" t="s">
        <v>1409</v>
      </c>
    </row>
    <row r="244" spans="2:3" x14ac:dyDescent="0.25">
      <c r="B244" t="s">
        <v>1410</v>
      </c>
      <c r="C244" t="s">
        <v>1411</v>
      </c>
    </row>
    <row r="245" spans="2:3" x14ac:dyDescent="0.25">
      <c r="B245" t="s">
        <v>1412</v>
      </c>
      <c r="C245" t="s">
        <v>1413</v>
      </c>
    </row>
    <row r="246" spans="2:3" x14ac:dyDescent="0.25">
      <c r="B246" t="s">
        <v>1414</v>
      </c>
      <c r="C246" t="s">
        <v>1415</v>
      </c>
    </row>
    <row r="247" spans="2:3" x14ac:dyDescent="0.25">
      <c r="B247" t="s">
        <v>1416</v>
      </c>
      <c r="C247" t="s">
        <v>1417</v>
      </c>
    </row>
    <row r="248" spans="2:3" x14ac:dyDescent="0.25">
      <c r="B248" t="s">
        <v>1418</v>
      </c>
      <c r="C248" t="s">
        <v>1419</v>
      </c>
    </row>
    <row r="249" spans="2:3" x14ac:dyDescent="0.25">
      <c r="B249" t="s">
        <v>1420</v>
      </c>
      <c r="C249" t="s">
        <v>1421</v>
      </c>
    </row>
    <row r="250" spans="2:3" x14ac:dyDescent="0.25">
      <c r="B250" t="s">
        <v>1422</v>
      </c>
      <c r="C250" t="s">
        <v>1423</v>
      </c>
    </row>
    <row r="251" spans="2:3" x14ac:dyDescent="0.25">
      <c r="B251" t="s">
        <v>1424</v>
      </c>
      <c r="C251" t="s">
        <v>1425</v>
      </c>
    </row>
    <row r="252" spans="2:3" x14ac:dyDescent="0.25">
      <c r="B252" t="s">
        <v>1426</v>
      </c>
      <c r="C252" t="s">
        <v>1427</v>
      </c>
    </row>
    <row r="253" spans="2:3" x14ac:dyDescent="0.25">
      <c r="B253" t="s">
        <v>1428</v>
      </c>
      <c r="C253" t="s">
        <v>1429</v>
      </c>
    </row>
    <row r="254" spans="2:3" x14ac:dyDescent="0.25">
      <c r="B254" t="s">
        <v>1430</v>
      </c>
      <c r="C254" t="s">
        <v>1431</v>
      </c>
    </row>
    <row r="255" spans="2:3" x14ac:dyDescent="0.25">
      <c r="B255" t="s">
        <v>1432</v>
      </c>
      <c r="C255" t="s">
        <v>1433</v>
      </c>
    </row>
    <row r="256" spans="2:3" x14ac:dyDescent="0.25">
      <c r="B256" t="s">
        <v>1434</v>
      </c>
      <c r="C256" t="s">
        <v>1435</v>
      </c>
    </row>
    <row r="257" spans="2:3" x14ac:dyDescent="0.25">
      <c r="B257" t="s">
        <v>1436</v>
      </c>
      <c r="C257" t="s">
        <v>1437</v>
      </c>
    </row>
    <row r="258" spans="2:3" x14ac:dyDescent="0.25">
      <c r="B258" t="s">
        <v>1438</v>
      </c>
      <c r="C258" t="s">
        <v>1439</v>
      </c>
    </row>
    <row r="259" spans="2:3" x14ac:dyDescent="0.25">
      <c r="B259" t="s">
        <v>1440</v>
      </c>
      <c r="C259" t="s">
        <v>1441</v>
      </c>
    </row>
    <row r="260" spans="2:3" x14ac:dyDescent="0.25">
      <c r="B260" t="s">
        <v>1442</v>
      </c>
      <c r="C260" t="s">
        <v>1443</v>
      </c>
    </row>
    <row r="261" spans="2:3" x14ac:dyDescent="0.25">
      <c r="B261" t="s">
        <v>1444</v>
      </c>
      <c r="C261" t="s">
        <v>1445</v>
      </c>
    </row>
    <row r="262" spans="2:3" x14ac:dyDescent="0.25">
      <c r="B262" t="s">
        <v>1446</v>
      </c>
      <c r="C262" t="s">
        <v>1447</v>
      </c>
    </row>
    <row r="263" spans="2:3" x14ac:dyDescent="0.25">
      <c r="B263" t="s">
        <v>1448</v>
      </c>
      <c r="C263" t="s">
        <v>1449</v>
      </c>
    </row>
    <row r="264" spans="2:3" x14ac:dyDescent="0.25">
      <c r="B264" t="s">
        <v>1450</v>
      </c>
      <c r="C264" t="s">
        <v>1451</v>
      </c>
    </row>
    <row r="265" spans="2:3" x14ac:dyDescent="0.25">
      <c r="B265" t="s">
        <v>1452</v>
      </c>
      <c r="C265" t="s">
        <v>1453</v>
      </c>
    </row>
    <row r="266" spans="2:3" x14ac:dyDescent="0.25">
      <c r="B266" t="s">
        <v>1454</v>
      </c>
      <c r="C266" t="s">
        <v>1455</v>
      </c>
    </row>
    <row r="267" spans="2:3" x14ac:dyDescent="0.25">
      <c r="B267" t="s">
        <v>1456</v>
      </c>
      <c r="C267" t="s">
        <v>1457</v>
      </c>
    </row>
    <row r="268" spans="2:3" x14ac:dyDescent="0.25">
      <c r="B268" t="s">
        <v>1458</v>
      </c>
      <c r="C268" t="s">
        <v>1459</v>
      </c>
    </row>
    <row r="269" spans="2:3" x14ac:dyDescent="0.25">
      <c r="B269" t="s">
        <v>1460</v>
      </c>
      <c r="C269" t="s">
        <v>1461</v>
      </c>
    </row>
    <row r="270" spans="2:3" x14ac:dyDescent="0.25">
      <c r="B270" t="s">
        <v>1462</v>
      </c>
      <c r="C270" t="s">
        <v>1463</v>
      </c>
    </row>
    <row r="271" spans="2:3" x14ac:dyDescent="0.25">
      <c r="B271" t="s">
        <v>1464</v>
      </c>
      <c r="C271" t="s">
        <v>1465</v>
      </c>
    </row>
    <row r="272" spans="2:3" x14ac:dyDescent="0.25">
      <c r="B272" t="s">
        <v>1466</v>
      </c>
      <c r="C272" t="s">
        <v>1467</v>
      </c>
    </row>
    <row r="273" spans="2:3" x14ac:dyDescent="0.25">
      <c r="B273" t="s">
        <v>1468</v>
      </c>
      <c r="C273" t="s">
        <v>1469</v>
      </c>
    </row>
    <row r="274" spans="2:3" x14ac:dyDescent="0.25">
      <c r="B274" t="s">
        <v>1470</v>
      </c>
      <c r="C274" t="s">
        <v>1471</v>
      </c>
    </row>
    <row r="275" spans="2:3" x14ac:dyDescent="0.25">
      <c r="B275" t="s">
        <v>1472</v>
      </c>
      <c r="C275" t="s">
        <v>1473</v>
      </c>
    </row>
    <row r="276" spans="2:3" x14ac:dyDescent="0.25">
      <c r="B276" t="s">
        <v>1474</v>
      </c>
      <c r="C276" t="s">
        <v>1475</v>
      </c>
    </row>
    <row r="277" spans="2:3" x14ac:dyDescent="0.25">
      <c r="B277" t="s">
        <v>1476</v>
      </c>
      <c r="C277" t="s">
        <v>1477</v>
      </c>
    </row>
    <row r="278" spans="2:3" x14ac:dyDescent="0.25">
      <c r="B278" t="s">
        <v>1478</v>
      </c>
      <c r="C278" t="s">
        <v>1479</v>
      </c>
    </row>
    <row r="279" spans="2:3" x14ac:dyDescent="0.25">
      <c r="B279" t="s">
        <v>1480</v>
      </c>
      <c r="C279" t="s">
        <v>1481</v>
      </c>
    </row>
    <row r="280" spans="2:3" x14ac:dyDescent="0.25">
      <c r="B280" t="s">
        <v>1482</v>
      </c>
      <c r="C280" t="s">
        <v>1483</v>
      </c>
    </row>
    <row r="281" spans="2:3" x14ac:dyDescent="0.25">
      <c r="B281" t="s">
        <v>1484</v>
      </c>
      <c r="C281" t="s">
        <v>1485</v>
      </c>
    </row>
    <row r="282" spans="2:3" x14ac:dyDescent="0.25">
      <c r="B282" t="s">
        <v>1486</v>
      </c>
      <c r="C282" t="s">
        <v>1487</v>
      </c>
    </row>
    <row r="283" spans="2:3" x14ac:dyDescent="0.25">
      <c r="B283" t="s">
        <v>1488</v>
      </c>
      <c r="C283" t="s">
        <v>1489</v>
      </c>
    </row>
    <row r="284" spans="2:3" x14ac:dyDescent="0.25">
      <c r="B284" t="s">
        <v>1490</v>
      </c>
      <c r="C284" t="s">
        <v>1491</v>
      </c>
    </row>
    <row r="285" spans="2:3" x14ac:dyDescent="0.25">
      <c r="B285" t="s">
        <v>1492</v>
      </c>
      <c r="C285" t="s">
        <v>1493</v>
      </c>
    </row>
    <row r="286" spans="2:3" x14ac:dyDescent="0.25">
      <c r="B286" t="s">
        <v>1494</v>
      </c>
      <c r="C286" t="s">
        <v>1495</v>
      </c>
    </row>
    <row r="287" spans="2:3" x14ac:dyDescent="0.25">
      <c r="B287" t="s">
        <v>1496</v>
      </c>
      <c r="C287" t="s">
        <v>1497</v>
      </c>
    </row>
    <row r="288" spans="2:3" x14ac:dyDescent="0.25">
      <c r="B288" t="s">
        <v>1498</v>
      </c>
      <c r="C288" t="s">
        <v>1499</v>
      </c>
    </row>
    <row r="289" spans="2:3" x14ac:dyDescent="0.25">
      <c r="B289" t="s">
        <v>1500</v>
      </c>
      <c r="C289" t="s">
        <v>1501</v>
      </c>
    </row>
    <row r="290" spans="2:3" x14ac:dyDescent="0.25">
      <c r="B290" t="s">
        <v>1502</v>
      </c>
      <c r="C290" t="s">
        <v>1503</v>
      </c>
    </row>
    <row r="291" spans="2:3" x14ac:dyDescent="0.25">
      <c r="B291" t="s">
        <v>1504</v>
      </c>
      <c r="C291" t="s">
        <v>1505</v>
      </c>
    </row>
    <row r="292" spans="2:3" x14ac:dyDescent="0.25">
      <c r="B292" t="s">
        <v>1506</v>
      </c>
      <c r="C292" t="s">
        <v>1507</v>
      </c>
    </row>
    <row r="293" spans="2:3" x14ac:dyDescent="0.25">
      <c r="B293" t="s">
        <v>1508</v>
      </c>
      <c r="C293" t="s">
        <v>1509</v>
      </c>
    </row>
    <row r="294" spans="2:3" x14ac:dyDescent="0.25">
      <c r="B294" t="s">
        <v>1510</v>
      </c>
      <c r="C294" t="s">
        <v>1511</v>
      </c>
    </row>
    <row r="295" spans="2:3" x14ac:dyDescent="0.25">
      <c r="B295" t="s">
        <v>1512</v>
      </c>
      <c r="C295" t="s">
        <v>1513</v>
      </c>
    </row>
    <row r="296" spans="2:3" x14ac:dyDescent="0.25">
      <c r="B296" t="s">
        <v>1514</v>
      </c>
      <c r="C296" t="s">
        <v>1515</v>
      </c>
    </row>
    <row r="297" spans="2:3" x14ac:dyDescent="0.25">
      <c r="B297" t="s">
        <v>1516</v>
      </c>
      <c r="C297" t="s">
        <v>1517</v>
      </c>
    </row>
    <row r="298" spans="2:3" x14ac:dyDescent="0.25">
      <c r="B298" t="s">
        <v>1518</v>
      </c>
      <c r="C298" t="s">
        <v>1519</v>
      </c>
    </row>
    <row r="299" spans="2:3" x14ac:dyDescent="0.25">
      <c r="B299" t="s">
        <v>1520</v>
      </c>
      <c r="C299" t="s">
        <v>1521</v>
      </c>
    </row>
    <row r="300" spans="2:3" x14ac:dyDescent="0.25">
      <c r="B300" t="s">
        <v>1522</v>
      </c>
      <c r="C300" t="s">
        <v>1523</v>
      </c>
    </row>
    <row r="301" spans="2:3" x14ac:dyDescent="0.25">
      <c r="B301" t="s">
        <v>1524</v>
      </c>
      <c r="C301" t="s">
        <v>1525</v>
      </c>
    </row>
    <row r="302" spans="2:3" x14ac:dyDescent="0.25">
      <c r="B302" t="s">
        <v>1526</v>
      </c>
      <c r="C302" t="s">
        <v>1527</v>
      </c>
    </row>
    <row r="303" spans="2:3" x14ac:dyDescent="0.25">
      <c r="B303" t="s">
        <v>1528</v>
      </c>
      <c r="C303" t="s">
        <v>1529</v>
      </c>
    </row>
    <row r="304" spans="2:3" x14ac:dyDescent="0.25">
      <c r="B304" t="s">
        <v>1530</v>
      </c>
      <c r="C304" t="s">
        <v>1531</v>
      </c>
    </row>
    <row r="305" spans="2:3" x14ac:dyDescent="0.25">
      <c r="B305" t="s">
        <v>1532</v>
      </c>
      <c r="C305" t="s">
        <v>1533</v>
      </c>
    </row>
    <row r="306" spans="2:3" x14ac:dyDescent="0.25">
      <c r="B306" t="s">
        <v>1534</v>
      </c>
      <c r="C306" t="s">
        <v>1535</v>
      </c>
    </row>
    <row r="307" spans="2:3" x14ac:dyDescent="0.25">
      <c r="B307" t="s">
        <v>1536</v>
      </c>
      <c r="C307" t="s">
        <v>1537</v>
      </c>
    </row>
    <row r="308" spans="2:3" x14ac:dyDescent="0.25">
      <c r="B308" t="s">
        <v>1538</v>
      </c>
      <c r="C308" t="s">
        <v>1539</v>
      </c>
    </row>
    <row r="309" spans="2:3" x14ac:dyDescent="0.25">
      <c r="B309" t="s">
        <v>1540</v>
      </c>
      <c r="C309" t="s">
        <v>1541</v>
      </c>
    </row>
    <row r="310" spans="2:3" x14ac:dyDescent="0.25">
      <c r="B310" t="s">
        <v>1542</v>
      </c>
      <c r="C310" t="s">
        <v>1543</v>
      </c>
    </row>
    <row r="311" spans="2:3" x14ac:dyDescent="0.25">
      <c r="B311" t="s">
        <v>1544</v>
      </c>
      <c r="C311" t="s">
        <v>1545</v>
      </c>
    </row>
    <row r="312" spans="2:3" x14ac:dyDescent="0.25">
      <c r="B312" t="s">
        <v>1546</v>
      </c>
      <c r="C312" t="s">
        <v>1547</v>
      </c>
    </row>
    <row r="313" spans="2:3" x14ac:dyDescent="0.25">
      <c r="B313" t="s">
        <v>1548</v>
      </c>
      <c r="C313" t="s">
        <v>1549</v>
      </c>
    </row>
    <row r="314" spans="2:3" x14ac:dyDescent="0.25">
      <c r="B314" t="s">
        <v>1550</v>
      </c>
      <c r="C314" t="s">
        <v>1551</v>
      </c>
    </row>
    <row r="315" spans="2:3" x14ac:dyDescent="0.25">
      <c r="B315" t="s">
        <v>1552</v>
      </c>
      <c r="C315" t="s">
        <v>1553</v>
      </c>
    </row>
    <row r="316" spans="2:3" x14ac:dyDescent="0.25">
      <c r="B316" t="s">
        <v>1554</v>
      </c>
      <c r="C316" t="s">
        <v>1555</v>
      </c>
    </row>
    <row r="317" spans="2:3" x14ac:dyDescent="0.25">
      <c r="B317" t="s">
        <v>1556</v>
      </c>
      <c r="C317" t="s">
        <v>1557</v>
      </c>
    </row>
    <row r="318" spans="2:3" x14ac:dyDescent="0.25">
      <c r="B318" t="s">
        <v>1558</v>
      </c>
      <c r="C318" t="s">
        <v>1559</v>
      </c>
    </row>
    <row r="319" spans="2:3" x14ac:dyDescent="0.25">
      <c r="B319" t="s">
        <v>1560</v>
      </c>
      <c r="C319" t="s">
        <v>1561</v>
      </c>
    </row>
    <row r="320" spans="2:3" x14ac:dyDescent="0.25">
      <c r="B320" t="s">
        <v>1562</v>
      </c>
      <c r="C320" t="s">
        <v>1563</v>
      </c>
    </row>
    <row r="321" spans="2:3" x14ac:dyDescent="0.25">
      <c r="B321" t="s">
        <v>1564</v>
      </c>
      <c r="C321" t="s">
        <v>1565</v>
      </c>
    </row>
    <row r="322" spans="2:3" x14ac:dyDescent="0.25">
      <c r="B322" t="s">
        <v>1566</v>
      </c>
      <c r="C322" t="s">
        <v>1567</v>
      </c>
    </row>
    <row r="323" spans="2:3" x14ac:dyDescent="0.25">
      <c r="B323" t="s">
        <v>1568</v>
      </c>
      <c r="C323" t="s">
        <v>1569</v>
      </c>
    </row>
    <row r="324" spans="2:3" x14ac:dyDescent="0.25">
      <c r="B324" t="s">
        <v>1570</v>
      </c>
      <c r="C324" t="s">
        <v>1571</v>
      </c>
    </row>
    <row r="325" spans="2:3" x14ac:dyDescent="0.25">
      <c r="B325" t="s">
        <v>1572</v>
      </c>
      <c r="C325" t="s">
        <v>1573</v>
      </c>
    </row>
    <row r="326" spans="2:3" x14ac:dyDescent="0.25">
      <c r="B326" t="s">
        <v>1574</v>
      </c>
      <c r="C326" t="s">
        <v>1575</v>
      </c>
    </row>
    <row r="327" spans="2:3" x14ac:dyDescent="0.25">
      <c r="B327" t="s">
        <v>1576</v>
      </c>
      <c r="C327" t="s">
        <v>1577</v>
      </c>
    </row>
    <row r="328" spans="2:3" x14ac:dyDescent="0.25">
      <c r="B328" t="s">
        <v>1578</v>
      </c>
      <c r="C328" t="s">
        <v>1579</v>
      </c>
    </row>
    <row r="329" spans="2:3" x14ac:dyDescent="0.25">
      <c r="B329" t="s">
        <v>1580</v>
      </c>
      <c r="C329" t="s">
        <v>1581</v>
      </c>
    </row>
    <row r="330" spans="2:3" x14ac:dyDescent="0.25">
      <c r="B330" t="s">
        <v>1582</v>
      </c>
      <c r="C330" t="s">
        <v>1583</v>
      </c>
    </row>
    <row r="331" spans="2:3" x14ac:dyDescent="0.25">
      <c r="B331" t="s">
        <v>1584</v>
      </c>
      <c r="C331" t="s">
        <v>1585</v>
      </c>
    </row>
    <row r="332" spans="2:3" x14ac:dyDescent="0.25">
      <c r="B332" t="s">
        <v>1586</v>
      </c>
      <c r="C332" t="s">
        <v>1587</v>
      </c>
    </row>
    <row r="333" spans="2:3" x14ac:dyDescent="0.25">
      <c r="B333" t="s">
        <v>1588</v>
      </c>
      <c r="C333" t="s">
        <v>1589</v>
      </c>
    </row>
    <row r="334" spans="2:3" x14ac:dyDescent="0.25">
      <c r="B334" t="s">
        <v>1590</v>
      </c>
      <c r="C334" t="s">
        <v>1591</v>
      </c>
    </row>
    <row r="335" spans="2:3" x14ac:dyDescent="0.25">
      <c r="B335" t="s">
        <v>1592</v>
      </c>
      <c r="C335" t="s">
        <v>1593</v>
      </c>
    </row>
    <row r="336" spans="2:3" x14ac:dyDescent="0.25">
      <c r="B336" t="s">
        <v>1594</v>
      </c>
      <c r="C336" t="s">
        <v>1595</v>
      </c>
    </row>
    <row r="337" spans="2:3" x14ac:dyDescent="0.25">
      <c r="B337" t="s">
        <v>1596</v>
      </c>
      <c r="C337" t="s">
        <v>1597</v>
      </c>
    </row>
    <row r="338" spans="2:3" x14ac:dyDescent="0.25">
      <c r="B338" t="s">
        <v>1598</v>
      </c>
      <c r="C338" t="s">
        <v>1599</v>
      </c>
    </row>
    <row r="339" spans="2:3" x14ac:dyDescent="0.25">
      <c r="B339" t="s">
        <v>1600</v>
      </c>
      <c r="C339" t="s">
        <v>1601</v>
      </c>
    </row>
    <row r="340" spans="2:3" x14ac:dyDescent="0.25">
      <c r="B340" t="s">
        <v>1602</v>
      </c>
      <c r="C340" t="s">
        <v>1603</v>
      </c>
    </row>
    <row r="341" spans="2:3" x14ac:dyDescent="0.25">
      <c r="B341" t="s">
        <v>1604</v>
      </c>
      <c r="C341" t="s">
        <v>1605</v>
      </c>
    </row>
    <row r="342" spans="2:3" x14ac:dyDescent="0.25">
      <c r="B342" t="s">
        <v>1606</v>
      </c>
      <c r="C342" t="s">
        <v>1607</v>
      </c>
    </row>
    <row r="343" spans="2:3" x14ac:dyDescent="0.25">
      <c r="B343" t="s">
        <v>1608</v>
      </c>
      <c r="C343" t="s">
        <v>1609</v>
      </c>
    </row>
    <row r="344" spans="2:3" x14ac:dyDescent="0.25">
      <c r="B344" t="s">
        <v>1610</v>
      </c>
      <c r="C344" t="s">
        <v>1611</v>
      </c>
    </row>
    <row r="345" spans="2:3" x14ac:dyDescent="0.25">
      <c r="B345" t="s">
        <v>1612</v>
      </c>
      <c r="C345" t="s">
        <v>1613</v>
      </c>
    </row>
    <row r="346" spans="2:3" x14ac:dyDescent="0.25">
      <c r="B346" t="s">
        <v>1614</v>
      </c>
      <c r="C346" t="s">
        <v>1615</v>
      </c>
    </row>
    <row r="347" spans="2:3" x14ac:dyDescent="0.25">
      <c r="B347" t="s">
        <v>1616</v>
      </c>
      <c r="C347" t="s">
        <v>1617</v>
      </c>
    </row>
    <row r="348" spans="2:3" x14ac:dyDescent="0.25">
      <c r="B348" t="s">
        <v>1618</v>
      </c>
      <c r="C348" t="s">
        <v>1619</v>
      </c>
    </row>
    <row r="349" spans="2:3" x14ac:dyDescent="0.25">
      <c r="B349" t="s">
        <v>1620</v>
      </c>
      <c r="C349" t="s">
        <v>1621</v>
      </c>
    </row>
    <row r="350" spans="2:3" x14ac:dyDescent="0.25">
      <c r="B350" t="s">
        <v>1622</v>
      </c>
      <c r="C350" t="s">
        <v>1623</v>
      </c>
    </row>
    <row r="351" spans="2:3" x14ac:dyDescent="0.25">
      <c r="B351" t="s">
        <v>1624</v>
      </c>
      <c r="C351" t="s">
        <v>1625</v>
      </c>
    </row>
    <row r="352" spans="2:3" x14ac:dyDescent="0.25">
      <c r="B352" t="s">
        <v>1626</v>
      </c>
      <c r="C352" t="s">
        <v>1627</v>
      </c>
    </row>
    <row r="353" spans="2:3" x14ac:dyDescent="0.25">
      <c r="B353" t="s">
        <v>1628</v>
      </c>
      <c r="C353" t="s">
        <v>1629</v>
      </c>
    </row>
    <row r="354" spans="2:3" x14ac:dyDescent="0.25">
      <c r="B354" t="s">
        <v>1630</v>
      </c>
      <c r="C354" t="s">
        <v>1631</v>
      </c>
    </row>
    <row r="355" spans="2:3" x14ac:dyDescent="0.25">
      <c r="B355" t="s">
        <v>1632</v>
      </c>
      <c r="C355" t="s">
        <v>1633</v>
      </c>
    </row>
    <row r="356" spans="2:3" x14ac:dyDescent="0.25">
      <c r="B356" t="s">
        <v>1634</v>
      </c>
      <c r="C356" t="s">
        <v>1635</v>
      </c>
    </row>
    <row r="357" spans="2:3" x14ac:dyDescent="0.25">
      <c r="B357" t="s">
        <v>1636</v>
      </c>
      <c r="C357" t="s">
        <v>1637</v>
      </c>
    </row>
    <row r="358" spans="2:3" x14ac:dyDescent="0.25">
      <c r="B358" t="s">
        <v>1638</v>
      </c>
      <c r="C358" t="s">
        <v>1639</v>
      </c>
    </row>
    <row r="359" spans="2:3" x14ac:dyDescent="0.25">
      <c r="B359" t="s">
        <v>1640</v>
      </c>
      <c r="C359" t="s">
        <v>1641</v>
      </c>
    </row>
    <row r="360" spans="2:3" x14ac:dyDescent="0.25">
      <c r="B360" t="s">
        <v>1642</v>
      </c>
      <c r="C360" t="s">
        <v>1643</v>
      </c>
    </row>
    <row r="361" spans="2:3" x14ac:dyDescent="0.25">
      <c r="B361" t="s">
        <v>1644</v>
      </c>
      <c r="C361" t="s">
        <v>1645</v>
      </c>
    </row>
    <row r="362" spans="2:3" x14ac:dyDescent="0.25">
      <c r="B362" t="s">
        <v>1646</v>
      </c>
      <c r="C362" t="s">
        <v>1647</v>
      </c>
    </row>
    <row r="363" spans="2:3" x14ac:dyDescent="0.25">
      <c r="B363" t="s">
        <v>1648</v>
      </c>
      <c r="C363" t="s">
        <v>1649</v>
      </c>
    </row>
    <row r="364" spans="2:3" x14ac:dyDescent="0.25">
      <c r="B364" t="s">
        <v>1650</v>
      </c>
      <c r="C364" t="s">
        <v>1651</v>
      </c>
    </row>
    <row r="365" spans="2:3" x14ac:dyDescent="0.25">
      <c r="B365" t="s">
        <v>1652</v>
      </c>
      <c r="C365" t="s">
        <v>1653</v>
      </c>
    </row>
    <row r="366" spans="2:3" x14ac:dyDescent="0.25">
      <c r="B366" t="s">
        <v>1654</v>
      </c>
      <c r="C366" t="s">
        <v>1655</v>
      </c>
    </row>
    <row r="367" spans="2:3" x14ac:dyDescent="0.25">
      <c r="B367" t="s">
        <v>1656</v>
      </c>
      <c r="C367" t="s">
        <v>1657</v>
      </c>
    </row>
    <row r="368" spans="2:3" x14ac:dyDescent="0.25">
      <c r="B368" t="s">
        <v>1658</v>
      </c>
      <c r="C368" t="s">
        <v>1659</v>
      </c>
    </row>
    <row r="369" spans="2:3" x14ac:dyDescent="0.25">
      <c r="B369" t="s">
        <v>1660</v>
      </c>
      <c r="C369" t="s">
        <v>1661</v>
      </c>
    </row>
    <row r="370" spans="2:3" x14ac:dyDescent="0.25">
      <c r="B370" t="s">
        <v>1662</v>
      </c>
      <c r="C370" t="s">
        <v>1663</v>
      </c>
    </row>
    <row r="371" spans="2:3" x14ac:dyDescent="0.25">
      <c r="B371" t="s">
        <v>1664</v>
      </c>
      <c r="C371" t="s">
        <v>1665</v>
      </c>
    </row>
    <row r="372" spans="2:3" x14ac:dyDescent="0.25">
      <c r="B372" t="s">
        <v>1666</v>
      </c>
      <c r="C372" t="s">
        <v>1667</v>
      </c>
    </row>
    <row r="373" spans="2:3" x14ac:dyDescent="0.25">
      <c r="B373" t="s">
        <v>1668</v>
      </c>
      <c r="C373" t="s">
        <v>1669</v>
      </c>
    </row>
    <row r="374" spans="2:3" x14ac:dyDescent="0.25">
      <c r="B374" t="s">
        <v>1670</v>
      </c>
      <c r="C374" t="s">
        <v>1671</v>
      </c>
    </row>
    <row r="375" spans="2:3" x14ac:dyDescent="0.25">
      <c r="B375" t="s">
        <v>1672</v>
      </c>
      <c r="C375" t="s">
        <v>1673</v>
      </c>
    </row>
    <row r="376" spans="2:3" x14ac:dyDescent="0.25">
      <c r="B376" t="s">
        <v>1674</v>
      </c>
      <c r="C376" t="s">
        <v>1675</v>
      </c>
    </row>
    <row r="377" spans="2:3" x14ac:dyDescent="0.25">
      <c r="B377" t="s">
        <v>1676</v>
      </c>
      <c r="C377" t="s">
        <v>1677</v>
      </c>
    </row>
    <row r="378" spans="2:3" x14ac:dyDescent="0.25">
      <c r="B378" t="s">
        <v>1678</v>
      </c>
      <c r="C378" t="s">
        <v>1679</v>
      </c>
    </row>
    <row r="379" spans="2:3" x14ac:dyDescent="0.25">
      <c r="B379" t="s">
        <v>1680</v>
      </c>
      <c r="C379" t="s">
        <v>1681</v>
      </c>
    </row>
    <row r="380" spans="2:3" x14ac:dyDescent="0.25">
      <c r="B380" t="s">
        <v>1682</v>
      </c>
      <c r="C380" t="s">
        <v>1683</v>
      </c>
    </row>
    <row r="381" spans="2:3" x14ac:dyDescent="0.25">
      <c r="B381" t="s">
        <v>1684</v>
      </c>
      <c r="C381" t="s">
        <v>1685</v>
      </c>
    </row>
    <row r="382" spans="2:3" x14ac:dyDescent="0.25">
      <c r="B382" t="s">
        <v>1686</v>
      </c>
      <c r="C382" t="s">
        <v>1687</v>
      </c>
    </row>
    <row r="383" spans="2:3" x14ac:dyDescent="0.25">
      <c r="B383" t="s">
        <v>1688</v>
      </c>
      <c r="C383" t="s">
        <v>1689</v>
      </c>
    </row>
    <row r="384" spans="2:3" x14ac:dyDescent="0.25">
      <c r="B384" t="s">
        <v>1690</v>
      </c>
      <c r="C384" t="s">
        <v>1691</v>
      </c>
    </row>
    <row r="385" spans="2:3" x14ac:dyDescent="0.25">
      <c r="B385" t="s">
        <v>1692</v>
      </c>
      <c r="C385" t="s">
        <v>1693</v>
      </c>
    </row>
    <row r="386" spans="2:3" x14ac:dyDescent="0.25">
      <c r="B386" t="s">
        <v>1694</v>
      </c>
      <c r="C386" t="s">
        <v>1695</v>
      </c>
    </row>
    <row r="387" spans="2:3" x14ac:dyDescent="0.25">
      <c r="B387" t="s">
        <v>1696</v>
      </c>
      <c r="C387" t="s">
        <v>1697</v>
      </c>
    </row>
    <row r="388" spans="2:3" x14ac:dyDescent="0.25">
      <c r="B388" t="s">
        <v>1698</v>
      </c>
      <c r="C388" t="s">
        <v>1699</v>
      </c>
    </row>
    <row r="389" spans="2:3" x14ac:dyDescent="0.25">
      <c r="B389" t="s">
        <v>1700</v>
      </c>
      <c r="C389" t="s">
        <v>1701</v>
      </c>
    </row>
    <row r="390" spans="2:3" x14ac:dyDescent="0.25">
      <c r="B390" t="s">
        <v>1702</v>
      </c>
      <c r="C390" t="s">
        <v>1703</v>
      </c>
    </row>
    <row r="391" spans="2:3" x14ac:dyDescent="0.25">
      <c r="B391" t="s">
        <v>1704</v>
      </c>
      <c r="C391" t="s">
        <v>1705</v>
      </c>
    </row>
    <row r="392" spans="2:3" x14ac:dyDescent="0.25">
      <c r="B392" t="s">
        <v>1706</v>
      </c>
      <c r="C392" t="s">
        <v>1707</v>
      </c>
    </row>
    <row r="393" spans="2:3" x14ac:dyDescent="0.25">
      <c r="B393" t="s">
        <v>1708</v>
      </c>
      <c r="C393" t="s">
        <v>1709</v>
      </c>
    </row>
    <row r="394" spans="2:3" x14ac:dyDescent="0.25">
      <c r="B394" t="s">
        <v>1710</v>
      </c>
      <c r="C394" t="s">
        <v>1711</v>
      </c>
    </row>
    <row r="395" spans="2:3" x14ac:dyDescent="0.25">
      <c r="B395" t="s">
        <v>1712</v>
      </c>
      <c r="C395" t="s">
        <v>1713</v>
      </c>
    </row>
    <row r="396" spans="2:3" x14ac:dyDescent="0.25">
      <c r="B396" t="s">
        <v>1714</v>
      </c>
      <c r="C396" t="s">
        <v>1715</v>
      </c>
    </row>
    <row r="397" spans="2:3" x14ac:dyDescent="0.25">
      <c r="B397" t="s">
        <v>1716</v>
      </c>
      <c r="C397" t="s">
        <v>1717</v>
      </c>
    </row>
    <row r="398" spans="2:3" x14ac:dyDescent="0.25">
      <c r="B398" t="s">
        <v>1718</v>
      </c>
      <c r="C398" t="s">
        <v>1719</v>
      </c>
    </row>
    <row r="399" spans="2:3" x14ac:dyDescent="0.25">
      <c r="B399" t="s">
        <v>1720</v>
      </c>
      <c r="C399" t="s">
        <v>1721</v>
      </c>
    </row>
    <row r="400" spans="2:3" x14ac:dyDescent="0.25">
      <c r="B400" t="s">
        <v>1722</v>
      </c>
      <c r="C400" t="s">
        <v>1723</v>
      </c>
    </row>
    <row r="401" spans="2:3" x14ac:dyDescent="0.25">
      <c r="B401" t="s">
        <v>1724</v>
      </c>
      <c r="C401" t="s">
        <v>1725</v>
      </c>
    </row>
    <row r="402" spans="2:3" x14ac:dyDescent="0.25">
      <c r="B402" t="s">
        <v>1726</v>
      </c>
      <c r="C402" t="s">
        <v>1727</v>
      </c>
    </row>
    <row r="403" spans="2:3" x14ac:dyDescent="0.25">
      <c r="B403" t="s">
        <v>1728</v>
      </c>
      <c r="C403" t="s">
        <v>1729</v>
      </c>
    </row>
    <row r="404" spans="2:3" x14ac:dyDescent="0.25">
      <c r="B404" t="s">
        <v>1730</v>
      </c>
      <c r="C404" t="s">
        <v>1731</v>
      </c>
    </row>
    <row r="405" spans="2:3" x14ac:dyDescent="0.25">
      <c r="B405" t="s">
        <v>1732</v>
      </c>
      <c r="C405" t="s">
        <v>1733</v>
      </c>
    </row>
    <row r="406" spans="2:3" x14ac:dyDescent="0.25">
      <c r="B406" t="s">
        <v>1734</v>
      </c>
      <c r="C406" t="s">
        <v>1735</v>
      </c>
    </row>
    <row r="407" spans="2:3" x14ac:dyDescent="0.25">
      <c r="B407" t="s">
        <v>1736</v>
      </c>
      <c r="C407" t="s">
        <v>1737</v>
      </c>
    </row>
    <row r="408" spans="2:3" x14ac:dyDescent="0.25">
      <c r="B408" t="s">
        <v>1738</v>
      </c>
      <c r="C408" t="s">
        <v>1739</v>
      </c>
    </row>
    <row r="409" spans="2:3" x14ac:dyDescent="0.25">
      <c r="B409" t="s">
        <v>1740</v>
      </c>
      <c r="C409" t="s">
        <v>1741</v>
      </c>
    </row>
    <row r="410" spans="2:3" x14ac:dyDescent="0.25">
      <c r="B410" t="s">
        <v>1742</v>
      </c>
      <c r="C410" t="s">
        <v>1743</v>
      </c>
    </row>
    <row r="411" spans="2:3" x14ac:dyDescent="0.25">
      <c r="B411" t="s">
        <v>1744</v>
      </c>
      <c r="C411" t="s">
        <v>1745</v>
      </c>
    </row>
    <row r="412" spans="2:3" x14ac:dyDescent="0.25">
      <c r="B412" t="s">
        <v>1746</v>
      </c>
      <c r="C412" t="s">
        <v>1747</v>
      </c>
    </row>
    <row r="413" spans="2:3" x14ac:dyDescent="0.25">
      <c r="B413" t="s">
        <v>1748</v>
      </c>
      <c r="C413" t="s">
        <v>1749</v>
      </c>
    </row>
    <row r="414" spans="2:3" x14ac:dyDescent="0.25">
      <c r="B414" t="s">
        <v>1750</v>
      </c>
      <c r="C414" t="s">
        <v>1751</v>
      </c>
    </row>
    <row r="415" spans="2:3" x14ac:dyDescent="0.25">
      <c r="B415" t="s">
        <v>1752</v>
      </c>
      <c r="C415" t="s">
        <v>1753</v>
      </c>
    </row>
    <row r="416" spans="2:3" x14ac:dyDescent="0.25">
      <c r="B416" t="s">
        <v>1754</v>
      </c>
      <c r="C416" t="s">
        <v>1755</v>
      </c>
    </row>
    <row r="417" spans="2:3" x14ac:dyDescent="0.25">
      <c r="B417" t="s">
        <v>1756</v>
      </c>
      <c r="C417" t="s">
        <v>1757</v>
      </c>
    </row>
    <row r="418" spans="2:3" x14ac:dyDescent="0.25">
      <c r="B418" t="s">
        <v>1758</v>
      </c>
      <c r="C418" t="s">
        <v>1759</v>
      </c>
    </row>
    <row r="419" spans="2:3" x14ac:dyDescent="0.25">
      <c r="B419" t="s">
        <v>1760</v>
      </c>
      <c r="C419" t="s">
        <v>1761</v>
      </c>
    </row>
    <row r="420" spans="2:3" x14ac:dyDescent="0.25">
      <c r="B420" t="s">
        <v>1762</v>
      </c>
      <c r="C420" t="s">
        <v>1763</v>
      </c>
    </row>
    <row r="421" spans="2:3" x14ac:dyDescent="0.25">
      <c r="B421" t="s">
        <v>1764</v>
      </c>
      <c r="C421" t="s">
        <v>1765</v>
      </c>
    </row>
    <row r="422" spans="2:3" x14ac:dyDescent="0.25">
      <c r="B422" t="s">
        <v>1766</v>
      </c>
      <c r="C422" t="s">
        <v>1767</v>
      </c>
    </row>
    <row r="423" spans="2:3" x14ac:dyDescent="0.25">
      <c r="B423" t="s">
        <v>1768</v>
      </c>
      <c r="C423" t="s">
        <v>1769</v>
      </c>
    </row>
    <row r="424" spans="2:3" x14ac:dyDescent="0.25">
      <c r="B424" t="s">
        <v>1770</v>
      </c>
      <c r="C424" t="s">
        <v>1771</v>
      </c>
    </row>
    <row r="425" spans="2:3" x14ac:dyDescent="0.25">
      <c r="B425" t="s">
        <v>1772</v>
      </c>
      <c r="C425" t="s">
        <v>1773</v>
      </c>
    </row>
    <row r="426" spans="2:3" x14ac:dyDescent="0.25">
      <c r="B426" t="s">
        <v>1774</v>
      </c>
      <c r="C426" t="s">
        <v>1775</v>
      </c>
    </row>
    <row r="427" spans="2:3" x14ac:dyDescent="0.25">
      <c r="B427" t="s">
        <v>1776</v>
      </c>
      <c r="C427" t="s">
        <v>1777</v>
      </c>
    </row>
    <row r="428" spans="2:3" x14ac:dyDescent="0.25">
      <c r="B428" t="s">
        <v>1778</v>
      </c>
      <c r="C428" t="s">
        <v>1779</v>
      </c>
    </row>
    <row r="429" spans="2:3" x14ac:dyDescent="0.25">
      <c r="B429" t="s">
        <v>1780</v>
      </c>
      <c r="C429" t="s">
        <v>1781</v>
      </c>
    </row>
    <row r="430" spans="2:3" x14ac:dyDescent="0.25">
      <c r="B430" t="s">
        <v>1782</v>
      </c>
      <c r="C430" t="s">
        <v>1783</v>
      </c>
    </row>
    <row r="431" spans="2:3" x14ac:dyDescent="0.25">
      <c r="B431" t="s">
        <v>1784</v>
      </c>
      <c r="C431" t="s">
        <v>1785</v>
      </c>
    </row>
    <row r="432" spans="2:3" x14ac:dyDescent="0.25">
      <c r="B432" t="s">
        <v>1786</v>
      </c>
      <c r="C432" t="s">
        <v>1787</v>
      </c>
    </row>
    <row r="433" spans="1:3" x14ac:dyDescent="0.25">
      <c r="B433" t="s">
        <v>1788</v>
      </c>
      <c r="C433" t="s">
        <v>1789</v>
      </c>
    </row>
    <row r="434" spans="1:3" x14ac:dyDescent="0.25">
      <c r="B434" t="s">
        <v>1790</v>
      </c>
      <c r="C434" t="s">
        <v>1791</v>
      </c>
    </row>
    <row r="435" spans="1:3" x14ac:dyDescent="0.25">
      <c r="B435" t="s">
        <v>1792</v>
      </c>
      <c r="C435" t="s">
        <v>1793</v>
      </c>
    </row>
    <row r="436" spans="1:3" x14ac:dyDescent="0.25">
      <c r="B436" t="s">
        <v>1794</v>
      </c>
      <c r="C436" t="s">
        <v>1795</v>
      </c>
    </row>
    <row r="437" spans="1:3" x14ac:dyDescent="0.25">
      <c r="B437" t="s">
        <v>1796</v>
      </c>
      <c r="C437" t="s">
        <v>1797</v>
      </c>
    </row>
    <row r="438" spans="1:3" x14ac:dyDescent="0.25">
      <c r="B438" t="s">
        <v>1798</v>
      </c>
      <c r="C438" t="s">
        <v>1799</v>
      </c>
    </row>
    <row r="439" spans="1:3" x14ac:dyDescent="0.25">
      <c r="B439" t="s">
        <v>1800</v>
      </c>
      <c r="C439" t="s">
        <v>1801</v>
      </c>
    </row>
    <row r="440" spans="1:3" x14ac:dyDescent="0.25">
      <c r="B440" t="s">
        <v>1802</v>
      </c>
      <c r="C440" t="s">
        <v>1803</v>
      </c>
    </row>
    <row r="441" spans="1:3" x14ac:dyDescent="0.25">
      <c r="B441" t="s">
        <v>1804</v>
      </c>
      <c r="C441" t="s">
        <v>1805</v>
      </c>
    </row>
    <row r="442" spans="1:3" x14ac:dyDescent="0.25">
      <c r="B442" t="s">
        <v>1806</v>
      </c>
      <c r="C442" t="s">
        <v>1807</v>
      </c>
    </row>
    <row r="443" spans="1:3" x14ac:dyDescent="0.25">
      <c r="B443" t="s">
        <v>1808</v>
      </c>
      <c r="C443" t="s">
        <v>1809</v>
      </c>
    </row>
    <row r="444" spans="1:3" x14ac:dyDescent="0.25">
      <c r="B444" t="s">
        <v>1810</v>
      </c>
      <c r="C444" t="s">
        <v>1811</v>
      </c>
    </row>
    <row r="445" spans="1:3" x14ac:dyDescent="0.25">
      <c r="B445" t="s">
        <v>1812</v>
      </c>
      <c r="C445" t="s">
        <v>1813</v>
      </c>
    </row>
    <row r="446" spans="1:3" x14ac:dyDescent="0.25">
      <c r="A446" t="s">
        <v>1814</v>
      </c>
    </row>
    <row r="447" spans="1:3" x14ac:dyDescent="0.25">
      <c r="B447" t="s">
        <v>802</v>
      </c>
      <c r="C447" t="s">
        <v>1815</v>
      </c>
    </row>
    <row r="448" spans="1:3" x14ac:dyDescent="0.25">
      <c r="B448" t="s">
        <v>804</v>
      </c>
      <c r="C448" t="s">
        <v>1816</v>
      </c>
    </row>
    <row r="449" spans="2:3" x14ac:dyDescent="0.25">
      <c r="B449" t="s">
        <v>806</v>
      </c>
      <c r="C449" t="s">
        <v>1817</v>
      </c>
    </row>
    <row r="450" spans="2:3" x14ac:dyDescent="0.25">
      <c r="B450" t="s">
        <v>808</v>
      </c>
      <c r="C450" t="s">
        <v>1818</v>
      </c>
    </row>
    <row r="451" spans="2:3" x14ac:dyDescent="0.25">
      <c r="B451" t="s">
        <v>1819</v>
      </c>
      <c r="C451" t="s">
        <v>1820</v>
      </c>
    </row>
    <row r="452" spans="2:3" x14ac:dyDescent="0.25">
      <c r="B452" t="s">
        <v>1821</v>
      </c>
      <c r="C452" t="s">
        <v>1822</v>
      </c>
    </row>
    <row r="453" spans="2:3" x14ac:dyDescent="0.25">
      <c r="B453" t="s">
        <v>1823</v>
      </c>
      <c r="C453" t="s">
        <v>1824</v>
      </c>
    </row>
    <row r="454" spans="2:3" x14ac:dyDescent="0.25">
      <c r="B454" t="s">
        <v>1825</v>
      </c>
      <c r="C454" t="s">
        <v>1826</v>
      </c>
    </row>
    <row r="455" spans="2:3" x14ac:dyDescent="0.25">
      <c r="B455" t="s">
        <v>1827</v>
      </c>
      <c r="C455" t="s">
        <v>1828</v>
      </c>
    </row>
    <row r="456" spans="2:3" x14ac:dyDescent="0.25">
      <c r="B456" t="s">
        <v>1829</v>
      </c>
      <c r="C456" t="s">
        <v>1830</v>
      </c>
    </row>
    <row r="457" spans="2:3" x14ac:dyDescent="0.25">
      <c r="B457" t="s">
        <v>1831</v>
      </c>
      <c r="C457" t="s">
        <v>1832</v>
      </c>
    </row>
    <row r="458" spans="2:3" x14ac:dyDescent="0.25">
      <c r="B458" t="s">
        <v>1833</v>
      </c>
      <c r="C458" t="s">
        <v>1834</v>
      </c>
    </row>
    <row r="459" spans="2:3" x14ac:dyDescent="0.25">
      <c r="B459" t="s">
        <v>1835</v>
      </c>
      <c r="C459" t="s">
        <v>1836</v>
      </c>
    </row>
    <row r="460" spans="2:3" x14ac:dyDescent="0.25">
      <c r="B460" t="s">
        <v>1837</v>
      </c>
      <c r="C460" t="s">
        <v>1838</v>
      </c>
    </row>
    <row r="461" spans="2:3" x14ac:dyDescent="0.25">
      <c r="B461" t="s">
        <v>1839</v>
      </c>
      <c r="C461" t="s">
        <v>1840</v>
      </c>
    </row>
    <row r="462" spans="2:3" x14ac:dyDescent="0.25">
      <c r="B462" t="s">
        <v>1841</v>
      </c>
      <c r="C462" t="s">
        <v>1842</v>
      </c>
    </row>
    <row r="463" spans="2:3" x14ac:dyDescent="0.25">
      <c r="B463" t="s">
        <v>1843</v>
      </c>
      <c r="C463" t="s">
        <v>1844</v>
      </c>
    </row>
    <row r="464" spans="2:3" x14ac:dyDescent="0.25">
      <c r="B464" t="s">
        <v>1845</v>
      </c>
      <c r="C464" t="s">
        <v>1846</v>
      </c>
    </row>
    <row r="465" spans="2:3" x14ac:dyDescent="0.25">
      <c r="B465" t="s">
        <v>1847</v>
      </c>
      <c r="C465" t="s">
        <v>1848</v>
      </c>
    </row>
    <row r="466" spans="2:3" x14ac:dyDescent="0.25">
      <c r="B466" t="s">
        <v>1849</v>
      </c>
      <c r="C466" t="s">
        <v>1850</v>
      </c>
    </row>
    <row r="467" spans="2:3" x14ac:dyDescent="0.25">
      <c r="B467" t="s">
        <v>1851</v>
      </c>
      <c r="C467" t="s">
        <v>1852</v>
      </c>
    </row>
    <row r="468" spans="2:3" x14ac:dyDescent="0.25">
      <c r="B468" t="s">
        <v>1853</v>
      </c>
      <c r="C468" t="s">
        <v>1854</v>
      </c>
    </row>
    <row r="469" spans="2:3" x14ac:dyDescent="0.25">
      <c r="B469" t="s">
        <v>1855</v>
      </c>
      <c r="C469" t="s">
        <v>1856</v>
      </c>
    </row>
    <row r="470" spans="2:3" x14ac:dyDescent="0.25">
      <c r="B470" t="s">
        <v>1857</v>
      </c>
      <c r="C470" t="s">
        <v>1858</v>
      </c>
    </row>
    <row r="471" spans="2:3" x14ac:dyDescent="0.25">
      <c r="B471" t="s">
        <v>1859</v>
      </c>
      <c r="C471" t="s">
        <v>1599</v>
      </c>
    </row>
    <row r="472" spans="2:3" x14ac:dyDescent="0.25">
      <c r="B472" t="s">
        <v>1860</v>
      </c>
      <c r="C472" t="s">
        <v>1861</v>
      </c>
    </row>
    <row r="473" spans="2:3" x14ac:dyDescent="0.25">
      <c r="B473" t="s">
        <v>1862</v>
      </c>
      <c r="C473" t="s">
        <v>1863</v>
      </c>
    </row>
    <row r="474" spans="2:3" x14ac:dyDescent="0.25">
      <c r="B474" t="s">
        <v>1864</v>
      </c>
      <c r="C474" t="s">
        <v>1865</v>
      </c>
    </row>
    <row r="475" spans="2:3" x14ac:dyDescent="0.25">
      <c r="B475" t="s">
        <v>1866</v>
      </c>
      <c r="C475" t="s">
        <v>1867</v>
      </c>
    </row>
    <row r="476" spans="2:3" x14ac:dyDescent="0.25">
      <c r="B476" t="s">
        <v>1868</v>
      </c>
      <c r="C476" t="s">
        <v>1869</v>
      </c>
    </row>
    <row r="477" spans="2:3" x14ac:dyDescent="0.25">
      <c r="B477" t="s">
        <v>1870</v>
      </c>
      <c r="C477" t="s">
        <v>1871</v>
      </c>
    </row>
    <row r="478" spans="2:3" x14ac:dyDescent="0.25">
      <c r="B478" t="s">
        <v>1872</v>
      </c>
      <c r="C478" t="s">
        <v>1873</v>
      </c>
    </row>
    <row r="479" spans="2:3" x14ac:dyDescent="0.25">
      <c r="B479" t="s">
        <v>1874</v>
      </c>
      <c r="C479" t="s">
        <v>1875</v>
      </c>
    </row>
    <row r="480" spans="2:3" x14ac:dyDescent="0.25">
      <c r="B480" t="s">
        <v>1876</v>
      </c>
      <c r="C480" t="s">
        <v>1877</v>
      </c>
    </row>
    <row r="481" spans="2:3" x14ac:dyDescent="0.25">
      <c r="B481" t="s">
        <v>1878</v>
      </c>
      <c r="C481" t="s">
        <v>1879</v>
      </c>
    </row>
    <row r="482" spans="2:3" x14ac:dyDescent="0.25">
      <c r="B482" t="s">
        <v>1880</v>
      </c>
      <c r="C482" t="s">
        <v>1881</v>
      </c>
    </row>
    <row r="483" spans="2:3" x14ac:dyDescent="0.25">
      <c r="B483" t="s">
        <v>1882</v>
      </c>
      <c r="C483" t="s">
        <v>1883</v>
      </c>
    </row>
    <row r="484" spans="2:3" x14ac:dyDescent="0.25">
      <c r="B484" t="s">
        <v>1884</v>
      </c>
      <c r="C484" t="s">
        <v>1885</v>
      </c>
    </row>
    <row r="485" spans="2:3" x14ac:dyDescent="0.25">
      <c r="B485" t="s">
        <v>1886</v>
      </c>
      <c r="C485" t="s">
        <v>1887</v>
      </c>
    </row>
    <row r="486" spans="2:3" x14ac:dyDescent="0.25">
      <c r="B486" t="s">
        <v>1888</v>
      </c>
      <c r="C486" t="s">
        <v>1889</v>
      </c>
    </row>
    <row r="487" spans="2:3" x14ac:dyDescent="0.25">
      <c r="B487" t="s">
        <v>1890</v>
      </c>
      <c r="C487" t="s">
        <v>1891</v>
      </c>
    </row>
    <row r="488" spans="2:3" x14ac:dyDescent="0.25">
      <c r="B488" t="s">
        <v>1892</v>
      </c>
      <c r="C488" t="s">
        <v>1893</v>
      </c>
    </row>
    <row r="489" spans="2:3" x14ac:dyDescent="0.25">
      <c r="B489" t="s">
        <v>1894</v>
      </c>
      <c r="C489" t="s">
        <v>1895</v>
      </c>
    </row>
    <row r="490" spans="2:3" x14ac:dyDescent="0.25">
      <c r="B490" t="s">
        <v>1896</v>
      </c>
      <c r="C490" t="s">
        <v>1897</v>
      </c>
    </row>
    <row r="491" spans="2:3" x14ac:dyDescent="0.25">
      <c r="B491" t="s">
        <v>1898</v>
      </c>
      <c r="C491" t="s">
        <v>1899</v>
      </c>
    </row>
    <row r="492" spans="2:3" x14ac:dyDescent="0.25">
      <c r="B492" t="s">
        <v>1900</v>
      </c>
      <c r="C492" t="s">
        <v>1901</v>
      </c>
    </row>
    <row r="493" spans="2:3" x14ac:dyDescent="0.25">
      <c r="B493" t="s">
        <v>1902</v>
      </c>
      <c r="C493" t="s">
        <v>1903</v>
      </c>
    </row>
    <row r="494" spans="2:3" x14ac:dyDescent="0.25">
      <c r="B494" t="s">
        <v>1904</v>
      </c>
      <c r="C494" t="s">
        <v>1905</v>
      </c>
    </row>
    <row r="495" spans="2:3" x14ac:dyDescent="0.25">
      <c r="B495" t="s">
        <v>1906</v>
      </c>
      <c r="C495" t="s">
        <v>1907</v>
      </c>
    </row>
    <row r="496" spans="2:3" x14ac:dyDescent="0.25">
      <c r="B496" t="s">
        <v>1908</v>
      </c>
      <c r="C496" t="s">
        <v>1909</v>
      </c>
    </row>
    <row r="497" spans="2:3" x14ac:dyDescent="0.25">
      <c r="B497" t="s">
        <v>1910</v>
      </c>
      <c r="C497" t="s">
        <v>1509</v>
      </c>
    </row>
    <row r="498" spans="2:3" x14ac:dyDescent="0.25">
      <c r="B498" t="s">
        <v>1911</v>
      </c>
      <c r="C498" t="s">
        <v>1912</v>
      </c>
    </row>
    <row r="499" spans="2:3" x14ac:dyDescent="0.25">
      <c r="B499" t="s">
        <v>1913</v>
      </c>
      <c r="C499" t="s">
        <v>1914</v>
      </c>
    </row>
    <row r="500" spans="2:3" x14ac:dyDescent="0.25">
      <c r="B500" t="s">
        <v>1915</v>
      </c>
      <c r="C500" t="s">
        <v>1916</v>
      </c>
    </row>
    <row r="501" spans="2:3" x14ac:dyDescent="0.25">
      <c r="B501" t="s">
        <v>1917</v>
      </c>
      <c r="C501" t="s">
        <v>1918</v>
      </c>
    </row>
    <row r="502" spans="2:3" x14ac:dyDescent="0.25">
      <c r="B502" t="s">
        <v>1919</v>
      </c>
      <c r="C502" t="s">
        <v>1920</v>
      </c>
    </row>
    <row r="503" spans="2:3" x14ac:dyDescent="0.25">
      <c r="B503" t="s">
        <v>1921</v>
      </c>
      <c r="C503" t="s">
        <v>1922</v>
      </c>
    </row>
    <row r="504" spans="2:3" x14ac:dyDescent="0.25">
      <c r="B504" t="s">
        <v>1923</v>
      </c>
      <c r="C504" t="s">
        <v>1924</v>
      </c>
    </row>
    <row r="505" spans="2:3" x14ac:dyDescent="0.25">
      <c r="B505" t="s">
        <v>1925</v>
      </c>
      <c r="C505" t="s">
        <v>1926</v>
      </c>
    </row>
    <row r="506" spans="2:3" x14ac:dyDescent="0.25">
      <c r="B506" t="s">
        <v>1927</v>
      </c>
      <c r="C506" t="s">
        <v>1928</v>
      </c>
    </row>
    <row r="507" spans="2:3" x14ac:dyDescent="0.25">
      <c r="B507" t="s">
        <v>1929</v>
      </c>
      <c r="C507" t="s">
        <v>1930</v>
      </c>
    </row>
    <row r="508" spans="2:3" x14ac:dyDescent="0.25">
      <c r="B508" t="s">
        <v>1931</v>
      </c>
      <c r="C508" t="s">
        <v>1932</v>
      </c>
    </row>
    <row r="509" spans="2:3" x14ac:dyDescent="0.25">
      <c r="B509" t="s">
        <v>1933</v>
      </c>
      <c r="C509" t="s">
        <v>1934</v>
      </c>
    </row>
    <row r="510" spans="2:3" x14ac:dyDescent="0.25">
      <c r="B510" t="s">
        <v>1935</v>
      </c>
      <c r="C510" t="s">
        <v>1936</v>
      </c>
    </row>
    <row r="511" spans="2:3" x14ac:dyDescent="0.25">
      <c r="B511" t="s">
        <v>1937</v>
      </c>
      <c r="C511" t="s">
        <v>1938</v>
      </c>
    </row>
    <row r="512" spans="2:3" x14ac:dyDescent="0.25">
      <c r="B512" t="s">
        <v>1939</v>
      </c>
      <c r="C512" t="s">
        <v>1940</v>
      </c>
    </row>
    <row r="513" spans="2:3" x14ac:dyDescent="0.25">
      <c r="B513" t="s">
        <v>1941</v>
      </c>
      <c r="C513" t="s">
        <v>1942</v>
      </c>
    </row>
    <row r="514" spans="2:3" x14ac:dyDescent="0.25">
      <c r="B514" t="s">
        <v>1943</v>
      </c>
      <c r="C514" t="s">
        <v>1944</v>
      </c>
    </row>
    <row r="515" spans="2:3" x14ac:dyDescent="0.25">
      <c r="B515" t="s">
        <v>1945</v>
      </c>
      <c r="C515" t="s">
        <v>1946</v>
      </c>
    </row>
    <row r="516" spans="2:3" x14ac:dyDescent="0.25">
      <c r="B516" t="s">
        <v>1947</v>
      </c>
      <c r="C516" t="s">
        <v>1948</v>
      </c>
    </row>
    <row r="517" spans="2:3" x14ac:dyDescent="0.25">
      <c r="B517" t="s">
        <v>1949</v>
      </c>
      <c r="C517" t="s">
        <v>1950</v>
      </c>
    </row>
    <row r="518" spans="2:3" x14ac:dyDescent="0.25">
      <c r="B518" t="s">
        <v>1951</v>
      </c>
      <c r="C518" t="s">
        <v>1952</v>
      </c>
    </row>
    <row r="519" spans="2:3" x14ac:dyDescent="0.25">
      <c r="B519" t="s">
        <v>1953</v>
      </c>
      <c r="C519" t="s">
        <v>1954</v>
      </c>
    </row>
    <row r="520" spans="2:3" x14ac:dyDescent="0.25">
      <c r="B520" t="s">
        <v>1955</v>
      </c>
      <c r="C520" t="s">
        <v>1956</v>
      </c>
    </row>
    <row r="521" spans="2:3" x14ac:dyDescent="0.25">
      <c r="B521" t="s">
        <v>1957</v>
      </c>
      <c r="C521" t="s">
        <v>1958</v>
      </c>
    </row>
    <row r="522" spans="2:3" x14ac:dyDescent="0.25">
      <c r="B522" t="s">
        <v>1959</v>
      </c>
      <c r="C522" t="s">
        <v>1960</v>
      </c>
    </row>
    <row r="523" spans="2:3" x14ac:dyDescent="0.25">
      <c r="B523" t="s">
        <v>1961</v>
      </c>
      <c r="C523" t="s">
        <v>1962</v>
      </c>
    </row>
    <row r="524" spans="2:3" x14ac:dyDescent="0.25">
      <c r="B524" t="s">
        <v>1963</v>
      </c>
      <c r="C524" t="s">
        <v>1964</v>
      </c>
    </row>
    <row r="525" spans="2:3" x14ac:dyDescent="0.25">
      <c r="B525" t="s">
        <v>1965</v>
      </c>
      <c r="C525" t="s">
        <v>1966</v>
      </c>
    </row>
    <row r="526" spans="2:3" x14ac:dyDescent="0.25">
      <c r="B526" t="s">
        <v>1967</v>
      </c>
      <c r="C526" t="s">
        <v>1968</v>
      </c>
    </row>
    <row r="527" spans="2:3" x14ac:dyDescent="0.25">
      <c r="B527" t="s">
        <v>1969</v>
      </c>
      <c r="C527" t="s">
        <v>1970</v>
      </c>
    </row>
    <row r="528" spans="2:3" x14ac:dyDescent="0.25">
      <c r="B528" t="s">
        <v>1971</v>
      </c>
      <c r="C528" t="s">
        <v>1972</v>
      </c>
    </row>
    <row r="529" spans="2:3" x14ac:dyDescent="0.25">
      <c r="B529" t="s">
        <v>1973</v>
      </c>
      <c r="C529" t="s">
        <v>1974</v>
      </c>
    </row>
    <row r="530" spans="2:3" x14ac:dyDescent="0.25">
      <c r="B530" t="s">
        <v>1975</v>
      </c>
      <c r="C530" t="s">
        <v>1976</v>
      </c>
    </row>
    <row r="531" spans="2:3" x14ac:dyDescent="0.25">
      <c r="B531" t="s">
        <v>1977</v>
      </c>
      <c r="C531" t="s">
        <v>1978</v>
      </c>
    </row>
    <row r="532" spans="2:3" x14ac:dyDescent="0.25">
      <c r="B532" t="s">
        <v>1979</v>
      </c>
      <c r="C532" t="s">
        <v>1980</v>
      </c>
    </row>
    <row r="533" spans="2:3" x14ac:dyDescent="0.25">
      <c r="B533" t="s">
        <v>1981</v>
      </c>
      <c r="C533" t="s">
        <v>1982</v>
      </c>
    </row>
    <row r="534" spans="2:3" x14ac:dyDescent="0.25">
      <c r="B534" t="s">
        <v>1983</v>
      </c>
      <c r="C534" t="s">
        <v>1984</v>
      </c>
    </row>
    <row r="535" spans="2:3" x14ac:dyDescent="0.25">
      <c r="B535" t="s">
        <v>1985</v>
      </c>
      <c r="C535" t="s">
        <v>1986</v>
      </c>
    </row>
    <row r="536" spans="2:3" x14ac:dyDescent="0.25">
      <c r="B536" t="s">
        <v>1987</v>
      </c>
      <c r="C536" t="s">
        <v>1988</v>
      </c>
    </row>
    <row r="537" spans="2:3" x14ac:dyDescent="0.25">
      <c r="B537" t="s">
        <v>1989</v>
      </c>
      <c r="C537" t="s">
        <v>1990</v>
      </c>
    </row>
    <row r="538" spans="2:3" x14ac:dyDescent="0.25">
      <c r="B538" t="s">
        <v>1991</v>
      </c>
      <c r="C538" t="s">
        <v>1992</v>
      </c>
    </row>
    <row r="539" spans="2:3" x14ac:dyDescent="0.25">
      <c r="B539" t="s">
        <v>1993</v>
      </c>
      <c r="C539" t="s">
        <v>1994</v>
      </c>
    </row>
    <row r="540" spans="2:3" x14ac:dyDescent="0.25">
      <c r="B540" t="s">
        <v>1995</v>
      </c>
      <c r="C540" t="s">
        <v>1996</v>
      </c>
    </row>
    <row r="541" spans="2:3" x14ac:dyDescent="0.25">
      <c r="B541" t="s">
        <v>1997</v>
      </c>
      <c r="C541" t="s">
        <v>1998</v>
      </c>
    </row>
    <row r="542" spans="2:3" x14ac:dyDescent="0.25">
      <c r="B542" t="s">
        <v>1999</v>
      </c>
      <c r="C542" t="s">
        <v>2000</v>
      </c>
    </row>
    <row r="543" spans="2:3" x14ac:dyDescent="0.25">
      <c r="B543" t="s">
        <v>810</v>
      </c>
      <c r="C543" t="s">
        <v>2001</v>
      </c>
    </row>
    <row r="544" spans="2:3" x14ac:dyDescent="0.25">
      <c r="B544" t="s">
        <v>2002</v>
      </c>
      <c r="C544" t="s">
        <v>2003</v>
      </c>
    </row>
    <row r="545" spans="2:3" x14ac:dyDescent="0.25">
      <c r="B545" t="s">
        <v>2004</v>
      </c>
      <c r="C545" t="s">
        <v>2005</v>
      </c>
    </row>
    <row r="546" spans="2:3" x14ac:dyDescent="0.25">
      <c r="B546" t="s">
        <v>2006</v>
      </c>
      <c r="C546" t="s">
        <v>2007</v>
      </c>
    </row>
    <row r="547" spans="2:3" x14ac:dyDescent="0.25">
      <c r="B547" t="s">
        <v>2008</v>
      </c>
      <c r="C547" t="s">
        <v>2009</v>
      </c>
    </row>
    <row r="548" spans="2:3" x14ac:dyDescent="0.25">
      <c r="B548" t="s">
        <v>2010</v>
      </c>
      <c r="C548" t="s">
        <v>2011</v>
      </c>
    </row>
    <row r="549" spans="2:3" x14ac:dyDescent="0.25">
      <c r="B549" t="s">
        <v>2012</v>
      </c>
      <c r="C549" t="s">
        <v>2013</v>
      </c>
    </row>
    <row r="550" spans="2:3" x14ac:dyDescent="0.25">
      <c r="B550" t="s">
        <v>2014</v>
      </c>
      <c r="C550" t="s">
        <v>2015</v>
      </c>
    </row>
    <row r="551" spans="2:3" x14ac:dyDescent="0.25">
      <c r="B551" t="s">
        <v>2016</v>
      </c>
      <c r="C551" t="s">
        <v>2017</v>
      </c>
    </row>
    <row r="552" spans="2:3" x14ac:dyDescent="0.25">
      <c r="B552" t="s">
        <v>2018</v>
      </c>
      <c r="C552" t="s">
        <v>2019</v>
      </c>
    </row>
    <row r="553" spans="2:3" x14ac:dyDescent="0.25">
      <c r="B553" t="s">
        <v>2020</v>
      </c>
      <c r="C553" t="s">
        <v>2021</v>
      </c>
    </row>
    <row r="554" spans="2:3" x14ac:dyDescent="0.25">
      <c r="B554" t="s">
        <v>2022</v>
      </c>
      <c r="C554" t="s">
        <v>2023</v>
      </c>
    </row>
    <row r="555" spans="2:3" x14ac:dyDescent="0.25">
      <c r="B555" t="s">
        <v>2024</v>
      </c>
      <c r="C555" t="s">
        <v>2025</v>
      </c>
    </row>
    <row r="556" spans="2:3" x14ac:dyDescent="0.25">
      <c r="B556" t="s">
        <v>2026</v>
      </c>
      <c r="C556" t="s">
        <v>2027</v>
      </c>
    </row>
    <row r="557" spans="2:3" x14ac:dyDescent="0.25">
      <c r="B557" t="s">
        <v>2028</v>
      </c>
      <c r="C557" t="s">
        <v>2029</v>
      </c>
    </row>
    <row r="558" spans="2:3" x14ac:dyDescent="0.25">
      <c r="B558" t="s">
        <v>2030</v>
      </c>
      <c r="C558" t="s">
        <v>2031</v>
      </c>
    </row>
    <row r="559" spans="2:3" x14ac:dyDescent="0.25">
      <c r="B559" t="s">
        <v>2032</v>
      </c>
      <c r="C559" t="s">
        <v>2033</v>
      </c>
    </row>
    <row r="560" spans="2:3" x14ac:dyDescent="0.25">
      <c r="B560" t="s">
        <v>2034</v>
      </c>
      <c r="C560" t="s">
        <v>2035</v>
      </c>
    </row>
    <row r="561" spans="2:3" x14ac:dyDescent="0.25">
      <c r="B561" t="s">
        <v>2036</v>
      </c>
      <c r="C561" t="s">
        <v>2037</v>
      </c>
    </row>
    <row r="562" spans="2:3" x14ac:dyDescent="0.25">
      <c r="B562" t="s">
        <v>2038</v>
      </c>
      <c r="C562" t="s">
        <v>2039</v>
      </c>
    </row>
    <row r="563" spans="2:3" x14ac:dyDescent="0.25">
      <c r="B563" t="s">
        <v>2040</v>
      </c>
      <c r="C563" t="s">
        <v>2041</v>
      </c>
    </row>
    <row r="564" spans="2:3" x14ac:dyDescent="0.25">
      <c r="B564" t="s">
        <v>2042</v>
      </c>
      <c r="C564" t="s">
        <v>2043</v>
      </c>
    </row>
    <row r="565" spans="2:3" x14ac:dyDescent="0.25">
      <c r="B565" t="s">
        <v>2044</v>
      </c>
      <c r="C565" t="s">
        <v>2045</v>
      </c>
    </row>
    <row r="566" spans="2:3" x14ac:dyDescent="0.25">
      <c r="B566" t="s">
        <v>2046</v>
      </c>
      <c r="C566" t="s">
        <v>2047</v>
      </c>
    </row>
    <row r="567" spans="2:3" x14ac:dyDescent="0.25">
      <c r="B567" t="s">
        <v>2048</v>
      </c>
      <c r="C567" t="s">
        <v>2049</v>
      </c>
    </row>
    <row r="568" spans="2:3" x14ac:dyDescent="0.25">
      <c r="B568" t="s">
        <v>2050</v>
      </c>
      <c r="C568" t="s">
        <v>2051</v>
      </c>
    </row>
    <row r="569" spans="2:3" x14ac:dyDescent="0.25">
      <c r="B569" t="s">
        <v>2052</v>
      </c>
      <c r="C569" t="s">
        <v>2053</v>
      </c>
    </row>
    <row r="570" spans="2:3" x14ac:dyDescent="0.25">
      <c r="B570" t="s">
        <v>2054</v>
      </c>
      <c r="C570" t="s">
        <v>2055</v>
      </c>
    </row>
    <row r="571" spans="2:3" x14ac:dyDescent="0.25">
      <c r="B571" t="s">
        <v>2056</v>
      </c>
      <c r="C571" t="s">
        <v>2057</v>
      </c>
    </row>
    <row r="572" spans="2:3" x14ac:dyDescent="0.25">
      <c r="B572" t="s">
        <v>2058</v>
      </c>
      <c r="C572" t="s">
        <v>2059</v>
      </c>
    </row>
    <row r="573" spans="2:3" x14ac:dyDescent="0.25">
      <c r="B573" t="s">
        <v>2060</v>
      </c>
      <c r="C573" t="s">
        <v>2061</v>
      </c>
    </row>
    <row r="574" spans="2:3" x14ac:dyDescent="0.25">
      <c r="B574" t="s">
        <v>2062</v>
      </c>
      <c r="C574" t="s">
        <v>2063</v>
      </c>
    </row>
    <row r="575" spans="2:3" x14ac:dyDescent="0.25">
      <c r="B575" t="s">
        <v>2064</v>
      </c>
      <c r="C575" t="s">
        <v>2065</v>
      </c>
    </row>
    <row r="576" spans="2:3" x14ac:dyDescent="0.25">
      <c r="B576" t="s">
        <v>2066</v>
      </c>
      <c r="C576" t="s">
        <v>2067</v>
      </c>
    </row>
    <row r="577" spans="2:3" x14ac:dyDescent="0.25">
      <c r="B577" t="s">
        <v>2068</v>
      </c>
      <c r="C577" t="s">
        <v>2069</v>
      </c>
    </row>
    <row r="578" spans="2:3" x14ac:dyDescent="0.25">
      <c r="B578" t="s">
        <v>2070</v>
      </c>
      <c r="C578" t="s">
        <v>2071</v>
      </c>
    </row>
    <row r="579" spans="2:3" x14ac:dyDescent="0.25">
      <c r="B579" t="s">
        <v>2072</v>
      </c>
      <c r="C579" t="s">
        <v>2073</v>
      </c>
    </row>
    <row r="580" spans="2:3" x14ac:dyDescent="0.25">
      <c r="B580" t="s">
        <v>2074</v>
      </c>
      <c r="C580" t="s">
        <v>2075</v>
      </c>
    </row>
    <row r="581" spans="2:3" x14ac:dyDescent="0.25">
      <c r="B581" t="s">
        <v>2076</v>
      </c>
      <c r="C581" t="s">
        <v>2077</v>
      </c>
    </row>
    <row r="582" spans="2:3" x14ac:dyDescent="0.25">
      <c r="B582" t="s">
        <v>2078</v>
      </c>
      <c r="C582" t="s">
        <v>2079</v>
      </c>
    </row>
    <row r="583" spans="2:3" x14ac:dyDescent="0.25">
      <c r="B583" t="s">
        <v>2080</v>
      </c>
      <c r="C583" t="s">
        <v>2081</v>
      </c>
    </row>
    <row r="584" spans="2:3" x14ac:dyDescent="0.25">
      <c r="B584" t="s">
        <v>2082</v>
      </c>
      <c r="C584" t="s">
        <v>2083</v>
      </c>
    </row>
    <row r="585" spans="2:3" x14ac:dyDescent="0.25">
      <c r="B585" t="s">
        <v>2084</v>
      </c>
      <c r="C585" t="s">
        <v>2085</v>
      </c>
    </row>
    <row r="586" spans="2:3" x14ac:dyDescent="0.25">
      <c r="B586" t="s">
        <v>2086</v>
      </c>
      <c r="C586" t="s">
        <v>2087</v>
      </c>
    </row>
    <row r="587" spans="2:3" x14ac:dyDescent="0.25">
      <c r="B587" t="s">
        <v>2088</v>
      </c>
      <c r="C587" t="s">
        <v>2089</v>
      </c>
    </row>
    <row r="588" spans="2:3" x14ac:dyDescent="0.25">
      <c r="B588" t="s">
        <v>2090</v>
      </c>
      <c r="C588" t="s">
        <v>2091</v>
      </c>
    </row>
    <row r="589" spans="2:3" x14ac:dyDescent="0.25">
      <c r="B589" t="s">
        <v>2092</v>
      </c>
      <c r="C589" t="s">
        <v>2093</v>
      </c>
    </row>
    <row r="590" spans="2:3" x14ac:dyDescent="0.25">
      <c r="B590" t="s">
        <v>2094</v>
      </c>
      <c r="C590" t="s">
        <v>2095</v>
      </c>
    </row>
    <row r="591" spans="2:3" x14ac:dyDescent="0.25">
      <c r="B591" t="s">
        <v>2096</v>
      </c>
      <c r="C591" t="s">
        <v>2097</v>
      </c>
    </row>
    <row r="592" spans="2:3" x14ac:dyDescent="0.25">
      <c r="B592" t="s">
        <v>2098</v>
      </c>
      <c r="C592" t="s">
        <v>2099</v>
      </c>
    </row>
    <row r="593" spans="1:3" x14ac:dyDescent="0.25">
      <c r="B593" t="s">
        <v>2100</v>
      </c>
      <c r="C593" t="s">
        <v>2101</v>
      </c>
    </row>
    <row r="594" spans="1:3" x14ac:dyDescent="0.25">
      <c r="B594" t="s">
        <v>2102</v>
      </c>
      <c r="C594" t="s">
        <v>2103</v>
      </c>
    </row>
    <row r="595" spans="1:3" x14ac:dyDescent="0.25">
      <c r="B595" t="s">
        <v>2104</v>
      </c>
      <c r="C595" t="s">
        <v>2105</v>
      </c>
    </row>
    <row r="596" spans="1:3" x14ac:dyDescent="0.25">
      <c r="B596" t="s">
        <v>2106</v>
      </c>
      <c r="C596" t="s">
        <v>2107</v>
      </c>
    </row>
    <row r="597" spans="1:3" x14ac:dyDescent="0.25">
      <c r="B597" t="s">
        <v>2108</v>
      </c>
      <c r="C597" t="s">
        <v>2109</v>
      </c>
    </row>
    <row r="598" spans="1:3" x14ac:dyDescent="0.25">
      <c r="B598" t="s">
        <v>2110</v>
      </c>
      <c r="C598" t="s">
        <v>2111</v>
      </c>
    </row>
    <row r="599" spans="1:3" x14ac:dyDescent="0.25">
      <c r="B599" t="s">
        <v>2112</v>
      </c>
      <c r="C599" t="s">
        <v>2113</v>
      </c>
    </row>
    <row r="600" spans="1:3" x14ac:dyDescent="0.25">
      <c r="B600" t="s">
        <v>2114</v>
      </c>
      <c r="C600" t="s">
        <v>2115</v>
      </c>
    </row>
    <row r="601" spans="1:3" x14ac:dyDescent="0.25">
      <c r="B601" t="s">
        <v>2116</v>
      </c>
      <c r="C601" t="s">
        <v>2117</v>
      </c>
    </row>
    <row r="602" spans="1:3" x14ac:dyDescent="0.25">
      <c r="B602" t="s">
        <v>2118</v>
      </c>
      <c r="C602" t="s">
        <v>2119</v>
      </c>
    </row>
    <row r="603" spans="1:3" x14ac:dyDescent="0.25">
      <c r="B603" t="s">
        <v>2120</v>
      </c>
      <c r="C603" t="s">
        <v>2121</v>
      </c>
    </row>
    <row r="604" spans="1:3" x14ac:dyDescent="0.25">
      <c r="A604" t="s">
        <v>2122</v>
      </c>
    </row>
    <row r="605" spans="1:3" x14ac:dyDescent="0.25">
      <c r="B605" t="s">
        <v>812</v>
      </c>
      <c r="C605" t="s">
        <v>2123</v>
      </c>
    </row>
    <row r="606" spans="1:3" x14ac:dyDescent="0.25">
      <c r="B606" t="s">
        <v>2124</v>
      </c>
      <c r="C606" t="s">
        <v>2125</v>
      </c>
    </row>
    <row r="607" spans="1:3" x14ac:dyDescent="0.25">
      <c r="B607" t="s">
        <v>2126</v>
      </c>
      <c r="C607" t="s">
        <v>2127</v>
      </c>
    </row>
    <row r="608" spans="1:3" x14ac:dyDescent="0.25">
      <c r="B608" t="s">
        <v>2128</v>
      </c>
      <c r="C608" t="s">
        <v>2129</v>
      </c>
    </row>
    <row r="609" spans="2:3" x14ac:dyDescent="0.25">
      <c r="B609" t="s">
        <v>2130</v>
      </c>
      <c r="C609" t="s">
        <v>2131</v>
      </c>
    </row>
    <row r="610" spans="2:3" x14ac:dyDescent="0.25">
      <c r="B610" t="s">
        <v>2132</v>
      </c>
      <c r="C610" t="s">
        <v>2133</v>
      </c>
    </row>
    <row r="611" spans="2:3" x14ac:dyDescent="0.25">
      <c r="B611" t="s">
        <v>2134</v>
      </c>
      <c r="C611" t="s">
        <v>2135</v>
      </c>
    </row>
    <row r="612" spans="2:3" x14ac:dyDescent="0.25">
      <c r="B612" t="s">
        <v>2136</v>
      </c>
      <c r="C612" t="s">
        <v>2137</v>
      </c>
    </row>
    <row r="613" spans="2:3" x14ac:dyDescent="0.25">
      <c r="B613" t="s">
        <v>2138</v>
      </c>
      <c r="C613" t="s">
        <v>2139</v>
      </c>
    </row>
    <row r="614" spans="2:3" x14ac:dyDescent="0.25">
      <c r="B614" t="s">
        <v>2140</v>
      </c>
      <c r="C614" t="s">
        <v>2141</v>
      </c>
    </row>
    <row r="615" spans="2:3" x14ac:dyDescent="0.25">
      <c r="B615" t="s">
        <v>2142</v>
      </c>
      <c r="C615" t="s">
        <v>2143</v>
      </c>
    </row>
    <row r="616" spans="2:3" x14ac:dyDescent="0.25">
      <c r="B616" t="s">
        <v>2144</v>
      </c>
      <c r="C616" t="s">
        <v>2145</v>
      </c>
    </row>
    <row r="617" spans="2:3" x14ac:dyDescent="0.25">
      <c r="B617" t="s">
        <v>2146</v>
      </c>
      <c r="C617" t="s">
        <v>2147</v>
      </c>
    </row>
    <row r="618" spans="2:3" x14ac:dyDescent="0.25">
      <c r="B618" t="s">
        <v>2148</v>
      </c>
      <c r="C618" t="s">
        <v>2149</v>
      </c>
    </row>
    <row r="619" spans="2:3" x14ac:dyDescent="0.25">
      <c r="B619" t="s">
        <v>2150</v>
      </c>
      <c r="C619" t="s">
        <v>2151</v>
      </c>
    </row>
    <row r="620" spans="2:3" x14ac:dyDescent="0.25">
      <c r="B620" t="s">
        <v>2152</v>
      </c>
      <c r="C620" t="s">
        <v>2153</v>
      </c>
    </row>
    <row r="621" spans="2:3" x14ac:dyDescent="0.25">
      <c r="B621" t="s">
        <v>2154</v>
      </c>
      <c r="C621" t="s">
        <v>2155</v>
      </c>
    </row>
    <row r="622" spans="2:3" x14ac:dyDescent="0.25">
      <c r="B622" t="s">
        <v>2156</v>
      </c>
      <c r="C622" t="s">
        <v>2157</v>
      </c>
    </row>
    <row r="623" spans="2:3" x14ac:dyDescent="0.25">
      <c r="B623" t="s">
        <v>2158</v>
      </c>
      <c r="C623" t="s">
        <v>2159</v>
      </c>
    </row>
    <row r="624" spans="2:3" x14ac:dyDescent="0.25">
      <c r="B624" t="s">
        <v>2160</v>
      </c>
      <c r="C624" t="s">
        <v>2161</v>
      </c>
    </row>
    <row r="625" spans="2:3" x14ac:dyDescent="0.25">
      <c r="B625" t="s">
        <v>2162</v>
      </c>
      <c r="C625" t="s">
        <v>2163</v>
      </c>
    </row>
    <row r="626" spans="2:3" x14ac:dyDescent="0.25">
      <c r="B626" t="s">
        <v>2164</v>
      </c>
      <c r="C626" t="s">
        <v>2165</v>
      </c>
    </row>
    <row r="627" spans="2:3" x14ac:dyDescent="0.25">
      <c r="B627" t="s">
        <v>2166</v>
      </c>
      <c r="C627" t="s">
        <v>2167</v>
      </c>
    </row>
    <row r="628" spans="2:3" x14ac:dyDescent="0.25">
      <c r="B628" t="s">
        <v>2168</v>
      </c>
      <c r="C628" t="s">
        <v>2169</v>
      </c>
    </row>
    <row r="629" spans="2:3" x14ac:dyDescent="0.25">
      <c r="B629" t="s">
        <v>2170</v>
      </c>
      <c r="C629" t="s">
        <v>2171</v>
      </c>
    </row>
    <row r="630" spans="2:3" x14ac:dyDescent="0.25">
      <c r="B630" t="s">
        <v>2172</v>
      </c>
      <c r="C630" t="s">
        <v>2173</v>
      </c>
    </row>
    <row r="631" spans="2:3" x14ac:dyDescent="0.25">
      <c r="B631" t="s">
        <v>2174</v>
      </c>
      <c r="C631" t="s">
        <v>2175</v>
      </c>
    </row>
    <row r="632" spans="2:3" x14ac:dyDescent="0.25">
      <c r="B632" t="s">
        <v>2176</v>
      </c>
      <c r="C632" t="s">
        <v>2177</v>
      </c>
    </row>
    <row r="633" spans="2:3" x14ac:dyDescent="0.25">
      <c r="B633" t="s">
        <v>2178</v>
      </c>
      <c r="C633" t="s">
        <v>2179</v>
      </c>
    </row>
    <row r="634" spans="2:3" x14ac:dyDescent="0.25">
      <c r="B634" t="s">
        <v>2180</v>
      </c>
      <c r="C634" t="s">
        <v>2181</v>
      </c>
    </row>
    <row r="635" spans="2:3" x14ac:dyDescent="0.25">
      <c r="B635" t="s">
        <v>2182</v>
      </c>
      <c r="C635" t="s">
        <v>2183</v>
      </c>
    </row>
    <row r="636" spans="2:3" x14ac:dyDescent="0.25">
      <c r="B636" t="s">
        <v>2184</v>
      </c>
      <c r="C636" t="s">
        <v>2185</v>
      </c>
    </row>
    <row r="637" spans="2:3" x14ac:dyDescent="0.25">
      <c r="B637" t="s">
        <v>2186</v>
      </c>
      <c r="C637" t="s">
        <v>2187</v>
      </c>
    </row>
    <row r="638" spans="2:3" x14ac:dyDescent="0.25">
      <c r="B638" t="s">
        <v>2188</v>
      </c>
      <c r="C638" t="s">
        <v>2041</v>
      </c>
    </row>
    <row r="639" spans="2:3" x14ac:dyDescent="0.25">
      <c r="B639" t="s">
        <v>2189</v>
      </c>
      <c r="C639" t="s">
        <v>2190</v>
      </c>
    </row>
    <row r="640" spans="2:3" x14ac:dyDescent="0.25">
      <c r="B640" t="s">
        <v>2191</v>
      </c>
      <c r="C640" t="s">
        <v>2192</v>
      </c>
    </row>
    <row r="641" spans="1:3" x14ac:dyDescent="0.25">
      <c r="B641" t="s">
        <v>2193</v>
      </c>
      <c r="C641" t="s">
        <v>2194</v>
      </c>
    </row>
    <row r="642" spans="1:3" x14ac:dyDescent="0.25">
      <c r="B642" t="s">
        <v>2195</v>
      </c>
      <c r="C642" t="s">
        <v>2196</v>
      </c>
    </row>
    <row r="643" spans="1:3" x14ac:dyDescent="0.25">
      <c r="A643" t="s">
        <v>2197</v>
      </c>
    </row>
    <row r="644" spans="1:3" x14ac:dyDescent="0.25">
      <c r="B644" t="s">
        <v>385</v>
      </c>
      <c r="C644" t="s">
        <v>2198</v>
      </c>
    </row>
    <row r="645" spans="1:3" x14ac:dyDescent="0.25">
      <c r="B645" t="s">
        <v>386</v>
      </c>
      <c r="C645" t="s">
        <v>2199</v>
      </c>
    </row>
    <row r="646" spans="1:3" x14ac:dyDescent="0.25">
      <c r="B646" t="s">
        <v>387</v>
      </c>
      <c r="C646" t="s">
        <v>2200</v>
      </c>
    </row>
    <row r="647" spans="1:3" x14ac:dyDescent="0.25">
      <c r="B647" t="s">
        <v>389</v>
      </c>
      <c r="C647" t="s">
        <v>2201</v>
      </c>
    </row>
    <row r="648" spans="1:3" x14ac:dyDescent="0.25">
      <c r="B648" t="s">
        <v>395</v>
      </c>
      <c r="C648" t="s">
        <v>2202</v>
      </c>
    </row>
    <row r="649" spans="1:3" x14ac:dyDescent="0.25">
      <c r="B649" t="s">
        <v>397</v>
      </c>
      <c r="C649" t="s">
        <v>2203</v>
      </c>
    </row>
    <row r="650" spans="1:3" x14ac:dyDescent="0.25">
      <c r="B650" t="s">
        <v>399</v>
      </c>
      <c r="C650" t="s">
        <v>2204</v>
      </c>
    </row>
    <row r="651" spans="1:3" x14ac:dyDescent="0.25">
      <c r="B651" t="s">
        <v>401</v>
      </c>
      <c r="C651" t="s">
        <v>2205</v>
      </c>
    </row>
    <row r="652" spans="1:3" x14ac:dyDescent="0.25">
      <c r="B652" t="s">
        <v>403</v>
      </c>
      <c r="C652" t="s">
        <v>2206</v>
      </c>
    </row>
    <row r="653" spans="1:3" x14ac:dyDescent="0.25">
      <c r="B653" t="s">
        <v>405</v>
      </c>
      <c r="C653" t="s">
        <v>2207</v>
      </c>
    </row>
    <row r="654" spans="1:3" x14ac:dyDescent="0.25">
      <c r="B654" t="s">
        <v>407</v>
      </c>
      <c r="C654" t="s">
        <v>2208</v>
      </c>
    </row>
    <row r="655" spans="1:3" x14ac:dyDescent="0.25">
      <c r="B655" t="s">
        <v>409</v>
      </c>
      <c r="C655" t="s">
        <v>2209</v>
      </c>
    </row>
    <row r="656" spans="1:3" x14ac:dyDescent="0.25">
      <c r="B656" t="s">
        <v>411</v>
      </c>
      <c r="C656" t="s">
        <v>2210</v>
      </c>
    </row>
    <row r="657" spans="1:3" x14ac:dyDescent="0.25">
      <c r="B657" t="s">
        <v>413</v>
      </c>
      <c r="C657" t="s">
        <v>2211</v>
      </c>
    </row>
    <row r="658" spans="1:3" x14ac:dyDescent="0.25">
      <c r="B658" t="s">
        <v>415</v>
      </c>
      <c r="C658" t="s">
        <v>2212</v>
      </c>
    </row>
    <row r="659" spans="1:3" x14ac:dyDescent="0.25">
      <c r="B659" t="s">
        <v>417</v>
      </c>
      <c r="C659" t="s">
        <v>2213</v>
      </c>
    </row>
    <row r="660" spans="1:3" x14ac:dyDescent="0.25">
      <c r="B660" t="s">
        <v>419</v>
      </c>
      <c r="C660" t="s">
        <v>2214</v>
      </c>
    </row>
    <row r="661" spans="1:3" x14ac:dyDescent="0.25">
      <c r="B661" t="s">
        <v>421</v>
      </c>
      <c r="C661" t="s">
        <v>2215</v>
      </c>
    </row>
    <row r="662" spans="1:3" x14ac:dyDescent="0.25">
      <c r="A662" t="s">
        <v>2216</v>
      </c>
    </row>
    <row r="663" spans="1:3" x14ac:dyDescent="0.25">
      <c r="B663" t="s">
        <v>385</v>
      </c>
      <c r="C663" t="s">
        <v>766</v>
      </c>
    </row>
    <row r="664" spans="1:3" x14ac:dyDescent="0.25">
      <c r="B664" t="s">
        <v>386</v>
      </c>
      <c r="C664" t="s">
        <v>766</v>
      </c>
    </row>
    <row r="665" spans="1:3" x14ac:dyDescent="0.25">
      <c r="B665" t="s">
        <v>387</v>
      </c>
      <c r="C665" t="s">
        <v>766</v>
      </c>
    </row>
    <row r="666" spans="1:3" x14ac:dyDescent="0.25">
      <c r="B666" t="s">
        <v>389</v>
      </c>
      <c r="C666" t="s">
        <v>766</v>
      </c>
    </row>
    <row r="667" spans="1:3" x14ac:dyDescent="0.25">
      <c r="B667" t="s">
        <v>395</v>
      </c>
      <c r="C667" t="s">
        <v>766</v>
      </c>
    </row>
    <row r="668" spans="1:3" x14ac:dyDescent="0.25">
      <c r="B668" t="s">
        <v>397</v>
      </c>
      <c r="C668" t="s">
        <v>766</v>
      </c>
    </row>
    <row r="669" spans="1:3" x14ac:dyDescent="0.25">
      <c r="B669" t="s">
        <v>399</v>
      </c>
      <c r="C669" t="s">
        <v>766</v>
      </c>
    </row>
    <row r="670" spans="1:3" x14ac:dyDescent="0.25">
      <c r="B670" t="s">
        <v>401</v>
      </c>
      <c r="C670" t="s">
        <v>766</v>
      </c>
    </row>
    <row r="671" spans="1:3" x14ac:dyDescent="0.25">
      <c r="B671" t="s">
        <v>403</v>
      </c>
      <c r="C671" t="s">
        <v>766</v>
      </c>
    </row>
    <row r="672" spans="1:3" x14ac:dyDescent="0.25">
      <c r="B672" t="s">
        <v>405</v>
      </c>
      <c r="C672" t="s">
        <v>766</v>
      </c>
    </row>
    <row r="673" spans="1:3" x14ac:dyDescent="0.25">
      <c r="B673" t="s">
        <v>407</v>
      </c>
      <c r="C673" t="s">
        <v>766</v>
      </c>
    </row>
    <row r="674" spans="1:3" x14ac:dyDescent="0.25">
      <c r="B674" t="s">
        <v>409</v>
      </c>
      <c r="C674" t="s">
        <v>766</v>
      </c>
    </row>
    <row r="675" spans="1:3" x14ac:dyDescent="0.25">
      <c r="B675" t="s">
        <v>411</v>
      </c>
      <c r="C675" t="s">
        <v>766</v>
      </c>
    </row>
    <row r="676" spans="1:3" x14ac:dyDescent="0.25">
      <c r="B676" t="s">
        <v>413</v>
      </c>
      <c r="C676" t="s">
        <v>766</v>
      </c>
    </row>
    <row r="677" spans="1:3" x14ac:dyDescent="0.25">
      <c r="B677" t="s">
        <v>415</v>
      </c>
      <c r="C677" t="s">
        <v>766</v>
      </c>
    </row>
    <row r="678" spans="1:3" x14ac:dyDescent="0.25">
      <c r="B678" t="s">
        <v>417</v>
      </c>
      <c r="C678" t="s">
        <v>766</v>
      </c>
    </row>
    <row r="679" spans="1:3" x14ac:dyDescent="0.25">
      <c r="B679" t="s">
        <v>419</v>
      </c>
      <c r="C679" t="s">
        <v>766</v>
      </c>
    </row>
    <row r="680" spans="1:3" x14ac:dyDescent="0.25">
      <c r="B680" t="s">
        <v>421</v>
      </c>
      <c r="C680" t="s">
        <v>766</v>
      </c>
    </row>
    <row r="681" spans="1:3" x14ac:dyDescent="0.25">
      <c r="A681" t="s">
        <v>2217</v>
      </c>
    </row>
    <row r="682" spans="1:3" x14ac:dyDescent="0.25">
      <c r="B682" t="s">
        <v>385</v>
      </c>
      <c r="C682" t="s">
        <v>2218</v>
      </c>
    </row>
    <row r="683" spans="1:3" x14ac:dyDescent="0.25">
      <c r="B683" t="s">
        <v>386</v>
      </c>
      <c r="C683" t="s">
        <v>2219</v>
      </c>
    </row>
    <row r="684" spans="1:3" x14ac:dyDescent="0.25">
      <c r="B684" t="s">
        <v>387</v>
      </c>
      <c r="C684" t="s">
        <v>2220</v>
      </c>
    </row>
    <row r="685" spans="1:3" x14ac:dyDescent="0.25">
      <c r="B685" t="s">
        <v>389</v>
      </c>
      <c r="C685" t="s">
        <v>2221</v>
      </c>
    </row>
    <row r="686" spans="1:3" x14ac:dyDescent="0.25">
      <c r="B686" t="s">
        <v>395</v>
      </c>
      <c r="C686" t="s">
        <v>2222</v>
      </c>
    </row>
    <row r="687" spans="1:3" x14ac:dyDescent="0.25">
      <c r="B687" t="s">
        <v>397</v>
      </c>
      <c r="C687" t="s">
        <v>2223</v>
      </c>
    </row>
    <row r="688" spans="1:3" x14ac:dyDescent="0.25">
      <c r="B688" t="s">
        <v>399</v>
      </c>
      <c r="C688" t="s">
        <v>2224</v>
      </c>
    </row>
    <row r="689" spans="2:3" x14ac:dyDescent="0.25">
      <c r="B689" t="s">
        <v>401</v>
      </c>
      <c r="C689" t="s">
        <v>2225</v>
      </c>
    </row>
    <row r="690" spans="2:3" x14ac:dyDescent="0.25">
      <c r="B690" t="s">
        <v>403</v>
      </c>
      <c r="C690" t="s">
        <v>2226</v>
      </c>
    </row>
    <row r="691" spans="2:3" x14ac:dyDescent="0.25">
      <c r="B691" t="s">
        <v>405</v>
      </c>
      <c r="C691" t="s">
        <v>2227</v>
      </c>
    </row>
    <row r="692" spans="2:3" x14ac:dyDescent="0.25">
      <c r="B692" t="s">
        <v>407</v>
      </c>
      <c r="C692" t="s">
        <v>2228</v>
      </c>
    </row>
    <row r="693" spans="2:3" x14ac:dyDescent="0.25">
      <c r="B693" t="s">
        <v>409</v>
      </c>
      <c r="C693" t="s">
        <v>2229</v>
      </c>
    </row>
    <row r="694" spans="2:3" x14ac:dyDescent="0.25">
      <c r="B694" t="s">
        <v>411</v>
      </c>
      <c r="C694" t="s">
        <v>2230</v>
      </c>
    </row>
    <row r="695" spans="2:3" x14ac:dyDescent="0.25">
      <c r="B695" t="s">
        <v>413</v>
      </c>
      <c r="C695" t="s">
        <v>2231</v>
      </c>
    </row>
    <row r="696" spans="2:3" x14ac:dyDescent="0.25">
      <c r="B696" t="s">
        <v>415</v>
      </c>
      <c r="C696" t="s">
        <v>2232</v>
      </c>
    </row>
    <row r="697" spans="2:3" x14ac:dyDescent="0.25">
      <c r="B697" t="s">
        <v>417</v>
      </c>
      <c r="C697" t="s">
        <v>2233</v>
      </c>
    </row>
    <row r="698" spans="2:3" x14ac:dyDescent="0.25">
      <c r="B698" t="s">
        <v>419</v>
      </c>
      <c r="C698" t="s">
        <v>2234</v>
      </c>
    </row>
    <row r="699" spans="2:3" x14ac:dyDescent="0.25">
      <c r="B699" t="s">
        <v>421</v>
      </c>
      <c r="C699" t="s">
        <v>2235</v>
      </c>
    </row>
    <row r="700" spans="2:3" x14ac:dyDescent="0.25">
      <c r="B700" t="s">
        <v>423</v>
      </c>
      <c r="C700" t="s">
        <v>2236</v>
      </c>
    </row>
    <row r="701" spans="2:3" x14ac:dyDescent="0.25">
      <c r="B701" t="s">
        <v>425</v>
      </c>
      <c r="C701" t="s">
        <v>2237</v>
      </c>
    </row>
    <row r="702" spans="2:3" x14ac:dyDescent="0.25">
      <c r="B702" t="s">
        <v>427</v>
      </c>
      <c r="C702" t="s">
        <v>2238</v>
      </c>
    </row>
    <row r="703" spans="2:3" x14ac:dyDescent="0.25">
      <c r="B703" t="s">
        <v>429</v>
      </c>
      <c r="C703" t="s">
        <v>2239</v>
      </c>
    </row>
    <row r="704" spans="2:3" x14ac:dyDescent="0.25">
      <c r="B704" t="s">
        <v>431</v>
      </c>
      <c r="C704" t="s">
        <v>2240</v>
      </c>
    </row>
    <row r="705" spans="1:3" x14ac:dyDescent="0.25">
      <c r="A705" t="s">
        <v>2241</v>
      </c>
    </row>
    <row r="706" spans="1:3" x14ac:dyDescent="0.25">
      <c r="B706" t="s">
        <v>385</v>
      </c>
      <c r="C706" t="s">
        <v>766</v>
      </c>
    </row>
    <row r="707" spans="1:3" x14ac:dyDescent="0.25">
      <c r="B707" t="s">
        <v>386</v>
      </c>
      <c r="C707" t="s">
        <v>766</v>
      </c>
    </row>
    <row r="708" spans="1:3" x14ac:dyDescent="0.25">
      <c r="B708" t="s">
        <v>387</v>
      </c>
      <c r="C708" t="s">
        <v>766</v>
      </c>
    </row>
    <row r="709" spans="1:3" x14ac:dyDescent="0.25">
      <c r="B709" t="s">
        <v>389</v>
      </c>
      <c r="C709" t="s">
        <v>766</v>
      </c>
    </row>
    <row r="710" spans="1:3" x14ac:dyDescent="0.25">
      <c r="B710" t="s">
        <v>395</v>
      </c>
      <c r="C710" t="s">
        <v>766</v>
      </c>
    </row>
    <row r="711" spans="1:3" x14ac:dyDescent="0.25">
      <c r="B711" t="s">
        <v>397</v>
      </c>
      <c r="C711" t="s">
        <v>766</v>
      </c>
    </row>
    <row r="712" spans="1:3" x14ac:dyDescent="0.25">
      <c r="B712" t="s">
        <v>399</v>
      </c>
      <c r="C712" t="s">
        <v>766</v>
      </c>
    </row>
    <row r="713" spans="1:3" x14ac:dyDescent="0.25">
      <c r="B713" t="s">
        <v>401</v>
      </c>
      <c r="C713" t="s">
        <v>766</v>
      </c>
    </row>
    <row r="714" spans="1:3" x14ac:dyDescent="0.25">
      <c r="B714" t="s">
        <v>403</v>
      </c>
      <c r="C714" t="s">
        <v>766</v>
      </c>
    </row>
    <row r="715" spans="1:3" x14ac:dyDescent="0.25">
      <c r="B715" t="s">
        <v>405</v>
      </c>
      <c r="C715" t="s">
        <v>766</v>
      </c>
    </row>
    <row r="716" spans="1:3" x14ac:dyDescent="0.25">
      <c r="B716" t="s">
        <v>407</v>
      </c>
      <c r="C716" t="s">
        <v>766</v>
      </c>
    </row>
    <row r="717" spans="1:3" x14ac:dyDescent="0.25">
      <c r="B717" t="s">
        <v>409</v>
      </c>
      <c r="C717" t="s">
        <v>766</v>
      </c>
    </row>
    <row r="718" spans="1:3" x14ac:dyDescent="0.25">
      <c r="B718" t="s">
        <v>411</v>
      </c>
      <c r="C718" t="s">
        <v>766</v>
      </c>
    </row>
    <row r="719" spans="1:3" x14ac:dyDescent="0.25">
      <c r="B719" t="s">
        <v>413</v>
      </c>
      <c r="C719" t="s">
        <v>766</v>
      </c>
    </row>
    <row r="720" spans="1:3" x14ac:dyDescent="0.25">
      <c r="B720" t="s">
        <v>415</v>
      </c>
      <c r="C720" t="s">
        <v>766</v>
      </c>
    </row>
    <row r="721" spans="1:3" x14ac:dyDescent="0.25">
      <c r="B721" t="s">
        <v>417</v>
      </c>
      <c r="C721" t="s">
        <v>766</v>
      </c>
    </row>
    <row r="722" spans="1:3" x14ac:dyDescent="0.25">
      <c r="B722" t="s">
        <v>419</v>
      </c>
      <c r="C722" t="s">
        <v>766</v>
      </c>
    </row>
    <row r="723" spans="1:3" x14ac:dyDescent="0.25">
      <c r="B723" t="s">
        <v>421</v>
      </c>
      <c r="C723" t="s">
        <v>766</v>
      </c>
    </row>
    <row r="724" spans="1:3" x14ac:dyDescent="0.25">
      <c r="B724" t="s">
        <v>423</v>
      </c>
      <c r="C724" t="s">
        <v>766</v>
      </c>
    </row>
    <row r="725" spans="1:3" x14ac:dyDescent="0.25">
      <c r="B725" t="s">
        <v>425</v>
      </c>
      <c r="C725" t="s">
        <v>766</v>
      </c>
    </row>
    <row r="726" spans="1:3" x14ac:dyDescent="0.25">
      <c r="B726" t="s">
        <v>427</v>
      </c>
      <c r="C726" t="s">
        <v>766</v>
      </c>
    </row>
    <row r="727" spans="1:3" x14ac:dyDescent="0.25">
      <c r="B727" t="s">
        <v>429</v>
      </c>
      <c r="C727" t="s">
        <v>766</v>
      </c>
    </row>
    <row r="728" spans="1:3" x14ac:dyDescent="0.25">
      <c r="B728" t="s">
        <v>431</v>
      </c>
      <c r="C728" t="s">
        <v>766</v>
      </c>
    </row>
    <row r="729" spans="1:3" x14ac:dyDescent="0.25">
      <c r="A729" t="s">
        <v>2242</v>
      </c>
    </row>
    <row r="730" spans="1:3" x14ac:dyDescent="0.25">
      <c r="B730" t="s">
        <v>423</v>
      </c>
      <c r="C730" t="s">
        <v>2243</v>
      </c>
    </row>
    <row r="731" spans="1:3" x14ac:dyDescent="0.25">
      <c r="B731" t="s">
        <v>385</v>
      </c>
      <c r="C731" t="s">
        <v>2244</v>
      </c>
    </row>
    <row r="732" spans="1:3" x14ac:dyDescent="0.25">
      <c r="B732" t="s">
        <v>386</v>
      </c>
      <c r="C732" t="s">
        <v>2245</v>
      </c>
    </row>
    <row r="733" spans="1:3" x14ac:dyDescent="0.25">
      <c r="B733" t="s">
        <v>387</v>
      </c>
      <c r="C733" t="s">
        <v>2246</v>
      </c>
    </row>
    <row r="734" spans="1:3" x14ac:dyDescent="0.25">
      <c r="B734" t="s">
        <v>389</v>
      </c>
      <c r="C734" t="s">
        <v>2247</v>
      </c>
    </row>
    <row r="735" spans="1:3" x14ac:dyDescent="0.25">
      <c r="B735" t="s">
        <v>395</v>
      </c>
      <c r="C735" t="s">
        <v>2248</v>
      </c>
    </row>
    <row r="736" spans="1:3" x14ac:dyDescent="0.25">
      <c r="B736" t="s">
        <v>397</v>
      </c>
      <c r="C736" t="s">
        <v>2249</v>
      </c>
    </row>
    <row r="737" spans="1:3" x14ac:dyDescent="0.25">
      <c r="B737" t="s">
        <v>399</v>
      </c>
      <c r="C737" t="s">
        <v>2250</v>
      </c>
    </row>
    <row r="738" spans="1:3" x14ac:dyDescent="0.25">
      <c r="B738" t="s">
        <v>401</v>
      </c>
      <c r="C738" t="s">
        <v>2251</v>
      </c>
    </row>
    <row r="739" spans="1:3" x14ac:dyDescent="0.25">
      <c r="B739" t="s">
        <v>403</v>
      </c>
      <c r="C739" t="s">
        <v>2252</v>
      </c>
    </row>
    <row r="740" spans="1:3" x14ac:dyDescent="0.25">
      <c r="B740" t="s">
        <v>405</v>
      </c>
      <c r="C740" t="s">
        <v>2253</v>
      </c>
    </row>
    <row r="741" spans="1:3" x14ac:dyDescent="0.25">
      <c r="B741" t="s">
        <v>407</v>
      </c>
      <c r="C741" t="s">
        <v>2254</v>
      </c>
    </row>
    <row r="742" spans="1:3" x14ac:dyDescent="0.25">
      <c r="B742" t="s">
        <v>409</v>
      </c>
      <c r="C742" t="s">
        <v>2255</v>
      </c>
    </row>
    <row r="743" spans="1:3" x14ac:dyDescent="0.25">
      <c r="B743" t="s">
        <v>411</v>
      </c>
      <c r="C743" t="s">
        <v>2256</v>
      </c>
    </row>
    <row r="744" spans="1:3" x14ac:dyDescent="0.25">
      <c r="B744" t="s">
        <v>413</v>
      </c>
      <c r="C744" t="s">
        <v>2257</v>
      </c>
    </row>
    <row r="745" spans="1:3" x14ac:dyDescent="0.25">
      <c r="B745" t="s">
        <v>415</v>
      </c>
      <c r="C745" t="s">
        <v>2258</v>
      </c>
    </row>
    <row r="746" spans="1:3" x14ac:dyDescent="0.25">
      <c r="B746" t="s">
        <v>417</v>
      </c>
      <c r="C746" t="s">
        <v>2259</v>
      </c>
    </row>
    <row r="747" spans="1:3" x14ac:dyDescent="0.25">
      <c r="B747" t="s">
        <v>419</v>
      </c>
      <c r="C747" t="s">
        <v>2260</v>
      </c>
    </row>
    <row r="748" spans="1:3" x14ac:dyDescent="0.25">
      <c r="B748" t="s">
        <v>421</v>
      </c>
      <c r="C748" t="s">
        <v>2261</v>
      </c>
    </row>
    <row r="749" spans="1:3" x14ac:dyDescent="0.25">
      <c r="A749" t="s">
        <v>2262</v>
      </c>
    </row>
    <row r="750" spans="1:3" x14ac:dyDescent="0.25">
      <c r="B750" t="s">
        <v>385</v>
      </c>
      <c r="C750" t="s">
        <v>766</v>
      </c>
    </row>
    <row r="751" spans="1:3" x14ac:dyDescent="0.25">
      <c r="B751" t="s">
        <v>386</v>
      </c>
      <c r="C751" t="s">
        <v>766</v>
      </c>
    </row>
    <row r="752" spans="1:3" x14ac:dyDescent="0.25">
      <c r="B752" t="s">
        <v>387</v>
      </c>
      <c r="C752" t="s">
        <v>766</v>
      </c>
    </row>
    <row r="753" spans="2:3" x14ac:dyDescent="0.25">
      <c r="B753" t="s">
        <v>389</v>
      </c>
      <c r="C753" t="s">
        <v>766</v>
      </c>
    </row>
    <row r="754" spans="2:3" x14ac:dyDescent="0.25">
      <c r="B754" t="s">
        <v>395</v>
      </c>
      <c r="C754" t="s">
        <v>766</v>
      </c>
    </row>
    <row r="755" spans="2:3" x14ac:dyDescent="0.25">
      <c r="B755" t="s">
        <v>397</v>
      </c>
      <c r="C755" t="s">
        <v>766</v>
      </c>
    </row>
    <row r="756" spans="2:3" x14ac:dyDescent="0.25">
      <c r="B756" t="s">
        <v>399</v>
      </c>
      <c r="C756" t="s">
        <v>766</v>
      </c>
    </row>
    <row r="757" spans="2:3" x14ac:dyDescent="0.25">
      <c r="B757" t="s">
        <v>401</v>
      </c>
      <c r="C757" t="s">
        <v>766</v>
      </c>
    </row>
    <row r="758" spans="2:3" x14ac:dyDescent="0.25">
      <c r="B758" t="s">
        <v>403</v>
      </c>
      <c r="C758" t="s">
        <v>766</v>
      </c>
    </row>
    <row r="759" spans="2:3" x14ac:dyDescent="0.25">
      <c r="B759" t="s">
        <v>405</v>
      </c>
      <c r="C759" t="s">
        <v>766</v>
      </c>
    </row>
    <row r="760" spans="2:3" x14ac:dyDescent="0.25">
      <c r="B760" t="s">
        <v>407</v>
      </c>
      <c r="C760" t="s">
        <v>766</v>
      </c>
    </row>
    <row r="761" spans="2:3" x14ac:dyDescent="0.25">
      <c r="B761" t="s">
        <v>409</v>
      </c>
      <c r="C761" t="s">
        <v>766</v>
      </c>
    </row>
    <row r="762" spans="2:3" x14ac:dyDescent="0.25">
      <c r="B762" t="s">
        <v>411</v>
      </c>
      <c r="C762" t="s">
        <v>766</v>
      </c>
    </row>
    <row r="763" spans="2:3" x14ac:dyDescent="0.25">
      <c r="B763" t="s">
        <v>413</v>
      </c>
      <c r="C763" t="s">
        <v>766</v>
      </c>
    </row>
    <row r="764" spans="2:3" x14ac:dyDescent="0.25">
      <c r="B764" t="s">
        <v>415</v>
      </c>
      <c r="C764" t="s">
        <v>766</v>
      </c>
    </row>
    <row r="765" spans="2:3" x14ac:dyDescent="0.25">
      <c r="B765" t="s">
        <v>417</v>
      </c>
      <c r="C765" t="s">
        <v>766</v>
      </c>
    </row>
    <row r="766" spans="2:3" x14ac:dyDescent="0.25">
      <c r="B766" t="s">
        <v>419</v>
      </c>
      <c r="C766" t="s">
        <v>766</v>
      </c>
    </row>
    <row r="767" spans="2:3" x14ac:dyDescent="0.25">
      <c r="B767" t="s">
        <v>421</v>
      </c>
      <c r="C767" t="s">
        <v>766</v>
      </c>
    </row>
    <row r="768" spans="2:3" x14ac:dyDescent="0.25">
      <c r="B768" t="s">
        <v>423</v>
      </c>
      <c r="C768" t="s">
        <v>766</v>
      </c>
    </row>
    <row r="769" spans="1:3" x14ac:dyDescent="0.25">
      <c r="A769" t="s">
        <v>2263</v>
      </c>
    </row>
    <row r="770" spans="1:3" x14ac:dyDescent="0.25">
      <c r="B770" t="s">
        <v>385</v>
      </c>
      <c r="C770" t="s">
        <v>2264</v>
      </c>
    </row>
    <row r="771" spans="1:3" x14ac:dyDescent="0.25">
      <c r="B771" t="s">
        <v>386</v>
      </c>
      <c r="C771" t="s">
        <v>2265</v>
      </c>
    </row>
    <row r="772" spans="1:3" x14ac:dyDescent="0.25">
      <c r="B772" t="s">
        <v>387</v>
      </c>
      <c r="C772" t="s">
        <v>2266</v>
      </c>
    </row>
    <row r="773" spans="1:3" x14ac:dyDescent="0.25">
      <c r="B773" t="s">
        <v>389</v>
      </c>
      <c r="C773" t="s">
        <v>2267</v>
      </c>
    </row>
    <row r="774" spans="1:3" x14ac:dyDescent="0.25">
      <c r="B774" t="s">
        <v>395</v>
      </c>
      <c r="C774" t="s">
        <v>2268</v>
      </c>
    </row>
    <row r="775" spans="1:3" x14ac:dyDescent="0.25">
      <c r="B775" t="s">
        <v>397</v>
      </c>
      <c r="C775" t="s">
        <v>2269</v>
      </c>
    </row>
    <row r="776" spans="1:3" x14ac:dyDescent="0.25">
      <c r="B776" t="s">
        <v>399</v>
      </c>
      <c r="C776" t="s">
        <v>2270</v>
      </c>
    </row>
    <row r="777" spans="1:3" x14ac:dyDescent="0.25">
      <c r="A777" t="s">
        <v>2271</v>
      </c>
    </row>
    <row r="778" spans="1:3" x14ac:dyDescent="0.25">
      <c r="B778" t="s">
        <v>385</v>
      </c>
      <c r="C778" t="s">
        <v>2272</v>
      </c>
    </row>
    <row r="779" spans="1:3" x14ac:dyDescent="0.25">
      <c r="B779" t="s">
        <v>386</v>
      </c>
      <c r="C779" t="s">
        <v>2273</v>
      </c>
    </row>
    <row r="780" spans="1:3" x14ac:dyDescent="0.25">
      <c r="B780" t="s">
        <v>387</v>
      </c>
      <c r="C780" t="s">
        <v>2274</v>
      </c>
    </row>
    <row r="781" spans="1:3" x14ac:dyDescent="0.25">
      <c r="B781" t="s">
        <v>389</v>
      </c>
      <c r="C781" t="s">
        <v>2275</v>
      </c>
    </row>
    <row r="782" spans="1:3" x14ac:dyDescent="0.25">
      <c r="B782" t="s">
        <v>395</v>
      </c>
      <c r="C782" t="s">
        <v>2276</v>
      </c>
    </row>
    <row r="783" spans="1:3" x14ac:dyDescent="0.25">
      <c r="B783" t="s">
        <v>397</v>
      </c>
      <c r="C783" t="s">
        <v>2277</v>
      </c>
    </row>
    <row r="784" spans="1:3" x14ac:dyDescent="0.25">
      <c r="B784" t="s">
        <v>399</v>
      </c>
      <c r="C784" t="s">
        <v>2278</v>
      </c>
    </row>
    <row r="785" spans="1:3" x14ac:dyDescent="0.25">
      <c r="B785" t="s">
        <v>401</v>
      </c>
      <c r="C785" t="s">
        <v>2279</v>
      </c>
    </row>
    <row r="786" spans="1:3" x14ac:dyDescent="0.25">
      <c r="B786" t="s">
        <v>403</v>
      </c>
      <c r="C786" t="s">
        <v>2280</v>
      </c>
    </row>
    <row r="787" spans="1:3" x14ac:dyDescent="0.25">
      <c r="B787" t="s">
        <v>405</v>
      </c>
      <c r="C787" t="s">
        <v>2281</v>
      </c>
    </row>
    <row r="788" spans="1:3" x14ac:dyDescent="0.25">
      <c r="B788" t="s">
        <v>407</v>
      </c>
      <c r="C788" t="s">
        <v>2282</v>
      </c>
    </row>
    <row r="789" spans="1:3" x14ac:dyDescent="0.25">
      <c r="B789" t="s">
        <v>409</v>
      </c>
      <c r="C789" t="s">
        <v>2283</v>
      </c>
    </row>
    <row r="790" spans="1:3" x14ac:dyDescent="0.25">
      <c r="B790" t="s">
        <v>411</v>
      </c>
      <c r="C790" t="s">
        <v>2284</v>
      </c>
    </row>
    <row r="791" spans="1:3" x14ac:dyDescent="0.25">
      <c r="A791" t="s">
        <v>2285</v>
      </c>
    </row>
    <row r="792" spans="1:3" x14ac:dyDescent="0.25">
      <c r="B792" t="s">
        <v>385</v>
      </c>
      <c r="C792"/>
    </row>
    <row r="793" spans="1:3" x14ac:dyDescent="0.25">
      <c r="B793" t="s">
        <v>386</v>
      </c>
      <c r="C793"/>
    </row>
    <row r="794" spans="1:3" x14ac:dyDescent="0.25">
      <c r="B794" t="s">
        <v>387</v>
      </c>
      <c r="C794"/>
    </row>
    <row r="795" spans="1:3" x14ac:dyDescent="0.25">
      <c r="B795" t="s">
        <v>389</v>
      </c>
      <c r="C7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tabColor rgb="FFCFE8EF"/>
  </sheetPr>
  <dimension ref="A1:AC56"/>
  <sheetViews>
    <sheetView zoomScaleNormal="100" workbookViewId="0">
      <selection activeCell="D26" sqref="D26:S26"/>
    </sheetView>
  </sheetViews>
  <sheetFormatPr defaultColWidth="8.81640625" defaultRowHeight="13" x14ac:dyDescent="0.3"/>
  <cols>
    <col min="1" max="2" width="8.81640625" style="86" customWidth="1"/>
    <col min="3" max="3" width="18.54296875" style="86" customWidth="1"/>
    <col min="4" max="4" width="16" style="86" customWidth="1"/>
    <col min="5" max="5" width="8.81640625" style="86" customWidth="1"/>
    <col min="6" max="16384" width="8.81640625" style="86"/>
  </cols>
  <sheetData>
    <row r="1" spans="1:29" x14ac:dyDescent="0.3">
      <c r="A1" s="86" t="s">
        <v>2286</v>
      </c>
    </row>
    <row r="2" spans="1:29" ht="31.5" customHeight="1" x14ac:dyDescent="0.7">
      <c r="A2" s="86" t="s">
        <v>2287</v>
      </c>
      <c r="D2" s="87" t="s">
        <v>2288</v>
      </c>
    </row>
    <row r="4" spans="1:29" s="88" customFormat="1" ht="17.5" customHeight="1" x14ac:dyDescent="0.3"/>
    <row r="5" spans="1:29" s="88" customFormat="1" x14ac:dyDescent="0.3">
      <c r="D5" s="88" t="s">
        <v>2289</v>
      </c>
      <c r="I5" s="89"/>
      <c r="J5" s="90"/>
    </row>
    <row r="6" spans="1:29" s="88" customFormat="1" x14ac:dyDescent="0.3">
      <c r="D6" s="171"/>
      <c r="E6" s="172"/>
      <c r="F6" s="172"/>
      <c r="G6" s="172"/>
      <c r="H6" s="172"/>
      <c r="I6" s="172"/>
      <c r="J6" s="172"/>
      <c r="K6" s="172"/>
      <c r="L6" s="172"/>
      <c r="M6" s="172"/>
      <c r="N6" s="172"/>
      <c r="O6" s="172"/>
      <c r="P6" s="172"/>
      <c r="Q6" s="158"/>
    </row>
    <row r="7" spans="1:29" s="88" customFormat="1" x14ac:dyDescent="0.3">
      <c r="D7" s="88" t="s">
        <v>2290</v>
      </c>
    </row>
    <row r="8" spans="1:29" s="88" customFormat="1" x14ac:dyDescent="0.3">
      <c r="D8" s="88" t="s">
        <v>2291</v>
      </c>
      <c r="E8" s="88" t="s">
        <v>2292</v>
      </c>
    </row>
    <row r="9" spans="1:29" s="88" customFormat="1" x14ac:dyDescent="0.3">
      <c r="E9" s="88" t="s">
        <v>2293</v>
      </c>
    </row>
    <row r="10" spans="1:29" s="88" customFormat="1" x14ac:dyDescent="0.3">
      <c r="E10" s="88" t="s">
        <v>2294</v>
      </c>
    </row>
    <row r="12" spans="1:29" x14ac:dyDescent="0.3">
      <c r="D12" s="86" t="s">
        <v>2295</v>
      </c>
    </row>
    <row r="13" spans="1:29" x14ac:dyDescent="0.3">
      <c r="D13" s="86" t="s">
        <v>2296</v>
      </c>
      <c r="F13" s="92" t="s">
        <v>149</v>
      </c>
      <c r="G13" s="134">
        <v>95</v>
      </c>
      <c r="H13" s="91"/>
      <c r="I13" s="134">
        <v>90</v>
      </c>
      <c r="J13" s="91"/>
      <c r="K13" s="134">
        <v>85</v>
      </c>
      <c r="L13" s="91"/>
      <c r="M13" s="134">
        <v>80</v>
      </c>
    </row>
    <row r="15" spans="1:29" x14ac:dyDescent="0.3">
      <c r="A15" s="86" t="s">
        <v>2297</v>
      </c>
    </row>
    <row r="16" spans="1:29" ht="32.25" customHeight="1" x14ac:dyDescent="0.3">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row>
    <row r="17" spans="1:29" x14ac:dyDescent="0.3">
      <c r="D17" s="92" t="s">
        <v>2298</v>
      </c>
      <c r="E17" s="92" t="s">
        <v>2299</v>
      </c>
      <c r="F17" s="92" t="s">
        <v>2300</v>
      </c>
      <c r="G17" s="92" t="s">
        <v>2301</v>
      </c>
      <c r="H17" s="92" t="s">
        <v>2302</v>
      </c>
      <c r="I17" s="92" t="s">
        <v>2303</v>
      </c>
      <c r="J17" s="92" t="s">
        <v>2304</v>
      </c>
      <c r="K17" s="92" t="s">
        <v>2305</v>
      </c>
      <c r="L17" s="92" t="s">
        <v>2306</v>
      </c>
      <c r="M17" s="92" t="s">
        <v>2307</v>
      </c>
      <c r="N17" s="92" t="s">
        <v>2308</v>
      </c>
      <c r="O17" s="92" t="s">
        <v>2309</v>
      </c>
      <c r="P17" s="92" t="s">
        <v>2310</v>
      </c>
      <c r="Q17" s="92" t="s">
        <v>2311</v>
      </c>
      <c r="R17" s="92" t="s">
        <v>2312</v>
      </c>
      <c r="S17" s="92" t="s">
        <v>2313</v>
      </c>
      <c r="T17" s="92" t="s">
        <v>2314</v>
      </c>
      <c r="U17" s="92" t="s">
        <v>2315</v>
      </c>
      <c r="V17" s="92" t="s">
        <v>2316</v>
      </c>
      <c r="W17" s="92" t="s">
        <v>2317</v>
      </c>
      <c r="X17" s="92" t="s">
        <v>2318</v>
      </c>
      <c r="Y17" s="92" t="s">
        <v>2319</v>
      </c>
      <c r="Z17" s="92" t="s">
        <v>2320</v>
      </c>
      <c r="AA17" s="92" t="s">
        <v>149</v>
      </c>
      <c r="AB17" s="92" t="s">
        <v>125</v>
      </c>
      <c r="AC17" s="92" t="s">
        <v>2321</v>
      </c>
    </row>
    <row r="18" spans="1:29" x14ac:dyDescent="0.3">
      <c r="D18" s="92">
        <v>1</v>
      </c>
      <c r="E18" s="92">
        <v>2</v>
      </c>
      <c r="F18" s="92">
        <v>3</v>
      </c>
      <c r="G18" s="92">
        <v>4</v>
      </c>
      <c r="H18" s="92">
        <v>5</v>
      </c>
      <c r="I18" s="92">
        <v>6</v>
      </c>
      <c r="J18" s="92">
        <v>7</v>
      </c>
      <c r="K18" s="92">
        <v>8</v>
      </c>
      <c r="L18" s="92">
        <v>9</v>
      </c>
      <c r="M18" s="92">
        <v>10</v>
      </c>
      <c r="N18" s="92">
        <v>11</v>
      </c>
      <c r="O18" s="92">
        <v>12</v>
      </c>
      <c r="P18" s="92">
        <v>13</v>
      </c>
      <c r="Q18" s="92">
        <v>14</v>
      </c>
      <c r="R18" s="92">
        <v>15</v>
      </c>
      <c r="S18" s="92">
        <v>16</v>
      </c>
      <c r="T18" s="92">
        <v>17</v>
      </c>
      <c r="U18" s="92">
        <v>18</v>
      </c>
      <c r="V18" s="92">
        <v>19</v>
      </c>
      <c r="W18" s="92">
        <v>20</v>
      </c>
      <c r="X18" s="92">
        <v>21</v>
      </c>
      <c r="Y18" s="92">
        <v>22</v>
      </c>
      <c r="Z18" s="92">
        <v>23</v>
      </c>
      <c r="AA18" s="92">
        <v>24</v>
      </c>
      <c r="AB18" s="92">
        <v>25</v>
      </c>
      <c r="AC18" s="92">
        <v>26</v>
      </c>
    </row>
    <row r="19" spans="1:29" x14ac:dyDescent="0.3">
      <c r="D19" s="93"/>
      <c r="E19" s="93"/>
      <c r="F19" s="93"/>
      <c r="G19" s="93"/>
      <c r="H19" s="93"/>
      <c r="I19" s="93"/>
      <c r="J19" s="93"/>
      <c r="K19" s="93"/>
      <c r="L19" s="93"/>
      <c r="M19" s="93"/>
      <c r="N19" s="93"/>
      <c r="O19" s="93"/>
      <c r="P19" s="93"/>
      <c r="Q19" s="93"/>
      <c r="R19" s="93"/>
      <c r="S19" s="93"/>
      <c r="T19" s="93"/>
      <c r="U19" s="93"/>
      <c r="V19" s="93"/>
      <c r="W19" s="93"/>
      <c r="X19" s="93"/>
    </row>
    <row r="20" spans="1:29" x14ac:dyDescent="0.3">
      <c r="C20" s="94" t="s">
        <v>2322</v>
      </c>
      <c r="D20" s="170" t="s">
        <v>2323</v>
      </c>
      <c r="E20" s="169"/>
      <c r="F20" s="169"/>
      <c r="G20" s="169"/>
      <c r="H20" s="169"/>
      <c r="I20" s="169"/>
      <c r="J20" s="169"/>
    </row>
    <row r="21" spans="1:29" x14ac:dyDescent="0.3">
      <c r="A21" s="93" t="s">
        <v>2298</v>
      </c>
      <c r="B21" s="93">
        <v>1</v>
      </c>
      <c r="C21" s="93"/>
      <c r="D21" s="169"/>
      <c r="E21" s="169"/>
      <c r="F21" s="169"/>
      <c r="G21" s="169"/>
      <c r="H21" s="169"/>
      <c r="I21" s="169"/>
      <c r="J21" s="169"/>
      <c r="K21" s="169"/>
      <c r="L21" s="169"/>
      <c r="M21" s="169"/>
      <c r="N21" s="169"/>
      <c r="O21" s="169"/>
      <c r="P21" s="169"/>
      <c r="Q21" s="169"/>
      <c r="R21" s="169"/>
      <c r="S21" s="169"/>
    </row>
    <row r="22" spans="1:29" x14ac:dyDescent="0.3">
      <c r="A22" s="93" t="s">
        <v>2299</v>
      </c>
      <c r="B22" s="93">
        <v>2</v>
      </c>
      <c r="C22" s="93"/>
      <c r="D22" s="169"/>
      <c r="E22" s="169"/>
      <c r="F22" s="169"/>
      <c r="G22" s="169"/>
      <c r="H22" s="169"/>
      <c r="I22" s="169"/>
      <c r="J22" s="169"/>
      <c r="K22" s="169"/>
      <c r="L22" s="169"/>
      <c r="M22" s="169"/>
      <c r="N22" s="169"/>
      <c r="O22" s="169"/>
      <c r="P22" s="169"/>
      <c r="Q22" s="169"/>
      <c r="R22" s="169"/>
      <c r="S22" s="169"/>
    </row>
    <row r="23" spans="1:29" x14ac:dyDescent="0.3">
      <c r="A23" s="93" t="s">
        <v>2300</v>
      </c>
      <c r="B23" s="93">
        <v>3</v>
      </c>
      <c r="C23" s="93"/>
      <c r="D23" s="169"/>
      <c r="E23" s="169"/>
      <c r="F23" s="169"/>
      <c r="G23" s="169"/>
      <c r="H23" s="169"/>
      <c r="I23" s="169"/>
      <c r="J23" s="169"/>
      <c r="K23" s="169"/>
      <c r="L23" s="169"/>
      <c r="M23" s="169"/>
      <c r="N23" s="169"/>
      <c r="O23" s="169"/>
      <c r="P23" s="169"/>
      <c r="Q23" s="169"/>
      <c r="R23" s="169"/>
      <c r="S23" s="169"/>
    </row>
    <row r="24" spans="1:29" x14ac:dyDescent="0.3">
      <c r="A24" s="93" t="s">
        <v>2301</v>
      </c>
      <c r="B24" s="93">
        <v>4</v>
      </c>
      <c r="C24" s="93"/>
      <c r="D24" s="169"/>
      <c r="E24" s="169"/>
      <c r="F24" s="169"/>
      <c r="G24" s="169"/>
      <c r="H24" s="169"/>
      <c r="I24" s="169"/>
      <c r="J24" s="169"/>
      <c r="K24" s="169"/>
      <c r="L24" s="169"/>
      <c r="M24" s="169"/>
      <c r="N24" s="169"/>
      <c r="O24" s="169"/>
      <c r="P24" s="169"/>
      <c r="Q24" s="169"/>
      <c r="R24" s="169"/>
      <c r="S24" s="169"/>
    </row>
    <row r="25" spans="1:29" x14ac:dyDescent="0.3">
      <c r="A25" s="93" t="s">
        <v>2302</v>
      </c>
      <c r="B25" s="93">
        <v>5</v>
      </c>
      <c r="C25" s="93"/>
      <c r="D25" s="169"/>
      <c r="E25" s="169"/>
      <c r="F25" s="169"/>
      <c r="G25" s="169"/>
      <c r="H25" s="169"/>
      <c r="I25" s="169"/>
      <c r="J25" s="169"/>
      <c r="K25" s="169"/>
      <c r="L25" s="169"/>
      <c r="M25" s="169"/>
      <c r="N25" s="169"/>
      <c r="O25" s="169"/>
      <c r="P25" s="169"/>
      <c r="Q25" s="169"/>
      <c r="R25" s="169"/>
      <c r="S25" s="169"/>
    </row>
    <row r="26" spans="1:29" x14ac:dyDescent="0.3">
      <c r="A26" s="93" t="s">
        <v>2303</v>
      </c>
      <c r="B26" s="93">
        <v>6</v>
      </c>
      <c r="C26" s="93"/>
      <c r="D26" s="169"/>
      <c r="E26" s="169"/>
      <c r="F26" s="169"/>
      <c r="G26" s="169"/>
      <c r="H26" s="169"/>
      <c r="I26" s="169"/>
      <c r="J26" s="169"/>
      <c r="K26" s="169"/>
      <c r="L26" s="169"/>
      <c r="M26" s="169"/>
      <c r="N26" s="169"/>
      <c r="O26" s="169"/>
      <c r="P26" s="169"/>
      <c r="Q26" s="169"/>
      <c r="R26" s="169"/>
      <c r="S26" s="169"/>
    </row>
    <row r="27" spans="1:29" x14ac:dyDescent="0.3">
      <c r="A27" s="93" t="s">
        <v>2304</v>
      </c>
      <c r="B27" s="93">
        <v>7</v>
      </c>
      <c r="C27" s="93"/>
      <c r="D27" s="169"/>
      <c r="E27" s="169"/>
      <c r="F27" s="169"/>
      <c r="G27" s="169"/>
      <c r="H27" s="169"/>
      <c r="I27" s="169"/>
      <c r="J27" s="169"/>
      <c r="K27" s="169"/>
      <c r="L27" s="169"/>
      <c r="M27" s="169"/>
      <c r="N27" s="169"/>
      <c r="O27" s="169"/>
      <c r="P27" s="169"/>
      <c r="Q27" s="169"/>
      <c r="R27" s="169"/>
      <c r="S27" s="169"/>
    </row>
    <row r="28" spans="1:29" x14ac:dyDescent="0.3">
      <c r="A28" s="93" t="s">
        <v>2305</v>
      </c>
      <c r="B28" s="93">
        <v>8</v>
      </c>
      <c r="C28" s="93"/>
      <c r="D28" s="169"/>
      <c r="E28" s="169"/>
      <c r="F28" s="169"/>
      <c r="G28" s="169"/>
      <c r="H28" s="169"/>
      <c r="I28" s="169"/>
      <c r="J28" s="169"/>
      <c r="K28" s="169"/>
      <c r="L28" s="169"/>
      <c r="M28" s="169"/>
      <c r="N28" s="169"/>
      <c r="O28" s="169"/>
      <c r="P28" s="169"/>
      <c r="Q28" s="169"/>
      <c r="R28" s="169"/>
      <c r="S28" s="169"/>
    </row>
    <row r="29" spans="1:29" x14ac:dyDescent="0.3">
      <c r="A29" s="93" t="s">
        <v>2306</v>
      </c>
      <c r="B29" s="93">
        <v>9</v>
      </c>
      <c r="C29" s="93"/>
      <c r="D29" s="169"/>
      <c r="E29" s="169"/>
      <c r="F29" s="169"/>
      <c r="G29" s="169"/>
      <c r="H29" s="169"/>
      <c r="I29" s="169"/>
      <c r="J29" s="169"/>
      <c r="K29" s="169"/>
      <c r="L29" s="169"/>
      <c r="M29" s="169"/>
      <c r="N29" s="169"/>
      <c r="O29" s="169"/>
      <c r="P29" s="169"/>
      <c r="Q29" s="169"/>
      <c r="R29" s="169"/>
      <c r="S29" s="169"/>
    </row>
    <row r="30" spans="1:29" x14ac:dyDescent="0.3">
      <c r="A30" s="93" t="s">
        <v>2307</v>
      </c>
      <c r="B30" s="93">
        <v>10</v>
      </c>
      <c r="C30" s="93"/>
      <c r="D30" s="169"/>
      <c r="E30" s="169"/>
      <c r="F30" s="169"/>
      <c r="G30" s="169"/>
      <c r="H30" s="169"/>
      <c r="I30" s="169"/>
      <c r="J30" s="169"/>
      <c r="K30" s="169"/>
      <c r="L30" s="169"/>
      <c r="M30" s="169"/>
      <c r="N30" s="169"/>
      <c r="O30" s="169"/>
      <c r="P30" s="169"/>
      <c r="Q30" s="169"/>
      <c r="R30" s="169"/>
      <c r="S30" s="169"/>
    </row>
    <row r="31" spans="1:29" x14ac:dyDescent="0.3">
      <c r="A31" s="93" t="s">
        <v>2308</v>
      </c>
      <c r="B31" s="93">
        <v>11</v>
      </c>
      <c r="C31" s="93"/>
      <c r="D31" s="169"/>
      <c r="E31" s="169"/>
      <c r="F31" s="169"/>
      <c r="G31" s="169"/>
      <c r="H31" s="169"/>
      <c r="I31" s="169"/>
      <c r="J31" s="169"/>
      <c r="K31" s="169"/>
      <c r="L31" s="169"/>
      <c r="M31" s="169"/>
      <c r="N31" s="169"/>
      <c r="O31" s="169"/>
      <c r="P31" s="169"/>
      <c r="Q31" s="169"/>
      <c r="R31" s="169"/>
      <c r="S31" s="169"/>
    </row>
    <row r="32" spans="1:29" x14ac:dyDescent="0.3">
      <c r="A32" s="93" t="s">
        <v>2309</v>
      </c>
      <c r="B32" s="93">
        <v>12</v>
      </c>
      <c r="C32" s="93"/>
      <c r="D32" s="169"/>
      <c r="E32" s="169"/>
      <c r="F32" s="169"/>
      <c r="G32" s="169"/>
      <c r="H32" s="169"/>
      <c r="I32" s="169"/>
      <c r="J32" s="169"/>
      <c r="K32" s="169"/>
      <c r="L32" s="169"/>
      <c r="M32" s="169"/>
      <c r="N32" s="169"/>
      <c r="O32" s="169"/>
      <c r="P32" s="169"/>
      <c r="Q32" s="169"/>
      <c r="R32" s="169"/>
      <c r="S32" s="169"/>
    </row>
    <row r="33" spans="1:19" x14ac:dyDescent="0.3">
      <c r="A33" s="93" t="s">
        <v>2310</v>
      </c>
      <c r="B33" s="93">
        <v>13</v>
      </c>
      <c r="C33" s="93"/>
      <c r="D33" s="169"/>
      <c r="E33" s="169"/>
      <c r="F33" s="169"/>
      <c r="G33" s="169"/>
      <c r="H33" s="169"/>
      <c r="I33" s="169"/>
      <c r="J33" s="169"/>
      <c r="K33" s="169"/>
      <c r="L33" s="169"/>
      <c r="M33" s="169"/>
      <c r="N33" s="169"/>
      <c r="O33" s="169"/>
      <c r="P33" s="169"/>
      <c r="Q33" s="169"/>
      <c r="R33" s="169"/>
      <c r="S33" s="169"/>
    </row>
    <row r="34" spans="1:19" x14ac:dyDescent="0.3">
      <c r="A34" s="93" t="s">
        <v>2311</v>
      </c>
      <c r="B34" s="93">
        <v>14</v>
      </c>
      <c r="C34" s="93"/>
      <c r="D34" s="169"/>
      <c r="E34" s="169"/>
      <c r="F34" s="169"/>
      <c r="G34" s="169"/>
      <c r="H34" s="169"/>
      <c r="I34" s="169"/>
      <c r="J34" s="169"/>
      <c r="K34" s="169"/>
      <c r="L34" s="169"/>
      <c r="M34" s="169"/>
      <c r="N34" s="169"/>
      <c r="O34" s="169"/>
      <c r="P34" s="169"/>
      <c r="Q34" s="169"/>
      <c r="R34" s="169"/>
      <c r="S34" s="169"/>
    </row>
    <row r="35" spans="1:19" x14ac:dyDescent="0.3">
      <c r="A35" s="93" t="s">
        <v>2312</v>
      </c>
      <c r="B35" s="93">
        <v>15</v>
      </c>
      <c r="C35" s="93"/>
      <c r="D35" s="169"/>
      <c r="E35" s="169"/>
      <c r="F35" s="169"/>
      <c r="G35" s="169"/>
      <c r="H35" s="169"/>
      <c r="I35" s="169"/>
      <c r="J35" s="169"/>
      <c r="K35" s="169"/>
      <c r="L35" s="169"/>
      <c r="M35" s="169"/>
      <c r="N35" s="169"/>
      <c r="O35" s="169"/>
      <c r="P35" s="169"/>
      <c r="Q35" s="169"/>
      <c r="R35" s="169"/>
      <c r="S35" s="169"/>
    </row>
    <row r="36" spans="1:19" x14ac:dyDescent="0.3">
      <c r="A36" s="93" t="s">
        <v>2313</v>
      </c>
      <c r="B36" s="93">
        <v>16</v>
      </c>
      <c r="C36" s="93"/>
      <c r="D36" s="169"/>
      <c r="E36" s="169"/>
      <c r="F36" s="169"/>
      <c r="G36" s="169"/>
      <c r="H36" s="169"/>
      <c r="I36" s="169"/>
      <c r="J36" s="169"/>
      <c r="K36" s="169"/>
      <c r="L36" s="169"/>
      <c r="M36" s="169"/>
      <c r="N36" s="169"/>
      <c r="O36" s="169"/>
      <c r="P36" s="169"/>
      <c r="Q36" s="169"/>
      <c r="R36" s="169"/>
      <c r="S36" s="169"/>
    </row>
    <row r="37" spans="1:19" x14ac:dyDescent="0.3">
      <c r="A37" s="93" t="s">
        <v>2314</v>
      </c>
      <c r="B37" s="93">
        <v>17</v>
      </c>
      <c r="C37" s="93"/>
      <c r="D37" s="169"/>
      <c r="E37" s="169"/>
      <c r="F37" s="169"/>
      <c r="G37" s="169"/>
      <c r="H37" s="169"/>
      <c r="I37" s="169"/>
      <c r="J37" s="169"/>
      <c r="K37" s="169"/>
      <c r="L37" s="169"/>
      <c r="M37" s="169"/>
      <c r="N37" s="169"/>
      <c r="O37" s="169"/>
      <c r="P37" s="169"/>
      <c r="Q37" s="169"/>
      <c r="R37" s="169"/>
      <c r="S37" s="169"/>
    </row>
    <row r="38" spans="1:19" x14ac:dyDescent="0.3">
      <c r="A38" s="93" t="s">
        <v>2315</v>
      </c>
      <c r="B38" s="93">
        <v>18</v>
      </c>
      <c r="C38" s="93"/>
      <c r="D38" s="169"/>
      <c r="E38" s="169"/>
      <c r="F38" s="169"/>
      <c r="G38" s="169"/>
      <c r="H38" s="169"/>
      <c r="I38" s="169"/>
      <c r="J38" s="169"/>
      <c r="K38" s="169"/>
      <c r="L38" s="169"/>
      <c r="M38" s="169"/>
      <c r="N38" s="169"/>
      <c r="O38" s="169"/>
      <c r="P38" s="169"/>
      <c r="Q38" s="169"/>
      <c r="R38" s="169"/>
      <c r="S38" s="169"/>
    </row>
    <row r="39" spans="1:19" x14ac:dyDescent="0.3">
      <c r="A39" s="93" t="s">
        <v>2316</v>
      </c>
      <c r="B39" s="93">
        <v>19</v>
      </c>
      <c r="C39" s="93"/>
      <c r="D39" s="169"/>
      <c r="E39" s="169"/>
      <c r="F39" s="169"/>
      <c r="G39" s="169"/>
      <c r="H39" s="169"/>
      <c r="I39" s="169"/>
      <c r="J39" s="169"/>
      <c r="K39" s="169"/>
      <c r="L39" s="169"/>
      <c r="M39" s="169"/>
      <c r="N39" s="169"/>
      <c r="O39" s="169"/>
      <c r="P39" s="169"/>
      <c r="Q39" s="169"/>
      <c r="R39" s="169"/>
      <c r="S39" s="169"/>
    </row>
    <row r="40" spans="1:19" x14ac:dyDescent="0.3">
      <c r="A40" s="93" t="s">
        <v>2317</v>
      </c>
      <c r="B40" s="93">
        <v>20</v>
      </c>
      <c r="C40" s="93"/>
      <c r="D40" s="169"/>
      <c r="E40" s="169"/>
      <c r="F40" s="169"/>
      <c r="G40" s="169"/>
      <c r="H40" s="169"/>
      <c r="I40" s="169"/>
      <c r="J40" s="169"/>
      <c r="K40" s="169"/>
      <c r="L40" s="169"/>
      <c r="M40" s="169"/>
      <c r="N40" s="169"/>
      <c r="O40" s="169"/>
      <c r="P40" s="169"/>
      <c r="Q40" s="169"/>
      <c r="R40" s="169"/>
      <c r="S40" s="169"/>
    </row>
    <row r="41" spans="1:19" x14ac:dyDescent="0.3">
      <c r="A41" s="93" t="s">
        <v>2318</v>
      </c>
      <c r="B41" s="93">
        <v>21</v>
      </c>
      <c r="C41" s="93"/>
      <c r="D41" s="169"/>
      <c r="E41" s="169"/>
      <c r="F41" s="169"/>
      <c r="G41" s="169"/>
      <c r="H41" s="169"/>
      <c r="I41" s="169"/>
      <c r="J41" s="169"/>
      <c r="K41" s="169"/>
      <c r="L41" s="169"/>
      <c r="M41" s="169"/>
      <c r="N41" s="169"/>
      <c r="O41" s="169"/>
      <c r="P41" s="169"/>
      <c r="Q41" s="169"/>
      <c r="R41" s="169"/>
      <c r="S41" s="169"/>
    </row>
    <row r="42" spans="1:19" x14ac:dyDescent="0.3">
      <c r="A42" s="93" t="s">
        <v>2319</v>
      </c>
      <c r="B42" s="93">
        <v>22</v>
      </c>
      <c r="C42" s="93"/>
      <c r="D42" s="169"/>
      <c r="E42" s="169"/>
      <c r="F42" s="169"/>
      <c r="G42" s="169"/>
      <c r="H42" s="169"/>
      <c r="I42" s="169"/>
      <c r="J42" s="169"/>
      <c r="K42" s="169"/>
      <c r="L42" s="169"/>
      <c r="M42" s="169"/>
      <c r="N42" s="169"/>
      <c r="O42" s="169"/>
      <c r="P42" s="169"/>
      <c r="Q42" s="169"/>
      <c r="R42" s="169"/>
      <c r="S42" s="169"/>
    </row>
    <row r="43" spans="1:19" x14ac:dyDescent="0.3">
      <c r="A43" s="93" t="s">
        <v>2320</v>
      </c>
      <c r="B43" s="93">
        <v>23</v>
      </c>
      <c r="C43" s="93"/>
      <c r="D43" s="169"/>
      <c r="E43" s="169"/>
      <c r="F43" s="169"/>
      <c r="G43" s="169"/>
      <c r="H43" s="169"/>
      <c r="I43" s="169"/>
      <c r="J43" s="169"/>
      <c r="K43" s="169"/>
      <c r="L43" s="169"/>
      <c r="M43" s="169"/>
      <c r="N43" s="169"/>
      <c r="O43" s="169"/>
      <c r="P43" s="169"/>
      <c r="Q43" s="169"/>
      <c r="R43" s="169"/>
      <c r="S43" s="169"/>
    </row>
    <row r="44" spans="1:19" x14ac:dyDescent="0.3">
      <c r="A44" s="93" t="s">
        <v>149</v>
      </c>
      <c r="B44" s="93">
        <v>24</v>
      </c>
      <c r="C44" s="93"/>
      <c r="D44" s="169"/>
      <c r="E44" s="169"/>
      <c r="F44" s="169"/>
      <c r="G44" s="169"/>
      <c r="H44" s="169"/>
      <c r="I44" s="169"/>
      <c r="J44" s="169"/>
      <c r="K44" s="169"/>
      <c r="L44" s="169"/>
      <c r="M44" s="169"/>
      <c r="N44" s="169"/>
      <c r="O44" s="169"/>
      <c r="P44" s="169"/>
      <c r="Q44" s="169"/>
      <c r="R44" s="169"/>
      <c r="S44" s="169"/>
    </row>
    <row r="45" spans="1:19" x14ac:dyDescent="0.3">
      <c r="A45" s="93" t="s">
        <v>125</v>
      </c>
      <c r="B45" s="93">
        <v>25</v>
      </c>
      <c r="C45" s="93"/>
      <c r="D45" s="169"/>
      <c r="E45" s="169"/>
      <c r="F45" s="169"/>
      <c r="G45" s="169"/>
      <c r="H45" s="169"/>
      <c r="I45" s="169"/>
      <c r="J45" s="169"/>
      <c r="K45" s="169"/>
      <c r="L45" s="169"/>
      <c r="M45" s="169"/>
      <c r="N45" s="169"/>
      <c r="O45" s="169"/>
      <c r="P45" s="169"/>
      <c r="Q45" s="169"/>
      <c r="R45" s="169"/>
      <c r="S45" s="169"/>
    </row>
    <row r="46" spans="1:19" x14ac:dyDescent="0.3">
      <c r="A46" s="93" t="s">
        <v>2321</v>
      </c>
      <c r="B46" s="93">
        <v>26</v>
      </c>
      <c r="C46" s="93"/>
      <c r="D46" s="169"/>
      <c r="E46" s="169"/>
      <c r="F46" s="169"/>
      <c r="G46" s="169"/>
      <c r="H46" s="169"/>
      <c r="I46" s="169"/>
      <c r="J46" s="169"/>
      <c r="K46" s="169"/>
      <c r="L46" s="169"/>
      <c r="M46" s="169"/>
      <c r="N46" s="169"/>
      <c r="O46" s="169"/>
      <c r="P46" s="169"/>
      <c r="Q46" s="169"/>
      <c r="R46" s="169"/>
      <c r="S46" s="169"/>
    </row>
    <row r="47" spans="1:19" x14ac:dyDescent="0.3">
      <c r="A47" s="93"/>
      <c r="B47" s="93"/>
      <c r="C47" s="93"/>
    </row>
    <row r="48" spans="1:19" x14ac:dyDescent="0.3">
      <c r="A48" s="86" t="s">
        <v>2324</v>
      </c>
    </row>
    <row r="49" spans="1:9" ht="16.5" customHeight="1" x14ac:dyDescent="0.3">
      <c r="A49" s="95" t="s">
        <v>2325</v>
      </c>
      <c r="B49" s="95"/>
      <c r="C49" s="173"/>
      <c r="D49" s="172"/>
      <c r="E49" s="172"/>
      <c r="F49" s="172"/>
      <c r="G49" s="172"/>
      <c r="H49" s="172"/>
      <c r="I49" s="158"/>
    </row>
    <row r="50" spans="1:9" ht="16.5" customHeight="1" x14ac:dyDescent="0.3">
      <c r="A50" s="95" t="s">
        <v>2325</v>
      </c>
      <c r="B50" s="95"/>
      <c r="C50" s="173"/>
      <c r="D50" s="172"/>
      <c r="E50" s="172"/>
      <c r="F50" s="172"/>
      <c r="G50" s="172"/>
      <c r="H50" s="172"/>
      <c r="I50" s="158"/>
    </row>
    <row r="51" spans="1:9" ht="16.5" customHeight="1" x14ac:dyDescent="0.3">
      <c r="A51" s="95" t="s">
        <v>2325</v>
      </c>
      <c r="B51" s="95"/>
      <c r="C51" s="173"/>
      <c r="D51" s="172"/>
      <c r="E51" s="172"/>
      <c r="F51" s="172"/>
      <c r="G51" s="172"/>
      <c r="H51" s="172"/>
      <c r="I51" s="158"/>
    </row>
    <row r="52" spans="1:9" ht="16.5" customHeight="1" x14ac:dyDescent="0.3">
      <c r="A52" s="95" t="s">
        <v>2325</v>
      </c>
      <c r="B52" s="95"/>
      <c r="C52" s="173"/>
      <c r="D52" s="172"/>
      <c r="E52" s="172"/>
      <c r="F52" s="172"/>
      <c r="G52" s="172"/>
      <c r="H52" s="172"/>
      <c r="I52" s="158"/>
    </row>
    <row r="53" spans="1:9" ht="16.5" customHeight="1" x14ac:dyDescent="0.3">
      <c r="A53" s="95" t="s">
        <v>2325</v>
      </c>
      <c r="B53" s="95"/>
      <c r="C53" s="173"/>
      <c r="D53" s="172"/>
      <c r="E53" s="172"/>
      <c r="F53" s="172"/>
      <c r="G53" s="172"/>
      <c r="H53" s="172"/>
      <c r="I53" s="158"/>
    </row>
    <row r="54" spans="1:9" ht="16.5" customHeight="1" x14ac:dyDescent="0.3">
      <c r="A54" s="95" t="s">
        <v>2325</v>
      </c>
      <c r="B54" s="95"/>
      <c r="C54" s="173"/>
      <c r="D54" s="172"/>
      <c r="E54" s="172"/>
      <c r="F54" s="172"/>
      <c r="G54" s="172"/>
      <c r="H54" s="172"/>
      <c r="I54" s="158"/>
    </row>
    <row r="55" spans="1:9" ht="16.5" customHeight="1" x14ac:dyDescent="0.3">
      <c r="A55" s="95" t="s">
        <v>2325</v>
      </c>
      <c r="B55" s="95"/>
      <c r="C55" s="173"/>
      <c r="D55" s="172"/>
      <c r="E55" s="172"/>
      <c r="F55" s="172"/>
      <c r="G55" s="172"/>
      <c r="H55" s="172"/>
      <c r="I55" s="158"/>
    </row>
    <row r="56" spans="1:9" ht="16.5" customHeight="1" x14ac:dyDescent="0.3">
      <c r="A56" s="95" t="s">
        <v>2325</v>
      </c>
      <c r="B56" s="95"/>
      <c r="C56" s="173"/>
      <c r="D56" s="172"/>
      <c r="E56" s="172"/>
      <c r="F56" s="172"/>
      <c r="G56" s="172"/>
      <c r="H56" s="172"/>
      <c r="I56" s="158"/>
    </row>
  </sheetData>
  <mergeCells count="36">
    <mergeCell ref="D24:S24"/>
    <mergeCell ref="D25:S25"/>
    <mergeCell ref="C55:I55"/>
    <mergeCell ref="C56:I56"/>
    <mergeCell ref="C49:I49"/>
    <mergeCell ref="C50:I50"/>
    <mergeCell ref="C51:I51"/>
    <mergeCell ref="C52:I52"/>
    <mergeCell ref="C53:I53"/>
    <mergeCell ref="C54:I54"/>
    <mergeCell ref="D36:S36"/>
    <mergeCell ref="D37:S37"/>
    <mergeCell ref="D39:S39"/>
    <mergeCell ref="D38:S38"/>
    <mergeCell ref="D40:S40"/>
    <mergeCell ref="D31:S31"/>
    <mergeCell ref="D20:J20"/>
    <mergeCell ref="D21:S21"/>
    <mergeCell ref="D22:S22"/>
    <mergeCell ref="D23:S23"/>
    <mergeCell ref="D6:Q6"/>
    <mergeCell ref="D32:S32"/>
    <mergeCell ref="D33:S33"/>
    <mergeCell ref="D34:S34"/>
    <mergeCell ref="D35:S35"/>
    <mergeCell ref="D26:S26"/>
    <mergeCell ref="D27:S27"/>
    <mergeCell ref="D28:S28"/>
    <mergeCell ref="D29:S29"/>
    <mergeCell ref="D30:S30"/>
    <mergeCell ref="D42:S42"/>
    <mergeCell ref="D41:S41"/>
    <mergeCell ref="D43:S43"/>
    <mergeCell ref="D44:S44"/>
    <mergeCell ref="D46:S46"/>
    <mergeCell ref="D45:S45"/>
  </mergeCells>
  <pageMargins left="0.25" right="0.25" top="0.25" bottom="0.25" header="0.3" footer="0.3"/>
  <pageSetup paperSize="5" scale="72"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4"/>
  <sheetViews>
    <sheetView workbookViewId="0">
      <selection activeCell="G5" sqref="G5"/>
    </sheetView>
  </sheetViews>
  <sheetFormatPr defaultColWidth="9.1796875" defaultRowHeight="13" x14ac:dyDescent="0.3"/>
  <cols>
    <col min="1" max="1" width="5.54296875" style="136" customWidth="1"/>
    <col min="2" max="2" width="9.54296875" style="136" customWidth="1"/>
    <col min="3" max="4" width="15.7265625" style="136" customWidth="1"/>
    <col min="5" max="5" width="47.81640625" style="136" customWidth="1"/>
    <col min="6" max="6" width="15.7265625" style="136" customWidth="1"/>
    <col min="7" max="8" width="9" style="136" customWidth="1"/>
    <col min="9" max="10" width="33.7265625" style="136" customWidth="1"/>
    <col min="11" max="11" width="9.1796875" style="136" customWidth="1"/>
    <col min="12" max="16384" width="9.1796875" style="136"/>
  </cols>
  <sheetData>
    <row r="1" spans="1:10" ht="15.75" customHeight="1" x14ac:dyDescent="0.35">
      <c r="A1" s="135" t="s">
        <v>2326</v>
      </c>
      <c r="B1" s="135"/>
    </row>
    <row r="3" spans="1:10" x14ac:dyDescent="0.3">
      <c r="A3" s="174" t="s">
        <v>2327</v>
      </c>
      <c r="B3" s="172"/>
      <c r="C3" s="172"/>
      <c r="D3" s="172"/>
      <c r="E3" s="172"/>
      <c r="F3" s="172"/>
      <c r="G3" s="172"/>
      <c r="H3" s="158"/>
      <c r="I3" s="138" t="s">
        <v>2328</v>
      </c>
      <c r="J3" s="138" t="s">
        <v>2327</v>
      </c>
    </row>
    <row r="4" spans="1:10" ht="38.25" customHeight="1" x14ac:dyDescent="0.3">
      <c r="A4" s="137" t="s">
        <v>2329</v>
      </c>
      <c r="B4" s="139" t="s">
        <v>2330</v>
      </c>
      <c r="C4" s="139" t="s">
        <v>2331</v>
      </c>
      <c r="D4" s="139" t="s">
        <v>2332</v>
      </c>
      <c r="E4" s="137" t="s">
        <v>2333</v>
      </c>
      <c r="F4" s="139" t="s">
        <v>2334</v>
      </c>
      <c r="G4" s="137" t="s">
        <v>2335</v>
      </c>
      <c r="H4" s="140" t="s">
        <v>2336</v>
      </c>
      <c r="I4" s="141" t="s">
        <v>2337</v>
      </c>
      <c r="J4" s="141" t="s">
        <v>2337</v>
      </c>
    </row>
    <row r="5" spans="1:10" x14ac:dyDescent="0.3">
      <c r="A5" s="142">
        <v>1</v>
      </c>
      <c r="B5" s="143"/>
      <c r="C5" s="144"/>
      <c r="D5" s="144"/>
      <c r="E5" s="145"/>
      <c r="F5" s="144"/>
      <c r="G5" s="145"/>
      <c r="H5" s="146"/>
      <c r="I5" s="144"/>
      <c r="J5" s="144"/>
    </row>
    <row r="6" spans="1:10" x14ac:dyDescent="0.3">
      <c r="A6" s="142">
        <v>2</v>
      </c>
      <c r="B6" s="143"/>
      <c r="C6" s="144"/>
      <c r="D6" s="144"/>
      <c r="E6" s="145"/>
      <c r="F6" s="144"/>
      <c r="G6" s="145"/>
      <c r="H6" s="147"/>
      <c r="I6" s="144"/>
      <c r="J6" s="144"/>
    </row>
    <row r="7" spans="1:10" x14ac:dyDescent="0.3">
      <c r="A7" s="142">
        <v>3</v>
      </c>
      <c r="B7" s="143"/>
      <c r="C7" s="144"/>
      <c r="D7" s="144"/>
      <c r="E7" s="145"/>
      <c r="F7" s="144"/>
      <c r="G7" s="145"/>
      <c r="H7" s="146"/>
      <c r="I7" s="144"/>
      <c r="J7" s="144"/>
    </row>
    <row r="8" spans="1:10" x14ac:dyDescent="0.3">
      <c r="A8" s="142">
        <v>4</v>
      </c>
      <c r="B8" s="143"/>
      <c r="C8" s="144"/>
      <c r="D8" s="144"/>
      <c r="E8" s="145"/>
      <c r="F8" s="144"/>
      <c r="G8" s="145"/>
      <c r="H8" s="146"/>
      <c r="I8" s="144"/>
      <c r="J8" s="144"/>
    </row>
    <row r="9" spans="1:10" x14ac:dyDescent="0.3">
      <c r="A9" s="142">
        <v>5</v>
      </c>
      <c r="B9" s="143"/>
      <c r="C9" s="144"/>
      <c r="D9" s="144"/>
      <c r="E9" s="145"/>
      <c r="F9" s="144"/>
      <c r="G9" s="145"/>
      <c r="H9" s="146"/>
      <c r="I9" s="144"/>
      <c r="J9" s="144"/>
    </row>
    <row r="10" spans="1:10" x14ac:dyDescent="0.3">
      <c r="A10" s="142">
        <v>6</v>
      </c>
      <c r="B10" s="143"/>
      <c r="C10" s="144"/>
      <c r="D10" s="144"/>
      <c r="E10" s="145"/>
      <c r="F10" s="144"/>
      <c r="G10" s="145"/>
      <c r="H10" s="146"/>
      <c r="I10" s="144"/>
      <c r="J10" s="144"/>
    </row>
    <row r="11" spans="1:10" x14ac:dyDescent="0.3">
      <c r="A11" s="142">
        <v>7</v>
      </c>
      <c r="B11" s="143"/>
      <c r="C11" s="144"/>
      <c r="D11" s="144"/>
      <c r="E11" s="144"/>
      <c r="F11" s="144"/>
      <c r="G11" s="145"/>
      <c r="H11" s="146"/>
      <c r="I11" s="144"/>
      <c r="J11" s="144"/>
    </row>
    <row r="12" spans="1:10" x14ac:dyDescent="0.3">
      <c r="A12" s="142">
        <v>8</v>
      </c>
      <c r="B12" s="143"/>
      <c r="C12" s="144"/>
      <c r="D12" s="144"/>
      <c r="E12" s="144"/>
      <c r="F12" s="144"/>
      <c r="G12" s="145"/>
      <c r="H12" s="146"/>
      <c r="I12" s="144"/>
      <c r="J12" s="144"/>
    </row>
    <row r="13" spans="1:10" x14ac:dyDescent="0.3">
      <c r="A13" s="142">
        <v>9</v>
      </c>
      <c r="B13" s="143"/>
      <c r="C13" s="144"/>
      <c r="D13" s="144"/>
      <c r="E13" s="144"/>
      <c r="F13" s="144"/>
      <c r="G13" s="145"/>
      <c r="H13" s="146"/>
      <c r="I13" s="144"/>
      <c r="J13" s="144"/>
    </row>
    <row r="14" spans="1:10" x14ac:dyDescent="0.3">
      <c r="A14" s="142">
        <v>10</v>
      </c>
      <c r="B14" s="143"/>
      <c r="C14" s="144"/>
      <c r="D14" s="144"/>
      <c r="E14" s="144"/>
      <c r="F14" s="144"/>
      <c r="G14" s="145"/>
      <c r="H14" s="146"/>
      <c r="I14" s="144"/>
      <c r="J14" s="144"/>
    </row>
    <row r="15" spans="1:10" x14ac:dyDescent="0.3">
      <c r="A15" s="142">
        <v>11</v>
      </c>
      <c r="B15" s="143"/>
      <c r="C15" s="144"/>
      <c r="D15" s="144"/>
      <c r="E15" s="144"/>
      <c r="F15" s="144"/>
      <c r="G15" s="145"/>
      <c r="H15" s="146"/>
      <c r="I15" s="144"/>
      <c r="J15" s="144"/>
    </row>
    <row r="16" spans="1:10" x14ac:dyDescent="0.3">
      <c r="A16" s="142">
        <v>12</v>
      </c>
      <c r="B16" s="143"/>
      <c r="C16" s="144"/>
      <c r="D16" s="144"/>
      <c r="E16" s="144"/>
      <c r="F16" s="144"/>
      <c r="G16" s="145"/>
      <c r="H16" s="146"/>
      <c r="I16" s="144"/>
      <c r="J16" s="144"/>
    </row>
    <row r="17" spans="1:10" x14ac:dyDescent="0.3">
      <c r="A17" s="142">
        <v>13</v>
      </c>
      <c r="B17" s="143"/>
      <c r="C17" s="144"/>
      <c r="D17" s="144"/>
      <c r="E17" s="144"/>
      <c r="F17" s="144"/>
      <c r="G17" s="145"/>
      <c r="H17" s="146"/>
      <c r="I17" s="144"/>
      <c r="J17" s="144"/>
    </row>
    <row r="18" spans="1:10" x14ac:dyDescent="0.3">
      <c r="A18" s="142">
        <v>14</v>
      </c>
      <c r="B18" s="143"/>
      <c r="C18" s="144"/>
      <c r="D18" s="144"/>
      <c r="E18" s="144"/>
      <c r="F18" s="144"/>
      <c r="G18" s="145"/>
      <c r="H18" s="146"/>
      <c r="I18" s="144"/>
      <c r="J18" s="144"/>
    </row>
    <row r="19" spans="1:10" x14ac:dyDescent="0.3">
      <c r="A19" s="142">
        <v>15</v>
      </c>
      <c r="B19" s="143"/>
      <c r="C19" s="144"/>
      <c r="D19" s="144"/>
      <c r="E19" s="144"/>
      <c r="F19" s="144"/>
      <c r="G19" s="145"/>
      <c r="H19" s="146"/>
      <c r="I19" s="144"/>
      <c r="J19" s="144"/>
    </row>
    <row r="20" spans="1:10" x14ac:dyDescent="0.3">
      <c r="A20" s="142">
        <v>16</v>
      </c>
      <c r="B20" s="143"/>
      <c r="C20" s="144"/>
      <c r="D20" s="144"/>
      <c r="E20" s="144"/>
      <c r="F20" s="144"/>
      <c r="G20" s="145"/>
      <c r="H20" s="146"/>
      <c r="I20" s="144"/>
      <c r="J20" s="144"/>
    </row>
    <row r="21" spans="1:10" x14ac:dyDescent="0.3">
      <c r="A21" s="142">
        <v>17</v>
      </c>
      <c r="B21" s="143"/>
      <c r="C21" s="144"/>
      <c r="D21" s="144"/>
      <c r="E21" s="144"/>
      <c r="F21" s="144"/>
      <c r="G21" s="145"/>
      <c r="H21" s="146"/>
      <c r="I21" s="144"/>
      <c r="J21" s="144"/>
    </row>
    <row r="22" spans="1:10" x14ac:dyDescent="0.3">
      <c r="A22" s="142">
        <v>18</v>
      </c>
      <c r="B22" s="143"/>
      <c r="C22" s="144"/>
      <c r="D22" s="144"/>
      <c r="E22" s="144"/>
      <c r="F22" s="144"/>
      <c r="G22" s="145"/>
      <c r="H22" s="146"/>
      <c r="I22" s="144"/>
      <c r="J22" s="144"/>
    </row>
    <row r="23" spans="1:10" x14ac:dyDescent="0.3">
      <c r="A23" s="142">
        <v>19</v>
      </c>
      <c r="B23" s="143"/>
      <c r="C23" s="144"/>
      <c r="D23" s="144"/>
      <c r="E23" s="144"/>
      <c r="F23" s="144"/>
      <c r="G23" s="145"/>
      <c r="H23" s="146"/>
      <c r="I23" s="144"/>
      <c r="J23" s="144"/>
    </row>
    <row r="24" spans="1:10" x14ac:dyDescent="0.3">
      <c r="A24" s="142">
        <v>20</v>
      </c>
      <c r="B24" s="143"/>
      <c r="C24" s="144"/>
      <c r="D24" s="144"/>
      <c r="E24" s="144"/>
      <c r="F24" s="144"/>
      <c r="G24" s="145"/>
      <c r="H24" s="146"/>
      <c r="I24" s="144"/>
      <c r="J24" s="144"/>
    </row>
    <row r="25" spans="1:10" x14ac:dyDescent="0.3">
      <c r="A25" s="142">
        <v>21</v>
      </c>
      <c r="B25" s="143"/>
      <c r="C25" s="144"/>
      <c r="D25" s="144"/>
      <c r="E25" s="144"/>
      <c r="F25" s="144"/>
      <c r="G25" s="145"/>
      <c r="H25" s="146"/>
      <c r="I25" s="144"/>
      <c r="J25" s="144"/>
    </row>
    <row r="26" spans="1:10" x14ac:dyDescent="0.3">
      <c r="A26" s="142">
        <v>22</v>
      </c>
      <c r="B26" s="143"/>
      <c r="C26" s="144"/>
      <c r="D26" s="144"/>
      <c r="E26" s="144"/>
      <c r="F26" s="144"/>
      <c r="G26" s="145"/>
      <c r="H26" s="146"/>
      <c r="I26" s="144"/>
      <c r="J26" s="144"/>
    </row>
    <row r="27" spans="1:10" x14ac:dyDescent="0.3">
      <c r="A27" s="142">
        <v>23</v>
      </c>
      <c r="B27" s="143"/>
      <c r="C27" s="144"/>
      <c r="D27" s="144"/>
      <c r="E27" s="144"/>
      <c r="F27" s="144"/>
      <c r="G27" s="145"/>
      <c r="H27" s="146"/>
      <c r="I27" s="144"/>
      <c r="J27" s="144"/>
    </row>
    <row r="28" spans="1:10" x14ac:dyDescent="0.3">
      <c r="A28" s="142">
        <v>24</v>
      </c>
      <c r="B28" s="143"/>
      <c r="C28" s="144"/>
      <c r="D28" s="144"/>
      <c r="E28" s="144"/>
      <c r="F28" s="144"/>
      <c r="G28" s="145"/>
      <c r="H28" s="146"/>
      <c r="I28" s="144"/>
      <c r="J28" s="144"/>
    </row>
    <row r="29" spans="1:10" x14ac:dyDescent="0.3">
      <c r="A29" s="142">
        <v>25</v>
      </c>
      <c r="B29" s="143"/>
      <c r="C29" s="144"/>
      <c r="D29" s="144"/>
      <c r="E29" s="144"/>
      <c r="F29" s="144"/>
      <c r="G29" s="145"/>
      <c r="H29" s="146"/>
      <c r="I29" s="144"/>
      <c r="J29" s="144"/>
    </row>
    <row r="30" spans="1:10" x14ac:dyDescent="0.3">
      <c r="A30" s="142">
        <v>26</v>
      </c>
      <c r="B30" s="143"/>
      <c r="C30" s="144"/>
      <c r="D30" s="144"/>
      <c r="E30" s="144"/>
      <c r="F30" s="144"/>
      <c r="G30" s="145"/>
      <c r="H30" s="146"/>
      <c r="I30" s="144"/>
      <c r="J30" s="144"/>
    </row>
    <row r="31" spans="1:10" x14ac:dyDescent="0.3">
      <c r="A31" s="142">
        <v>27</v>
      </c>
      <c r="B31" s="143"/>
      <c r="C31" s="144"/>
      <c r="D31" s="144"/>
      <c r="E31" s="144"/>
      <c r="F31" s="144"/>
      <c r="G31" s="145"/>
      <c r="H31" s="146"/>
      <c r="I31" s="144"/>
      <c r="J31" s="144"/>
    </row>
    <row r="32" spans="1:10" x14ac:dyDescent="0.3">
      <c r="A32" s="142">
        <v>28</v>
      </c>
      <c r="B32" s="143"/>
      <c r="C32" s="144"/>
      <c r="D32" s="144"/>
      <c r="E32" s="144"/>
      <c r="F32" s="144"/>
      <c r="G32" s="145"/>
      <c r="H32" s="146"/>
      <c r="I32" s="144"/>
      <c r="J32" s="144"/>
    </row>
    <row r="33" spans="1:10" x14ac:dyDescent="0.3">
      <c r="A33" s="142">
        <v>29</v>
      </c>
      <c r="B33" s="143"/>
      <c r="C33" s="144"/>
      <c r="D33" s="144"/>
      <c r="E33" s="144"/>
      <c r="F33" s="144"/>
      <c r="G33" s="145"/>
      <c r="H33" s="146"/>
      <c r="I33" s="144"/>
      <c r="J33" s="144"/>
    </row>
    <row r="34" spans="1:10" x14ac:dyDescent="0.3">
      <c r="A34" s="142">
        <v>30</v>
      </c>
      <c r="B34" s="143"/>
      <c r="C34" s="144"/>
      <c r="D34" s="144"/>
      <c r="E34" s="144"/>
      <c r="F34" s="144"/>
      <c r="G34" s="145"/>
      <c r="H34" s="146"/>
      <c r="I34" s="144"/>
      <c r="J34" s="144"/>
    </row>
    <row r="35" spans="1:10" x14ac:dyDescent="0.3">
      <c r="A35" s="142">
        <v>31</v>
      </c>
      <c r="B35" s="143"/>
      <c r="C35" s="144"/>
      <c r="D35" s="144"/>
      <c r="E35" s="144"/>
      <c r="F35" s="144"/>
      <c r="G35" s="145"/>
      <c r="H35" s="146"/>
      <c r="I35" s="144"/>
      <c r="J35" s="144"/>
    </row>
    <row r="36" spans="1:10" x14ac:dyDescent="0.3">
      <c r="A36" s="142">
        <v>32</v>
      </c>
      <c r="B36" s="143"/>
      <c r="C36" s="144"/>
      <c r="D36" s="144"/>
      <c r="E36" s="144"/>
      <c r="F36" s="144"/>
      <c r="G36" s="145"/>
      <c r="H36" s="146"/>
      <c r="I36" s="144"/>
      <c r="J36" s="144"/>
    </row>
    <row r="37" spans="1:10" x14ac:dyDescent="0.3">
      <c r="A37" s="142">
        <v>33</v>
      </c>
      <c r="B37" s="143"/>
      <c r="C37" s="144"/>
      <c r="D37" s="144"/>
      <c r="E37" s="144"/>
      <c r="F37" s="144"/>
      <c r="G37" s="145"/>
      <c r="H37" s="146"/>
      <c r="I37" s="144"/>
      <c r="J37" s="144"/>
    </row>
    <row r="38" spans="1:10" x14ac:dyDescent="0.3">
      <c r="A38" s="142">
        <v>34</v>
      </c>
      <c r="B38" s="143"/>
      <c r="C38" s="144"/>
      <c r="D38" s="144"/>
      <c r="E38" s="144"/>
      <c r="F38" s="144"/>
      <c r="G38" s="145"/>
      <c r="H38" s="146"/>
      <c r="I38" s="144"/>
      <c r="J38" s="144"/>
    </row>
    <row r="39" spans="1:10" x14ac:dyDescent="0.3">
      <c r="A39" s="142">
        <v>35</v>
      </c>
      <c r="B39" s="143"/>
      <c r="C39" s="144"/>
      <c r="D39" s="144"/>
      <c r="E39" s="144"/>
      <c r="F39" s="144"/>
      <c r="G39" s="145"/>
      <c r="H39" s="146"/>
      <c r="I39" s="144"/>
      <c r="J39" s="144"/>
    </row>
    <row r="40" spans="1:10" x14ac:dyDescent="0.3">
      <c r="A40" s="142">
        <v>36</v>
      </c>
      <c r="B40" s="143"/>
      <c r="C40" s="144"/>
      <c r="D40" s="144"/>
      <c r="E40" s="144"/>
      <c r="F40" s="144"/>
      <c r="G40" s="145"/>
      <c r="H40" s="146"/>
      <c r="I40" s="144"/>
      <c r="J40" s="144"/>
    </row>
    <row r="41" spans="1:10" x14ac:dyDescent="0.3">
      <c r="A41" s="142">
        <v>37</v>
      </c>
      <c r="B41" s="143"/>
      <c r="C41" s="144"/>
      <c r="D41" s="144"/>
      <c r="E41" s="144"/>
      <c r="F41" s="144"/>
      <c r="G41" s="145"/>
      <c r="H41" s="146"/>
      <c r="I41" s="144"/>
      <c r="J41" s="144"/>
    </row>
    <row r="42" spans="1:10" x14ac:dyDescent="0.3">
      <c r="A42" s="142">
        <v>38</v>
      </c>
      <c r="B42" s="143"/>
      <c r="C42" s="144"/>
      <c r="D42" s="144"/>
      <c r="E42" s="144"/>
      <c r="F42" s="144"/>
      <c r="G42" s="145"/>
      <c r="H42" s="146"/>
      <c r="I42" s="144"/>
      <c r="J42" s="144"/>
    </row>
    <row r="43" spans="1:10" x14ac:dyDescent="0.3">
      <c r="A43" s="142">
        <v>39</v>
      </c>
      <c r="B43" s="143"/>
      <c r="C43" s="144"/>
      <c r="D43" s="144"/>
      <c r="E43" s="144"/>
      <c r="F43" s="144"/>
      <c r="G43" s="145"/>
      <c r="H43" s="146"/>
      <c r="I43" s="144"/>
      <c r="J43" s="144"/>
    </row>
    <row r="44" spans="1:10" x14ac:dyDescent="0.3">
      <c r="A44" s="142">
        <v>40</v>
      </c>
      <c r="B44" s="143"/>
      <c r="C44" s="144"/>
      <c r="D44" s="144"/>
      <c r="E44" s="144"/>
      <c r="F44" s="144"/>
      <c r="G44" s="145"/>
      <c r="H44" s="146"/>
      <c r="I44" s="144"/>
      <c r="J44" s="144"/>
    </row>
    <row r="45" spans="1:10" x14ac:dyDescent="0.3">
      <c r="A45" s="142">
        <v>41</v>
      </c>
      <c r="B45" s="143"/>
      <c r="C45" s="144"/>
      <c r="D45" s="144"/>
      <c r="E45" s="144"/>
      <c r="F45" s="144"/>
      <c r="G45" s="145"/>
      <c r="H45" s="146"/>
      <c r="I45" s="144"/>
      <c r="J45" s="144"/>
    </row>
    <row r="46" spans="1:10" x14ac:dyDescent="0.3">
      <c r="A46" s="142">
        <v>42</v>
      </c>
      <c r="B46" s="143"/>
      <c r="C46" s="144"/>
      <c r="D46" s="144"/>
      <c r="E46" s="144"/>
      <c r="F46" s="144"/>
      <c r="G46" s="145"/>
      <c r="H46" s="146"/>
      <c r="I46" s="144"/>
      <c r="J46" s="144"/>
    </row>
    <row r="47" spans="1:10" x14ac:dyDescent="0.3">
      <c r="A47" s="142">
        <v>43</v>
      </c>
      <c r="B47" s="143"/>
      <c r="C47" s="144"/>
      <c r="D47" s="144"/>
      <c r="E47" s="144"/>
      <c r="F47" s="144"/>
      <c r="G47" s="145"/>
      <c r="H47" s="146"/>
      <c r="I47" s="144"/>
      <c r="J47" s="144"/>
    </row>
    <row r="48" spans="1:10" x14ac:dyDescent="0.3">
      <c r="A48" s="142">
        <v>44</v>
      </c>
      <c r="B48" s="143"/>
      <c r="C48" s="144"/>
      <c r="D48" s="144"/>
      <c r="E48" s="144"/>
      <c r="F48" s="144"/>
      <c r="G48" s="145"/>
      <c r="H48" s="146"/>
      <c r="I48" s="144"/>
      <c r="J48" s="144"/>
    </row>
    <row r="49" spans="1:10" x14ac:dyDescent="0.3">
      <c r="A49" s="142">
        <v>45</v>
      </c>
      <c r="B49" s="143"/>
      <c r="C49" s="144"/>
      <c r="D49" s="144"/>
      <c r="E49" s="144"/>
      <c r="F49" s="144"/>
      <c r="G49" s="145"/>
      <c r="H49" s="146"/>
      <c r="I49" s="144"/>
      <c r="J49" s="144"/>
    </row>
    <row r="50" spans="1:10" x14ac:dyDescent="0.3">
      <c r="A50" s="142">
        <v>46</v>
      </c>
      <c r="B50" s="143"/>
      <c r="C50" s="144"/>
      <c r="D50" s="144"/>
      <c r="E50" s="144"/>
      <c r="F50" s="144"/>
      <c r="G50" s="145"/>
      <c r="H50" s="146"/>
      <c r="I50" s="144"/>
      <c r="J50" s="144"/>
    </row>
    <row r="51" spans="1:10" x14ac:dyDescent="0.3">
      <c r="A51" s="142">
        <v>47</v>
      </c>
      <c r="B51" s="143"/>
      <c r="C51" s="144"/>
      <c r="D51" s="144"/>
      <c r="E51" s="144"/>
      <c r="F51" s="144"/>
      <c r="G51" s="145"/>
      <c r="H51" s="146"/>
      <c r="I51" s="144"/>
      <c r="J51" s="144"/>
    </row>
    <row r="52" spans="1:10" x14ac:dyDescent="0.3">
      <c r="A52" s="142">
        <v>48</v>
      </c>
      <c r="B52" s="143"/>
      <c r="C52" s="144"/>
      <c r="D52" s="144"/>
      <c r="E52" s="144"/>
      <c r="F52" s="144"/>
      <c r="G52" s="145"/>
      <c r="H52" s="146"/>
      <c r="I52" s="144"/>
      <c r="J52" s="144"/>
    </row>
    <row r="53" spans="1:10" x14ac:dyDescent="0.3">
      <c r="A53" s="142">
        <v>49</v>
      </c>
      <c r="B53" s="143"/>
      <c r="C53" s="144"/>
      <c r="D53" s="144"/>
      <c r="E53" s="144"/>
      <c r="F53" s="144"/>
      <c r="G53" s="145"/>
      <c r="H53" s="146"/>
      <c r="I53" s="144"/>
      <c r="J53" s="144"/>
    </row>
    <row r="54" spans="1:10" x14ac:dyDescent="0.3">
      <c r="A54" s="142">
        <v>50</v>
      </c>
      <c r="B54" s="143"/>
      <c r="C54" s="144"/>
      <c r="D54" s="144"/>
      <c r="E54" s="144"/>
      <c r="F54" s="144"/>
      <c r="G54" s="145"/>
      <c r="H54" s="146"/>
      <c r="I54" s="144"/>
      <c r="J54" s="144"/>
    </row>
    <row r="55" spans="1:10" x14ac:dyDescent="0.3">
      <c r="A55" s="142">
        <v>51</v>
      </c>
      <c r="B55" s="143"/>
      <c r="C55" s="144"/>
      <c r="D55" s="144"/>
      <c r="E55" s="144"/>
      <c r="F55" s="144"/>
      <c r="G55" s="145"/>
      <c r="H55" s="146"/>
      <c r="I55" s="144"/>
      <c r="J55" s="144"/>
    </row>
    <row r="56" spans="1:10" x14ac:dyDescent="0.3">
      <c r="A56" s="142">
        <v>52</v>
      </c>
      <c r="B56" s="143"/>
      <c r="C56" s="144"/>
      <c r="D56" s="144"/>
      <c r="E56" s="144"/>
      <c r="F56" s="144"/>
      <c r="G56" s="145"/>
      <c r="H56" s="146"/>
      <c r="I56" s="144"/>
      <c r="J56" s="144"/>
    </row>
    <row r="57" spans="1:10" x14ac:dyDescent="0.3">
      <c r="A57" s="142">
        <v>53</v>
      </c>
      <c r="B57" s="143"/>
      <c r="C57" s="144"/>
      <c r="D57" s="144"/>
      <c r="E57" s="144"/>
      <c r="F57" s="144"/>
      <c r="G57" s="145"/>
      <c r="H57" s="146"/>
      <c r="I57" s="144"/>
      <c r="J57" s="144"/>
    </row>
    <row r="58" spans="1:10" x14ac:dyDescent="0.3">
      <c r="A58" s="142">
        <v>54</v>
      </c>
      <c r="B58" s="143"/>
      <c r="C58" s="144"/>
      <c r="D58" s="144"/>
      <c r="E58" s="144"/>
      <c r="F58" s="144"/>
      <c r="G58" s="145"/>
      <c r="H58" s="146"/>
      <c r="I58" s="144"/>
      <c r="J58" s="144"/>
    </row>
    <row r="59" spans="1:10" x14ac:dyDescent="0.3">
      <c r="A59" s="142">
        <v>55</v>
      </c>
      <c r="B59" s="143"/>
      <c r="C59" s="144"/>
      <c r="D59" s="144"/>
      <c r="E59" s="144"/>
      <c r="F59" s="144"/>
      <c r="G59" s="145"/>
      <c r="H59" s="146"/>
      <c r="I59" s="144"/>
      <c r="J59" s="144"/>
    </row>
    <row r="60" spans="1:10" x14ac:dyDescent="0.3">
      <c r="A60" s="142">
        <v>56</v>
      </c>
      <c r="B60" s="143"/>
      <c r="C60" s="144"/>
      <c r="D60" s="144"/>
      <c r="E60" s="144"/>
      <c r="F60" s="144"/>
      <c r="G60" s="145"/>
      <c r="H60" s="146"/>
      <c r="I60" s="144"/>
      <c r="J60" s="144"/>
    </row>
    <row r="61" spans="1:10" x14ac:dyDescent="0.3">
      <c r="A61" s="142">
        <v>57</v>
      </c>
      <c r="B61" s="143"/>
      <c r="C61" s="144"/>
      <c r="D61" s="144"/>
      <c r="E61" s="144"/>
      <c r="F61" s="144"/>
      <c r="G61" s="145"/>
      <c r="H61" s="146"/>
      <c r="I61" s="144"/>
      <c r="J61" s="144"/>
    </row>
    <row r="62" spans="1:10" x14ac:dyDescent="0.3">
      <c r="A62" s="142">
        <v>58</v>
      </c>
      <c r="B62" s="143"/>
      <c r="C62" s="144"/>
      <c r="D62" s="144"/>
      <c r="E62" s="144"/>
      <c r="F62" s="144"/>
      <c r="G62" s="145"/>
      <c r="H62" s="146"/>
      <c r="I62" s="144"/>
      <c r="J62" s="144"/>
    </row>
    <row r="63" spans="1:10" x14ac:dyDescent="0.3">
      <c r="A63" s="142">
        <v>59</v>
      </c>
      <c r="B63" s="143"/>
      <c r="C63" s="144"/>
      <c r="D63" s="144"/>
      <c r="E63" s="144"/>
      <c r="F63" s="144"/>
      <c r="G63" s="145"/>
      <c r="H63" s="146"/>
      <c r="I63" s="144"/>
      <c r="J63" s="144"/>
    </row>
    <row r="64" spans="1:10" x14ac:dyDescent="0.3">
      <c r="A64" s="142">
        <v>60</v>
      </c>
      <c r="B64" s="143"/>
      <c r="C64" s="144"/>
      <c r="D64" s="144"/>
      <c r="E64" s="144"/>
      <c r="F64" s="144"/>
      <c r="G64" s="145"/>
      <c r="H64" s="146"/>
      <c r="I64" s="144"/>
      <c r="J64" s="144"/>
    </row>
    <row r="65" spans="1:10" x14ac:dyDescent="0.3">
      <c r="A65" s="142">
        <v>61</v>
      </c>
      <c r="B65" s="143"/>
      <c r="C65" s="144"/>
      <c r="D65" s="144"/>
      <c r="E65" s="144"/>
      <c r="F65" s="144"/>
      <c r="G65" s="145"/>
      <c r="H65" s="146"/>
      <c r="I65" s="144"/>
      <c r="J65" s="144"/>
    </row>
    <row r="66" spans="1:10" x14ac:dyDescent="0.3">
      <c r="A66" s="142">
        <v>62</v>
      </c>
      <c r="B66" s="143"/>
      <c r="C66" s="144"/>
      <c r="D66" s="144"/>
      <c r="E66" s="144"/>
      <c r="F66" s="144"/>
      <c r="G66" s="145"/>
      <c r="H66" s="146"/>
      <c r="I66" s="144"/>
      <c r="J66" s="144"/>
    </row>
    <row r="67" spans="1:10" x14ac:dyDescent="0.3">
      <c r="A67" s="142">
        <v>63</v>
      </c>
      <c r="B67" s="143"/>
      <c r="C67" s="144"/>
      <c r="D67" s="144"/>
      <c r="E67" s="144"/>
      <c r="F67" s="144"/>
      <c r="G67" s="145"/>
      <c r="H67" s="146"/>
      <c r="I67" s="144"/>
      <c r="J67" s="144"/>
    </row>
    <row r="68" spans="1:10" x14ac:dyDescent="0.3">
      <c r="A68" s="142">
        <v>64</v>
      </c>
      <c r="B68" s="143"/>
      <c r="C68" s="144"/>
      <c r="D68" s="144"/>
      <c r="E68" s="144"/>
      <c r="F68" s="144"/>
      <c r="G68" s="145"/>
      <c r="H68" s="146"/>
      <c r="I68" s="144"/>
      <c r="J68" s="144"/>
    </row>
    <row r="69" spans="1:10" x14ac:dyDescent="0.3">
      <c r="A69" s="142">
        <v>65</v>
      </c>
      <c r="B69" s="143"/>
      <c r="C69" s="144"/>
      <c r="D69" s="144"/>
      <c r="E69" s="144"/>
      <c r="F69" s="144"/>
      <c r="G69" s="145"/>
      <c r="H69" s="146"/>
      <c r="I69" s="144"/>
      <c r="J69" s="144"/>
    </row>
    <row r="70" spans="1:10" x14ac:dyDescent="0.3">
      <c r="A70" s="142">
        <v>66</v>
      </c>
      <c r="B70" s="143"/>
      <c r="C70" s="144"/>
      <c r="D70" s="144"/>
      <c r="E70" s="144"/>
      <c r="F70" s="144"/>
      <c r="G70" s="145"/>
      <c r="H70" s="146"/>
      <c r="I70" s="144"/>
      <c r="J70" s="144"/>
    </row>
    <row r="71" spans="1:10" x14ac:dyDescent="0.3">
      <c r="A71" s="142">
        <v>67</v>
      </c>
      <c r="B71" s="143"/>
      <c r="C71" s="144"/>
      <c r="D71" s="144"/>
      <c r="E71" s="144"/>
      <c r="F71" s="144"/>
      <c r="G71" s="145"/>
      <c r="H71" s="146"/>
      <c r="I71" s="144"/>
      <c r="J71" s="144"/>
    </row>
    <row r="72" spans="1:10" x14ac:dyDescent="0.3">
      <c r="A72" s="142">
        <v>68</v>
      </c>
      <c r="B72" s="143"/>
      <c r="C72" s="144"/>
      <c r="D72" s="144"/>
      <c r="E72" s="144"/>
      <c r="F72" s="144"/>
      <c r="G72" s="145"/>
      <c r="H72" s="146"/>
      <c r="I72" s="144"/>
      <c r="J72" s="144"/>
    </row>
    <row r="73" spans="1:10" x14ac:dyDescent="0.3">
      <c r="A73" s="142">
        <v>69</v>
      </c>
      <c r="B73" s="143"/>
      <c r="C73" s="144"/>
      <c r="D73" s="144"/>
      <c r="E73" s="144"/>
      <c r="F73" s="144"/>
      <c r="G73" s="145"/>
      <c r="H73" s="146"/>
      <c r="I73" s="144"/>
      <c r="J73" s="144"/>
    </row>
    <row r="74" spans="1:10" x14ac:dyDescent="0.3">
      <c r="A74" s="142">
        <v>70</v>
      </c>
      <c r="B74" s="143"/>
      <c r="C74" s="144"/>
      <c r="D74" s="144"/>
      <c r="E74" s="144"/>
      <c r="F74" s="144"/>
      <c r="G74" s="145"/>
      <c r="H74" s="146"/>
      <c r="I74" s="144"/>
      <c r="J74" s="144"/>
    </row>
    <row r="75" spans="1:10" x14ac:dyDescent="0.3">
      <c r="A75" s="142">
        <v>71</v>
      </c>
      <c r="B75" s="143"/>
      <c r="C75" s="144"/>
      <c r="D75" s="144"/>
      <c r="E75" s="144"/>
      <c r="F75" s="144"/>
      <c r="G75" s="145"/>
      <c r="H75" s="146"/>
      <c r="I75" s="144"/>
      <c r="J75" s="144"/>
    </row>
    <row r="76" spans="1:10" x14ac:dyDescent="0.3">
      <c r="A76" s="142">
        <v>72</v>
      </c>
      <c r="B76" s="143"/>
      <c r="C76" s="144"/>
      <c r="D76" s="144"/>
      <c r="E76" s="144"/>
      <c r="F76" s="144"/>
      <c r="G76" s="145"/>
      <c r="H76" s="146"/>
      <c r="I76" s="144"/>
      <c r="J76" s="144"/>
    </row>
    <row r="77" spans="1:10" x14ac:dyDescent="0.3">
      <c r="A77" s="142">
        <v>73</v>
      </c>
      <c r="B77" s="143"/>
      <c r="C77" s="144"/>
      <c r="D77" s="144"/>
      <c r="E77" s="144"/>
      <c r="F77" s="144"/>
      <c r="G77" s="145"/>
      <c r="H77" s="146"/>
      <c r="I77" s="144"/>
      <c r="J77" s="144"/>
    </row>
    <row r="78" spans="1:10" x14ac:dyDescent="0.3">
      <c r="A78" s="142">
        <v>74</v>
      </c>
      <c r="B78" s="143"/>
      <c r="C78" s="144"/>
      <c r="D78" s="144"/>
      <c r="E78" s="144"/>
      <c r="F78" s="144"/>
      <c r="G78" s="145"/>
      <c r="H78" s="146"/>
      <c r="I78" s="144"/>
      <c r="J78" s="144"/>
    </row>
    <row r="79" spans="1:10" x14ac:dyDescent="0.3">
      <c r="A79" s="142">
        <v>75</v>
      </c>
      <c r="B79" s="143"/>
      <c r="C79" s="144"/>
      <c r="D79" s="144"/>
      <c r="E79" s="144"/>
      <c r="F79" s="144"/>
      <c r="G79" s="145"/>
      <c r="H79" s="146"/>
      <c r="I79" s="144"/>
      <c r="J79" s="144"/>
    </row>
    <row r="80" spans="1:10" x14ac:dyDescent="0.3">
      <c r="A80" s="142">
        <v>76</v>
      </c>
      <c r="B80" s="143"/>
      <c r="C80" s="144"/>
      <c r="D80" s="144"/>
      <c r="E80" s="144"/>
      <c r="F80" s="144"/>
      <c r="G80" s="145"/>
      <c r="H80" s="146"/>
      <c r="I80" s="144"/>
      <c r="J80" s="144"/>
    </row>
    <row r="81" spans="1:10" x14ac:dyDescent="0.3">
      <c r="A81" s="142">
        <v>77</v>
      </c>
      <c r="B81" s="143"/>
      <c r="C81" s="144"/>
      <c r="D81" s="144"/>
      <c r="E81" s="144"/>
      <c r="F81" s="144"/>
      <c r="G81" s="145"/>
      <c r="H81" s="146"/>
      <c r="I81" s="144"/>
      <c r="J81" s="144"/>
    </row>
    <row r="82" spans="1:10" x14ac:dyDescent="0.3">
      <c r="A82" s="142">
        <v>78</v>
      </c>
      <c r="B82" s="143"/>
      <c r="C82" s="144"/>
      <c r="D82" s="144"/>
      <c r="E82" s="144"/>
      <c r="F82" s="144"/>
      <c r="G82" s="145"/>
      <c r="H82" s="146"/>
      <c r="I82" s="144"/>
      <c r="J82" s="144"/>
    </row>
    <row r="83" spans="1:10" x14ac:dyDescent="0.3">
      <c r="A83" s="142">
        <v>79</v>
      </c>
      <c r="B83" s="143"/>
      <c r="C83" s="144"/>
      <c r="D83" s="144"/>
      <c r="E83" s="144"/>
      <c r="F83" s="144"/>
      <c r="G83" s="145"/>
      <c r="H83" s="146"/>
      <c r="I83" s="144"/>
      <c r="J83" s="144"/>
    </row>
    <row r="84" spans="1:10" x14ac:dyDescent="0.3">
      <c r="A84" s="142">
        <v>80</v>
      </c>
      <c r="B84" s="143"/>
      <c r="C84" s="144"/>
      <c r="D84" s="144"/>
      <c r="E84" s="144"/>
      <c r="F84" s="144"/>
      <c r="G84" s="145"/>
      <c r="H84" s="146"/>
      <c r="I84" s="144"/>
      <c r="J84" s="144"/>
    </row>
    <row r="85" spans="1:10" x14ac:dyDescent="0.3">
      <c r="A85" s="142">
        <v>81</v>
      </c>
      <c r="B85" s="143"/>
      <c r="C85" s="144"/>
      <c r="D85" s="144"/>
      <c r="E85" s="144"/>
      <c r="F85" s="144"/>
      <c r="G85" s="145"/>
      <c r="H85" s="146"/>
      <c r="I85" s="144"/>
      <c r="J85" s="144"/>
    </row>
    <row r="86" spans="1:10" x14ac:dyDescent="0.3">
      <c r="A86" s="142">
        <v>82</v>
      </c>
      <c r="B86" s="143"/>
      <c r="C86" s="144"/>
      <c r="D86" s="144"/>
      <c r="E86" s="144"/>
      <c r="F86" s="144"/>
      <c r="G86" s="145"/>
      <c r="H86" s="146"/>
      <c r="I86" s="144"/>
      <c r="J86" s="144"/>
    </row>
    <row r="87" spans="1:10" x14ac:dyDescent="0.3">
      <c r="A87" s="142">
        <v>83</v>
      </c>
      <c r="B87" s="143"/>
      <c r="C87" s="144"/>
      <c r="D87" s="144"/>
      <c r="E87" s="144"/>
      <c r="F87" s="144"/>
      <c r="G87" s="145"/>
      <c r="H87" s="146"/>
      <c r="I87" s="144"/>
      <c r="J87" s="144"/>
    </row>
    <row r="88" spans="1:10" x14ac:dyDescent="0.3">
      <c r="A88" s="142">
        <v>84</v>
      </c>
      <c r="B88" s="143"/>
      <c r="C88" s="144"/>
      <c r="D88" s="144"/>
      <c r="E88" s="144"/>
      <c r="F88" s="144"/>
      <c r="G88" s="145"/>
      <c r="H88" s="146"/>
      <c r="I88" s="144"/>
      <c r="J88" s="144"/>
    </row>
    <row r="89" spans="1:10" x14ac:dyDescent="0.3">
      <c r="A89" s="142">
        <v>85</v>
      </c>
      <c r="B89" s="143"/>
      <c r="C89" s="144"/>
      <c r="D89" s="144"/>
      <c r="E89" s="144"/>
      <c r="F89" s="144"/>
      <c r="G89" s="145"/>
      <c r="H89" s="146"/>
      <c r="I89" s="144"/>
      <c r="J89" s="144"/>
    </row>
    <row r="90" spans="1:10" x14ac:dyDescent="0.3">
      <c r="A90" s="142">
        <v>86</v>
      </c>
      <c r="B90" s="143"/>
      <c r="C90" s="144"/>
      <c r="D90" s="144"/>
      <c r="E90" s="144"/>
      <c r="F90" s="144"/>
      <c r="G90" s="145"/>
      <c r="H90" s="146"/>
      <c r="I90" s="144"/>
      <c r="J90" s="144"/>
    </row>
    <row r="91" spans="1:10" x14ac:dyDescent="0.3">
      <c r="A91" s="142">
        <v>87</v>
      </c>
      <c r="B91" s="143"/>
      <c r="C91" s="144"/>
      <c r="D91" s="144"/>
      <c r="E91" s="144"/>
      <c r="F91" s="144"/>
      <c r="G91" s="145"/>
      <c r="H91" s="146"/>
      <c r="I91" s="144"/>
      <c r="J91" s="144"/>
    </row>
    <row r="92" spans="1:10" x14ac:dyDescent="0.3">
      <c r="A92" s="142">
        <v>88</v>
      </c>
      <c r="B92" s="143"/>
      <c r="C92" s="144"/>
      <c r="D92" s="144"/>
      <c r="E92" s="144"/>
      <c r="F92" s="144"/>
      <c r="G92" s="145"/>
      <c r="H92" s="146"/>
      <c r="I92" s="144"/>
      <c r="J92" s="144"/>
    </row>
    <row r="93" spans="1:10" x14ac:dyDescent="0.3">
      <c r="A93" s="142">
        <v>89</v>
      </c>
      <c r="B93" s="143"/>
      <c r="C93" s="144"/>
      <c r="D93" s="144"/>
      <c r="E93" s="144"/>
      <c r="F93" s="144"/>
      <c r="G93" s="145"/>
      <c r="H93" s="146"/>
      <c r="I93" s="144"/>
      <c r="J93" s="144"/>
    </row>
    <row r="94" spans="1:10" x14ac:dyDescent="0.3">
      <c r="A94" s="142">
        <v>90</v>
      </c>
      <c r="B94" s="143"/>
      <c r="C94" s="144"/>
      <c r="D94" s="144"/>
      <c r="E94" s="144"/>
      <c r="F94" s="144"/>
      <c r="G94" s="145"/>
      <c r="H94" s="146"/>
      <c r="I94" s="144"/>
      <c r="J94" s="144"/>
    </row>
    <row r="95" spans="1:10" x14ac:dyDescent="0.3">
      <c r="A95" s="142">
        <v>91</v>
      </c>
      <c r="B95" s="143"/>
      <c r="C95" s="144"/>
      <c r="D95" s="144"/>
      <c r="E95" s="144"/>
      <c r="F95" s="144"/>
      <c r="G95" s="145"/>
      <c r="H95" s="146"/>
      <c r="I95" s="144"/>
      <c r="J95" s="144"/>
    </row>
    <row r="96" spans="1:10" x14ac:dyDescent="0.3">
      <c r="A96" s="142">
        <v>92</v>
      </c>
      <c r="B96" s="143"/>
      <c r="C96" s="144"/>
      <c r="D96" s="144"/>
      <c r="E96" s="144"/>
      <c r="F96" s="144"/>
      <c r="G96" s="145"/>
      <c r="H96" s="146"/>
      <c r="I96" s="144"/>
      <c r="J96" s="144"/>
    </row>
    <row r="97" spans="1:10" x14ac:dyDescent="0.3">
      <c r="A97" s="142">
        <v>93</v>
      </c>
      <c r="B97" s="143"/>
      <c r="C97" s="144"/>
      <c r="D97" s="144"/>
      <c r="E97" s="144"/>
      <c r="F97" s="144"/>
      <c r="G97" s="145"/>
      <c r="H97" s="146"/>
      <c r="I97" s="144"/>
      <c r="J97" s="144"/>
    </row>
    <row r="98" spans="1:10" x14ac:dyDescent="0.3">
      <c r="A98" s="142">
        <v>94</v>
      </c>
      <c r="B98" s="143"/>
      <c r="C98" s="144"/>
      <c r="D98" s="144"/>
      <c r="E98" s="144"/>
      <c r="F98" s="144"/>
      <c r="G98" s="145"/>
      <c r="H98" s="146"/>
      <c r="I98" s="144"/>
      <c r="J98" s="144"/>
    </row>
    <row r="99" spans="1:10" x14ac:dyDescent="0.3">
      <c r="A99" s="142">
        <v>95</v>
      </c>
      <c r="B99" s="143"/>
      <c r="C99" s="144"/>
      <c r="D99" s="144"/>
      <c r="E99" s="144"/>
      <c r="F99" s="144"/>
      <c r="G99" s="145"/>
      <c r="H99" s="146"/>
      <c r="I99" s="144"/>
      <c r="J99" s="144"/>
    </row>
    <row r="100" spans="1:10" x14ac:dyDescent="0.3">
      <c r="A100" s="142">
        <v>96</v>
      </c>
      <c r="B100" s="143"/>
      <c r="C100" s="144"/>
      <c r="D100" s="144"/>
      <c r="E100" s="144"/>
      <c r="F100" s="144"/>
      <c r="G100" s="145"/>
      <c r="H100" s="146"/>
      <c r="I100" s="144"/>
      <c r="J100" s="144"/>
    </row>
    <row r="101" spans="1:10" x14ac:dyDescent="0.3">
      <c r="A101" s="142">
        <v>97</v>
      </c>
      <c r="B101" s="143"/>
      <c r="C101" s="144"/>
      <c r="D101" s="144"/>
      <c r="E101" s="144"/>
      <c r="F101" s="144"/>
      <c r="G101" s="145"/>
      <c r="H101" s="146"/>
      <c r="I101" s="144"/>
      <c r="J101" s="144"/>
    </row>
    <row r="102" spans="1:10" x14ac:dyDescent="0.3">
      <c r="A102" s="142">
        <v>98</v>
      </c>
      <c r="B102" s="143"/>
      <c r="C102" s="144"/>
      <c r="D102" s="144"/>
      <c r="E102" s="144"/>
      <c r="F102" s="144"/>
      <c r="G102" s="145"/>
      <c r="H102" s="146"/>
      <c r="I102" s="144"/>
      <c r="J102" s="144"/>
    </row>
    <row r="103" spans="1:10" x14ac:dyDescent="0.3">
      <c r="A103" s="142">
        <v>99</v>
      </c>
      <c r="B103" s="143"/>
      <c r="C103" s="144"/>
      <c r="D103" s="144"/>
      <c r="E103" s="144"/>
      <c r="F103" s="144"/>
      <c r="G103" s="145"/>
      <c r="H103" s="146"/>
      <c r="I103" s="144"/>
      <c r="J103" s="144"/>
    </row>
    <row r="104" spans="1:10" x14ac:dyDescent="0.3">
      <c r="A104" s="142">
        <v>100</v>
      </c>
      <c r="B104" s="143"/>
      <c r="C104" s="144"/>
      <c r="D104" s="144"/>
      <c r="E104" s="144"/>
      <c r="F104" s="144"/>
      <c r="G104" s="145"/>
      <c r="H104" s="146"/>
      <c r="I104" s="144"/>
      <c r="J104" s="144"/>
    </row>
  </sheetData>
  <mergeCells count="1">
    <mergeCell ref="A3:H3"/>
  </mergeCells>
  <conditionalFormatting sqref="H5:H104">
    <cfRule type="cellIs" dxfId="1" priority="1" operator="equal">
      <formula>"Resolved"</formula>
    </cfRule>
    <cfRule type="cellIs" dxfId="0" priority="2" operator="equal">
      <formula>"Pending"</formula>
    </cfRule>
    <cfRule type="iconSet" priority="3">
      <iconSet iconSet="3Flags">
        <cfvo type="percent" val="0"/>
        <cfvo type="percent" val="33"/>
        <cfvo type="percent" val="67"/>
      </iconSet>
    </cfRule>
  </conditionalFormatting>
  <dataValidations count="3">
    <dataValidation type="list" showInputMessage="1" showErrorMessage="1" sqref="H5:H1048576" xr:uid="{00000000-0002-0000-0500-000000000000}">
      <formula1>"In progress, Complete"</formula1>
    </dataValidation>
    <dataValidation type="list" showInputMessage="1" showErrorMessage="1" sqref="G5:G1048576" xr:uid="{00000000-0002-0000-0500-000001000000}">
      <formula1>"Low, Standard, Urgent"</formula1>
    </dataValidation>
    <dataValidation type="list" showInputMessage="1" showErrorMessage="1" sqref="F5:F1048576 F1:F2" xr:uid="{00000000-0002-0000-0500-000002000000}">
      <formula1>"New request, Spec change, Error, Other"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rgb="FF2E4052"/>
    <pageSetUpPr fitToPage="1"/>
  </sheetPr>
  <dimension ref="A1:E67"/>
  <sheetViews>
    <sheetView showGridLines="0" zoomScaleNormal="100" workbookViewId="0">
      <selection activeCell="B19" sqref="B19"/>
    </sheetView>
  </sheetViews>
  <sheetFormatPr defaultColWidth="9.1796875" defaultRowHeight="13" x14ac:dyDescent="0.3"/>
  <cols>
    <col min="1" max="1" width="56.54296875" style="77" customWidth="1"/>
    <col min="2" max="2" width="56.453125" style="77" customWidth="1"/>
    <col min="3" max="3" width="22.81640625" style="77" customWidth="1"/>
    <col min="4" max="4" width="28.453125" style="77" customWidth="1"/>
    <col min="5" max="5" width="9.1796875" style="77" customWidth="1"/>
    <col min="6" max="16384" width="9.1796875" style="77"/>
  </cols>
  <sheetData>
    <row r="1" spans="1:5" s="79" customFormat="1" ht="13.5" customHeight="1" thickBot="1" x14ac:dyDescent="0.35">
      <c r="A1" s="176" t="s">
        <v>2338</v>
      </c>
      <c r="B1" s="177"/>
      <c r="C1" s="178"/>
      <c r="D1" s="77" t="s">
        <v>2339</v>
      </c>
      <c r="E1" s="78" t="s">
        <v>2339</v>
      </c>
    </row>
    <row r="2" spans="1:5" x14ac:dyDescent="0.3">
      <c r="A2" s="80" t="s">
        <v>2340</v>
      </c>
    </row>
    <row r="3" spans="1:5" x14ac:dyDescent="0.3">
      <c r="A3" s="80"/>
    </row>
    <row r="4" spans="1:5" x14ac:dyDescent="0.3">
      <c r="A4" s="98" t="s">
        <v>2341</v>
      </c>
      <c r="B4" s="98" t="s">
        <v>2342</v>
      </c>
      <c r="C4" s="99"/>
    </row>
    <row r="5" spans="1:5" x14ac:dyDescent="0.3">
      <c r="A5" s="98" t="s">
        <v>2343</v>
      </c>
      <c r="B5" s="98" t="s">
        <v>49</v>
      </c>
      <c r="C5" s="99"/>
    </row>
    <row r="7" spans="1:5" x14ac:dyDescent="0.3">
      <c r="A7" s="179" t="s">
        <v>2344</v>
      </c>
      <c r="B7" s="172"/>
      <c r="C7" s="158"/>
    </row>
    <row r="8" spans="1:5" ht="25.5" customHeight="1" x14ac:dyDescent="0.3">
      <c r="A8" s="96" t="s">
        <v>2345</v>
      </c>
      <c r="B8" s="96" t="s">
        <v>2346</v>
      </c>
      <c r="C8" s="97" t="s">
        <v>2347</v>
      </c>
    </row>
    <row r="9" spans="1:5" x14ac:dyDescent="0.3">
      <c r="A9" s="100" t="s">
        <v>2348</v>
      </c>
      <c r="B9" s="100" t="s">
        <v>2349</v>
      </c>
      <c r="C9" s="101">
        <v>50</v>
      </c>
    </row>
    <row r="10" spans="1:5" x14ac:dyDescent="0.3">
      <c r="A10" s="100" t="s">
        <v>2350</v>
      </c>
      <c r="B10" s="100" t="s">
        <v>2351</v>
      </c>
      <c r="C10" s="101">
        <v>50</v>
      </c>
    </row>
    <row r="11" spans="1:5" x14ac:dyDescent="0.3">
      <c r="A11" s="81"/>
      <c r="B11" s="82" t="s">
        <v>2352</v>
      </c>
      <c r="C11" s="82">
        <f>SUM(C9:C10)</f>
        <v>100</v>
      </c>
    </row>
    <row r="12" spans="1:5" x14ac:dyDescent="0.3">
      <c r="B12" s="83"/>
      <c r="C12" s="83"/>
    </row>
    <row r="13" spans="1:5" x14ac:dyDescent="0.3">
      <c r="A13" s="175" t="s">
        <v>2353</v>
      </c>
      <c r="B13" s="172"/>
      <c r="C13" s="158"/>
    </row>
    <row r="14" spans="1:5" ht="25.5" customHeight="1" x14ac:dyDescent="0.3">
      <c r="A14" s="102" t="s">
        <v>2345</v>
      </c>
      <c r="B14" s="102" t="s">
        <v>2346</v>
      </c>
      <c r="C14" s="103" t="s">
        <v>2347</v>
      </c>
    </row>
    <row r="15" spans="1:5" x14ac:dyDescent="0.3">
      <c r="A15" s="84"/>
      <c r="B15" s="84"/>
      <c r="C15" s="85"/>
    </row>
    <row r="16" spans="1:5" x14ac:dyDescent="0.3">
      <c r="A16" s="84"/>
      <c r="B16" s="84"/>
      <c r="C16" s="85"/>
    </row>
    <row r="17" spans="1:3" x14ac:dyDescent="0.3">
      <c r="A17" s="84"/>
      <c r="B17" s="84"/>
      <c r="C17" s="85"/>
    </row>
    <row r="18" spans="1:3" x14ac:dyDescent="0.3">
      <c r="A18" s="84"/>
      <c r="B18" s="84"/>
      <c r="C18" s="85"/>
    </row>
    <row r="19" spans="1:3" x14ac:dyDescent="0.3">
      <c r="A19" s="84"/>
      <c r="B19" s="84"/>
      <c r="C19" s="85"/>
    </row>
    <row r="20" spans="1:3" x14ac:dyDescent="0.3">
      <c r="A20" s="84"/>
      <c r="B20" s="84"/>
      <c r="C20" s="85"/>
    </row>
    <row r="21" spans="1:3" x14ac:dyDescent="0.3">
      <c r="A21" s="84"/>
      <c r="B21" s="84"/>
      <c r="C21" s="85"/>
    </row>
    <row r="22" spans="1:3" x14ac:dyDescent="0.3">
      <c r="A22" s="84"/>
      <c r="B22" s="84"/>
      <c r="C22" s="85"/>
    </row>
    <row r="23" spans="1:3" x14ac:dyDescent="0.3">
      <c r="A23" s="84"/>
      <c r="B23" s="84"/>
      <c r="C23" s="85"/>
    </row>
    <row r="24" spans="1:3" x14ac:dyDescent="0.3">
      <c r="A24" s="84"/>
      <c r="B24" s="84"/>
      <c r="C24" s="85"/>
    </row>
    <row r="25" spans="1:3" x14ac:dyDescent="0.3">
      <c r="B25" s="83" t="s">
        <v>2352</v>
      </c>
      <c r="C25" s="83">
        <f>SUM(C15:C24)</f>
        <v>0</v>
      </c>
    </row>
    <row r="27" spans="1:3" x14ac:dyDescent="0.3">
      <c r="A27" s="175" t="s">
        <v>2354</v>
      </c>
      <c r="B27" s="172"/>
      <c r="C27" s="158"/>
    </row>
    <row r="28" spans="1:3" ht="25.5" customHeight="1" x14ac:dyDescent="0.3">
      <c r="A28" s="104" t="s">
        <v>2345</v>
      </c>
      <c r="B28" s="104" t="s">
        <v>2346</v>
      </c>
      <c r="C28" s="105" t="s">
        <v>2347</v>
      </c>
    </row>
    <row r="29" spans="1:3" x14ac:dyDescent="0.3">
      <c r="A29" s="84"/>
      <c r="B29" s="84"/>
      <c r="C29" s="85"/>
    </row>
    <row r="30" spans="1:3" x14ac:dyDescent="0.3">
      <c r="A30" s="84"/>
      <c r="B30" s="84"/>
      <c r="C30" s="85"/>
    </row>
    <row r="31" spans="1:3" x14ac:dyDescent="0.3">
      <c r="A31" s="84"/>
      <c r="B31" s="84"/>
      <c r="C31" s="85"/>
    </row>
    <row r="32" spans="1:3" x14ac:dyDescent="0.3">
      <c r="A32" s="84"/>
      <c r="B32" s="84"/>
      <c r="C32" s="85"/>
    </row>
    <row r="33" spans="1:3" x14ac:dyDescent="0.3">
      <c r="A33" s="84"/>
      <c r="B33" s="84"/>
      <c r="C33" s="85"/>
    </row>
    <row r="34" spans="1:3" x14ac:dyDescent="0.3">
      <c r="A34" s="84"/>
      <c r="B34" s="84"/>
      <c r="C34" s="85"/>
    </row>
    <row r="35" spans="1:3" x14ac:dyDescent="0.3">
      <c r="A35" s="84"/>
      <c r="B35" s="84"/>
      <c r="C35" s="85"/>
    </row>
    <row r="36" spans="1:3" x14ac:dyDescent="0.3">
      <c r="A36" s="84"/>
      <c r="B36" s="84"/>
      <c r="C36" s="85"/>
    </row>
    <row r="37" spans="1:3" x14ac:dyDescent="0.3">
      <c r="A37" s="84"/>
      <c r="B37" s="84"/>
      <c r="C37" s="85"/>
    </row>
    <row r="38" spans="1:3" x14ac:dyDescent="0.3">
      <c r="A38" s="84"/>
      <c r="B38" s="84"/>
      <c r="C38" s="85"/>
    </row>
    <row r="39" spans="1:3" x14ac:dyDescent="0.3">
      <c r="B39" s="83" t="s">
        <v>2352</v>
      </c>
      <c r="C39" s="83">
        <f>SUM(C29:C38)</f>
        <v>0</v>
      </c>
    </row>
    <row r="41" spans="1:3" x14ac:dyDescent="0.3">
      <c r="A41" s="175" t="s">
        <v>2355</v>
      </c>
      <c r="B41" s="172"/>
      <c r="C41" s="158"/>
    </row>
    <row r="42" spans="1:3" ht="25.5" customHeight="1" x14ac:dyDescent="0.3">
      <c r="A42" s="104" t="s">
        <v>2345</v>
      </c>
      <c r="B42" s="104" t="s">
        <v>2346</v>
      </c>
      <c r="C42" s="105" t="s">
        <v>2347</v>
      </c>
    </row>
    <row r="43" spans="1:3" x14ac:dyDescent="0.3">
      <c r="A43" s="84"/>
      <c r="B43" s="84"/>
      <c r="C43" s="85"/>
    </row>
    <row r="44" spans="1:3" x14ac:dyDescent="0.3">
      <c r="A44" s="84"/>
      <c r="B44" s="84"/>
      <c r="C44" s="85"/>
    </row>
    <row r="45" spans="1:3" x14ac:dyDescent="0.3">
      <c r="A45" s="84"/>
      <c r="B45" s="84"/>
      <c r="C45" s="85"/>
    </row>
    <row r="46" spans="1:3" x14ac:dyDescent="0.3">
      <c r="A46" s="84"/>
      <c r="B46" s="84"/>
      <c r="C46" s="85"/>
    </row>
    <row r="47" spans="1:3" x14ac:dyDescent="0.3">
      <c r="A47" s="84"/>
      <c r="B47" s="84"/>
      <c r="C47" s="85"/>
    </row>
    <row r="48" spans="1:3" x14ac:dyDescent="0.3">
      <c r="A48" s="84"/>
      <c r="B48" s="84"/>
      <c r="C48" s="85"/>
    </row>
    <row r="49" spans="1:3" x14ac:dyDescent="0.3">
      <c r="A49" s="84"/>
      <c r="B49" s="84"/>
      <c r="C49" s="85"/>
    </row>
    <row r="50" spans="1:3" x14ac:dyDescent="0.3">
      <c r="A50" s="84"/>
      <c r="B50" s="84"/>
      <c r="C50" s="85"/>
    </row>
    <row r="51" spans="1:3" x14ac:dyDescent="0.3">
      <c r="A51" s="84"/>
      <c r="B51" s="84"/>
      <c r="C51" s="85"/>
    </row>
    <row r="52" spans="1:3" x14ac:dyDescent="0.3">
      <c r="A52" s="84"/>
      <c r="B52" s="84"/>
      <c r="C52" s="85"/>
    </row>
    <row r="53" spans="1:3" x14ac:dyDescent="0.3">
      <c r="B53" s="83" t="s">
        <v>2352</v>
      </c>
      <c r="C53" s="83">
        <f>SUM(C43:C52)</f>
        <v>0</v>
      </c>
    </row>
    <row r="55" spans="1:3" x14ac:dyDescent="0.3">
      <c r="A55" s="175" t="s">
        <v>2356</v>
      </c>
      <c r="B55" s="172"/>
      <c r="C55" s="158"/>
    </row>
    <row r="56" spans="1:3" ht="25.5" customHeight="1" x14ac:dyDescent="0.3">
      <c r="A56" s="104" t="s">
        <v>2345</v>
      </c>
      <c r="B56" s="104" t="s">
        <v>2346</v>
      </c>
      <c r="C56" s="105" t="s">
        <v>2347</v>
      </c>
    </row>
    <row r="57" spans="1:3" x14ac:dyDescent="0.3">
      <c r="A57" s="84"/>
      <c r="B57" s="84"/>
      <c r="C57" s="85"/>
    </row>
    <row r="58" spans="1:3" x14ac:dyDescent="0.3">
      <c r="A58" s="84"/>
      <c r="B58" s="84"/>
      <c r="C58" s="85"/>
    </row>
    <row r="59" spans="1:3" x14ac:dyDescent="0.3">
      <c r="A59" s="84"/>
      <c r="B59" s="84"/>
      <c r="C59" s="85"/>
    </row>
    <row r="60" spans="1:3" x14ac:dyDescent="0.3">
      <c r="A60" s="84"/>
      <c r="B60" s="84"/>
      <c r="C60" s="85"/>
    </row>
    <row r="61" spans="1:3" x14ac:dyDescent="0.3">
      <c r="A61" s="84"/>
      <c r="B61" s="84"/>
      <c r="C61" s="85"/>
    </row>
    <row r="62" spans="1:3" x14ac:dyDescent="0.3">
      <c r="A62" s="84"/>
      <c r="B62" s="84"/>
      <c r="C62" s="85"/>
    </row>
    <row r="63" spans="1:3" x14ac:dyDescent="0.3">
      <c r="A63" s="84"/>
      <c r="B63" s="84"/>
      <c r="C63" s="85"/>
    </row>
    <row r="64" spans="1:3" x14ac:dyDescent="0.3">
      <c r="A64" s="84"/>
      <c r="B64" s="84"/>
      <c r="C64" s="85"/>
    </row>
    <row r="65" spans="1:3" x14ac:dyDescent="0.3">
      <c r="A65" s="84"/>
      <c r="B65" s="84"/>
      <c r="C65" s="85"/>
    </row>
    <row r="66" spans="1:3" x14ac:dyDescent="0.3">
      <c r="A66" s="84"/>
      <c r="B66" s="84"/>
      <c r="C66" s="85"/>
    </row>
    <row r="67" spans="1:3" x14ac:dyDescent="0.3">
      <c r="B67" s="83" t="s">
        <v>2352</v>
      </c>
      <c r="C67" s="83">
        <f>SUM(C57:C66)</f>
        <v>0</v>
      </c>
    </row>
  </sheetData>
  <mergeCells count="6">
    <mergeCell ref="A55:C55"/>
    <mergeCell ref="A1:C1"/>
    <mergeCell ref="A7:C7"/>
    <mergeCell ref="A13:C13"/>
    <mergeCell ref="A27:C27"/>
    <mergeCell ref="A41:C41"/>
  </mergeCells>
  <dataValidations count="2">
    <dataValidation type="list" showInputMessage="1" showErrorMessage="1" sqref="B5" xr:uid="{00000000-0002-0000-0600-000000000000}">
      <formula1>"No, Yes"</formula1>
    </dataValidation>
    <dataValidation type="list" showInputMessage="1" showErrorMessage="1" sqref="B4" xr:uid="{00000000-0002-0000-0600-000001000000}">
      <formula1>"Total Sample, Other (Specify in Column C)"</formula1>
    </dataValidation>
  </dataValidations>
  <hyperlinks>
    <hyperlink ref="E1" location="'MAIN MENU'!A1" display="Main Menu" xr:uid="{00000000-0004-0000-0600-000000000000}"/>
    <hyperlink ref="E1" location="'MAIN MENU'!A1" display="Main Menu" xr:uid="{00000000-0004-0000-0600-000001000000}"/>
  </hyperlinks>
  <pageMargins left="0.75" right="0.75" top="1" bottom="1" header="0.5" footer="0.5"/>
  <pageSetup scale="91" fitToHeight="2"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O137"/>
  <sheetViews>
    <sheetView workbookViewId="0">
      <selection activeCell="B19" sqref="B19"/>
    </sheetView>
  </sheetViews>
  <sheetFormatPr defaultColWidth="9.1796875" defaultRowHeight="14.5" x14ac:dyDescent="0.35"/>
  <cols>
    <col min="1" max="1" width="42.81640625" style="114" customWidth="1"/>
    <col min="2" max="2" width="255.7265625" style="113" bestFit="1" customWidth="1"/>
    <col min="3" max="3" width="9.1796875" style="114" customWidth="1"/>
    <col min="4" max="16384" width="9.1796875" style="114"/>
  </cols>
  <sheetData>
    <row r="1" spans="1:2" ht="23.25" customHeight="1" x14ac:dyDescent="0.55000000000000004">
      <c r="A1" s="112" t="s">
        <v>2357</v>
      </c>
    </row>
    <row r="3" spans="1:2" s="116" customFormat="1" x14ac:dyDescent="0.35">
      <c r="A3" s="130" t="s">
        <v>2358</v>
      </c>
      <c r="B3" s="113" t="s">
        <v>2359</v>
      </c>
    </row>
    <row r="4" spans="1:2" s="116" customFormat="1" x14ac:dyDescent="0.35">
      <c r="A4" s="130" t="s">
        <v>100</v>
      </c>
      <c r="B4" s="113" t="s">
        <v>2360</v>
      </c>
    </row>
    <row r="5" spans="1:2" s="116" customFormat="1" x14ac:dyDescent="0.35">
      <c r="A5" s="130" t="s">
        <v>2361</v>
      </c>
      <c r="B5" s="113" t="s">
        <v>2362</v>
      </c>
    </row>
    <row r="6" spans="1:2" x14ac:dyDescent="0.35">
      <c r="A6" s="131" t="s">
        <v>2363</v>
      </c>
      <c r="B6" s="113" t="s">
        <v>2364</v>
      </c>
    </row>
    <row r="7" spans="1:2" s="116" customFormat="1" x14ac:dyDescent="0.35">
      <c r="A7" s="131" t="s">
        <v>2365</v>
      </c>
      <c r="B7" s="113" t="s">
        <v>2366</v>
      </c>
    </row>
    <row r="8" spans="1:2" x14ac:dyDescent="0.35">
      <c r="A8" s="131" t="s">
        <v>2367</v>
      </c>
      <c r="B8" s="113" t="s">
        <v>2368</v>
      </c>
    </row>
    <row r="9" spans="1:2" x14ac:dyDescent="0.35">
      <c r="A9" s="131" t="s">
        <v>2369</v>
      </c>
      <c r="B9" s="113" t="s">
        <v>2370</v>
      </c>
    </row>
    <row r="10" spans="1:2" x14ac:dyDescent="0.35">
      <c r="A10" s="131" t="s">
        <v>2371</v>
      </c>
      <c r="B10" s="113" t="s">
        <v>2372</v>
      </c>
    </row>
    <row r="11" spans="1:2" x14ac:dyDescent="0.35">
      <c r="A11" s="131" t="s">
        <v>2373</v>
      </c>
      <c r="B11" s="113" t="s">
        <v>2374</v>
      </c>
    </row>
    <row r="12" spans="1:2" s="116" customFormat="1" ht="30" customHeight="1" x14ac:dyDescent="0.35">
      <c r="A12" s="131" t="s">
        <v>2375</v>
      </c>
      <c r="B12" s="113" t="s">
        <v>2376</v>
      </c>
    </row>
    <row r="13" spans="1:2" x14ac:dyDescent="0.35">
      <c r="A13" s="131" t="s">
        <v>2377</v>
      </c>
      <c r="B13" s="113" t="s">
        <v>2378</v>
      </c>
    </row>
    <row r="14" spans="1:2" x14ac:dyDescent="0.35">
      <c r="A14" s="131" t="s">
        <v>2379</v>
      </c>
      <c r="B14" s="113" t="s">
        <v>2380</v>
      </c>
    </row>
    <row r="15" spans="1:2" x14ac:dyDescent="0.35">
      <c r="A15" s="131" t="s">
        <v>2381</v>
      </c>
      <c r="B15" s="113" t="s">
        <v>2382</v>
      </c>
    </row>
    <row r="16" spans="1:2" s="116" customFormat="1" x14ac:dyDescent="0.35">
      <c r="A16" s="131" t="s">
        <v>114</v>
      </c>
      <c r="B16" s="113" t="s">
        <v>2383</v>
      </c>
    </row>
    <row r="17" spans="1:2" x14ac:dyDescent="0.35">
      <c r="A17" s="131" t="s">
        <v>2384</v>
      </c>
      <c r="B17" s="113" t="s">
        <v>2385</v>
      </c>
    </row>
    <row r="18" spans="1:2" x14ac:dyDescent="0.35">
      <c r="A18" s="131" t="s">
        <v>2386</v>
      </c>
      <c r="B18" s="113" t="s">
        <v>2387</v>
      </c>
    </row>
    <row r="19" spans="1:2" ht="14.25" customHeight="1" x14ac:dyDescent="0.35">
      <c r="A19" s="131" t="s">
        <v>2388</v>
      </c>
      <c r="B19" s="113" t="s">
        <v>2389</v>
      </c>
    </row>
    <row r="20" spans="1:2" ht="14.25" customHeight="1" x14ac:dyDescent="0.35">
      <c r="A20" s="131" t="s">
        <v>2390</v>
      </c>
      <c r="B20" s="113" t="s">
        <v>2391</v>
      </c>
    </row>
    <row r="21" spans="1:2" s="116" customFormat="1" ht="14.25" customHeight="1" x14ac:dyDescent="0.35">
      <c r="A21" s="131" t="s">
        <v>109</v>
      </c>
      <c r="B21" s="113" t="s">
        <v>2392</v>
      </c>
    </row>
    <row r="22" spans="1:2" s="116" customFormat="1" ht="14.25" customHeight="1" x14ac:dyDescent="0.35">
      <c r="A22" s="131" t="s">
        <v>2393</v>
      </c>
      <c r="B22" s="113" t="s">
        <v>2394</v>
      </c>
    </row>
    <row r="23" spans="1:2" x14ac:dyDescent="0.35">
      <c r="A23" s="131" t="s">
        <v>2395</v>
      </c>
      <c r="B23" s="113" t="s">
        <v>2396</v>
      </c>
    </row>
    <row r="24" spans="1:2" x14ac:dyDescent="0.35">
      <c r="A24" s="132" t="s">
        <v>35</v>
      </c>
      <c r="B24" s="113" t="s">
        <v>2397</v>
      </c>
    </row>
    <row r="25" spans="1:2" s="116" customFormat="1" x14ac:dyDescent="0.35">
      <c r="A25" s="132" t="s">
        <v>48</v>
      </c>
      <c r="B25" s="113" t="s">
        <v>2398</v>
      </c>
    </row>
    <row r="26" spans="1:2" x14ac:dyDescent="0.35">
      <c r="A26" s="132" t="s">
        <v>38</v>
      </c>
      <c r="B26" s="113" t="s">
        <v>2399</v>
      </c>
    </row>
    <row r="27" spans="1:2" ht="30" customHeight="1" x14ac:dyDescent="0.35">
      <c r="A27" s="132" t="s">
        <v>2400</v>
      </c>
      <c r="B27" s="113" t="s">
        <v>2401</v>
      </c>
    </row>
    <row r="28" spans="1:2" x14ac:dyDescent="0.35">
      <c r="A28" s="132" t="s">
        <v>2402</v>
      </c>
      <c r="B28" s="113" t="s">
        <v>2403</v>
      </c>
    </row>
    <row r="29" spans="1:2" x14ac:dyDescent="0.35">
      <c r="A29" s="132" t="s">
        <v>2404</v>
      </c>
      <c r="B29" s="113" t="s">
        <v>2405</v>
      </c>
    </row>
    <row r="30" spans="1:2" ht="90" customHeight="1" x14ac:dyDescent="0.35">
      <c r="A30" s="132" t="s">
        <v>2406</v>
      </c>
      <c r="B30" s="113" t="s">
        <v>2407</v>
      </c>
    </row>
    <row r="31" spans="1:2" s="116" customFormat="1" ht="30" customHeight="1" x14ac:dyDescent="0.35">
      <c r="A31" s="132" t="s">
        <v>2408</v>
      </c>
      <c r="B31" s="113" t="s">
        <v>2409</v>
      </c>
    </row>
    <row r="32" spans="1:2" s="116" customFormat="1" x14ac:dyDescent="0.35">
      <c r="A32" s="132" t="s">
        <v>2410</v>
      </c>
      <c r="B32" s="113" t="s">
        <v>2411</v>
      </c>
    </row>
    <row r="33" spans="1:15" s="115" customFormat="1" x14ac:dyDescent="0.35">
      <c r="A33" s="132" t="s">
        <v>2412</v>
      </c>
      <c r="B33" s="113" t="s">
        <v>2413</v>
      </c>
    </row>
    <row r="34" spans="1:15" s="116" customFormat="1" x14ac:dyDescent="0.35">
      <c r="A34" s="132" t="s">
        <v>2414</v>
      </c>
      <c r="B34" s="113" t="s">
        <v>2415</v>
      </c>
    </row>
    <row r="35" spans="1:15" s="116" customFormat="1" x14ac:dyDescent="0.35">
      <c r="A35" s="132" t="s">
        <v>2416</v>
      </c>
      <c r="B35" s="113" t="s">
        <v>2417</v>
      </c>
    </row>
    <row r="36" spans="1:15" s="116" customFormat="1" x14ac:dyDescent="0.35">
      <c r="A36" s="132" t="s">
        <v>2418</v>
      </c>
      <c r="B36" s="113" t="s">
        <v>2419</v>
      </c>
    </row>
    <row r="37" spans="1:15" s="116" customFormat="1" x14ac:dyDescent="0.35">
      <c r="A37" s="132" t="s">
        <v>2420</v>
      </c>
      <c r="B37" s="113" t="s">
        <v>2421</v>
      </c>
    </row>
    <row r="41" spans="1:15" ht="23.25" customHeight="1" x14ac:dyDescent="0.55000000000000004">
      <c r="A41" s="112" t="s">
        <v>2422</v>
      </c>
    </row>
    <row r="43" spans="1:15" x14ac:dyDescent="0.35">
      <c r="A43" s="117" t="s">
        <v>2423</v>
      </c>
      <c r="B43" s="118"/>
      <c r="C43" s="117"/>
      <c r="D43" s="117"/>
      <c r="E43" s="117"/>
      <c r="F43" s="117"/>
      <c r="G43" s="117"/>
      <c r="H43" s="117"/>
      <c r="I43" s="117"/>
      <c r="J43" s="117"/>
      <c r="K43" s="117"/>
      <c r="L43" s="117"/>
      <c r="M43" s="117"/>
      <c r="N43" s="117"/>
      <c r="O43" s="117"/>
    </row>
    <row r="44" spans="1:15" x14ac:dyDescent="0.35">
      <c r="A44" s="117" t="s">
        <v>2424</v>
      </c>
      <c r="B44" s="118"/>
      <c r="C44" s="117"/>
      <c r="D44" s="117"/>
      <c r="E44" s="117"/>
      <c r="F44" s="117"/>
      <c r="G44" s="117"/>
      <c r="H44" s="117"/>
      <c r="I44" s="117"/>
      <c r="J44" s="117"/>
      <c r="K44" s="117"/>
      <c r="L44" s="117"/>
      <c r="M44" s="117"/>
      <c r="N44" s="117"/>
      <c r="O44" s="117"/>
    </row>
    <row r="45" spans="1:15" x14ac:dyDescent="0.35">
      <c r="A45" s="117" t="s">
        <v>2425</v>
      </c>
      <c r="B45" s="118"/>
      <c r="C45" s="117"/>
      <c r="D45" s="117"/>
      <c r="E45" s="117"/>
      <c r="F45" s="117"/>
      <c r="G45" s="117"/>
      <c r="H45" s="117"/>
      <c r="I45" s="117"/>
      <c r="J45" s="117"/>
      <c r="K45" s="117"/>
      <c r="L45" s="117"/>
      <c r="M45" s="117"/>
      <c r="N45" s="117"/>
      <c r="O45" s="117"/>
    </row>
    <row r="46" spans="1:15" x14ac:dyDescent="0.35">
      <c r="A46" s="119" t="s">
        <v>2426</v>
      </c>
      <c r="B46" s="120"/>
      <c r="C46" s="119"/>
      <c r="D46" s="119"/>
      <c r="E46" s="119"/>
      <c r="F46" s="117"/>
      <c r="G46" s="117"/>
      <c r="H46" s="117"/>
      <c r="I46" s="117"/>
      <c r="J46" s="117"/>
      <c r="K46" s="117"/>
      <c r="L46" s="117"/>
      <c r="M46" s="117"/>
      <c r="N46" s="117"/>
      <c r="O46" s="117"/>
    </row>
    <row r="47" spans="1:15" x14ac:dyDescent="0.35">
      <c r="A47" s="117"/>
      <c r="B47" s="118"/>
      <c r="C47" s="117"/>
      <c r="D47" s="117"/>
      <c r="E47" s="117"/>
      <c r="F47" s="117"/>
      <c r="G47" s="117"/>
      <c r="H47" s="117"/>
      <c r="I47" s="117"/>
      <c r="J47" s="117"/>
      <c r="K47" s="117"/>
      <c r="L47" s="117"/>
      <c r="M47" s="117"/>
      <c r="N47" s="117"/>
      <c r="O47" s="117"/>
    </row>
    <row r="48" spans="1:15" ht="14.25" customHeight="1" x14ac:dyDescent="0.35">
      <c r="A48" s="117" t="s">
        <v>2427</v>
      </c>
      <c r="B48" s="118"/>
      <c r="C48" s="121" t="s">
        <v>2428</v>
      </c>
      <c r="D48" s="117"/>
      <c r="E48" s="117"/>
      <c r="F48" s="117"/>
      <c r="G48" s="117"/>
      <c r="H48" s="117"/>
      <c r="I48" s="122"/>
      <c r="J48" s="117"/>
      <c r="K48" s="117"/>
      <c r="L48" s="117"/>
      <c r="M48" s="117"/>
      <c r="N48" s="117"/>
      <c r="O48" s="117"/>
    </row>
    <row r="49" spans="1:15" x14ac:dyDescent="0.35">
      <c r="A49" s="117" t="s">
        <v>2429</v>
      </c>
      <c r="B49" s="118"/>
      <c r="C49" s="117"/>
      <c r="D49" s="117"/>
      <c r="E49" s="117"/>
      <c r="F49" s="117"/>
      <c r="G49" s="117"/>
      <c r="H49" s="117"/>
      <c r="I49" s="122"/>
      <c r="J49" s="117"/>
      <c r="K49" s="117"/>
      <c r="L49" s="117"/>
      <c r="M49" s="117"/>
      <c r="N49" s="117"/>
      <c r="O49" s="117"/>
    </row>
    <row r="50" spans="1:15" x14ac:dyDescent="0.35">
      <c r="A50" s="117" t="s">
        <v>2430</v>
      </c>
      <c r="B50" s="118"/>
      <c r="C50" s="117"/>
      <c r="D50" s="117"/>
      <c r="E50" s="117"/>
      <c r="F50" s="117"/>
      <c r="G50" s="117"/>
      <c r="H50" s="117"/>
      <c r="I50" s="122"/>
      <c r="J50" s="117"/>
      <c r="K50" s="117"/>
      <c r="L50" s="117"/>
      <c r="M50" s="117"/>
      <c r="N50" s="117"/>
      <c r="O50" s="117"/>
    </row>
    <row r="51" spans="1:15" x14ac:dyDescent="0.35">
      <c r="A51" s="117" t="s">
        <v>2431</v>
      </c>
      <c r="B51" s="118"/>
      <c r="C51" s="117"/>
      <c r="D51" s="117"/>
      <c r="E51" s="117"/>
      <c r="F51" s="117"/>
      <c r="G51" s="117"/>
      <c r="H51" s="117"/>
      <c r="I51" s="122"/>
      <c r="J51" s="117"/>
      <c r="K51" s="117"/>
      <c r="L51" s="117"/>
      <c r="M51" s="117"/>
      <c r="N51" s="117"/>
      <c r="O51" s="117"/>
    </row>
    <row r="52" spans="1:15" x14ac:dyDescent="0.35">
      <c r="A52" s="117" t="s">
        <v>2423</v>
      </c>
      <c r="B52" s="118"/>
      <c r="C52" s="117"/>
      <c r="D52" s="117"/>
      <c r="E52" s="117"/>
      <c r="F52" s="117"/>
      <c r="G52" s="117"/>
      <c r="H52" s="117"/>
      <c r="I52" s="122"/>
      <c r="J52" s="117"/>
      <c r="K52" s="117"/>
      <c r="L52" s="117"/>
      <c r="M52" s="117"/>
      <c r="N52" s="117"/>
      <c r="O52" s="117"/>
    </row>
    <row r="53" spans="1:15" x14ac:dyDescent="0.35">
      <c r="A53" s="117" t="s">
        <v>2424</v>
      </c>
      <c r="B53" s="118"/>
      <c r="C53" s="117"/>
      <c r="D53" s="117"/>
      <c r="E53" s="117"/>
      <c r="F53" s="117"/>
      <c r="G53" s="117"/>
      <c r="H53" s="117"/>
      <c r="I53" s="122"/>
      <c r="J53" s="117"/>
      <c r="K53" s="117"/>
      <c r="L53" s="117"/>
      <c r="M53" s="117"/>
      <c r="N53" s="117"/>
      <c r="O53" s="117"/>
    </row>
    <row r="54" spans="1:15" x14ac:dyDescent="0.35">
      <c r="A54" s="117" t="s">
        <v>2432</v>
      </c>
      <c r="B54" s="118"/>
      <c r="C54" s="117"/>
      <c r="D54" s="117"/>
      <c r="E54" s="117"/>
      <c r="F54" s="117"/>
      <c r="G54" s="117"/>
      <c r="H54" s="117"/>
      <c r="I54" s="122"/>
      <c r="J54" s="117"/>
      <c r="K54" s="117"/>
      <c r="L54" s="117"/>
      <c r="M54" s="117"/>
      <c r="N54" s="117"/>
      <c r="O54" s="117"/>
    </row>
    <row r="55" spans="1:15" x14ac:dyDescent="0.35">
      <c r="A55" s="119" t="s">
        <v>2426</v>
      </c>
      <c r="B55" s="120"/>
      <c r="C55" s="119"/>
      <c r="D55" s="119"/>
      <c r="E55" s="119"/>
      <c r="F55" s="117"/>
      <c r="G55" s="117"/>
      <c r="H55" s="117"/>
      <c r="I55" s="122"/>
      <c r="J55" s="117"/>
      <c r="K55" s="117"/>
      <c r="L55" s="117"/>
      <c r="M55" s="117"/>
      <c r="N55" s="117"/>
      <c r="O55" s="117"/>
    </row>
    <row r="56" spans="1:15" x14ac:dyDescent="0.35">
      <c r="A56" s="117"/>
      <c r="B56" s="118"/>
      <c r="C56" s="117"/>
      <c r="D56" s="117"/>
      <c r="E56" s="117"/>
      <c r="F56" s="117"/>
      <c r="G56" s="117"/>
      <c r="H56" s="117"/>
      <c r="I56" s="122"/>
      <c r="J56" s="117"/>
      <c r="K56" s="117"/>
      <c r="L56" s="117"/>
      <c r="M56" s="117"/>
      <c r="N56" s="117"/>
      <c r="O56" s="117"/>
    </row>
    <row r="57" spans="1:15" x14ac:dyDescent="0.35">
      <c r="A57" s="117" t="s">
        <v>2433</v>
      </c>
      <c r="B57" s="118"/>
      <c r="C57" s="121" t="s">
        <v>2434</v>
      </c>
      <c r="D57" s="117"/>
      <c r="E57" s="117"/>
      <c r="F57" s="117"/>
      <c r="G57" s="117"/>
      <c r="H57" s="117"/>
      <c r="I57" s="122"/>
      <c r="J57" s="117"/>
      <c r="K57" s="117"/>
      <c r="L57" s="117"/>
      <c r="M57" s="117"/>
      <c r="N57" s="117"/>
      <c r="O57" s="117"/>
    </row>
    <row r="58" spans="1:15" x14ac:dyDescent="0.35">
      <c r="A58" s="117" t="s">
        <v>2435</v>
      </c>
      <c r="B58" s="118"/>
      <c r="C58" s="117"/>
      <c r="D58" s="117"/>
      <c r="E58" s="117"/>
      <c r="F58" s="117"/>
      <c r="G58" s="117"/>
      <c r="H58" s="117"/>
      <c r="I58" s="122"/>
      <c r="J58" s="117"/>
      <c r="K58" s="117"/>
      <c r="L58" s="117"/>
      <c r="M58" s="117"/>
      <c r="N58" s="117"/>
      <c r="O58" s="117"/>
    </row>
    <row r="59" spans="1:15" x14ac:dyDescent="0.35">
      <c r="A59" s="117" t="s">
        <v>2436</v>
      </c>
      <c r="B59" s="118"/>
      <c r="C59" s="117"/>
      <c r="D59" s="117"/>
      <c r="E59" s="117"/>
      <c r="F59" s="117"/>
      <c r="G59" s="117"/>
      <c r="H59" s="117"/>
      <c r="I59" s="122"/>
      <c r="J59" s="117"/>
      <c r="K59" s="117"/>
      <c r="L59" s="117"/>
      <c r="M59" s="117"/>
      <c r="N59" s="117"/>
      <c r="O59" s="117"/>
    </row>
    <row r="60" spans="1:15" x14ac:dyDescent="0.35">
      <c r="A60" s="117" t="s">
        <v>2437</v>
      </c>
      <c r="B60" s="118"/>
      <c r="C60" s="117"/>
      <c r="D60" s="117"/>
      <c r="E60" s="117"/>
      <c r="F60" s="117"/>
      <c r="G60" s="117"/>
      <c r="H60" s="117"/>
      <c r="I60" s="122"/>
      <c r="J60" s="117"/>
      <c r="K60" s="117"/>
      <c r="L60" s="117"/>
      <c r="M60" s="117"/>
      <c r="N60" s="117"/>
      <c r="O60" s="117"/>
    </row>
    <row r="61" spans="1:15" x14ac:dyDescent="0.35">
      <c r="A61" s="117" t="s">
        <v>2438</v>
      </c>
      <c r="B61" s="118"/>
      <c r="C61" s="117"/>
      <c r="D61" s="117"/>
      <c r="E61" s="117"/>
      <c r="F61" s="117"/>
      <c r="G61" s="117"/>
      <c r="H61" s="117"/>
      <c r="I61" s="122"/>
      <c r="J61" s="117"/>
      <c r="K61" s="117"/>
      <c r="L61" s="117"/>
      <c r="M61" s="117"/>
      <c r="N61" s="117"/>
      <c r="O61" s="117"/>
    </row>
    <row r="62" spans="1:15" x14ac:dyDescent="0.35">
      <c r="A62" s="117"/>
      <c r="B62" s="118"/>
      <c r="C62" s="117"/>
      <c r="D62" s="117"/>
      <c r="E62" s="117"/>
      <c r="F62" s="117"/>
      <c r="G62" s="117"/>
      <c r="H62" s="117"/>
      <c r="I62" s="117"/>
      <c r="J62" s="117"/>
      <c r="K62" s="117"/>
      <c r="L62" s="117"/>
      <c r="M62" s="117"/>
      <c r="N62" s="117"/>
      <c r="O62" s="117"/>
    </row>
    <row r="63" spans="1:15" x14ac:dyDescent="0.35">
      <c r="A63" s="122" t="s">
        <v>2439</v>
      </c>
      <c r="B63" s="118"/>
      <c r="C63" s="117"/>
      <c r="D63" s="117"/>
      <c r="E63" s="117"/>
      <c r="F63" s="117"/>
      <c r="G63" s="117"/>
      <c r="H63" s="117"/>
      <c r="I63" s="117"/>
      <c r="J63" s="117"/>
      <c r="K63" s="117"/>
      <c r="L63" s="117"/>
      <c r="M63" s="117"/>
      <c r="N63" s="117"/>
      <c r="O63" s="117"/>
    </row>
    <row r="64" spans="1:15" x14ac:dyDescent="0.35">
      <c r="A64" s="117" t="s">
        <v>2440</v>
      </c>
      <c r="B64" s="118"/>
      <c r="C64" s="121" t="s">
        <v>2441</v>
      </c>
      <c r="D64" s="117"/>
      <c r="E64" s="117"/>
      <c r="F64" s="117"/>
      <c r="G64" s="117"/>
      <c r="H64" s="117"/>
      <c r="I64" s="117"/>
      <c r="J64" s="117"/>
      <c r="K64" s="117"/>
      <c r="L64" s="117"/>
      <c r="M64" s="117"/>
      <c r="N64" s="117"/>
      <c r="O64" s="117"/>
    </row>
    <row r="65" spans="1:15" x14ac:dyDescent="0.35">
      <c r="A65" s="117" t="s">
        <v>2442</v>
      </c>
      <c r="B65" s="118"/>
      <c r="C65" s="117"/>
      <c r="D65" s="117"/>
      <c r="E65" s="117"/>
      <c r="F65" s="117"/>
      <c r="G65" s="117"/>
      <c r="H65" s="117"/>
      <c r="I65" s="117"/>
      <c r="J65" s="117"/>
      <c r="K65" s="117"/>
      <c r="L65" s="117"/>
      <c r="M65" s="117"/>
      <c r="N65" s="117"/>
      <c r="O65" s="117"/>
    </row>
    <row r="66" spans="1:15" x14ac:dyDescent="0.35">
      <c r="A66" s="117" t="s">
        <v>2443</v>
      </c>
      <c r="B66" s="118"/>
      <c r="C66" s="117"/>
      <c r="D66" s="117"/>
      <c r="E66" s="117"/>
      <c r="F66" s="117"/>
      <c r="G66" s="117"/>
      <c r="H66" s="117"/>
      <c r="I66" s="117"/>
      <c r="J66" s="117"/>
      <c r="K66" s="117"/>
      <c r="L66" s="117"/>
      <c r="M66" s="117"/>
      <c r="N66" s="117"/>
      <c r="O66" s="117"/>
    </row>
    <row r="67" spans="1:15" x14ac:dyDescent="0.35">
      <c r="A67" s="117" t="s">
        <v>2444</v>
      </c>
      <c r="B67" s="118"/>
      <c r="C67" s="117"/>
      <c r="D67" s="117"/>
      <c r="E67" s="117"/>
      <c r="F67" s="117"/>
      <c r="G67" s="117"/>
      <c r="H67" s="117"/>
      <c r="I67" s="117"/>
      <c r="J67" s="117"/>
      <c r="K67" s="117"/>
      <c r="L67" s="117"/>
      <c r="M67" s="117"/>
      <c r="N67" s="117"/>
      <c r="O67" s="117"/>
    </row>
    <row r="68" spans="1:15" x14ac:dyDescent="0.35">
      <c r="A68" s="117" t="s">
        <v>2445</v>
      </c>
      <c r="B68" s="118"/>
      <c r="C68" s="117"/>
      <c r="D68" s="117"/>
      <c r="E68" s="117"/>
      <c r="F68" s="117"/>
      <c r="G68" s="117"/>
      <c r="H68" s="117"/>
      <c r="I68" s="117"/>
      <c r="J68" s="117"/>
      <c r="K68" s="117"/>
      <c r="L68" s="117"/>
      <c r="M68" s="117"/>
      <c r="N68" s="117"/>
      <c r="O68" s="117"/>
    </row>
    <row r="69" spans="1:15" x14ac:dyDescent="0.35">
      <c r="A69" s="117" t="s">
        <v>2446</v>
      </c>
      <c r="B69" s="118"/>
      <c r="C69" s="117"/>
      <c r="D69" s="117"/>
      <c r="E69" s="117"/>
      <c r="F69" s="117"/>
      <c r="G69" s="117"/>
      <c r="H69" s="117"/>
      <c r="I69" s="117"/>
      <c r="J69" s="117"/>
      <c r="K69" s="117"/>
      <c r="L69" s="117"/>
      <c r="M69" s="117"/>
      <c r="N69" s="117"/>
      <c r="O69" s="117"/>
    </row>
    <row r="70" spans="1:15" x14ac:dyDescent="0.35">
      <c r="A70" s="117" t="s">
        <v>2447</v>
      </c>
      <c r="B70" s="118"/>
      <c r="C70" s="117"/>
      <c r="D70" s="117"/>
      <c r="E70" s="117"/>
      <c r="F70" s="117"/>
      <c r="G70" s="117"/>
      <c r="H70" s="117"/>
      <c r="I70" s="117"/>
      <c r="J70" s="117"/>
      <c r="K70" s="117"/>
      <c r="L70" s="117"/>
      <c r="M70" s="117"/>
      <c r="N70" s="117"/>
      <c r="O70" s="117"/>
    </row>
    <row r="71" spans="1:15" x14ac:dyDescent="0.35">
      <c r="A71" s="117" t="s">
        <v>2448</v>
      </c>
      <c r="B71" s="118"/>
      <c r="C71" s="117"/>
      <c r="D71" s="117"/>
      <c r="E71" s="117"/>
      <c r="F71" s="117"/>
      <c r="G71" s="117"/>
      <c r="H71" s="117"/>
      <c r="I71" s="117"/>
      <c r="J71" s="117"/>
      <c r="K71" s="117"/>
      <c r="L71" s="117"/>
      <c r="M71" s="117"/>
      <c r="N71" s="117"/>
      <c r="O71" s="117"/>
    </row>
    <row r="72" spans="1:15" x14ac:dyDescent="0.35">
      <c r="A72" s="117" t="s">
        <v>2449</v>
      </c>
      <c r="B72" s="118"/>
      <c r="C72" s="117"/>
      <c r="D72" s="117"/>
      <c r="E72" s="117"/>
      <c r="F72" s="117"/>
      <c r="G72" s="117"/>
      <c r="H72" s="117"/>
      <c r="I72" s="117"/>
      <c r="J72" s="117"/>
      <c r="K72" s="117"/>
      <c r="L72" s="117"/>
      <c r="M72" s="117"/>
      <c r="N72" s="117"/>
      <c r="O72" s="117"/>
    </row>
    <row r="73" spans="1:15" x14ac:dyDescent="0.35">
      <c r="A73" s="117" t="s">
        <v>2450</v>
      </c>
      <c r="B73" s="118"/>
      <c r="C73" s="117"/>
      <c r="D73" s="117"/>
      <c r="E73" s="117"/>
      <c r="F73" s="117"/>
      <c r="G73" s="117"/>
      <c r="H73" s="117"/>
      <c r="I73" s="117"/>
      <c r="J73" s="117"/>
      <c r="K73" s="117"/>
      <c r="L73" s="117"/>
      <c r="M73" s="117"/>
      <c r="N73" s="117"/>
      <c r="O73" s="117"/>
    </row>
    <row r="74" spans="1:15" x14ac:dyDescent="0.35">
      <c r="A74" s="117" t="s">
        <v>2451</v>
      </c>
      <c r="B74" s="118"/>
      <c r="C74" s="117"/>
      <c r="D74" s="117"/>
      <c r="E74" s="117"/>
      <c r="F74" s="117"/>
      <c r="G74" s="117"/>
      <c r="H74" s="117"/>
      <c r="I74" s="117"/>
      <c r="J74" s="117"/>
      <c r="K74" s="117"/>
      <c r="L74" s="117"/>
      <c r="M74" s="117"/>
      <c r="N74" s="117"/>
      <c r="O74" s="117"/>
    </row>
    <row r="75" spans="1:15" x14ac:dyDescent="0.35">
      <c r="A75" s="117" t="s">
        <v>2452</v>
      </c>
      <c r="B75" s="118"/>
      <c r="C75" s="117"/>
      <c r="D75" s="117"/>
      <c r="E75" s="117"/>
      <c r="F75" s="117"/>
      <c r="G75" s="117"/>
      <c r="H75" s="117"/>
      <c r="I75" s="117"/>
      <c r="J75" s="117"/>
      <c r="K75" s="117"/>
      <c r="L75" s="117"/>
      <c r="M75" s="117"/>
      <c r="N75" s="117"/>
      <c r="O75" s="117"/>
    </row>
    <row r="76" spans="1:15" x14ac:dyDescent="0.35">
      <c r="A76" s="117" t="s">
        <v>2453</v>
      </c>
      <c r="B76" s="118"/>
      <c r="C76" s="117"/>
      <c r="D76" s="117"/>
      <c r="E76" s="117"/>
      <c r="F76" s="117"/>
      <c r="G76" s="117"/>
      <c r="H76" s="117"/>
      <c r="I76" s="117"/>
      <c r="J76" s="117"/>
      <c r="K76" s="117"/>
      <c r="L76" s="117"/>
      <c r="M76" s="117"/>
      <c r="N76" s="117"/>
      <c r="O76" s="117"/>
    </row>
    <row r="77" spans="1:15" x14ac:dyDescent="0.35">
      <c r="A77" s="117" t="s">
        <v>2454</v>
      </c>
      <c r="B77" s="118"/>
      <c r="C77" s="117"/>
      <c r="D77" s="117"/>
      <c r="E77" s="117"/>
      <c r="F77" s="117"/>
      <c r="G77" s="117"/>
      <c r="H77" s="117"/>
      <c r="I77" s="117"/>
      <c r="J77" s="117"/>
      <c r="K77" s="117"/>
      <c r="L77" s="117"/>
      <c r="M77" s="117"/>
      <c r="N77" s="117"/>
      <c r="O77" s="117"/>
    </row>
    <row r="78" spans="1:15" x14ac:dyDescent="0.35">
      <c r="A78" s="117" t="s">
        <v>2455</v>
      </c>
      <c r="B78" s="118"/>
      <c r="C78" s="117"/>
      <c r="D78" s="117"/>
      <c r="E78" s="117"/>
      <c r="F78" s="117"/>
      <c r="G78" s="117"/>
      <c r="H78" s="117"/>
      <c r="I78" s="117"/>
      <c r="J78" s="117"/>
      <c r="K78" s="117"/>
      <c r="L78" s="117"/>
      <c r="M78" s="117"/>
      <c r="N78" s="117"/>
      <c r="O78" s="117"/>
    </row>
    <row r="79" spans="1:15" x14ac:dyDescent="0.35">
      <c r="A79" s="117" t="s">
        <v>2456</v>
      </c>
      <c r="B79" s="118"/>
      <c r="C79" s="117"/>
      <c r="D79" s="117"/>
      <c r="E79" s="117"/>
      <c r="F79" s="117"/>
      <c r="G79" s="117"/>
      <c r="H79" s="117"/>
      <c r="I79" s="117"/>
      <c r="J79" s="117"/>
      <c r="K79" s="117"/>
      <c r="L79" s="117"/>
      <c r="M79" s="117"/>
      <c r="N79" s="117"/>
      <c r="O79" s="117"/>
    </row>
    <row r="80" spans="1:15" x14ac:dyDescent="0.35">
      <c r="A80" s="117" t="s">
        <v>2457</v>
      </c>
      <c r="B80" s="118"/>
      <c r="C80" s="117"/>
      <c r="D80" s="117"/>
      <c r="E80" s="117"/>
      <c r="F80" s="117"/>
      <c r="G80" s="117"/>
      <c r="H80" s="117"/>
      <c r="I80" s="117"/>
      <c r="J80" s="117"/>
      <c r="K80" s="117"/>
      <c r="L80" s="117"/>
      <c r="M80" s="117"/>
      <c r="N80" s="117"/>
      <c r="O80" s="117"/>
    </row>
    <row r="81" spans="1:15" x14ac:dyDescent="0.35">
      <c r="A81" s="117" t="s">
        <v>2458</v>
      </c>
      <c r="B81" s="118"/>
      <c r="C81" s="117"/>
      <c r="D81" s="117"/>
      <c r="E81" s="117"/>
      <c r="F81" s="117"/>
      <c r="G81" s="117"/>
      <c r="H81" s="117"/>
      <c r="I81" s="117"/>
      <c r="J81" s="117"/>
      <c r="K81" s="117"/>
      <c r="L81" s="117"/>
      <c r="M81" s="117"/>
      <c r="N81" s="117"/>
      <c r="O81" s="117"/>
    </row>
    <row r="82" spans="1:15" x14ac:dyDescent="0.35">
      <c r="A82" s="117" t="s">
        <v>2459</v>
      </c>
      <c r="B82" s="118"/>
      <c r="C82" s="117"/>
      <c r="D82" s="117"/>
      <c r="E82" s="117"/>
      <c r="F82" s="117"/>
      <c r="G82" s="117"/>
      <c r="H82" s="117"/>
      <c r="I82" s="117"/>
      <c r="J82" s="117"/>
      <c r="K82" s="117"/>
      <c r="L82" s="117"/>
      <c r="M82" s="117"/>
      <c r="N82" s="117"/>
      <c r="O82" s="117"/>
    </row>
    <row r="83" spans="1:15" x14ac:dyDescent="0.35">
      <c r="A83" s="117" t="s">
        <v>2460</v>
      </c>
      <c r="B83" s="118"/>
      <c r="C83" s="117"/>
      <c r="D83" s="117"/>
      <c r="E83" s="117"/>
      <c r="F83" s="117"/>
      <c r="G83" s="117"/>
      <c r="H83" s="117"/>
      <c r="I83" s="117"/>
      <c r="J83" s="117"/>
      <c r="K83" s="117"/>
      <c r="L83" s="117"/>
      <c r="M83" s="117"/>
      <c r="N83" s="117"/>
      <c r="O83" s="117"/>
    </row>
    <row r="84" spans="1:15" x14ac:dyDescent="0.35">
      <c r="A84" s="117" t="s">
        <v>2461</v>
      </c>
      <c r="B84" s="118"/>
      <c r="C84" s="117"/>
      <c r="D84" s="117"/>
      <c r="E84" s="117"/>
      <c r="F84" s="117"/>
      <c r="G84" s="117"/>
      <c r="H84" s="117"/>
      <c r="I84" s="117"/>
      <c r="J84" s="117"/>
      <c r="K84" s="117"/>
      <c r="L84" s="117"/>
      <c r="M84" s="117"/>
      <c r="N84" s="117"/>
      <c r="O84" s="117"/>
    </row>
    <row r="85" spans="1:15" x14ac:dyDescent="0.35">
      <c r="A85" s="117" t="s">
        <v>2462</v>
      </c>
      <c r="B85" s="118"/>
      <c r="C85" s="117"/>
      <c r="D85" s="117"/>
      <c r="E85" s="117"/>
      <c r="F85" s="117"/>
      <c r="G85" s="117"/>
      <c r="H85" s="117"/>
      <c r="I85" s="117"/>
      <c r="J85" s="117"/>
      <c r="K85" s="117"/>
      <c r="L85" s="117"/>
      <c r="M85" s="117"/>
      <c r="N85" s="117"/>
      <c r="O85" s="117"/>
    </row>
    <row r="86" spans="1:15" x14ac:dyDescent="0.35">
      <c r="A86" s="117" t="s">
        <v>2463</v>
      </c>
      <c r="B86" s="118"/>
      <c r="C86" s="117"/>
      <c r="D86" s="117"/>
      <c r="E86" s="117"/>
      <c r="F86" s="117"/>
      <c r="G86" s="117"/>
      <c r="H86" s="117"/>
      <c r="I86" s="117"/>
      <c r="J86" s="117"/>
      <c r="K86" s="117"/>
      <c r="L86" s="117"/>
      <c r="M86" s="117"/>
      <c r="N86" s="117"/>
      <c r="O86" s="117"/>
    </row>
    <row r="87" spans="1:15" x14ac:dyDescent="0.35">
      <c r="A87" s="117" t="s">
        <v>390</v>
      </c>
      <c r="B87" s="118"/>
      <c r="C87" s="117"/>
      <c r="D87" s="117"/>
      <c r="E87" s="117"/>
      <c r="F87" s="117"/>
      <c r="G87" s="117"/>
      <c r="H87" s="117"/>
      <c r="I87" s="117"/>
      <c r="J87" s="117"/>
      <c r="K87" s="117"/>
      <c r="L87" s="117"/>
      <c r="M87" s="117"/>
      <c r="N87" s="117"/>
      <c r="O87" s="117"/>
    </row>
    <row r="91" spans="1:15" ht="23.25" customHeight="1" x14ac:dyDescent="0.55000000000000004">
      <c r="A91" s="112" t="s">
        <v>2464</v>
      </c>
    </row>
    <row r="93" spans="1:15" x14ac:dyDescent="0.35">
      <c r="B93" s="123" t="s">
        <v>2465</v>
      </c>
    </row>
    <row r="94" spans="1:15" x14ac:dyDescent="0.35">
      <c r="B94" s="123"/>
    </row>
    <row r="95" spans="1:15" x14ac:dyDescent="0.35">
      <c r="B95" s="123" t="s">
        <v>2466</v>
      </c>
    </row>
    <row r="97" spans="1:2" x14ac:dyDescent="0.35">
      <c r="B97" s="124">
        <v>0</v>
      </c>
    </row>
    <row r="98" spans="1:2" x14ac:dyDescent="0.35">
      <c r="B98" s="125" t="s">
        <v>2467</v>
      </c>
    </row>
    <row r="99" spans="1:2" x14ac:dyDescent="0.35">
      <c r="B99" s="124">
        <v>1</v>
      </c>
    </row>
    <row r="100" spans="1:2" x14ac:dyDescent="0.35">
      <c r="B100" s="124">
        <v>2</v>
      </c>
    </row>
    <row r="101" spans="1:2" x14ac:dyDescent="0.35">
      <c r="B101" s="124">
        <v>3</v>
      </c>
    </row>
    <row r="102" spans="1:2" x14ac:dyDescent="0.35">
      <c r="B102" s="124">
        <v>4</v>
      </c>
    </row>
    <row r="103" spans="1:2" x14ac:dyDescent="0.35">
      <c r="B103" s="124">
        <v>5</v>
      </c>
    </row>
    <row r="104" spans="1:2" x14ac:dyDescent="0.35">
      <c r="B104" s="123" t="s">
        <v>2468</v>
      </c>
    </row>
    <row r="106" spans="1:2" x14ac:dyDescent="0.35">
      <c r="B106" s="126" t="s">
        <v>2469</v>
      </c>
    </row>
    <row r="107" spans="1:2" x14ac:dyDescent="0.35">
      <c r="B107" s="126" t="s">
        <v>2470</v>
      </c>
    </row>
    <row r="108" spans="1:2" x14ac:dyDescent="0.35">
      <c r="B108" s="127"/>
    </row>
    <row r="109" spans="1:2" x14ac:dyDescent="0.35">
      <c r="B109" s="127"/>
    </row>
    <row r="110" spans="1:2" x14ac:dyDescent="0.35">
      <c r="B110" s="128" t="s">
        <v>2471</v>
      </c>
    </row>
    <row r="111" spans="1:2" x14ac:dyDescent="0.35">
      <c r="A111" s="129" t="s">
        <v>2472</v>
      </c>
      <c r="B111" s="128" t="s">
        <v>2473</v>
      </c>
    </row>
    <row r="112" spans="1:2" x14ac:dyDescent="0.35">
      <c r="B112" s="128" t="s">
        <v>2474</v>
      </c>
    </row>
    <row r="113" spans="2:2" x14ac:dyDescent="0.35">
      <c r="B113" s="127"/>
    </row>
    <row r="114" spans="2:2" x14ac:dyDescent="0.35">
      <c r="B114" s="126" t="s">
        <v>2475</v>
      </c>
    </row>
    <row r="115" spans="2:2" x14ac:dyDescent="0.35">
      <c r="B115" s="126" t="s">
        <v>2476</v>
      </c>
    </row>
    <row r="116" spans="2:2" x14ac:dyDescent="0.35">
      <c r="B116" s="126" t="s">
        <v>2477</v>
      </c>
    </row>
    <row r="117" spans="2:2" x14ac:dyDescent="0.35">
      <c r="B117" s="126" t="s">
        <v>2478</v>
      </c>
    </row>
    <row r="118" spans="2:2" x14ac:dyDescent="0.35">
      <c r="B118" s="126" t="s">
        <v>2479</v>
      </c>
    </row>
    <row r="119" spans="2:2" x14ac:dyDescent="0.35">
      <c r="B119" s="126" t="s">
        <v>2480</v>
      </c>
    </row>
    <row r="120" spans="2:2" x14ac:dyDescent="0.35">
      <c r="B120" s="126" t="s">
        <v>2481</v>
      </c>
    </row>
    <row r="121" spans="2:2" x14ac:dyDescent="0.35">
      <c r="B121" s="126" t="s">
        <v>2482</v>
      </c>
    </row>
    <row r="122" spans="2:2" x14ac:dyDescent="0.35">
      <c r="B122" s="126" t="s">
        <v>2483</v>
      </c>
    </row>
    <row r="123" spans="2:2" x14ac:dyDescent="0.35">
      <c r="B123" s="126" t="s">
        <v>2484</v>
      </c>
    </row>
    <row r="124" spans="2:2" x14ac:dyDescent="0.35">
      <c r="B124" s="126" t="s">
        <v>2485</v>
      </c>
    </row>
    <row r="125" spans="2:2" x14ac:dyDescent="0.35">
      <c r="B125" s="126" t="s">
        <v>2486</v>
      </c>
    </row>
    <row r="126" spans="2:2" x14ac:dyDescent="0.35">
      <c r="B126" s="126" t="s">
        <v>2487</v>
      </c>
    </row>
    <row r="127" spans="2:2" x14ac:dyDescent="0.35">
      <c r="B127" s="126" t="s">
        <v>2488</v>
      </c>
    </row>
    <row r="128" spans="2:2" x14ac:dyDescent="0.35">
      <c r="B128" s="126" t="s">
        <v>2489</v>
      </c>
    </row>
    <row r="129" spans="2:2" x14ac:dyDescent="0.35">
      <c r="B129" s="126" t="s">
        <v>2490</v>
      </c>
    </row>
    <row r="130" spans="2:2" x14ac:dyDescent="0.35">
      <c r="B130" s="126" t="s">
        <v>2491</v>
      </c>
    </row>
    <row r="131" spans="2:2" x14ac:dyDescent="0.35">
      <c r="B131" s="126" t="s">
        <v>2492</v>
      </c>
    </row>
    <row r="132" spans="2:2" x14ac:dyDescent="0.35">
      <c r="B132" s="126" t="s">
        <v>2493</v>
      </c>
    </row>
    <row r="133" spans="2:2" x14ac:dyDescent="0.35">
      <c r="B133" s="126" t="s">
        <v>2494</v>
      </c>
    </row>
    <row r="134" spans="2:2" x14ac:dyDescent="0.35">
      <c r="B134" s="126" t="s">
        <v>2495</v>
      </c>
    </row>
    <row r="135" spans="2:2" x14ac:dyDescent="0.35">
      <c r="B135" s="126" t="s">
        <v>2496</v>
      </c>
    </row>
    <row r="136" spans="2:2" x14ac:dyDescent="0.35">
      <c r="B136" s="126" t="s">
        <v>2497</v>
      </c>
    </row>
    <row r="137" spans="2:2" x14ac:dyDescent="0.35">
      <c r="B137" s="126" t="s">
        <v>2498</v>
      </c>
    </row>
  </sheetData>
  <pageMargins left="0.7" right="0.7" top="0.75" bottom="0.75" header="0.3" footer="0.3"/>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0" tint="-0.34998626667073579"/>
  </sheetPr>
  <dimension ref="B2:D55"/>
  <sheetViews>
    <sheetView topLeftCell="A16" workbookViewId="0">
      <selection activeCell="D25" sqref="D25:D27"/>
    </sheetView>
  </sheetViews>
  <sheetFormatPr defaultColWidth="9.1796875" defaultRowHeight="14.5" x14ac:dyDescent="0.35"/>
  <cols>
    <col min="1" max="1" width="3.54296875" style="110" customWidth="1"/>
    <col min="2" max="2" width="41.1796875" style="110" customWidth="1"/>
    <col min="3" max="3" width="9.1796875" style="110" customWidth="1"/>
    <col min="4" max="16384" width="9.1796875" style="110"/>
  </cols>
  <sheetData>
    <row r="2" spans="2:4" x14ac:dyDescent="0.35">
      <c r="B2" s="109" t="s">
        <v>2499</v>
      </c>
    </row>
    <row r="4" spans="2:4" x14ac:dyDescent="0.35">
      <c r="B4" s="111" t="s">
        <v>12</v>
      </c>
    </row>
    <row r="5" spans="2:4" x14ac:dyDescent="0.35">
      <c r="B5" s="110" t="s">
        <v>2500</v>
      </c>
      <c r="D5" s="110" t="s">
        <v>2500</v>
      </c>
    </row>
    <row r="6" spans="2:4" x14ac:dyDescent="0.35">
      <c r="B6" s="110" t="s">
        <v>2501</v>
      </c>
      <c r="D6" s="110" t="s">
        <v>2501</v>
      </c>
    </row>
    <row r="7" spans="2:4" x14ac:dyDescent="0.35">
      <c r="B7" s="110" t="s">
        <v>2502</v>
      </c>
      <c r="D7" s="110" t="s">
        <v>2502</v>
      </c>
    </row>
    <row r="8" spans="2:4" x14ac:dyDescent="0.35">
      <c r="B8" s="110" t="s">
        <v>2503</v>
      </c>
      <c r="D8" s="110" t="s">
        <v>2503</v>
      </c>
    </row>
    <row r="9" spans="2:4" x14ac:dyDescent="0.35">
      <c r="B9" s="110" t="s">
        <v>2504</v>
      </c>
      <c r="D9" s="110" t="s">
        <v>2504</v>
      </c>
    </row>
    <row r="10" spans="2:4" x14ac:dyDescent="0.35">
      <c r="B10" s="110" t="s">
        <v>765</v>
      </c>
      <c r="D10" s="110" t="s">
        <v>765</v>
      </c>
    </row>
    <row r="12" spans="2:4" x14ac:dyDescent="0.35">
      <c r="B12" s="111" t="s">
        <v>2505</v>
      </c>
    </row>
    <row r="13" spans="2:4" x14ac:dyDescent="0.35">
      <c r="B13" s="110" t="s">
        <v>6</v>
      </c>
      <c r="D13" s="110" t="s">
        <v>6</v>
      </c>
    </row>
    <row r="14" spans="2:4" x14ac:dyDescent="0.35">
      <c r="B14" s="110" t="s">
        <v>49</v>
      </c>
      <c r="D14" s="110" t="s">
        <v>49</v>
      </c>
    </row>
    <row r="16" spans="2:4" x14ac:dyDescent="0.35">
      <c r="B16" s="111" t="s">
        <v>2506</v>
      </c>
    </row>
    <row r="17" spans="2:4" x14ac:dyDescent="0.35">
      <c r="B17" s="110" t="s">
        <v>2507</v>
      </c>
    </row>
    <row r="18" spans="2:4" x14ac:dyDescent="0.35">
      <c r="B18" s="110" t="s">
        <v>2508</v>
      </c>
    </row>
    <row r="19" spans="2:4" x14ac:dyDescent="0.35">
      <c r="B19" s="110" t="s">
        <v>2509</v>
      </c>
    </row>
    <row r="20" spans="2:4" x14ac:dyDescent="0.35">
      <c r="B20" s="110" t="s">
        <v>2510</v>
      </c>
    </row>
    <row r="21" spans="2:4" x14ac:dyDescent="0.35">
      <c r="B21" s="110" t="s">
        <v>2511</v>
      </c>
    </row>
    <row r="22" spans="2:4" x14ac:dyDescent="0.35">
      <c r="B22" s="110" t="s">
        <v>765</v>
      </c>
    </row>
    <row r="24" spans="2:4" x14ac:dyDescent="0.35">
      <c r="B24" s="111" t="s">
        <v>2512</v>
      </c>
    </row>
    <row r="25" spans="2:4" x14ac:dyDescent="0.35">
      <c r="B25" s="110" t="s">
        <v>36</v>
      </c>
      <c r="D25" s="110" t="s">
        <v>36</v>
      </c>
    </row>
    <row r="26" spans="2:4" x14ac:dyDescent="0.35">
      <c r="B26" s="110" t="s">
        <v>2513</v>
      </c>
      <c r="D26" s="110" t="s">
        <v>2513</v>
      </c>
    </row>
    <row r="27" spans="2:4" x14ac:dyDescent="0.35">
      <c r="B27" s="110" t="s">
        <v>2514</v>
      </c>
      <c r="D27" s="110" t="s">
        <v>2514</v>
      </c>
    </row>
    <row r="29" spans="2:4" x14ac:dyDescent="0.35">
      <c r="B29" s="111" t="s">
        <v>2515</v>
      </c>
    </row>
    <row r="30" spans="2:4" x14ac:dyDescent="0.35">
      <c r="B30" s="110" t="s">
        <v>39</v>
      </c>
      <c r="D30" s="110" t="s">
        <v>39</v>
      </c>
    </row>
    <row r="31" spans="2:4" x14ac:dyDescent="0.35">
      <c r="B31" s="110" t="s">
        <v>2516</v>
      </c>
      <c r="D31" s="110" t="s">
        <v>2516</v>
      </c>
    </row>
    <row r="32" spans="2:4" x14ac:dyDescent="0.35">
      <c r="B32" s="110" t="s">
        <v>2517</v>
      </c>
      <c r="D32" s="110" t="s">
        <v>2517</v>
      </c>
    </row>
    <row r="34" spans="2:4" x14ac:dyDescent="0.35">
      <c r="B34" s="111" t="s">
        <v>2518</v>
      </c>
    </row>
    <row r="35" spans="2:4" x14ac:dyDescent="0.35">
      <c r="B35" s="110" t="s">
        <v>2519</v>
      </c>
      <c r="D35" s="110" t="s">
        <v>2519</v>
      </c>
    </row>
    <row r="36" spans="2:4" x14ac:dyDescent="0.35">
      <c r="B36" s="110" t="s">
        <v>2520</v>
      </c>
      <c r="D36" s="110" t="s">
        <v>2520</v>
      </c>
    </row>
    <row r="37" spans="2:4" x14ac:dyDescent="0.35">
      <c r="B37" s="110" t="s">
        <v>2521</v>
      </c>
      <c r="D37" s="110" t="s">
        <v>2521</v>
      </c>
    </row>
    <row r="38" spans="2:4" x14ac:dyDescent="0.35">
      <c r="B38" s="110" t="s">
        <v>2522</v>
      </c>
      <c r="D38" s="110" t="s">
        <v>2522</v>
      </c>
    </row>
    <row r="39" spans="2:4" x14ac:dyDescent="0.35">
      <c r="B39" s="110" t="s">
        <v>2523</v>
      </c>
      <c r="D39" s="110" t="s">
        <v>2523</v>
      </c>
    </row>
    <row r="40" spans="2:4" x14ac:dyDescent="0.35">
      <c r="B40" s="110" t="s">
        <v>2524</v>
      </c>
      <c r="D40" s="110" t="s">
        <v>2524</v>
      </c>
    </row>
    <row r="41" spans="2:4" x14ac:dyDescent="0.35">
      <c r="B41" s="110" t="s">
        <v>2525</v>
      </c>
      <c r="D41" s="110" t="s">
        <v>2525</v>
      </c>
    </row>
    <row r="42" spans="2:4" x14ac:dyDescent="0.35">
      <c r="B42" s="110" t="s">
        <v>2526</v>
      </c>
      <c r="D42" s="110" t="s">
        <v>2526</v>
      </c>
    </row>
    <row r="43" spans="2:4" x14ac:dyDescent="0.35">
      <c r="B43" s="110" t="s">
        <v>2527</v>
      </c>
      <c r="D43" s="110" t="s">
        <v>2527</v>
      </c>
    </row>
    <row r="44" spans="2:4" x14ac:dyDescent="0.35">
      <c r="B44" s="110" t="s">
        <v>2528</v>
      </c>
      <c r="D44" s="110" t="s">
        <v>2528</v>
      </c>
    </row>
    <row r="45" spans="2:4" x14ac:dyDescent="0.35">
      <c r="B45" s="110" t="s">
        <v>2529</v>
      </c>
      <c r="D45" s="110" t="s">
        <v>2529</v>
      </c>
    </row>
    <row r="46" spans="2:4" x14ac:dyDescent="0.35">
      <c r="B46" s="110" t="s">
        <v>2530</v>
      </c>
      <c r="D46" s="110" t="s">
        <v>2530</v>
      </c>
    </row>
    <row r="47" spans="2:4" x14ac:dyDescent="0.35">
      <c r="B47" s="110" t="s">
        <v>2531</v>
      </c>
      <c r="D47" s="110" t="s">
        <v>2531</v>
      </c>
    </row>
    <row r="48" spans="2:4" x14ac:dyDescent="0.35">
      <c r="B48" s="110" t="s">
        <v>2532</v>
      </c>
      <c r="D48" s="110" t="s">
        <v>2532</v>
      </c>
    </row>
    <row r="49" spans="2:4" x14ac:dyDescent="0.35">
      <c r="B49" s="110" t="s">
        <v>2510</v>
      </c>
      <c r="D49" s="110" t="s">
        <v>2510</v>
      </c>
    </row>
    <row r="50" spans="2:4" x14ac:dyDescent="0.35">
      <c r="B50" s="110" t="s">
        <v>2533</v>
      </c>
      <c r="D50" s="110" t="s">
        <v>2533</v>
      </c>
    </row>
    <row r="51" spans="2:4" x14ac:dyDescent="0.35">
      <c r="B51" s="110" t="s">
        <v>2534</v>
      </c>
      <c r="D51" s="110" t="s">
        <v>2534</v>
      </c>
    </row>
    <row r="53" spans="2:4" x14ac:dyDescent="0.35">
      <c r="B53" s="110" t="s">
        <v>109</v>
      </c>
    </row>
    <row r="54" spans="2:4" x14ac:dyDescent="0.35">
      <c r="B54" s="110" t="s">
        <v>42</v>
      </c>
    </row>
    <row r="55" spans="2:4" x14ac:dyDescent="0.35">
      <c r="B55" s="110" t="s">
        <v>2535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Project Info &amp; Deliverables</vt:lpstr>
      <vt:lpstr>Stub Specs</vt:lpstr>
      <vt:lpstr>Questions</vt:lpstr>
      <vt:lpstr>Shared Response Lists</vt:lpstr>
      <vt:lpstr>Banner Specs</vt:lpstr>
      <vt:lpstr>Request-Change Log</vt:lpstr>
      <vt:lpstr>Weighting</vt:lpstr>
      <vt:lpstr>Definitions</vt:lpstr>
      <vt:lpstr>Lists-Hidden (2)</vt:lpstr>
      <vt:lpstr>'Lists-Hidden (2)'!BU</vt:lpstr>
      <vt:lpstr>'Lists-Hidden (2)'!Direction</vt:lpstr>
      <vt:lpstr>'Lists-Hidden (2)'!FP</vt:lpstr>
      <vt:lpstr>'Lists-Hidden (2)'!Methodology</vt:lpstr>
      <vt:lpstr>Weighting!Print_Area</vt:lpstr>
      <vt:lpstr>'Lists-Hidden (2)'!YN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Ipsos-NA</dc:creator>
  <cp:lastModifiedBy>Piyush Patre</cp:lastModifiedBy>
  <cp:lastPrinted>2015-12-02T18:56:31Z</cp:lastPrinted>
  <dcterms:created xsi:type="dcterms:W3CDTF">2007-06-25T16:57:42Z</dcterms:created>
  <dcterms:modified xsi:type="dcterms:W3CDTF">2024-01-25T10:14:19Z</dcterms:modified>
</cp:coreProperties>
</file>