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B:\BELAJAR DATA\PORTOFOLIO\DASHBOARD K3\"/>
    </mc:Choice>
  </mc:AlternateContent>
  <xr:revisionPtr revIDLastSave="0" documentId="13_ncr:1_{C3CEBF9F-D09B-4655-913B-C885F84EC939}" xr6:coauthVersionLast="47" xr6:coauthVersionMax="47" xr10:uidLastSave="{00000000-0000-0000-0000-000000000000}"/>
  <bookViews>
    <workbookView xWindow="-108" yWindow="-108" windowWidth="23256" windowHeight="12456" activeTab="3" xr2:uid="{00000000-000D-0000-FFFF-FFFF00000000}"/>
  </bookViews>
  <sheets>
    <sheet name="REKAP" sheetId="1" r:id="rId1"/>
    <sheet name="MP" sheetId="3" r:id="rId2"/>
    <sheet name="CALCULATION" sheetId="2" r:id="rId3"/>
    <sheet name="DASHBOARD" sheetId="4" r:id="rId4"/>
  </sheets>
  <definedNames>
    <definedName name="_xlchart.v1.0" hidden="1">CALCULATION!$Q$3:$Q$7</definedName>
    <definedName name="_xlchart.v1.1" hidden="1">CALCULATION!$R$2</definedName>
    <definedName name="_xlchart.v1.2" hidden="1">CALCULATION!$R$3:$R$7</definedName>
    <definedName name="NativeTimeline_Tanggal_Insiden">#N/A</definedName>
    <definedName name="_xlnm.Print_Area" localSheetId="3">DASHBOARD!$B$2:$U$40</definedName>
    <definedName name="Slicer_Departemen_Terkait">#N/A</definedName>
    <definedName name="Slicer_Jenis_Kelami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AA15" i="2" l="1"/>
  <c r="AA16" i="2"/>
  <c r="AA17" i="2"/>
  <c r="AA14" i="2"/>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AP3" i="2" l="1"/>
  <c r="AO3" i="2"/>
  <c r="E4" i="2" l="1"/>
  <c r="E5" i="2"/>
  <c r="E6" i="2"/>
  <c r="E7" i="2"/>
  <c r="E8" i="2"/>
  <c r="E9" i="2"/>
  <c r="E10" i="2"/>
  <c r="E11" i="2"/>
  <c r="E12" i="2"/>
  <c r="E13" i="2"/>
  <c r="E14" i="2"/>
  <c r="E15" i="2"/>
  <c r="E16" i="2"/>
  <c r="E17" i="2"/>
  <c r="E18" i="2"/>
  <c r="E3" i="2"/>
  <c r="AG3" i="2"/>
  <c r="AH3" i="2" s="1"/>
  <c r="B3" i="2"/>
  <c r="G85" i="1"/>
  <c r="G14" i="1"/>
  <c r="G24" i="1"/>
  <c r="G78" i="1"/>
  <c r="G36" i="1"/>
  <c r="G96" i="1"/>
  <c r="G48" i="1"/>
  <c r="G37" i="1"/>
  <c r="G70" i="1"/>
  <c r="G97" i="1"/>
  <c r="G91" i="1"/>
  <c r="G20" i="1"/>
  <c r="G44" i="1"/>
  <c r="G2" i="1"/>
  <c r="G41" i="1"/>
  <c r="G26" i="1"/>
  <c r="G38" i="1"/>
  <c r="G18" i="1"/>
  <c r="G19" i="1"/>
  <c r="G76" i="1"/>
  <c r="G100" i="1"/>
  <c r="G84" i="1"/>
  <c r="G81" i="1"/>
  <c r="G64" i="1"/>
  <c r="G21" i="1"/>
  <c r="G22" i="1"/>
  <c r="G98" i="1"/>
  <c r="G3" i="1"/>
  <c r="G72" i="1"/>
  <c r="G23" i="1"/>
  <c r="G95" i="1"/>
  <c r="R7" i="2"/>
  <c r="R6" i="2"/>
  <c r="R5" i="2"/>
  <c r="R4" i="2"/>
  <c r="R3" i="2"/>
  <c r="AK3" i="2"/>
  <c r="E19" i="2" l="1"/>
  <c r="N24" i="1"/>
  <c r="O24" i="1" s="1"/>
  <c r="N91" i="1"/>
  <c r="O91" i="1" s="1"/>
  <c r="N14" i="1"/>
  <c r="O14" i="1" s="1"/>
  <c r="N20" i="1"/>
  <c r="O20" i="1" s="1"/>
  <c r="N44" i="1"/>
  <c r="O44" i="1" s="1"/>
  <c r="N2" i="1"/>
  <c r="O2" i="1" s="1"/>
  <c r="N41" i="1"/>
  <c r="O41" i="1" s="1"/>
  <c r="N26" i="1"/>
  <c r="O26" i="1" s="1"/>
  <c r="N38" i="1"/>
  <c r="O38" i="1" s="1"/>
  <c r="N18" i="1"/>
  <c r="O18" i="1" s="1"/>
  <c r="N85" i="1"/>
  <c r="O85" i="1" s="1"/>
  <c r="N19" i="1"/>
  <c r="O19" i="1" s="1"/>
  <c r="N76" i="1"/>
  <c r="O76" i="1" s="1"/>
  <c r="N100" i="1"/>
  <c r="O100" i="1" s="1"/>
  <c r="N84" i="1"/>
  <c r="O84" i="1" s="1"/>
  <c r="N81" i="1"/>
  <c r="O81" i="1" s="1"/>
  <c r="N64" i="1"/>
  <c r="O64" i="1" s="1"/>
  <c r="N21" i="1"/>
  <c r="O21" i="1" s="1"/>
  <c r="N22" i="1"/>
  <c r="O22" i="1" s="1"/>
  <c r="N98" i="1"/>
  <c r="O98" i="1" s="1"/>
  <c r="N3" i="1"/>
  <c r="O3" i="1" s="1"/>
  <c r="N72" i="1"/>
  <c r="O72" i="1" s="1"/>
  <c r="N23" i="1"/>
  <c r="O23" i="1" s="1"/>
  <c r="N36" i="1"/>
  <c r="O36" i="1" s="1"/>
  <c r="N78" i="1"/>
  <c r="O78" i="1" s="1"/>
  <c r="N96" i="1"/>
  <c r="O96" i="1" s="1"/>
  <c r="N48" i="1"/>
  <c r="O48" i="1" s="1"/>
  <c r="N37" i="1"/>
  <c r="O37" i="1" s="1"/>
  <c r="N70" i="1"/>
  <c r="O70" i="1" s="1"/>
  <c r="N97" i="1"/>
  <c r="O97" i="1" s="1"/>
  <c r="N95" i="1"/>
  <c r="O95" i="1" s="1"/>
  <c r="H5" i="2" l="1"/>
  <c r="H4" i="2"/>
  <c r="G80" i="1" l="1"/>
  <c r="G73" i="1"/>
  <c r="G57" i="1"/>
  <c r="G63" i="1"/>
  <c r="G66" i="1"/>
  <c r="G90" i="1"/>
  <c r="G39" i="1"/>
  <c r="G10" i="1"/>
  <c r="G93" i="1"/>
  <c r="G75" i="1"/>
  <c r="G58" i="1"/>
  <c r="G25" i="1"/>
  <c r="G42" i="1"/>
  <c r="G99" i="1"/>
  <c r="G34" i="1"/>
  <c r="G12" i="1"/>
  <c r="G69" i="1"/>
  <c r="G86" i="1"/>
  <c r="G46" i="1"/>
  <c r="G68" i="1"/>
  <c r="G53" i="1"/>
  <c r="G59" i="1"/>
  <c r="G82" i="1"/>
  <c r="G35" i="1"/>
  <c r="G15" i="1"/>
  <c r="G101" i="1"/>
  <c r="N73" i="1"/>
  <c r="O73" i="1" s="1"/>
  <c r="N53" i="1"/>
  <c r="O53" i="1" s="1"/>
  <c r="N101" i="1"/>
  <c r="O101" i="1" s="1"/>
  <c r="N12" i="1"/>
  <c r="O12" i="1" s="1"/>
  <c r="N63" i="1"/>
  <c r="O63" i="1" s="1"/>
  <c r="N66" i="1"/>
  <c r="O66" i="1" s="1"/>
  <c r="N15" i="1"/>
  <c r="O15" i="1" s="1"/>
  <c r="N82" i="1"/>
  <c r="O82" i="1" s="1"/>
  <c r="N58" i="1"/>
  <c r="O58" i="1" s="1"/>
  <c r="N57" i="1"/>
  <c r="O57" i="1" s="1"/>
  <c r="N39" i="1"/>
  <c r="O39" i="1" s="1"/>
  <c r="N90" i="1"/>
  <c r="O90" i="1" s="1"/>
  <c r="N42" i="1"/>
  <c r="O42" i="1" s="1"/>
  <c r="N99" i="1"/>
  <c r="O99" i="1" s="1"/>
  <c r="N75" i="1"/>
  <c r="O75" i="1" s="1"/>
  <c r="N34" i="1"/>
  <c r="O34" i="1" s="1"/>
  <c r="N25" i="1"/>
  <c r="O25" i="1" s="1"/>
  <c r="N10" i="1"/>
  <c r="O10" i="1" s="1"/>
  <c r="N59" i="1"/>
  <c r="O59" i="1" s="1"/>
  <c r="N80" i="1"/>
  <c r="O80" i="1" s="1"/>
  <c r="N46" i="1"/>
  <c r="O46" i="1" s="1"/>
  <c r="N69" i="1"/>
  <c r="O69" i="1" s="1"/>
  <c r="N68" i="1"/>
  <c r="O68" i="1" s="1"/>
  <c r="N86" i="1"/>
  <c r="O86" i="1" s="1"/>
  <c r="N93" i="1"/>
  <c r="O93" i="1" s="1"/>
  <c r="N35" i="1"/>
  <c r="O35" i="1" s="1"/>
  <c r="G4" i="1"/>
  <c r="G89" i="1"/>
  <c r="G29" i="1"/>
  <c r="G77" i="1"/>
  <c r="G27" i="1"/>
  <c r="G92" i="1"/>
  <c r="G9" i="1"/>
  <c r="G43" i="1"/>
  <c r="G67" i="1"/>
  <c r="G32" i="1"/>
  <c r="G65" i="1"/>
  <c r="G56" i="1"/>
  <c r="G83" i="1"/>
  <c r="G94" i="1"/>
  <c r="G31" i="1"/>
  <c r="G6" i="1"/>
  <c r="G55" i="1"/>
  <c r="G7" i="1"/>
  <c r="G60" i="1"/>
  <c r="G30" i="1"/>
  <c r="G51" i="1"/>
  <c r="G62" i="1"/>
  <c r="G45" i="1"/>
  <c r="G52" i="1"/>
  <c r="G87" i="1"/>
  <c r="G17" i="1"/>
  <c r="G33" i="1"/>
  <c r="G28" i="1"/>
  <c r="G5" i="1"/>
  <c r="G71" i="1"/>
  <c r="G88" i="1"/>
  <c r="G16" i="1"/>
  <c r="G61" i="1"/>
  <c r="G47" i="1"/>
  <c r="G8" i="1"/>
  <c r="G13" i="1"/>
  <c r="G11" i="1"/>
  <c r="G40" i="1"/>
  <c r="G54" i="1"/>
  <c r="G74" i="1"/>
  <c r="G79" i="1"/>
  <c r="G49" i="1"/>
  <c r="G50" i="1"/>
  <c r="N87" i="1"/>
  <c r="O87" i="1" s="1"/>
  <c r="N45" i="1"/>
  <c r="O45" i="1" s="1"/>
  <c r="N60" i="1"/>
  <c r="O60" i="1" s="1"/>
  <c r="N94" i="1"/>
  <c r="O94" i="1" s="1"/>
  <c r="N62" i="1"/>
  <c r="O62" i="1" s="1"/>
  <c r="N56" i="1"/>
  <c r="O56" i="1" s="1"/>
  <c r="N77" i="1"/>
  <c r="O77" i="1" s="1"/>
  <c r="N4" i="1"/>
  <c r="O4" i="1" s="1"/>
  <c r="N89" i="1"/>
  <c r="O89" i="1" s="1"/>
  <c r="N52" i="1"/>
  <c r="O52" i="1" s="1"/>
  <c r="N31" i="1"/>
  <c r="O31" i="1" s="1"/>
  <c r="N16" i="1"/>
  <c r="O16" i="1" s="1"/>
  <c r="N28" i="1"/>
  <c r="O28" i="1" s="1"/>
  <c r="N47" i="1"/>
  <c r="O47" i="1" s="1"/>
  <c r="N5" i="1"/>
  <c r="O5" i="1" s="1"/>
  <c r="N88" i="1"/>
  <c r="O88" i="1" s="1"/>
  <c r="N61" i="1"/>
  <c r="O61" i="1" s="1"/>
  <c r="N71" i="1"/>
  <c r="O71" i="1" s="1"/>
  <c r="N8" i="1"/>
  <c r="O8" i="1" s="1"/>
  <c r="N17" i="1"/>
  <c r="O17" i="1" s="1"/>
  <c r="N79" i="1"/>
  <c r="O79" i="1" s="1"/>
  <c r="N40" i="1"/>
  <c r="O40" i="1" s="1"/>
  <c r="N13" i="1"/>
  <c r="O13" i="1" s="1"/>
  <c r="N49" i="1"/>
  <c r="O49" i="1" s="1"/>
  <c r="N9" i="1"/>
  <c r="O9" i="1" s="1"/>
  <c r="N29" i="1"/>
  <c r="O29" i="1" s="1"/>
  <c r="N54" i="1"/>
  <c r="O54" i="1" s="1"/>
  <c r="N11" i="1"/>
  <c r="O11" i="1" s="1"/>
  <c r="N6" i="1"/>
  <c r="O6" i="1" s="1"/>
  <c r="N33" i="1"/>
  <c r="O33" i="1" s="1"/>
  <c r="N92" i="1"/>
  <c r="O92" i="1" s="1"/>
  <c r="N55" i="1"/>
  <c r="O55" i="1" s="1"/>
  <c r="N43" i="1"/>
  <c r="O43" i="1" s="1"/>
  <c r="N30" i="1"/>
  <c r="O30" i="1" s="1"/>
  <c r="N51" i="1"/>
  <c r="O51" i="1" s="1"/>
  <c r="N7" i="1"/>
  <c r="O7" i="1" s="1"/>
  <c r="N32" i="1"/>
  <c r="O32" i="1" s="1"/>
  <c r="N67" i="1"/>
  <c r="O67" i="1" s="1"/>
  <c r="N74" i="1"/>
  <c r="O74" i="1" s="1"/>
  <c r="N83" i="1"/>
  <c r="O83" i="1" s="1"/>
  <c r="N65" i="1"/>
  <c r="O65" i="1" s="1"/>
  <c r="N27" i="1"/>
  <c r="O27" i="1" s="1"/>
  <c r="N50" i="1"/>
  <c r="O50" i="1" s="1"/>
</calcChain>
</file>

<file path=xl/sharedStrings.xml><?xml version="1.0" encoding="utf-8"?>
<sst xmlns="http://schemas.openxmlformats.org/spreadsheetml/2006/main" count="948" uniqueCount="237">
  <si>
    <t>Nomor</t>
  </si>
  <si>
    <t>Nama_Korban</t>
  </si>
  <si>
    <t>Jenis_Kelamin</t>
  </si>
  <si>
    <t>Usia</t>
  </si>
  <si>
    <t>Tanggal_Insiden</t>
  </si>
  <si>
    <t>Waktu_Insiden</t>
  </si>
  <si>
    <t>Jenis_Insiden</t>
  </si>
  <si>
    <t>Lokasi_Insiden</t>
  </si>
  <si>
    <t>Departemen_Terkait</t>
  </si>
  <si>
    <t>Penyebab_Insiden</t>
  </si>
  <si>
    <t>Kondisi_Korban</t>
  </si>
  <si>
    <t>Durasi_LTI</t>
  </si>
  <si>
    <t>Biaya_Kerusakan</t>
  </si>
  <si>
    <t>Biaya_Pengobatan</t>
  </si>
  <si>
    <t>Kecelakaan_Lalu_Lintas</t>
  </si>
  <si>
    <t>Kenzie Pradana</t>
  </si>
  <si>
    <t>Laki-laki</t>
  </si>
  <si>
    <t>Medical Treatment</t>
  </si>
  <si>
    <t>Main Production Area</t>
  </si>
  <si>
    <t>Alat Rusak</t>
  </si>
  <si>
    <t>Luka Robek</t>
  </si>
  <si>
    <t>Tidak</t>
  </si>
  <si>
    <t>Tania Hastuti</t>
  </si>
  <si>
    <t>Perempuan</t>
  </si>
  <si>
    <t>Elektrik</t>
  </si>
  <si>
    <t>Cedera Ringan</t>
  </si>
  <si>
    <t>Daruna Siregar</t>
  </si>
  <si>
    <t>First Aid</t>
  </si>
  <si>
    <t>PPIC</t>
  </si>
  <si>
    <t>Tersengat Listrik Ringan</t>
  </si>
  <si>
    <t>Purwadi Wastuti</t>
  </si>
  <si>
    <t>Metalizing</t>
  </si>
  <si>
    <t>Metalize</t>
  </si>
  <si>
    <t>Faktor Manusia</t>
  </si>
  <si>
    <t>Kartika Hidayanto</t>
  </si>
  <si>
    <t>Break Room</t>
  </si>
  <si>
    <t>IT</t>
  </si>
  <si>
    <t>Luka Jahitan</t>
  </si>
  <si>
    <t>Nadine Suwarno</t>
  </si>
  <si>
    <t>Luka Dalam</t>
  </si>
  <si>
    <t>Eja Ardianto</t>
  </si>
  <si>
    <t>Puput Prayoga</t>
  </si>
  <si>
    <t>Mekanik</t>
  </si>
  <si>
    <t>Kesalahan Prosedur</t>
  </si>
  <si>
    <t>Hamima Thamrin</t>
  </si>
  <si>
    <t>Support Material Storage</t>
  </si>
  <si>
    <t>Logistics</t>
  </si>
  <si>
    <t>Bakiman Mahendra</t>
  </si>
  <si>
    <t>Feeding</t>
  </si>
  <si>
    <t>Jumari Andriani</t>
  </si>
  <si>
    <t>Zaenab Kusumo</t>
  </si>
  <si>
    <t>R&amp;D</t>
  </si>
  <si>
    <t>Prayitna Kuswoyo</t>
  </si>
  <si>
    <t>Restricted</t>
  </si>
  <si>
    <t>Jalan Diponegoro, Sidoarjo</t>
  </si>
  <si>
    <t>Finance</t>
  </si>
  <si>
    <t>Cedera Akibat Kecelakaan Lalu Lintas</t>
  </si>
  <si>
    <t>Ya</t>
  </si>
  <si>
    <t>Najwa Situmorang</t>
  </si>
  <si>
    <t>Blow Molding</t>
  </si>
  <si>
    <t>Lingkungan Kerja</t>
  </si>
  <si>
    <t>Ani Nababan</t>
  </si>
  <si>
    <t>QA</t>
  </si>
  <si>
    <t>Rahmi Adriansyah</t>
  </si>
  <si>
    <t>Aswani Sitompul</t>
  </si>
  <si>
    <t>HR</t>
  </si>
  <si>
    <t>Terkena Benturan Ringan</t>
  </si>
  <si>
    <t>Olivia Laksita</t>
  </si>
  <si>
    <t>Fatality</t>
  </si>
  <si>
    <t>Cedera Fatal</t>
  </si>
  <si>
    <t>Ani Maheswara</t>
  </si>
  <si>
    <t>Cedera Lutut</t>
  </si>
  <si>
    <t>Jasmin Nasyiah</t>
  </si>
  <si>
    <t>Raw Material Storage</t>
  </si>
  <si>
    <t>Warehouse</t>
  </si>
  <si>
    <t>Karsana Hassanah</t>
  </si>
  <si>
    <t>Office Area</t>
  </si>
  <si>
    <t>Marketing</t>
  </si>
  <si>
    <t>Rahmi Agustina</t>
  </si>
  <si>
    <t>Injection Molding</t>
  </si>
  <si>
    <t>Luka Bakar Ringan</t>
  </si>
  <si>
    <t>Bakti Firgantoro</t>
  </si>
  <si>
    <t>Prayer Room</t>
  </si>
  <si>
    <t>Rini Novitasari</t>
  </si>
  <si>
    <t>Salsabila Wijayanti</t>
  </si>
  <si>
    <t>Jamalia Sitorus</t>
  </si>
  <si>
    <t>Kematian</t>
  </si>
  <si>
    <t>Lidya Handayani</t>
  </si>
  <si>
    <t>Extrusion</t>
  </si>
  <si>
    <t>Edi Hartati</t>
  </si>
  <si>
    <t>Candra Hardiansyah</t>
  </si>
  <si>
    <t>Jalan Basuki Rahmat, Surabaya</t>
  </si>
  <si>
    <t>Utility</t>
  </si>
  <si>
    <t>Reza Utama</t>
  </si>
  <si>
    <t>Finished Goods Storage</t>
  </si>
  <si>
    <t>Devi Laksmiwati</t>
  </si>
  <si>
    <t>Washing Area</t>
  </si>
  <si>
    <t>Vanya Nashiruddin</t>
  </si>
  <si>
    <t>Slitting</t>
  </si>
  <si>
    <t>Puspa Laksita</t>
  </si>
  <si>
    <t>Olivia Wasita</t>
  </si>
  <si>
    <t>Jalan Raya Darmo, Surabaya</t>
  </si>
  <si>
    <t>Eja Safitri</t>
  </si>
  <si>
    <t>Ganda Wibowo</t>
  </si>
  <si>
    <t>Cedera Pergelangan</t>
  </si>
  <si>
    <t>Galak Permadi</t>
  </si>
  <si>
    <t>Hazardous Material Warehouse</t>
  </si>
  <si>
    <t>Samiah Siregar</t>
  </si>
  <si>
    <t>Patah Tulang (Tangan)</t>
  </si>
  <si>
    <t>Cinta Lailasari</t>
  </si>
  <si>
    <t>Patricia Winarno</t>
  </si>
  <si>
    <t>Oman Nuraini</t>
  </si>
  <si>
    <t>Jalan Ahmad Yani, Surabaya</t>
  </si>
  <si>
    <t>Ajiman Uwais</t>
  </si>
  <si>
    <t>Michelle Firmansyah</t>
  </si>
  <si>
    <t>Jalan Kartini, Sidoarjo</t>
  </si>
  <si>
    <t>Raden Waluyo</t>
  </si>
  <si>
    <t>Vera Tamba</t>
  </si>
  <si>
    <t>Quality Control Area</t>
  </si>
  <si>
    <t>Asmuni Haryanti</t>
  </si>
  <si>
    <t>Bahuwirya Ardianto</t>
  </si>
  <si>
    <t>Edward Prayoga</t>
  </si>
  <si>
    <t>Tergores</t>
  </si>
  <si>
    <t>Rachel Napitupulu</t>
  </si>
  <si>
    <t>Ratih Permadi</t>
  </si>
  <si>
    <t>Eko Hartati</t>
  </si>
  <si>
    <t>Laras Thamrin</t>
  </si>
  <si>
    <t>Irma Prakasa</t>
  </si>
  <si>
    <t>Himawan Rajasa</t>
  </si>
  <si>
    <t>Wani Nugroho</t>
  </si>
  <si>
    <t>Taufik Wulandari</t>
  </si>
  <si>
    <t>Farhunnisa Pratama</t>
  </si>
  <si>
    <t>Ida Rahayu</t>
  </si>
  <si>
    <t>Gilda Zulaika</t>
  </si>
  <si>
    <t>Perkasa Zulkarnain</t>
  </si>
  <si>
    <t>Fitriani Widodo</t>
  </si>
  <si>
    <t>Bambang Sihombing</t>
  </si>
  <si>
    <t>Mila Ardianto</t>
  </si>
  <si>
    <t>Canteen Area</t>
  </si>
  <si>
    <t>Aris Namaga</t>
  </si>
  <si>
    <t>Candra Latupono</t>
  </si>
  <si>
    <t>Teguh Saputra</t>
  </si>
  <si>
    <t>Faizah Budiyanto</t>
  </si>
  <si>
    <t>Hamzah Pangestu</t>
  </si>
  <si>
    <t>Dariati Winarno</t>
  </si>
  <si>
    <t>Joko Fujiati</t>
  </si>
  <si>
    <t>Rendy Astuti</t>
  </si>
  <si>
    <t>Bella Maryadi</t>
  </si>
  <si>
    <t>Mursinin Sitorus</t>
  </si>
  <si>
    <t>Thermoforming</t>
  </si>
  <si>
    <t>Yani Utama</t>
  </si>
  <si>
    <t>Citra Tarihoran</t>
  </si>
  <si>
    <t>Cedera Otot</t>
  </si>
  <si>
    <t>Rangga Dongoran</t>
  </si>
  <si>
    <t>Rahayu Hidayat</t>
  </si>
  <si>
    <t>Belinda Mustofa</t>
  </si>
  <si>
    <t>Jail Dabukke</t>
  </si>
  <si>
    <t>Prasetya Kuswandari</t>
  </si>
  <si>
    <t>Danuja Utami</t>
  </si>
  <si>
    <t>Utama Putra</t>
  </si>
  <si>
    <t>Jalan Veteran, Gresik</t>
  </si>
  <si>
    <t>Harjaya Rahmawati</t>
  </si>
  <si>
    <t>Michelle Hariyah</t>
  </si>
  <si>
    <t>Ratna Mandasari</t>
  </si>
  <si>
    <t>Queen Uyainah</t>
  </si>
  <si>
    <t>Rini Mulyani</t>
  </si>
  <si>
    <t>Reza Saptono</t>
  </si>
  <si>
    <t>Ozy Aryani</t>
  </si>
  <si>
    <t>Jalan Raya Taman Pinang, Sidoarjo</t>
  </si>
  <si>
    <t>Titin Latupono</t>
  </si>
  <si>
    <t>Salwa Oktaviani</t>
  </si>
  <si>
    <t>Zizi Prasasta</t>
  </si>
  <si>
    <t>Ira Yuniar</t>
  </si>
  <si>
    <t>Kairav Hutapea</t>
  </si>
  <si>
    <t>Faizah Laksita</t>
  </si>
  <si>
    <t>Yuni Zulkarnain</t>
  </si>
  <si>
    <t>Ade Usamah</t>
  </si>
  <si>
    <t>Sabrina Marpaung</t>
  </si>
  <si>
    <t>Wasis Winarsih</t>
  </si>
  <si>
    <t>Warji Tampubolon</t>
  </si>
  <si>
    <t>LDI</t>
  </si>
  <si>
    <t>JAM KERJA</t>
  </si>
  <si>
    <t>SHIFT</t>
  </si>
  <si>
    <t>MASUK</t>
  </si>
  <si>
    <t>PULANG</t>
  </si>
  <si>
    <t>LTI INSIDEN</t>
  </si>
  <si>
    <t>Gender</t>
  </si>
  <si>
    <t>Grand Total</t>
  </si>
  <si>
    <t>Row Labels</t>
  </si>
  <si>
    <t>Count of Jenis_Kelamin</t>
  </si>
  <si>
    <t>Extruder</t>
  </si>
  <si>
    <t>Molder</t>
  </si>
  <si>
    <t>Thermoformer</t>
  </si>
  <si>
    <t>Count of Usia</t>
  </si>
  <si>
    <t>USIA</t>
  </si>
  <si>
    <t>20-25</t>
  </si>
  <si>
    <t>26-30</t>
  </si>
  <si>
    <t>31-35</t>
  </si>
  <si>
    <t>35-40</t>
  </si>
  <si>
    <t>40++</t>
  </si>
  <si>
    <t>JUMLAH</t>
  </si>
  <si>
    <t>Jan</t>
  </si>
  <si>
    <t>Feb</t>
  </si>
  <si>
    <t>Mar</t>
  </si>
  <si>
    <t>Apr</t>
  </si>
  <si>
    <t>May</t>
  </si>
  <si>
    <t>Jun</t>
  </si>
  <si>
    <t>Jul</t>
  </si>
  <si>
    <t>Aug</t>
  </si>
  <si>
    <t>Oct</t>
  </si>
  <si>
    <t>Nov</t>
  </si>
  <si>
    <t>Dec</t>
  </si>
  <si>
    <t>Count of Tanggal_Insiden</t>
  </si>
  <si>
    <t>TANGGAL KEJADIAN</t>
  </si>
  <si>
    <t>Shift</t>
  </si>
  <si>
    <t>Sum of Shift</t>
  </si>
  <si>
    <t>Count of Jenis_Insiden</t>
  </si>
  <si>
    <t>JENIS ACCIDENT</t>
  </si>
  <si>
    <t>Count of Departemen_Terkait</t>
  </si>
  <si>
    <t>MP</t>
  </si>
  <si>
    <t>DEPT</t>
  </si>
  <si>
    <t>TOTAL</t>
  </si>
  <si>
    <t>HARI</t>
  </si>
  <si>
    <t>TODAY</t>
  </si>
  <si>
    <t>TOTAL HARI</t>
  </si>
  <si>
    <t>Sum of LDI</t>
  </si>
  <si>
    <t>Insident Day</t>
  </si>
  <si>
    <t>DEPARTMEN</t>
  </si>
  <si>
    <t>Sum of Durasi_LTI</t>
  </si>
  <si>
    <t>LTI</t>
  </si>
  <si>
    <t>TOTAL LTI</t>
  </si>
  <si>
    <t>Sep</t>
  </si>
  <si>
    <t>TOTAL MAN POWER</t>
  </si>
  <si>
    <t>Jarak Hari Accident</t>
  </si>
  <si>
    <t>TERLAMA</t>
  </si>
  <si>
    <t>Terbaru</t>
  </si>
  <si>
    <t>Sum of Jarak Hari Accident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</si>
</sst>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mmm\-yyyy"/>
    <numFmt numFmtId="165" formatCode="[$]hh:mm;@" x16r2:formatCode16="[$-en-AS,1]hh:mm;@"/>
    <numFmt numFmtId="166" formatCode="h:mm;@"/>
    <numFmt numFmtId="167" formatCode="0.0"/>
    <numFmt numFmtId="168" formatCode="dd\ mmmm\ yyyy"/>
  </numFmts>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2">
    <xf numFmtId="0" fontId="0" fillId="0" borderId="0" xfId="0"/>
    <xf numFmtId="164" fontId="0" fillId="0" borderId="0" xfId="0" applyNumberFormat="1"/>
    <xf numFmtId="165" fontId="0" fillId="0" borderId="0" xfId="0" applyNumberFormat="1"/>
    <xf numFmtId="0" fontId="0" fillId="0" borderId="1" xfId="0" applyBorder="1" applyAlignment="1">
      <alignment horizontal="center"/>
    </xf>
    <xf numFmtId="165" fontId="0" fillId="0" borderId="1" xfId="0" applyNumberFormat="1" applyBorder="1" applyAlignment="1">
      <alignment horizontal="center"/>
    </xf>
    <xf numFmtId="0" fontId="2" fillId="0" borderId="1" xfId="0" applyFont="1" applyBorder="1" applyAlignment="1">
      <alignment horizontal="center"/>
    </xf>
    <xf numFmtId="166"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center" vertical="center"/>
    </xf>
    <xf numFmtId="1" fontId="0" fillId="0" borderId="0" xfId="0" applyNumberFormat="1" applyAlignment="1">
      <alignment horizontal="left"/>
    </xf>
    <xf numFmtId="0" fontId="0" fillId="0" borderId="1" xfId="0" applyBorder="1"/>
    <xf numFmtId="167" fontId="0" fillId="0" borderId="0" xfId="0" applyNumberFormat="1"/>
    <xf numFmtId="0" fontId="0" fillId="2" borderId="0" xfId="0" applyFill="1"/>
    <xf numFmtId="168" fontId="0" fillId="0" borderId="0" xfId="0" applyNumberFormat="1"/>
    <xf numFmtId="0" fontId="1" fillId="0" borderId="2" xfId="0" applyFont="1" applyBorder="1" applyAlignment="1">
      <alignment horizontal="center" vertical="top"/>
    </xf>
    <xf numFmtId="164" fontId="1" fillId="0" borderId="2" xfId="0" applyNumberFormat="1" applyFont="1" applyBorder="1" applyAlignment="1">
      <alignment horizontal="center" vertical="top"/>
    </xf>
    <xf numFmtId="1" fontId="1" fillId="0" borderId="2" xfId="0" applyNumberFormat="1" applyFont="1" applyBorder="1" applyAlignment="1">
      <alignment horizontal="center" vertical="center"/>
    </xf>
    <xf numFmtId="0" fontId="3" fillId="0" borderId="2" xfId="0" applyFont="1" applyBorder="1" applyAlignment="1">
      <alignment horizontal="center" vertical="top"/>
    </xf>
    <xf numFmtId="164" fontId="0" fillId="0" borderId="0" xfId="0" applyNumberFormat="1" applyAlignment="1">
      <alignment horizontal="left"/>
    </xf>
    <xf numFmtId="3" fontId="0" fillId="0" borderId="0" xfId="0" applyNumberFormat="1"/>
    <xf numFmtId="0" fontId="2" fillId="0" borderId="1" xfId="0" applyFont="1" applyBorder="1" applyAlignment="1">
      <alignment horizontal="center"/>
    </xf>
  </cellXfs>
  <cellStyles count="1">
    <cellStyle name="Normal" xfId="0" builtinId="0"/>
  </cellStyles>
  <dxfs count="18">
    <dxf>
      <numFmt numFmtId="0" formatCode="General"/>
    </dxf>
    <dxf>
      <numFmt numFmtId="167" formatCode="0.0"/>
    </dxf>
    <dxf>
      <numFmt numFmtId="166" formatCode="h:mm;@"/>
    </dxf>
    <dxf>
      <numFmt numFmtId="1" formatCode="0"/>
      <alignment horizontal="center" vertical="center" textRotation="0" wrapText="0" indent="0" justifyLastLine="0" shrinkToFit="0" readingOrder="0"/>
    </dxf>
    <dxf>
      <numFmt numFmtId="165" formatCode="[$]hh:mm;@" x16r2:formatCode16="[$-en-AS,1]hh:mm;@"/>
    </dxf>
    <dxf>
      <numFmt numFmtId="164" formatCode="dd\-mmm\-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sz val="11"/>
        <color theme="0"/>
      </font>
      <fill>
        <patternFill patternType="none">
          <bgColor auto="1"/>
        </patternFill>
      </fill>
      <border>
        <vertical/>
        <horizontal/>
      </border>
    </dxf>
    <dxf>
      <font>
        <color theme="1"/>
      </font>
      <fill>
        <patternFill patternType="none">
          <bgColor auto="1"/>
        </patternFill>
      </fill>
      <border diagonalUp="0" diagonalDown="0">
        <left/>
        <right/>
        <top/>
        <bottom/>
        <vertical/>
        <horizontal/>
      </border>
    </dxf>
    <dxf>
      <font>
        <sz val="11"/>
        <color theme="0"/>
      </font>
      <fill>
        <patternFill patternType="none">
          <bgColor auto="1"/>
        </patternFill>
      </fill>
      <border>
        <vertical/>
        <horizontal/>
      </border>
    </dxf>
    <dxf>
      <font>
        <color theme="1"/>
      </font>
      <fill>
        <patternFill patternType="none">
          <bgColor auto="1"/>
        </patternFill>
      </fill>
      <border diagonalUp="0" diagonalDown="0">
        <left/>
        <right/>
        <top/>
        <bottom/>
        <vertical/>
        <horizontal/>
      </border>
    </dxf>
    <dxf>
      <fill>
        <patternFill patternType="none">
          <bgColor auto="1"/>
        </patternFill>
      </fill>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fill>
        <patternFill patternType="none">
          <bgColor auto="1"/>
        </patternFill>
      </fill>
      <border>
        <bottom style="thin">
          <color theme="4"/>
        </bottom>
        <vertical/>
        <horizontal/>
      </border>
    </dxf>
    <dxf>
      <font>
        <color theme="1"/>
      </font>
      <border diagonalUp="0" diagonalDown="0">
        <left/>
        <right/>
        <top/>
        <bottom/>
        <vertical/>
        <horizontal/>
      </border>
    </dxf>
    <dxf>
      <border diagonalUp="0" diagonalDown="0">
        <left/>
        <right/>
        <top/>
        <bottom/>
        <vertical/>
        <horizontal/>
      </border>
    </dxf>
  </dxfs>
  <tableStyles count="5" defaultTableStyle="TableStyleMedium9" defaultPivotStyle="PivotStyleLight16">
    <tableStyle name="Slicer Style 1" pivot="0" table="0" count="1" xr9:uid="{0D1F96A3-8F48-4657-BC15-D8F0341E0C05}">
      <tableStyleElement type="wholeTable" dxfId="17"/>
    </tableStyle>
    <tableStyle name="SlicerStyleLight1 2" pivot="0" table="0" count="10" xr9:uid="{14A0EBB3-CC5E-4B7B-AD72-55F92103A78E}">
      <tableStyleElement type="wholeTable" dxfId="16"/>
      <tableStyleElement type="headerRow" dxfId="15"/>
    </tableStyle>
    <tableStyle name="Timeline Style 1" pivot="0" table="0" count="8" xr9:uid="{D107B71B-3DB3-4D4A-9FFE-C402C0183160}">
      <tableStyleElement type="wholeTable" dxfId="14"/>
      <tableStyleElement type="headerRow" dxfId="13"/>
    </tableStyle>
    <tableStyle name="TimeSlicerStyleLight1 2" pivot="0" table="0" count="9" xr9:uid="{3FA1B26E-DDCA-440C-A933-71244F3EBD49}">
      <tableStyleElement type="wholeTable" dxfId="12"/>
      <tableStyleElement type="headerRow" dxfId="11"/>
    </tableStyle>
    <tableStyle name="TimeSlicerStyleLight1 2 2" pivot="0" table="0" count="9" xr9:uid="{6B0C18E3-2555-460C-999E-6C0882ABAF0A}">
      <tableStyleElement type="wholeTable" dxfId="10"/>
      <tableStyleElement type="headerRow" dxfId="9"/>
    </tableStyle>
  </tableStyles>
  <colors>
    <mruColors>
      <color rgb="FF8F0029"/>
      <color rgb="FF262626"/>
      <color rgb="FFCC0022"/>
      <color rgb="FFFFBFD1"/>
      <color rgb="FFFF5D5D"/>
      <color rgb="FFC40000"/>
      <color rgb="FFEEEEE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8F002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 Style 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0">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8F0029"/>
            </patternFill>
          </fill>
          <border>
            <vertical/>
            <horizontal/>
          </border>
        </dxf>
        <dxf>
          <font>
            <sz val="9"/>
            <color theme="1" tint="0.499984740745262"/>
          </font>
          <border>
            <left/>
            <right/>
            <top/>
            <bottom/>
            <vertical/>
            <horizontal/>
          </border>
        </dxf>
        <dxf>
          <font>
            <sz val="9"/>
            <color auto="1"/>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9"/>
            <x15:timelineStyleElement type="timeLevel" dxfId="18"/>
            <x15:timelineStyleElement type="periodLabel1" dxfId="17"/>
            <x15:timelineStyleElement type="periodLabel2" dxfId="16"/>
            <x15:timelineStyleElement type="selectedTimeBlock" dxfId="15"/>
            <x15:timelineStyleElement type="unselectedTimeBlock" dxfId="14"/>
          </x15:timelineStyleElements>
        </x15:timelineStyle>
        <x15:timelineStyle name="TimeSlicerStyleLight1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1 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[kecelakaan_fix.xlsx]CALCULATION!TANGGAL</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F0029"/>
          </a:solidFill>
          <a:ln w="19050">
            <a:noFill/>
          </a:ln>
          <a:effectLst>
            <a:glow rad="101600">
              <a:srgbClr val="FFBFD1">
                <a:alpha val="58000"/>
              </a:srgbClr>
            </a:glow>
            <a:softEdge rad="139700"/>
          </a:effectLst>
          <a:scene3d>
            <a:camera prst="orthographicFront"/>
            <a:lightRig rig="threePt" dir="t"/>
          </a:scene3d>
          <a:sp3d prstMaterial="dkEdge">
            <a:bevelT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CALCULATION!$U$2</c:f>
              <c:strCache>
                <c:ptCount val="1"/>
                <c:pt idx="0">
                  <c:v>Total</c:v>
                </c:pt>
              </c:strCache>
            </c:strRef>
          </c:tx>
          <c:spPr>
            <a:solidFill>
              <a:srgbClr val="8F0029"/>
            </a:solidFill>
            <a:ln w="19050">
              <a:noFill/>
            </a:ln>
            <a:effectLst>
              <a:glow rad="101600">
                <a:srgbClr val="FFBFD1">
                  <a:alpha val="58000"/>
                </a:srgbClr>
              </a:glow>
              <a:softEdge rad="139700"/>
            </a:effectLst>
            <a:scene3d>
              <a:camera prst="orthographicFront"/>
              <a:lightRig rig="threePt" dir="t"/>
            </a:scene3d>
            <a:sp3d prstMaterial="dkEdge">
              <a:bevelT prst="angle"/>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CALCULATION!$T$3:$T$15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CALCULATION!$U$3:$U$15</c:f>
              <c:numCache>
                <c:formatCode>General</c:formatCode>
                <c:ptCount val="12"/>
                <c:pt idx="0">
                  <c:v>7</c:v>
                </c:pt>
                <c:pt idx="1">
                  <c:v>12</c:v>
                </c:pt>
                <c:pt idx="2">
                  <c:v>9</c:v>
                </c:pt>
                <c:pt idx="3">
                  <c:v>9</c:v>
                </c:pt>
                <c:pt idx="4">
                  <c:v>13</c:v>
                </c:pt>
                <c:pt idx="5">
                  <c:v>7</c:v>
                </c:pt>
                <c:pt idx="6">
                  <c:v>7</c:v>
                </c:pt>
                <c:pt idx="7">
                  <c:v>9</c:v>
                </c:pt>
                <c:pt idx="8">
                  <c:v>3</c:v>
                </c:pt>
                <c:pt idx="9">
                  <c:v>9</c:v>
                </c:pt>
                <c:pt idx="10">
                  <c:v>12</c:v>
                </c:pt>
                <c:pt idx="11">
                  <c:v>3</c:v>
                </c:pt>
              </c:numCache>
            </c:numRef>
          </c:val>
          <c:extLst>
            <c:ext xmlns:c16="http://schemas.microsoft.com/office/drawing/2014/chart" uri="{C3380CC4-5D6E-409C-BE32-E72D297353CC}">
              <c16:uniqueId val="{00000000-0A7A-4A67-86AC-CDC077EAE3F3}"/>
            </c:ext>
          </c:extLst>
        </c:ser>
        <c:dLbls>
          <c:dLblPos val="outEnd"/>
          <c:showLegendKey val="0"/>
          <c:showVal val="1"/>
          <c:showCatName val="0"/>
          <c:showSerName val="0"/>
          <c:showPercent val="0"/>
          <c:showBubbleSize val="0"/>
        </c:dLbls>
        <c:gapWidth val="88"/>
        <c:overlap val="-27"/>
        <c:axId val="1834088160"/>
        <c:axId val="1834082400"/>
      </c:barChart>
      <c:catAx>
        <c:axId val="183408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34082400"/>
        <c:crosses val="autoZero"/>
        <c:auto val="1"/>
        <c:lblAlgn val="ctr"/>
        <c:lblOffset val="100"/>
        <c:noMultiLvlLbl val="0"/>
      </c:catAx>
      <c:valAx>
        <c:axId val="1834082400"/>
        <c:scaling>
          <c:orientation val="minMax"/>
        </c:scaling>
        <c:delete val="1"/>
        <c:axPos val="l"/>
        <c:numFmt formatCode="General" sourceLinked="1"/>
        <c:majorTickMark val="none"/>
        <c:minorTickMark val="none"/>
        <c:tickLblPos val="nextTo"/>
        <c:crossAx val="18340881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[kecelakaan_fix.xlsx]CALCULATION!Gender</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002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solidFill>
            <a:srgbClr val="FFBFD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CALCULATION!$L$2</c:f>
              <c:strCache>
                <c:ptCount val="1"/>
                <c:pt idx="0">
                  <c:v>Total</c:v>
                </c:pt>
              </c:strCache>
            </c:strRef>
          </c:tx>
          <c:dPt>
            <c:idx val="0"/>
            <c:bubble3D val="0"/>
            <c:spPr>
              <a:solidFill>
                <a:srgbClr val="CC002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477-48C9-AD9F-58608047E078}"/>
              </c:ext>
            </c:extLst>
          </c:dPt>
          <c:dPt>
            <c:idx val="1"/>
            <c:bubble3D val="0"/>
            <c:explosion val="16"/>
            <c:spPr>
              <a:solidFill>
                <a:srgbClr val="FFBFD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477-48C9-AD9F-58608047E078}"/>
              </c:ext>
            </c:extLst>
          </c:dPt>
          <c:cat>
            <c:strRef>
              <c:f>CALCULATION!$K$3:$K$5</c:f>
              <c:strCache>
                <c:ptCount val="2"/>
                <c:pt idx="0">
                  <c:v>Laki-laki</c:v>
                </c:pt>
                <c:pt idx="1">
                  <c:v>Perempuan</c:v>
                </c:pt>
              </c:strCache>
            </c:strRef>
          </c:cat>
          <c:val>
            <c:numRef>
              <c:f>CALCULATION!$L$3:$L$5</c:f>
              <c:numCache>
                <c:formatCode>General</c:formatCode>
                <c:ptCount val="2"/>
                <c:pt idx="0">
                  <c:v>47</c:v>
                </c:pt>
                <c:pt idx="1">
                  <c:v>53</c:v>
                </c:pt>
              </c:numCache>
            </c:numRef>
          </c:val>
          <c:extLst>
            <c:ext xmlns:c16="http://schemas.microsoft.com/office/drawing/2014/chart" uri="{C3380CC4-5D6E-409C-BE32-E72D297353CC}">
              <c16:uniqueId val="{00000004-5477-48C9-AD9F-58608047E078}"/>
            </c:ext>
          </c:extLst>
        </c:ser>
        <c:dLbls>
          <c:showLegendKey val="0"/>
          <c:showVal val="0"/>
          <c:showCatName val="0"/>
          <c:showSerName val="0"/>
          <c:showPercent val="0"/>
          <c:showBubbleSize val="0"/>
          <c:showLeaderLines val="1"/>
        </c:dLbls>
        <c:firstSliceAng val="0"/>
        <c:holeSize val="5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[kecelakaan_fix.xlsx]CALCULATION!DEPARTMEN</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sunrise" dir="t"/>
          </a:scene3d>
          <a:sp3d>
            <a:bevelT prst="angle"/>
            <a:bevelB w="139700" h="139700" prst="divo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CALCULATION!$AD$2</c:f>
              <c:strCache>
                <c:ptCount val="1"/>
                <c:pt idx="0">
                  <c:v>Total</c:v>
                </c:pt>
              </c:strCache>
            </c:strRef>
          </c:tx>
          <c:spPr>
            <a:solidFill>
              <a:schemeClr val="accent1"/>
            </a:solidFill>
            <a:ln>
              <a:noFill/>
            </a:ln>
            <a:effectLst/>
            <a:scene3d>
              <a:camera prst="orthographicFront"/>
              <a:lightRig rig="sunrise" dir="t"/>
            </a:scene3d>
            <a:sp3d>
              <a:bevelT prst="angle"/>
              <a:bevelB w="139700" h="139700" prst="divo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CALCULATION!$AC$3:$AC$19</c:f>
              <c:strCache>
                <c:ptCount val="16"/>
                <c:pt idx="0">
                  <c:v>Elektrik</c:v>
                </c:pt>
                <c:pt idx="1">
                  <c:v>Extruder</c:v>
                </c:pt>
                <c:pt idx="2">
                  <c:v>Finance</c:v>
                </c:pt>
                <c:pt idx="3">
                  <c:v>HR</c:v>
                </c:pt>
                <c:pt idx="4">
                  <c:v>IT</c:v>
                </c:pt>
                <c:pt idx="5">
                  <c:v>Logistics</c:v>
                </c:pt>
                <c:pt idx="6">
                  <c:v>Marketing</c:v>
                </c:pt>
                <c:pt idx="7">
                  <c:v>Mekanik</c:v>
                </c:pt>
                <c:pt idx="8">
                  <c:v>Metalize</c:v>
                </c:pt>
                <c:pt idx="9">
                  <c:v>Molder</c:v>
                </c:pt>
                <c:pt idx="10">
                  <c:v>PPIC</c:v>
                </c:pt>
                <c:pt idx="11">
                  <c:v>QA</c:v>
                </c:pt>
                <c:pt idx="12">
                  <c:v>R&amp;D</c:v>
                </c:pt>
                <c:pt idx="13">
                  <c:v>Thermoformer</c:v>
                </c:pt>
                <c:pt idx="14">
                  <c:v>Utility</c:v>
                </c:pt>
                <c:pt idx="15">
                  <c:v>Warehouse</c:v>
                </c:pt>
              </c:strCache>
            </c:strRef>
          </c:cat>
          <c:val>
            <c:numRef>
              <c:f>CALCULATION!$AD$3:$AD$19</c:f>
              <c:numCache>
                <c:formatCode>General</c:formatCode>
                <c:ptCount val="16"/>
                <c:pt idx="0">
                  <c:v>6</c:v>
                </c:pt>
                <c:pt idx="1">
                  <c:v>13</c:v>
                </c:pt>
                <c:pt idx="2">
                  <c:v>7</c:v>
                </c:pt>
                <c:pt idx="3">
                  <c:v>4</c:v>
                </c:pt>
                <c:pt idx="4">
                  <c:v>8</c:v>
                </c:pt>
                <c:pt idx="5">
                  <c:v>4</c:v>
                </c:pt>
                <c:pt idx="6">
                  <c:v>7</c:v>
                </c:pt>
                <c:pt idx="7">
                  <c:v>1</c:v>
                </c:pt>
                <c:pt idx="8">
                  <c:v>3</c:v>
                </c:pt>
                <c:pt idx="9">
                  <c:v>9</c:v>
                </c:pt>
                <c:pt idx="10">
                  <c:v>9</c:v>
                </c:pt>
                <c:pt idx="11">
                  <c:v>6</c:v>
                </c:pt>
                <c:pt idx="12">
                  <c:v>5</c:v>
                </c:pt>
                <c:pt idx="13">
                  <c:v>5</c:v>
                </c:pt>
                <c:pt idx="14">
                  <c:v>8</c:v>
                </c:pt>
                <c:pt idx="15">
                  <c:v>5</c:v>
                </c:pt>
              </c:numCache>
            </c:numRef>
          </c:val>
          <c:extLst>
            <c:ext xmlns:c16="http://schemas.microsoft.com/office/drawing/2014/chart" uri="{C3380CC4-5D6E-409C-BE32-E72D297353CC}">
              <c16:uniqueId val="{00000000-B68A-4336-9D8F-6CEBF118EFDE}"/>
            </c:ext>
          </c:extLst>
        </c:ser>
        <c:dLbls>
          <c:dLblPos val="outEnd"/>
          <c:showLegendKey val="0"/>
          <c:showVal val="1"/>
          <c:showCatName val="0"/>
          <c:showSerName val="0"/>
          <c:showPercent val="0"/>
          <c:showBubbleSize val="0"/>
        </c:dLbls>
        <c:gapWidth val="12"/>
        <c:overlap val="-6"/>
        <c:axId val="1036048800"/>
        <c:axId val="1555079360"/>
      </c:barChart>
      <c:catAx>
        <c:axId val="103604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 spcFirstLastPara="1" vertOverflow="ellipsis" wrap="square" anchor="ctr" anchorCtr="0"/>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55079360"/>
        <c:crosses val="autoZero"/>
        <c:auto val="1"/>
        <c:lblAlgn val="ctr"/>
        <c:lblOffset val="100"/>
        <c:noMultiLvlLbl val="0"/>
      </c:catAx>
      <c:valAx>
        <c:axId val="1555079360"/>
        <c:scaling>
          <c:orientation val="minMax"/>
        </c:scaling>
        <c:delete val="1"/>
        <c:axPos val="b"/>
        <c:numFmt formatCode="General" sourceLinked="1"/>
        <c:majorTickMark val="none"/>
        <c:minorTickMark val="none"/>
        <c:tickLblPos val="nextTo"/>
        <c:crossAx val="10360488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6A7556F6-6E82-4AA9-A17E-9E4727E9D1D1}">
          <cx:tx>
            <cx:txData>
              <cx:f>_xlchart.v1.1</cx:f>
              <cx:v>JUMLAH</cx:v>
            </cx:txData>
          </cx:tx>
          <cx:dataLabels>
            <cx:spPr>
              <a:ln>
                <a:noFill/>
              </a:ln>
            </cx:spPr>
            <cx:txPr>
              <a:bodyPr spcFirstLastPara="1" vertOverflow="ellipsis" horzOverflow="overflow" wrap="square" lIns="0" tIns="0" rIns="0" bIns="0" anchor="ctr" anchorCtr="1"/>
              <a:lstStyle/>
              <a:p>
                <a:pPr algn="ctr" rtl="0">
                  <a:defRPr sz="1200" b="1">
                    <a:latin typeface="Arial" panose="020B0604020202020204" pitchFamily="34" charset="0"/>
                    <a:ea typeface="Arial" panose="020B0604020202020204" pitchFamily="34" charset="0"/>
                    <a:cs typeface="Arial" panose="020B0604020202020204" pitchFamily="34" charset="0"/>
                  </a:defRPr>
                </a:pPr>
                <a:endParaRPr lang="en-US" sz="1200" b="1" i="0" u="none" strike="noStrike" baseline="0">
                  <a:solidFill>
                    <a:sysClr val="window" lastClr="FFFFFF"/>
                  </a:solidFill>
                  <a:latin typeface="Arial" panose="020B0604020202020204" pitchFamily="34" charset="0"/>
                  <a:cs typeface="Arial" panose="020B0604020202020204" pitchFamily="34" charset="0"/>
                </a:endParaRPr>
              </a:p>
            </cx:txPr>
            <cx:visibility seriesName="0" categoryName="1" value="0"/>
            <cx:separator>, </cx:separator>
            <cx:dataLabel idx="3">
              <cx:txPr>
                <a:bodyPr spcFirstLastPara="1" vertOverflow="ellipsis" horzOverflow="overflow" wrap="square" lIns="0" tIns="0" rIns="0" bIns="0" anchor="ctr" anchorCtr="1"/>
                <a:lstStyle/>
                <a:p>
                  <a:pPr algn="ctr" rtl="0">
                    <a:defRPr>
                      <a:solidFill>
                        <a:srgbClr val="262626"/>
                      </a:solidFill>
                    </a:defRPr>
                  </a:pPr>
                  <a:r>
                    <a:rPr lang="en-US" sz="1200" b="1" i="0" u="none" strike="noStrike" baseline="0">
                      <a:solidFill>
                        <a:srgbClr val="262626"/>
                      </a:solidFill>
                      <a:latin typeface="Arial" panose="020B0604020202020204" pitchFamily="34" charset="0"/>
                      <a:cs typeface="Arial" panose="020B0604020202020204" pitchFamily="34" charset="0"/>
                    </a:rPr>
                    <a:t>35-40</a:t>
                  </a:r>
                </a:p>
              </cx:txPr>
              <cx:visibility seriesName="0" categoryName="1" value="0"/>
              <cx:separator>, </cx:separator>
            </cx:dataLabel>
            <cx:dataLabel idx="4">
              <cx:txPr>
                <a:bodyPr spcFirstLastPara="1" vertOverflow="ellipsis" horzOverflow="overflow" wrap="square" lIns="0" tIns="0" rIns="0" bIns="0" anchor="ctr" anchorCtr="1"/>
                <a:lstStyle/>
                <a:p>
                  <a:pPr algn="ctr" rtl="0">
                    <a:defRPr>
                      <a:solidFill>
                        <a:srgbClr val="262626"/>
                      </a:solidFill>
                    </a:defRPr>
                  </a:pPr>
                  <a:r>
                    <a:rPr lang="en-US" sz="1200" b="1" i="0" u="none" strike="noStrike" baseline="0">
                      <a:solidFill>
                        <a:srgbClr val="262626"/>
                      </a:solidFill>
                      <a:latin typeface="Arial" panose="020B0604020202020204" pitchFamily="34" charset="0"/>
                      <a:cs typeface="Arial" panose="020B0604020202020204" pitchFamily="34" charset="0"/>
                    </a:rPr>
                    <a:t>40++</a:t>
                  </a:r>
                </a:p>
              </cx:txPr>
              <cx:visibility seriesName="0" categoryName="1" value="0"/>
              <cx:separator>, </cx:separator>
            </cx:dataLabel>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2.png"/><Relationship Id="rId5" Type="http://schemas.openxmlformats.org/officeDocument/2006/relationships/chart" Target="../charts/chart3.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41565</xdr:colOff>
      <xdr:row>1</xdr:row>
      <xdr:rowOff>110836</xdr:rowOff>
    </xdr:from>
    <xdr:to>
      <xdr:col>20</xdr:col>
      <xdr:colOff>552650</xdr:colOff>
      <xdr:row>39</xdr:row>
      <xdr:rowOff>69275</xdr:rowOff>
    </xdr:to>
    <xdr:sp macro="" textlink="">
      <xdr:nvSpPr>
        <xdr:cNvPr id="5" name="Rectangle: Rounded Corners 4">
          <a:extLst>
            <a:ext uri="{FF2B5EF4-FFF2-40B4-BE49-F238E27FC236}">
              <a16:creationId xmlns:a16="http://schemas.microsoft.com/office/drawing/2014/main" id="{826C2C50-BC75-9918-F2FF-A3A836085797}"/>
            </a:ext>
          </a:extLst>
        </xdr:cNvPr>
        <xdr:cNvSpPr/>
      </xdr:nvSpPr>
      <xdr:spPr>
        <a:xfrm>
          <a:off x="41565" y="110836"/>
          <a:ext cx="12093485" cy="6907879"/>
        </a:xfrm>
        <a:prstGeom prst="roundRect">
          <a:avLst>
            <a:gd name="adj" fmla="val 5511"/>
          </a:avLst>
        </a:prstGeom>
        <a:solidFill>
          <a:schemeClr val="bg1">
            <a:lumMod val="8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89338</xdr:colOff>
      <xdr:row>8</xdr:row>
      <xdr:rowOff>10511</xdr:rowOff>
    </xdr:from>
    <xdr:to>
      <xdr:col>4</xdr:col>
      <xdr:colOff>310055</xdr:colOff>
      <xdr:row>10</xdr:row>
      <xdr:rowOff>84083</xdr:rowOff>
    </xdr:to>
    <xdr:sp macro="" textlink="">
      <xdr:nvSpPr>
        <xdr:cNvPr id="4" name="Rectangle: Rounded Corners 3">
          <a:extLst>
            <a:ext uri="{FF2B5EF4-FFF2-40B4-BE49-F238E27FC236}">
              <a16:creationId xmlns:a16="http://schemas.microsoft.com/office/drawing/2014/main" id="{DBFBFF20-27A1-F62F-C81C-7BBED049076F}"/>
            </a:ext>
          </a:extLst>
        </xdr:cNvPr>
        <xdr:cNvSpPr/>
      </xdr:nvSpPr>
      <xdr:spPr>
        <a:xfrm>
          <a:off x="89338" y="1298028"/>
          <a:ext cx="2049517" cy="44143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424543</xdr:colOff>
      <xdr:row>1</xdr:row>
      <xdr:rowOff>108857</xdr:rowOff>
    </xdr:from>
    <xdr:to>
      <xdr:col>20</xdr:col>
      <xdr:colOff>555171</xdr:colOff>
      <xdr:row>10</xdr:row>
      <xdr:rowOff>55419</xdr:rowOff>
    </xdr:to>
    <xdr:sp macro="" textlink="">
      <xdr:nvSpPr>
        <xdr:cNvPr id="10" name="Rectangle: Diagonal Corners Rounded 9">
          <a:extLst>
            <a:ext uri="{FF2B5EF4-FFF2-40B4-BE49-F238E27FC236}">
              <a16:creationId xmlns:a16="http://schemas.microsoft.com/office/drawing/2014/main" id="{F5CA3E42-D15B-47B8-698A-73D89D51B5DC}"/>
            </a:ext>
          </a:extLst>
        </xdr:cNvPr>
        <xdr:cNvSpPr/>
      </xdr:nvSpPr>
      <xdr:spPr>
        <a:xfrm flipH="1">
          <a:off x="2253343" y="108857"/>
          <a:ext cx="9884228" cy="1567544"/>
        </a:xfrm>
        <a:prstGeom prst="round2DiagRect">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293913</xdr:colOff>
      <xdr:row>2</xdr:row>
      <xdr:rowOff>108857</xdr:rowOff>
    </xdr:from>
    <xdr:to>
      <xdr:col>17</xdr:col>
      <xdr:colOff>97971</xdr:colOff>
      <xdr:row>7</xdr:row>
      <xdr:rowOff>174171</xdr:rowOff>
    </xdr:to>
    <xdr:sp macro="" textlink="">
      <xdr:nvSpPr>
        <xdr:cNvPr id="11" name="Rectangle 10">
          <a:extLst>
            <a:ext uri="{FF2B5EF4-FFF2-40B4-BE49-F238E27FC236}">
              <a16:creationId xmlns:a16="http://schemas.microsoft.com/office/drawing/2014/main" id="{3474E693-2B7D-58B6-EFBB-DE94E9C36935}"/>
            </a:ext>
          </a:extLst>
        </xdr:cNvPr>
        <xdr:cNvSpPr/>
      </xdr:nvSpPr>
      <xdr:spPr>
        <a:xfrm>
          <a:off x="2732313" y="293914"/>
          <a:ext cx="7119258" cy="990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3600" b="1">
              <a:latin typeface="Arial" panose="020B0604020202020204" pitchFamily="34" charset="0"/>
              <a:cs typeface="Arial" panose="020B0604020202020204" pitchFamily="34" charset="0"/>
            </a:rPr>
            <a:t>DASHBOARD</a:t>
          </a:r>
          <a:r>
            <a:rPr lang="en-ID" sz="3600" b="1" baseline="0">
              <a:latin typeface="Arial" panose="020B0604020202020204" pitchFamily="34" charset="0"/>
              <a:cs typeface="Arial" panose="020B0604020202020204" pitchFamily="34" charset="0"/>
            </a:rPr>
            <a:t> K3</a:t>
          </a:r>
        </a:p>
        <a:p>
          <a:pPr algn="l"/>
          <a:r>
            <a:rPr lang="en-ID" sz="1600" b="0" baseline="0">
              <a:latin typeface="Arial" panose="020B0604020202020204" pitchFamily="34" charset="0"/>
              <a:cs typeface="Arial" panose="020B0604020202020204" pitchFamily="34" charset="0"/>
            </a:rPr>
            <a:t>Rekap Kecelakaan Kerja di PT. Mencari Cinta Sejati Tahun 2023</a:t>
          </a:r>
          <a:endParaRPr lang="en-ID" sz="1600" b="0">
            <a:latin typeface="Arial" panose="020B0604020202020204" pitchFamily="34" charset="0"/>
            <a:cs typeface="Arial" panose="020B0604020202020204" pitchFamily="34" charset="0"/>
          </a:endParaRPr>
        </a:p>
      </xdr:txBody>
    </xdr:sp>
    <xdr:clientData/>
  </xdr:twoCellAnchor>
  <xdr:twoCellAnchor editAs="oneCell">
    <xdr:from>
      <xdr:col>1</xdr:col>
      <xdr:colOff>555173</xdr:colOff>
      <xdr:row>2</xdr:row>
      <xdr:rowOff>76200</xdr:rowOff>
    </xdr:from>
    <xdr:to>
      <xdr:col>3</xdr:col>
      <xdr:colOff>350617</xdr:colOff>
      <xdr:row>7</xdr:row>
      <xdr:rowOff>141514</xdr:rowOff>
    </xdr:to>
    <xdr:pic>
      <xdr:nvPicPr>
        <xdr:cNvPr id="13" name="Picture 12">
          <a:extLst>
            <a:ext uri="{FF2B5EF4-FFF2-40B4-BE49-F238E27FC236}">
              <a16:creationId xmlns:a16="http://schemas.microsoft.com/office/drawing/2014/main" id="{830B9F54-0127-08A3-D9E8-869728C2B2B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712" t="16806" r="16564" b="24518"/>
        <a:stretch/>
      </xdr:blipFill>
      <xdr:spPr>
        <a:xfrm>
          <a:off x="555173" y="261257"/>
          <a:ext cx="1014644" cy="990600"/>
        </a:xfrm>
        <a:prstGeom prst="rect">
          <a:avLst/>
        </a:prstGeom>
      </xdr:spPr>
    </xdr:pic>
    <xdr:clientData/>
  </xdr:twoCellAnchor>
  <xdr:twoCellAnchor editAs="oneCell">
    <xdr:from>
      <xdr:col>1</xdr:col>
      <xdr:colOff>117765</xdr:colOff>
      <xdr:row>8</xdr:row>
      <xdr:rowOff>45523</xdr:rowOff>
    </xdr:from>
    <xdr:to>
      <xdr:col>4</xdr:col>
      <xdr:colOff>283029</xdr:colOff>
      <xdr:row>10</xdr:row>
      <xdr:rowOff>52553</xdr:rowOff>
    </xdr:to>
    <mc:AlternateContent xmlns:mc="http://schemas.openxmlformats.org/markup-compatibility/2006" xmlns:a14="http://schemas.microsoft.com/office/drawing/2010/main">
      <mc:Choice Requires="a14">
        <xdr:graphicFrame macro="">
          <xdr:nvGraphicFramePr>
            <xdr:cNvPr id="8" name="Jenis_Kelamin 1">
              <a:extLst>
                <a:ext uri="{FF2B5EF4-FFF2-40B4-BE49-F238E27FC236}">
                  <a16:creationId xmlns:a16="http://schemas.microsoft.com/office/drawing/2014/main" id="{4070D5E8-AA17-4A68-97F9-80C88E9F34DA}"/>
                </a:ext>
              </a:extLst>
            </xdr:cNvPr>
            <xdr:cNvGraphicFramePr/>
          </xdr:nvGraphicFramePr>
          <xdr:xfrm>
            <a:off x="0" y="0"/>
            <a:ext cx="0" cy="0"/>
          </xdr:xfrm>
          <a:graphic>
            <a:graphicData uri="http://schemas.microsoft.com/office/drawing/2010/slicer">
              <sle:slicer xmlns:sle="http://schemas.microsoft.com/office/drawing/2010/slicer" name="Jenis_Kelamin 1"/>
            </a:graphicData>
          </a:graphic>
        </xdr:graphicFrame>
      </mc:Choice>
      <mc:Fallback xmlns="">
        <xdr:sp macro="" textlink="">
          <xdr:nvSpPr>
            <xdr:cNvPr id="0" name=""/>
            <xdr:cNvSpPr>
              <a:spLocks noTextEdit="1"/>
            </xdr:cNvSpPr>
          </xdr:nvSpPr>
          <xdr:spPr>
            <a:xfrm>
              <a:off x="117765" y="1300582"/>
              <a:ext cx="1994064" cy="36561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94593</xdr:colOff>
      <xdr:row>11</xdr:row>
      <xdr:rowOff>36785</xdr:rowOff>
    </xdr:from>
    <xdr:to>
      <xdr:col>4</xdr:col>
      <xdr:colOff>315310</xdr:colOff>
      <xdr:row>36</xdr:row>
      <xdr:rowOff>76200</xdr:rowOff>
    </xdr:to>
    <xdr:sp macro="" textlink="">
      <xdr:nvSpPr>
        <xdr:cNvPr id="6" name="Rectangle: Rounded Corners 5">
          <a:extLst>
            <a:ext uri="{FF2B5EF4-FFF2-40B4-BE49-F238E27FC236}">
              <a16:creationId xmlns:a16="http://schemas.microsoft.com/office/drawing/2014/main" id="{BA2178FF-B43B-445D-92A9-8260145E186D}"/>
            </a:ext>
          </a:extLst>
        </xdr:cNvPr>
        <xdr:cNvSpPr/>
      </xdr:nvSpPr>
      <xdr:spPr>
        <a:xfrm>
          <a:off x="94593" y="1829726"/>
          <a:ext cx="2049517" cy="4521768"/>
        </a:xfrm>
        <a:prstGeom prst="roundRect">
          <a:avLst>
            <a:gd name="adj" fmla="val 61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1</xdr:col>
      <xdr:colOff>152399</xdr:colOff>
      <xdr:row>11</xdr:row>
      <xdr:rowOff>67568</xdr:rowOff>
    </xdr:from>
    <xdr:to>
      <xdr:col>4</xdr:col>
      <xdr:colOff>261256</xdr:colOff>
      <xdr:row>35</xdr:row>
      <xdr:rowOff>173420</xdr:rowOff>
    </xdr:to>
    <mc:AlternateContent xmlns:mc="http://schemas.openxmlformats.org/markup-compatibility/2006" xmlns:a14="http://schemas.microsoft.com/office/drawing/2010/main">
      <mc:Choice Requires="a14">
        <xdr:graphicFrame macro="">
          <xdr:nvGraphicFramePr>
            <xdr:cNvPr id="3" name="Departemen_Terkait">
              <a:extLst>
                <a:ext uri="{FF2B5EF4-FFF2-40B4-BE49-F238E27FC236}">
                  <a16:creationId xmlns:a16="http://schemas.microsoft.com/office/drawing/2014/main" id="{440F5BC2-D886-4743-8AA7-AE998B31FD1D}"/>
                </a:ext>
              </a:extLst>
            </xdr:cNvPr>
            <xdr:cNvGraphicFramePr/>
          </xdr:nvGraphicFramePr>
          <xdr:xfrm>
            <a:off x="0" y="0"/>
            <a:ext cx="0" cy="0"/>
          </xdr:xfrm>
          <a:graphic>
            <a:graphicData uri="http://schemas.microsoft.com/office/drawing/2010/slicer">
              <sle:slicer xmlns:sle="http://schemas.microsoft.com/office/drawing/2010/slicer" name="Departemen_Terkait"/>
            </a:graphicData>
          </a:graphic>
        </xdr:graphicFrame>
      </mc:Choice>
      <mc:Fallback xmlns="">
        <xdr:sp macro="" textlink="">
          <xdr:nvSpPr>
            <xdr:cNvPr id="0" name=""/>
            <xdr:cNvSpPr>
              <a:spLocks noTextEdit="1"/>
            </xdr:cNvSpPr>
          </xdr:nvSpPr>
          <xdr:spPr>
            <a:xfrm>
              <a:off x="152399" y="1860509"/>
              <a:ext cx="1937657" cy="440891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440085</xdr:colOff>
      <xdr:row>4</xdr:row>
      <xdr:rowOff>8151</xdr:rowOff>
    </xdr:from>
    <xdr:to>
      <xdr:col>20</xdr:col>
      <xdr:colOff>322730</xdr:colOff>
      <xdr:row>5</xdr:row>
      <xdr:rowOff>134473</xdr:rowOff>
    </xdr:to>
    <xdr:sp macro="" textlink="CALCULATION!A3">
      <xdr:nvSpPr>
        <xdr:cNvPr id="9" name="Rectangle: Rounded Corners 8">
          <a:extLst>
            <a:ext uri="{FF2B5EF4-FFF2-40B4-BE49-F238E27FC236}">
              <a16:creationId xmlns:a16="http://schemas.microsoft.com/office/drawing/2014/main" id="{469BE814-F3B5-48EE-8E68-D498BE1655CA}"/>
            </a:ext>
          </a:extLst>
        </xdr:cNvPr>
        <xdr:cNvSpPr/>
      </xdr:nvSpPr>
      <xdr:spPr>
        <a:xfrm>
          <a:off x="10193685" y="546033"/>
          <a:ext cx="1711445" cy="305616"/>
        </a:xfrm>
        <a:prstGeom prst="roundRect">
          <a:avLst>
            <a:gd name="adj" fmla="val 50000"/>
          </a:avLst>
        </a:prstGeom>
        <a:solidFill>
          <a:schemeClr val="bg1">
            <a:lumMod val="95000"/>
          </a:schemeClr>
        </a:solidFill>
        <a:ln>
          <a:solidFill>
            <a:schemeClr val="bg1">
              <a:lumMod val="8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8394A57-74D2-4572-8C77-84D68868B624}" type="TxLink">
            <a:rPr lang="en-US" sz="1200" b="1" i="0" u="none" strike="noStrike">
              <a:solidFill>
                <a:srgbClr val="000000"/>
              </a:solidFill>
              <a:latin typeface="Arial" panose="020B0604020202020204" pitchFamily="34" charset="0"/>
              <a:cs typeface="Arial" panose="020B0604020202020204" pitchFamily="34" charset="0"/>
            </a:rPr>
            <a:pPr algn="ctr"/>
            <a:t>12 December 2023</a:t>
          </a:fld>
          <a:endParaRPr lang="en-ID" sz="1200" b="1">
            <a:latin typeface="Arial" panose="020B0604020202020204" pitchFamily="34" charset="0"/>
            <a:cs typeface="Arial" panose="020B0604020202020204" pitchFamily="34" charset="0"/>
          </a:endParaRPr>
        </a:p>
      </xdr:txBody>
    </xdr:sp>
    <xdr:clientData/>
  </xdr:twoCellAnchor>
  <xdr:twoCellAnchor>
    <xdr:from>
      <xdr:col>18</xdr:col>
      <xdr:colOff>105654</xdr:colOff>
      <xdr:row>1</xdr:row>
      <xdr:rowOff>141517</xdr:rowOff>
    </xdr:from>
    <xdr:to>
      <xdr:col>20</xdr:col>
      <xdr:colOff>62753</xdr:colOff>
      <xdr:row>4</xdr:row>
      <xdr:rowOff>17933</xdr:rowOff>
    </xdr:to>
    <xdr:sp macro="" textlink="">
      <xdr:nvSpPr>
        <xdr:cNvPr id="12" name="Rectangle 11">
          <a:extLst>
            <a:ext uri="{FF2B5EF4-FFF2-40B4-BE49-F238E27FC236}">
              <a16:creationId xmlns:a16="http://schemas.microsoft.com/office/drawing/2014/main" id="{00ABED7F-B164-4A6F-AB26-8B3C9858C4C3}"/>
            </a:ext>
          </a:extLst>
        </xdr:cNvPr>
        <xdr:cNvSpPr/>
      </xdr:nvSpPr>
      <xdr:spPr>
        <a:xfrm>
          <a:off x="10468854" y="141517"/>
          <a:ext cx="1176299" cy="41429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800" b="1">
              <a:latin typeface="Arial" panose="020B0604020202020204" pitchFamily="34" charset="0"/>
              <a:cs typeface="Arial" panose="020B0604020202020204" pitchFamily="34" charset="0"/>
            </a:rPr>
            <a:t>Today</a:t>
          </a:r>
          <a:endParaRPr lang="en-ID" sz="1000" b="0">
            <a:latin typeface="Arial" panose="020B0604020202020204" pitchFamily="34" charset="0"/>
            <a:cs typeface="Arial" panose="020B0604020202020204" pitchFamily="34" charset="0"/>
          </a:endParaRPr>
        </a:p>
      </xdr:txBody>
    </xdr:sp>
    <xdr:clientData/>
  </xdr:twoCellAnchor>
  <xdr:twoCellAnchor>
    <xdr:from>
      <xdr:col>5</xdr:col>
      <xdr:colOff>171144</xdr:colOff>
      <xdr:row>15</xdr:row>
      <xdr:rowOff>30556</xdr:rowOff>
    </xdr:from>
    <xdr:to>
      <xdr:col>15</xdr:col>
      <xdr:colOff>106680</xdr:colOff>
      <xdr:row>29</xdr:row>
      <xdr:rowOff>91439</xdr:rowOff>
    </xdr:to>
    <xdr:sp macro="" textlink="">
      <xdr:nvSpPr>
        <xdr:cNvPr id="19" name="Rectangle: Rounded Corners 18">
          <a:extLst>
            <a:ext uri="{FF2B5EF4-FFF2-40B4-BE49-F238E27FC236}">
              <a16:creationId xmlns:a16="http://schemas.microsoft.com/office/drawing/2014/main" id="{50FD9EA3-6871-4CFB-9FDB-406DD5829464}"/>
            </a:ext>
          </a:extLst>
        </xdr:cNvPr>
        <xdr:cNvSpPr/>
      </xdr:nvSpPr>
      <xdr:spPr>
        <a:xfrm>
          <a:off x="2609544" y="2627982"/>
          <a:ext cx="6031536" cy="2658309"/>
        </a:xfrm>
        <a:prstGeom prst="roundRect">
          <a:avLst>
            <a:gd name="adj" fmla="val 6582"/>
          </a:avLst>
        </a:prstGeom>
        <a:solidFill>
          <a:schemeClr val="bg1">
            <a:lumMod val="95000"/>
          </a:schemeClr>
        </a:solidFill>
        <a:ln>
          <a:solidFill>
            <a:schemeClr val="bg1">
              <a:lumMod val="8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238539</xdr:colOff>
      <xdr:row>19</xdr:row>
      <xdr:rowOff>143434</xdr:rowOff>
    </xdr:from>
    <xdr:to>
      <xdr:col>15</xdr:col>
      <xdr:colOff>91440</xdr:colOff>
      <xdr:row>29</xdr:row>
      <xdr:rowOff>66786</xdr:rowOff>
    </xdr:to>
    <xdr:graphicFrame macro="">
      <xdr:nvGraphicFramePr>
        <xdr:cNvPr id="20" name="Chart 19">
          <a:extLst>
            <a:ext uri="{FF2B5EF4-FFF2-40B4-BE49-F238E27FC236}">
              <a16:creationId xmlns:a16="http://schemas.microsoft.com/office/drawing/2014/main" id="{A44F3B97-A6C4-4609-AF2D-3363E2BFE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560613</xdr:colOff>
      <xdr:row>15</xdr:row>
      <xdr:rowOff>80554</xdr:rowOff>
    </xdr:from>
    <xdr:to>
      <xdr:col>14</xdr:col>
      <xdr:colOff>480060</xdr:colOff>
      <xdr:row>16</xdr:row>
      <xdr:rowOff>144780</xdr:rowOff>
    </xdr:to>
    <xdr:sp macro="" textlink="">
      <xdr:nvSpPr>
        <xdr:cNvPr id="22" name="Rectangle 21">
          <a:extLst>
            <a:ext uri="{FF2B5EF4-FFF2-40B4-BE49-F238E27FC236}">
              <a16:creationId xmlns:a16="http://schemas.microsoft.com/office/drawing/2014/main" id="{4ADF3C77-E45A-4BE6-98AC-5C09B49D863A}"/>
            </a:ext>
          </a:extLst>
        </xdr:cNvPr>
        <xdr:cNvSpPr/>
      </xdr:nvSpPr>
      <xdr:spPr>
        <a:xfrm>
          <a:off x="7266213" y="2640874"/>
          <a:ext cx="1138647" cy="2471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b="0" u="none">
            <a:solidFill>
              <a:srgbClr val="262626"/>
            </a:solidFill>
            <a:latin typeface="Arial" panose="020B0604020202020204" pitchFamily="34" charset="0"/>
            <a:cs typeface="Arial" panose="020B0604020202020204" pitchFamily="34" charset="0"/>
          </a:endParaRPr>
        </a:p>
      </xdr:txBody>
    </xdr:sp>
    <xdr:clientData/>
  </xdr:twoCellAnchor>
  <xdr:twoCellAnchor>
    <xdr:from>
      <xdr:col>13</xdr:col>
      <xdr:colOff>144780</xdr:colOff>
      <xdr:row>15</xdr:row>
      <xdr:rowOff>144859</xdr:rowOff>
    </xdr:from>
    <xdr:to>
      <xdr:col>14</xdr:col>
      <xdr:colOff>457200</xdr:colOff>
      <xdr:row>17</xdr:row>
      <xdr:rowOff>106680</xdr:rowOff>
    </xdr:to>
    <xdr:sp macro="" textlink="CALCULATION!E19">
      <xdr:nvSpPr>
        <xdr:cNvPr id="23" name="Rectangle: Rounded Corners 22">
          <a:extLst>
            <a:ext uri="{FF2B5EF4-FFF2-40B4-BE49-F238E27FC236}">
              <a16:creationId xmlns:a16="http://schemas.microsoft.com/office/drawing/2014/main" id="{FECF3A5F-1338-47E7-B7DE-908D3DB16885}"/>
            </a:ext>
          </a:extLst>
        </xdr:cNvPr>
        <xdr:cNvSpPr/>
      </xdr:nvSpPr>
      <xdr:spPr>
        <a:xfrm>
          <a:off x="7459980" y="2705179"/>
          <a:ext cx="922020" cy="327581"/>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5FC76EB1-8A32-473C-AA23-8F50B3B8D557}" type="TxLink">
            <a:rPr lang="en-US" sz="1100" b="1" i="0" u="none" strike="noStrike">
              <a:solidFill>
                <a:srgbClr val="000000"/>
              </a:solidFill>
              <a:latin typeface="Arial" panose="020B0604020202020204" pitchFamily="34" charset="0"/>
              <a:cs typeface="Arial" panose="020B0604020202020204" pitchFamily="34" charset="0"/>
            </a:rPr>
            <a:pPr algn="r"/>
            <a:t>100</a:t>
          </a:fld>
          <a:endParaRPr lang="en-ID" sz="1100" b="1">
            <a:latin typeface="Arial" panose="020B0604020202020204" pitchFamily="34" charset="0"/>
            <a:cs typeface="Arial" panose="020B0604020202020204" pitchFamily="34" charset="0"/>
          </a:endParaRPr>
        </a:p>
      </xdr:txBody>
    </xdr:sp>
    <xdr:clientData/>
  </xdr:twoCellAnchor>
  <xdr:twoCellAnchor>
    <xdr:from>
      <xdr:col>13</xdr:col>
      <xdr:colOff>179613</xdr:colOff>
      <xdr:row>15</xdr:row>
      <xdr:rowOff>179614</xdr:rowOff>
    </xdr:from>
    <xdr:to>
      <xdr:col>14</xdr:col>
      <xdr:colOff>190500</xdr:colOff>
      <xdr:row>17</xdr:row>
      <xdr:rowOff>91440</xdr:rowOff>
    </xdr:to>
    <xdr:sp macro="" textlink="">
      <xdr:nvSpPr>
        <xdr:cNvPr id="24" name="Rectangle 23">
          <a:extLst>
            <a:ext uri="{FF2B5EF4-FFF2-40B4-BE49-F238E27FC236}">
              <a16:creationId xmlns:a16="http://schemas.microsoft.com/office/drawing/2014/main" id="{F9348EC6-E0BA-46F9-8D95-A697E3B77F17}"/>
            </a:ext>
          </a:extLst>
        </xdr:cNvPr>
        <xdr:cNvSpPr/>
      </xdr:nvSpPr>
      <xdr:spPr>
        <a:xfrm>
          <a:off x="7494813" y="2739934"/>
          <a:ext cx="620487" cy="2775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b="1" u="none">
              <a:solidFill>
                <a:srgbClr val="262626"/>
              </a:solidFill>
              <a:latin typeface="Arial" panose="020B0604020202020204" pitchFamily="34" charset="0"/>
              <a:cs typeface="Arial" panose="020B0604020202020204" pitchFamily="34" charset="0"/>
            </a:rPr>
            <a:t>Total :</a:t>
          </a:r>
          <a:endParaRPr lang="en-ID" sz="600" b="1" u="none">
            <a:solidFill>
              <a:srgbClr val="262626"/>
            </a:solidFill>
            <a:latin typeface="Arial" panose="020B0604020202020204" pitchFamily="34" charset="0"/>
            <a:cs typeface="Arial" panose="020B0604020202020204" pitchFamily="34" charset="0"/>
          </a:endParaRPr>
        </a:p>
      </xdr:txBody>
    </xdr:sp>
    <xdr:clientData/>
  </xdr:twoCellAnchor>
  <xdr:twoCellAnchor>
    <xdr:from>
      <xdr:col>5</xdr:col>
      <xdr:colOff>156857</xdr:colOff>
      <xdr:row>30</xdr:row>
      <xdr:rowOff>66260</xdr:rowOff>
    </xdr:from>
    <xdr:to>
      <xdr:col>9</xdr:col>
      <xdr:colOff>510989</xdr:colOff>
      <xdr:row>38</xdr:row>
      <xdr:rowOff>125896</xdr:rowOff>
    </xdr:to>
    <xdr:sp macro="" textlink="">
      <xdr:nvSpPr>
        <xdr:cNvPr id="26" name="Rectangle: Rounded Corners 25">
          <a:extLst>
            <a:ext uri="{FF2B5EF4-FFF2-40B4-BE49-F238E27FC236}">
              <a16:creationId xmlns:a16="http://schemas.microsoft.com/office/drawing/2014/main" id="{CB358BFD-3848-4D7D-8B5B-2D0B0A2066FD}"/>
            </a:ext>
          </a:extLst>
        </xdr:cNvPr>
        <xdr:cNvSpPr/>
      </xdr:nvSpPr>
      <xdr:spPr>
        <a:xfrm>
          <a:off x="2595257" y="5265789"/>
          <a:ext cx="2792532" cy="1493989"/>
        </a:xfrm>
        <a:prstGeom prst="roundRect">
          <a:avLst>
            <a:gd name="adj" fmla="val 6582"/>
          </a:avLst>
        </a:prstGeom>
        <a:solidFill>
          <a:schemeClr val="bg1">
            <a:lumMod val="95000"/>
          </a:schemeClr>
        </a:solidFill>
        <a:ln>
          <a:solidFill>
            <a:schemeClr val="bg1">
              <a:lumMod val="8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608841</xdr:colOff>
      <xdr:row>30</xdr:row>
      <xdr:rowOff>28722</xdr:rowOff>
    </xdr:from>
    <xdr:to>
      <xdr:col>8</xdr:col>
      <xdr:colOff>155131</xdr:colOff>
      <xdr:row>38</xdr:row>
      <xdr:rowOff>152399</xdr:rowOff>
    </xdr:to>
    <xdr:graphicFrame macro="">
      <xdr:nvGraphicFramePr>
        <xdr:cNvPr id="25" name="Chart 24">
          <a:extLst>
            <a:ext uri="{FF2B5EF4-FFF2-40B4-BE49-F238E27FC236}">
              <a16:creationId xmlns:a16="http://schemas.microsoft.com/office/drawing/2014/main" id="{4DEE82CD-71BB-44EE-BE4A-61D305537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388210</xdr:colOff>
      <xdr:row>33</xdr:row>
      <xdr:rowOff>15190</xdr:rowOff>
    </xdr:from>
    <xdr:to>
      <xdr:col>9</xdr:col>
      <xdr:colOff>508427</xdr:colOff>
      <xdr:row>36</xdr:row>
      <xdr:rowOff>19119</xdr:rowOff>
    </xdr:to>
    <xdr:sp macro="" textlink="">
      <xdr:nvSpPr>
        <xdr:cNvPr id="28" name="Rectangle 27">
          <a:extLst>
            <a:ext uri="{FF2B5EF4-FFF2-40B4-BE49-F238E27FC236}">
              <a16:creationId xmlns:a16="http://schemas.microsoft.com/office/drawing/2014/main" id="{9928E3DF-B6CD-4609-809C-B1398EE24FA7}"/>
            </a:ext>
          </a:extLst>
        </xdr:cNvPr>
        <xdr:cNvSpPr/>
      </xdr:nvSpPr>
      <xdr:spPr>
        <a:xfrm>
          <a:off x="4045810" y="5752602"/>
          <a:ext cx="1339417" cy="54181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400" b="0" u="none">
              <a:solidFill>
                <a:srgbClr val="CC0022"/>
              </a:solidFill>
              <a:latin typeface="Arial" panose="020B0604020202020204" pitchFamily="34" charset="0"/>
              <a:cs typeface="Arial" panose="020B0604020202020204" pitchFamily="34" charset="0"/>
            </a:rPr>
            <a:t>█ </a:t>
          </a:r>
          <a:r>
            <a:rPr lang="en-ID" sz="1400" b="0" u="none">
              <a:solidFill>
                <a:srgbClr val="262626"/>
              </a:solidFill>
              <a:latin typeface="Arial" panose="020B0604020202020204" pitchFamily="34" charset="0"/>
              <a:cs typeface="Arial" panose="020B0604020202020204" pitchFamily="34" charset="0"/>
            </a:rPr>
            <a:t>Laki</a:t>
          </a:r>
          <a:r>
            <a:rPr lang="en-ID" sz="1400" b="0" u="none" baseline="0">
              <a:solidFill>
                <a:srgbClr val="262626"/>
              </a:solidFill>
              <a:latin typeface="Arial" panose="020B0604020202020204" pitchFamily="34" charset="0"/>
              <a:cs typeface="Arial" panose="020B0604020202020204" pitchFamily="34" charset="0"/>
            </a:rPr>
            <a:t> - Laki</a:t>
          </a:r>
        </a:p>
        <a:p>
          <a:pPr algn="l"/>
          <a:r>
            <a:rPr lang="en-ID" sz="1400" b="0">
              <a:solidFill>
                <a:srgbClr val="FFBFD1"/>
              </a:solidFill>
              <a:effectLst/>
              <a:latin typeface="+mn-lt"/>
              <a:ea typeface="+mn-ea"/>
              <a:cs typeface="+mn-cs"/>
            </a:rPr>
            <a:t>█ </a:t>
          </a:r>
          <a:r>
            <a:rPr lang="en-ID" sz="1400" b="0" u="none" baseline="0">
              <a:solidFill>
                <a:srgbClr val="262626"/>
              </a:solidFill>
              <a:latin typeface="Arial" panose="020B0604020202020204" pitchFamily="34" charset="0"/>
              <a:cs typeface="Arial" panose="020B0604020202020204" pitchFamily="34" charset="0"/>
            </a:rPr>
            <a:t>Perempuan</a:t>
          </a:r>
          <a:endParaRPr lang="en-ID" sz="1400" b="0" u="none">
            <a:solidFill>
              <a:srgbClr val="262626"/>
            </a:solidFill>
            <a:latin typeface="Arial" panose="020B0604020202020204" pitchFamily="34" charset="0"/>
            <a:cs typeface="Arial" panose="020B0604020202020204" pitchFamily="34" charset="0"/>
          </a:endParaRPr>
        </a:p>
      </xdr:txBody>
    </xdr:sp>
    <xdr:clientData/>
  </xdr:twoCellAnchor>
  <xdr:twoCellAnchor>
    <xdr:from>
      <xdr:col>10</xdr:col>
      <xdr:colOff>47038</xdr:colOff>
      <xdr:row>30</xdr:row>
      <xdr:rowOff>74712</xdr:rowOff>
    </xdr:from>
    <xdr:to>
      <xdr:col>15</xdr:col>
      <xdr:colOff>151439</xdr:colOff>
      <xdr:row>38</xdr:row>
      <xdr:rowOff>134348</xdr:rowOff>
    </xdr:to>
    <xdr:sp macro="" textlink="">
      <xdr:nvSpPr>
        <xdr:cNvPr id="30" name="Rectangle: Rounded Corners 29">
          <a:extLst>
            <a:ext uri="{FF2B5EF4-FFF2-40B4-BE49-F238E27FC236}">
              <a16:creationId xmlns:a16="http://schemas.microsoft.com/office/drawing/2014/main" id="{502EFB95-DC0E-4995-ACFA-45E74208DD59}"/>
            </a:ext>
          </a:extLst>
        </xdr:cNvPr>
        <xdr:cNvSpPr/>
      </xdr:nvSpPr>
      <xdr:spPr>
        <a:xfrm>
          <a:off x="5533438" y="5274241"/>
          <a:ext cx="3152401" cy="1493989"/>
        </a:xfrm>
        <a:prstGeom prst="roundRect">
          <a:avLst>
            <a:gd name="adj" fmla="val 6582"/>
          </a:avLst>
        </a:prstGeom>
        <a:solidFill>
          <a:schemeClr val="bg1">
            <a:lumMod val="95000"/>
          </a:schemeClr>
        </a:solidFill>
        <a:ln>
          <a:solidFill>
            <a:schemeClr val="bg1">
              <a:lumMod val="8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10</xdr:col>
      <xdr:colOff>89647</xdr:colOff>
      <xdr:row>31</xdr:row>
      <xdr:rowOff>114300</xdr:rowOff>
    </xdr:from>
    <xdr:to>
      <xdr:col>15</xdr:col>
      <xdr:colOff>137160</xdr:colOff>
      <xdr:row>38</xdr:row>
      <xdr:rowOff>145120</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01B22F99-782D-4DA7-AABF-83A5E907EF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185647" y="5783580"/>
              <a:ext cx="3095513" cy="131098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87913</xdr:colOff>
      <xdr:row>30</xdr:row>
      <xdr:rowOff>31943</xdr:rowOff>
    </xdr:from>
    <xdr:to>
      <xdr:col>14</xdr:col>
      <xdr:colOff>357354</xdr:colOff>
      <xdr:row>32</xdr:row>
      <xdr:rowOff>73310</xdr:rowOff>
    </xdr:to>
    <xdr:sp macro="" textlink="">
      <xdr:nvSpPr>
        <xdr:cNvPr id="31" name="Rectangle 30">
          <a:extLst>
            <a:ext uri="{FF2B5EF4-FFF2-40B4-BE49-F238E27FC236}">
              <a16:creationId xmlns:a16="http://schemas.microsoft.com/office/drawing/2014/main" id="{9A92EE25-5629-4012-88E4-2BA8C6E2C42A}"/>
            </a:ext>
          </a:extLst>
        </xdr:cNvPr>
        <xdr:cNvSpPr/>
      </xdr:nvSpPr>
      <xdr:spPr>
        <a:xfrm>
          <a:off x="5574313" y="5365943"/>
          <a:ext cx="2707841" cy="4092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800" b="1" u="sng">
              <a:solidFill>
                <a:srgbClr val="262626"/>
              </a:solidFill>
              <a:latin typeface="Arial" panose="020B0604020202020204" pitchFamily="34" charset="0"/>
              <a:cs typeface="Arial" panose="020B0604020202020204" pitchFamily="34" charset="0"/>
            </a:rPr>
            <a:t>Accident</a:t>
          </a:r>
          <a:r>
            <a:rPr lang="en-ID" sz="1800" b="1" u="sng" baseline="0">
              <a:solidFill>
                <a:srgbClr val="262626"/>
              </a:solidFill>
              <a:latin typeface="Arial" panose="020B0604020202020204" pitchFamily="34" charset="0"/>
              <a:cs typeface="Arial" panose="020B0604020202020204" pitchFamily="34" charset="0"/>
            </a:rPr>
            <a:t> Tiap Umur</a:t>
          </a:r>
          <a:endParaRPr lang="en-ID" sz="1000" b="0" u="sng">
            <a:solidFill>
              <a:srgbClr val="262626"/>
            </a:solidFill>
            <a:latin typeface="Arial" panose="020B0604020202020204" pitchFamily="34" charset="0"/>
            <a:cs typeface="Arial" panose="020B0604020202020204" pitchFamily="34" charset="0"/>
          </a:endParaRPr>
        </a:p>
      </xdr:txBody>
    </xdr:sp>
    <xdr:clientData/>
  </xdr:twoCellAnchor>
  <xdr:twoCellAnchor>
    <xdr:from>
      <xdr:col>15</xdr:col>
      <xdr:colOff>359229</xdr:colOff>
      <xdr:row>15</xdr:row>
      <xdr:rowOff>48068</xdr:rowOff>
    </xdr:from>
    <xdr:to>
      <xdr:col>20</xdr:col>
      <xdr:colOff>261257</xdr:colOff>
      <xdr:row>38</xdr:row>
      <xdr:rowOff>141515</xdr:rowOff>
    </xdr:to>
    <xdr:sp macro="" textlink="">
      <xdr:nvSpPr>
        <xdr:cNvPr id="32" name="Rectangle: Rounded Corners 31">
          <a:extLst>
            <a:ext uri="{FF2B5EF4-FFF2-40B4-BE49-F238E27FC236}">
              <a16:creationId xmlns:a16="http://schemas.microsoft.com/office/drawing/2014/main" id="{96B89CD2-B36F-4700-B667-FDAC6788AAF4}"/>
            </a:ext>
          </a:extLst>
        </xdr:cNvPr>
        <xdr:cNvSpPr/>
      </xdr:nvSpPr>
      <xdr:spPr>
        <a:xfrm>
          <a:off x="8893629" y="2638868"/>
          <a:ext cx="2950028" cy="4349761"/>
        </a:xfrm>
        <a:prstGeom prst="roundRect">
          <a:avLst>
            <a:gd name="adj" fmla="val 6582"/>
          </a:avLst>
        </a:prstGeom>
        <a:solidFill>
          <a:schemeClr val="bg1">
            <a:lumMod val="95000"/>
          </a:schemeClr>
        </a:solidFill>
        <a:ln>
          <a:solidFill>
            <a:schemeClr val="bg1">
              <a:lumMod val="8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391886</xdr:colOff>
      <xdr:row>16</xdr:row>
      <xdr:rowOff>152400</xdr:rowOff>
    </xdr:from>
    <xdr:to>
      <xdr:col>20</xdr:col>
      <xdr:colOff>174171</xdr:colOff>
      <xdr:row>38</xdr:row>
      <xdr:rowOff>54428</xdr:rowOff>
    </xdr:to>
    <xdr:graphicFrame macro="">
      <xdr:nvGraphicFramePr>
        <xdr:cNvPr id="33" name="Chart 32">
          <a:extLst>
            <a:ext uri="{FF2B5EF4-FFF2-40B4-BE49-F238E27FC236}">
              <a16:creationId xmlns:a16="http://schemas.microsoft.com/office/drawing/2014/main" id="{116AC09D-E897-4481-B647-D52BEFD4F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385353</xdr:colOff>
      <xdr:row>15</xdr:row>
      <xdr:rowOff>34834</xdr:rowOff>
    </xdr:from>
    <xdr:to>
      <xdr:col>20</xdr:col>
      <xdr:colOff>259080</xdr:colOff>
      <xdr:row>17</xdr:row>
      <xdr:rowOff>76200</xdr:rowOff>
    </xdr:to>
    <xdr:sp macro="" textlink="">
      <xdr:nvSpPr>
        <xdr:cNvPr id="34" name="Rectangle 33">
          <a:extLst>
            <a:ext uri="{FF2B5EF4-FFF2-40B4-BE49-F238E27FC236}">
              <a16:creationId xmlns:a16="http://schemas.microsoft.com/office/drawing/2014/main" id="{1375F6EC-65BC-48FF-8982-AB0A3E6F3FE4}"/>
            </a:ext>
          </a:extLst>
        </xdr:cNvPr>
        <xdr:cNvSpPr/>
      </xdr:nvSpPr>
      <xdr:spPr>
        <a:xfrm>
          <a:off x="8919753" y="2595154"/>
          <a:ext cx="2921727" cy="4071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2000" b="1" u="sng">
              <a:solidFill>
                <a:srgbClr val="262626"/>
              </a:solidFill>
              <a:latin typeface="Arial" panose="020B0604020202020204" pitchFamily="34" charset="0"/>
              <a:cs typeface="Arial" panose="020B0604020202020204" pitchFamily="34" charset="0"/>
            </a:rPr>
            <a:t>Accident</a:t>
          </a:r>
          <a:r>
            <a:rPr lang="en-ID" sz="2000" b="1" u="sng" baseline="0">
              <a:solidFill>
                <a:srgbClr val="262626"/>
              </a:solidFill>
              <a:latin typeface="Arial" panose="020B0604020202020204" pitchFamily="34" charset="0"/>
              <a:cs typeface="Arial" panose="020B0604020202020204" pitchFamily="34" charset="0"/>
            </a:rPr>
            <a:t> Tiap Dept</a:t>
          </a:r>
          <a:endParaRPr lang="en-ID" sz="1050" b="0" u="sng">
            <a:solidFill>
              <a:srgbClr val="262626"/>
            </a:solidFill>
            <a:latin typeface="Arial" panose="020B0604020202020204" pitchFamily="34" charset="0"/>
            <a:cs typeface="Arial" panose="020B0604020202020204" pitchFamily="34" charset="0"/>
          </a:endParaRPr>
        </a:p>
      </xdr:txBody>
    </xdr:sp>
    <xdr:clientData/>
  </xdr:twoCellAnchor>
  <xdr:twoCellAnchor>
    <xdr:from>
      <xdr:col>8</xdr:col>
      <xdr:colOff>605416</xdr:colOff>
      <xdr:row>7</xdr:row>
      <xdr:rowOff>173993</xdr:rowOff>
    </xdr:from>
    <xdr:to>
      <xdr:col>12</xdr:col>
      <xdr:colOff>174296</xdr:colOff>
      <xdr:row>14</xdr:row>
      <xdr:rowOff>40338</xdr:rowOff>
    </xdr:to>
    <xdr:grpSp>
      <xdr:nvGrpSpPr>
        <xdr:cNvPr id="56" name="Group 55">
          <a:extLst>
            <a:ext uri="{FF2B5EF4-FFF2-40B4-BE49-F238E27FC236}">
              <a16:creationId xmlns:a16="http://schemas.microsoft.com/office/drawing/2014/main" id="{9834B2BA-76FC-FF2E-2EF3-FAD6CDCBC0FB}"/>
            </a:ext>
          </a:extLst>
        </xdr:cNvPr>
        <xdr:cNvGrpSpPr/>
      </xdr:nvGrpSpPr>
      <xdr:grpSpPr>
        <a:xfrm>
          <a:off x="5482216" y="1429052"/>
          <a:ext cx="2007280" cy="1121404"/>
          <a:chOff x="4849259" y="1271273"/>
          <a:chExt cx="2007280" cy="1146505"/>
        </a:xfrm>
      </xdr:grpSpPr>
      <xdr:sp macro="" textlink="">
        <xdr:nvSpPr>
          <xdr:cNvPr id="16" name="Rectangle: Rounded Corners 15">
            <a:extLst>
              <a:ext uri="{FF2B5EF4-FFF2-40B4-BE49-F238E27FC236}">
                <a16:creationId xmlns:a16="http://schemas.microsoft.com/office/drawing/2014/main" id="{FA209850-282C-4FE8-8E08-9784776D8620}"/>
              </a:ext>
            </a:extLst>
          </xdr:cNvPr>
          <xdr:cNvSpPr/>
        </xdr:nvSpPr>
        <xdr:spPr>
          <a:xfrm>
            <a:off x="4849259" y="1271273"/>
            <a:ext cx="2007280" cy="1146505"/>
          </a:xfrm>
          <a:prstGeom prst="roundRect">
            <a:avLst/>
          </a:prstGeom>
          <a:solidFill>
            <a:schemeClr val="bg1">
              <a:lumMod val="95000"/>
            </a:schemeClr>
          </a:solidFill>
          <a:ln>
            <a:solidFill>
              <a:schemeClr val="bg1">
                <a:lumMod val="8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37" name="Rectangle 36">
            <a:extLst>
              <a:ext uri="{FF2B5EF4-FFF2-40B4-BE49-F238E27FC236}">
                <a16:creationId xmlns:a16="http://schemas.microsoft.com/office/drawing/2014/main" id="{0511BC18-95DB-4F1F-BEE5-28D3D3B8867E}"/>
              </a:ext>
            </a:extLst>
          </xdr:cNvPr>
          <xdr:cNvSpPr/>
        </xdr:nvSpPr>
        <xdr:spPr>
          <a:xfrm>
            <a:off x="5549666" y="1409292"/>
            <a:ext cx="1298667" cy="4291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u="none">
                <a:solidFill>
                  <a:srgbClr val="8F0029"/>
                </a:solidFill>
                <a:latin typeface="Arial" panose="020B0604020202020204" pitchFamily="34" charset="0"/>
                <a:cs typeface="Arial" panose="020B0604020202020204" pitchFamily="34" charset="0"/>
              </a:rPr>
              <a:t>Total LTI</a:t>
            </a:r>
            <a:endParaRPr lang="en-ID" sz="800" b="0" u="none">
              <a:solidFill>
                <a:srgbClr val="8F0029"/>
              </a:solidFill>
              <a:latin typeface="Arial" panose="020B0604020202020204" pitchFamily="34" charset="0"/>
              <a:cs typeface="Arial" panose="020B0604020202020204" pitchFamily="34" charset="0"/>
            </a:endParaRPr>
          </a:p>
        </xdr:txBody>
      </xdr:sp>
      <xdr:sp macro="" textlink="CALCULATION!AK3">
        <xdr:nvSpPr>
          <xdr:cNvPr id="41" name="Rectangle 40">
            <a:extLst>
              <a:ext uri="{FF2B5EF4-FFF2-40B4-BE49-F238E27FC236}">
                <a16:creationId xmlns:a16="http://schemas.microsoft.com/office/drawing/2014/main" id="{D2099826-F1C3-4FCD-8E4F-9EC8A2A32244}"/>
              </a:ext>
            </a:extLst>
          </xdr:cNvPr>
          <xdr:cNvSpPr/>
        </xdr:nvSpPr>
        <xdr:spPr>
          <a:xfrm>
            <a:off x="5696115" y="1635014"/>
            <a:ext cx="1036320" cy="57454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D4ECCCE-7FBB-44FC-BCF0-A40ECDA61BD6}" type="TxLink">
              <a:rPr lang="en-US" sz="2500" b="1" i="0" u="none" strike="noStrike">
                <a:solidFill>
                  <a:srgbClr val="000000"/>
                </a:solidFill>
                <a:latin typeface="Arial" panose="020B0604020202020204" pitchFamily="34" charset="0"/>
                <a:cs typeface="Arial" panose="020B0604020202020204" pitchFamily="34" charset="0"/>
              </a:rPr>
              <a:pPr algn="ctr"/>
              <a:t>3,307</a:t>
            </a:fld>
            <a:endParaRPr lang="en-ID" sz="2500" b="1" u="none">
              <a:solidFill>
                <a:srgbClr val="262626"/>
              </a:solidFill>
              <a:latin typeface="Arial" panose="020B0604020202020204" pitchFamily="34" charset="0"/>
              <a:cs typeface="Arial" panose="020B0604020202020204" pitchFamily="34" charset="0"/>
            </a:endParaRPr>
          </a:p>
        </xdr:txBody>
      </xdr:sp>
      <xdr:pic>
        <xdr:nvPicPr>
          <xdr:cNvPr id="46" name="Picture 45">
            <a:extLst>
              <a:ext uri="{FF2B5EF4-FFF2-40B4-BE49-F238E27FC236}">
                <a16:creationId xmlns:a16="http://schemas.microsoft.com/office/drawing/2014/main" id="{DF134B64-769E-41D9-A8AF-612370C1389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982736" y="1413509"/>
            <a:ext cx="820591" cy="787001"/>
          </a:xfrm>
          <a:prstGeom prst="rect">
            <a:avLst/>
          </a:prstGeom>
        </xdr:spPr>
      </xdr:pic>
    </xdr:grpSp>
    <xdr:clientData/>
  </xdr:twoCellAnchor>
  <xdr:twoCellAnchor>
    <xdr:from>
      <xdr:col>5</xdr:col>
      <xdr:colOff>189074</xdr:colOff>
      <xdr:row>7</xdr:row>
      <xdr:rowOff>173993</xdr:rowOff>
    </xdr:from>
    <xdr:to>
      <xdr:col>8</xdr:col>
      <xdr:colOff>375037</xdr:colOff>
      <xdr:row>14</xdr:row>
      <xdr:rowOff>40338</xdr:rowOff>
    </xdr:to>
    <xdr:grpSp>
      <xdr:nvGrpSpPr>
        <xdr:cNvPr id="57" name="Group 56">
          <a:extLst>
            <a:ext uri="{FF2B5EF4-FFF2-40B4-BE49-F238E27FC236}">
              <a16:creationId xmlns:a16="http://schemas.microsoft.com/office/drawing/2014/main" id="{FD18C2AA-C114-BFD5-6569-36ED364762C2}"/>
            </a:ext>
          </a:extLst>
        </xdr:cNvPr>
        <xdr:cNvGrpSpPr/>
      </xdr:nvGrpSpPr>
      <xdr:grpSpPr>
        <a:xfrm>
          <a:off x="3237074" y="1429052"/>
          <a:ext cx="2014763" cy="1121404"/>
          <a:chOff x="2627474" y="1271273"/>
          <a:chExt cx="2014763" cy="1146505"/>
        </a:xfrm>
      </xdr:grpSpPr>
      <xdr:sp macro="" textlink="">
        <xdr:nvSpPr>
          <xdr:cNvPr id="7" name="Rectangle: Rounded Corners 6">
            <a:extLst>
              <a:ext uri="{FF2B5EF4-FFF2-40B4-BE49-F238E27FC236}">
                <a16:creationId xmlns:a16="http://schemas.microsoft.com/office/drawing/2014/main" id="{8820E2A9-6FCA-4439-09E6-C8DDF977304F}"/>
              </a:ext>
            </a:extLst>
          </xdr:cNvPr>
          <xdr:cNvSpPr/>
        </xdr:nvSpPr>
        <xdr:spPr>
          <a:xfrm>
            <a:off x="2627474" y="1271273"/>
            <a:ext cx="2007280" cy="1146505"/>
          </a:xfrm>
          <a:prstGeom prst="roundRect">
            <a:avLst/>
          </a:prstGeom>
          <a:solidFill>
            <a:schemeClr val="bg1">
              <a:lumMod val="95000"/>
            </a:schemeClr>
          </a:solidFill>
          <a:ln>
            <a:solidFill>
              <a:schemeClr val="bg1">
                <a:lumMod val="8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35" name="Rectangle 34">
            <a:extLst>
              <a:ext uri="{FF2B5EF4-FFF2-40B4-BE49-F238E27FC236}">
                <a16:creationId xmlns:a16="http://schemas.microsoft.com/office/drawing/2014/main" id="{EE60FFA3-0D6E-4DA7-8AEB-9C85B8289AD8}"/>
              </a:ext>
            </a:extLst>
          </xdr:cNvPr>
          <xdr:cNvSpPr/>
        </xdr:nvSpPr>
        <xdr:spPr>
          <a:xfrm>
            <a:off x="3343570" y="1385637"/>
            <a:ext cx="1298667" cy="3397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u="none">
                <a:solidFill>
                  <a:srgbClr val="8F0029"/>
                </a:solidFill>
                <a:latin typeface="Arial" panose="020B0604020202020204" pitchFamily="34" charset="0"/>
                <a:cs typeface="Arial" panose="020B0604020202020204" pitchFamily="34" charset="0"/>
              </a:rPr>
              <a:t>Man Power</a:t>
            </a:r>
            <a:endParaRPr lang="en-ID" sz="800" b="0" u="none">
              <a:solidFill>
                <a:srgbClr val="8F0029"/>
              </a:solidFill>
              <a:latin typeface="Arial" panose="020B0604020202020204" pitchFamily="34" charset="0"/>
              <a:cs typeface="Arial" panose="020B0604020202020204" pitchFamily="34" charset="0"/>
            </a:endParaRPr>
          </a:p>
        </xdr:txBody>
      </xdr:sp>
      <xdr:sp macro="" textlink="CALCULATION!AM3">
        <xdr:nvSpPr>
          <xdr:cNvPr id="18" name="Rectangle 17">
            <a:extLst>
              <a:ext uri="{FF2B5EF4-FFF2-40B4-BE49-F238E27FC236}">
                <a16:creationId xmlns:a16="http://schemas.microsoft.com/office/drawing/2014/main" id="{5AFEDCC2-7147-4471-8BD3-A03FA3E3A35E}"/>
              </a:ext>
            </a:extLst>
          </xdr:cNvPr>
          <xdr:cNvSpPr/>
        </xdr:nvSpPr>
        <xdr:spPr>
          <a:xfrm>
            <a:off x="3460142" y="1600889"/>
            <a:ext cx="1036320" cy="57719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C1DB896-FC36-4B7C-90C3-818DF201D404}" type="TxLink">
              <a:rPr lang="en-US" sz="2500" b="1" i="0" u="none" strike="noStrike">
                <a:solidFill>
                  <a:srgbClr val="262626"/>
                </a:solidFill>
                <a:latin typeface="Arial" panose="020B0604020202020204" pitchFamily="34" charset="0"/>
                <a:cs typeface="Arial" panose="020B0604020202020204" pitchFamily="34" charset="0"/>
              </a:rPr>
              <a:pPr algn="ctr"/>
              <a:t>759</a:t>
            </a:fld>
            <a:endParaRPr lang="en-ID" sz="2500" b="1" u="none">
              <a:solidFill>
                <a:srgbClr val="262626"/>
              </a:solidFill>
              <a:latin typeface="Arial" panose="020B0604020202020204" pitchFamily="34" charset="0"/>
              <a:cs typeface="Arial" panose="020B0604020202020204" pitchFamily="34" charset="0"/>
            </a:endParaRPr>
          </a:p>
        </xdr:txBody>
      </xdr:sp>
      <xdr:pic>
        <xdr:nvPicPr>
          <xdr:cNvPr id="47" name="Picture 46">
            <a:extLst>
              <a:ext uri="{FF2B5EF4-FFF2-40B4-BE49-F238E27FC236}">
                <a16:creationId xmlns:a16="http://schemas.microsoft.com/office/drawing/2014/main" id="{5CC95AD6-D7BC-470A-AB56-37B5CEA589E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89860" y="1413509"/>
            <a:ext cx="819586" cy="787001"/>
          </a:xfrm>
          <a:prstGeom prst="rect">
            <a:avLst/>
          </a:prstGeom>
        </xdr:spPr>
      </xdr:pic>
    </xdr:grpSp>
    <xdr:clientData/>
  </xdr:twoCellAnchor>
  <xdr:twoCellAnchor>
    <xdr:from>
      <xdr:col>12</xdr:col>
      <xdr:colOff>423726</xdr:colOff>
      <xdr:row>7</xdr:row>
      <xdr:rowOff>173993</xdr:rowOff>
    </xdr:from>
    <xdr:to>
      <xdr:col>20</xdr:col>
      <xdr:colOff>304800</xdr:colOff>
      <xdr:row>14</xdr:row>
      <xdr:rowOff>40614</xdr:rowOff>
    </xdr:to>
    <xdr:sp macro="" textlink="">
      <xdr:nvSpPr>
        <xdr:cNvPr id="17" name="Rectangle: Rounded Corners 16">
          <a:extLst>
            <a:ext uri="{FF2B5EF4-FFF2-40B4-BE49-F238E27FC236}">
              <a16:creationId xmlns:a16="http://schemas.microsoft.com/office/drawing/2014/main" id="{D2275719-4C38-4D03-9FD7-A5966BBA5455}"/>
            </a:ext>
          </a:extLst>
        </xdr:cNvPr>
        <xdr:cNvSpPr/>
      </xdr:nvSpPr>
      <xdr:spPr>
        <a:xfrm>
          <a:off x="7129326" y="1264239"/>
          <a:ext cx="4757874" cy="1138575"/>
        </a:xfrm>
        <a:prstGeom prst="roundRect">
          <a:avLst/>
        </a:prstGeom>
        <a:solidFill>
          <a:schemeClr val="bg1">
            <a:lumMod val="95000"/>
          </a:schemeClr>
        </a:solidFill>
        <a:ln>
          <a:solidFill>
            <a:schemeClr val="bg1">
              <a:lumMod val="8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14</xdr:col>
      <xdr:colOff>62079</xdr:colOff>
      <xdr:row>8</xdr:row>
      <xdr:rowOff>15547</xdr:rowOff>
    </xdr:from>
    <xdr:to>
      <xdr:col>18</xdr:col>
      <xdr:colOff>284295</xdr:colOff>
      <xdr:row>10</xdr:row>
      <xdr:rowOff>37729</xdr:rowOff>
    </xdr:to>
    <xdr:sp macro="" textlink="">
      <xdr:nvSpPr>
        <xdr:cNvPr id="38" name="Rectangle 37">
          <a:extLst>
            <a:ext uri="{FF2B5EF4-FFF2-40B4-BE49-F238E27FC236}">
              <a16:creationId xmlns:a16="http://schemas.microsoft.com/office/drawing/2014/main" id="{630724FD-C424-4EDE-B5AB-3E33298DD2D9}"/>
            </a:ext>
          </a:extLst>
        </xdr:cNvPr>
        <xdr:cNvSpPr/>
      </xdr:nvSpPr>
      <xdr:spPr>
        <a:xfrm>
          <a:off x="7986879" y="1270606"/>
          <a:ext cx="2660616" cy="38077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400" b="1" u="none">
              <a:solidFill>
                <a:srgbClr val="8F0029"/>
              </a:solidFill>
              <a:latin typeface="Arial" panose="020B0604020202020204" pitchFamily="34" charset="0"/>
              <a:cs typeface="Arial" panose="020B0604020202020204" pitchFamily="34" charset="0"/>
            </a:rPr>
            <a:t>Jenis Accident</a:t>
          </a:r>
          <a:endParaRPr lang="en-ID" sz="800" b="0" u="none">
            <a:solidFill>
              <a:srgbClr val="8F0029"/>
            </a:solidFill>
            <a:latin typeface="Arial" panose="020B0604020202020204" pitchFamily="34" charset="0"/>
            <a:cs typeface="Arial" panose="020B0604020202020204" pitchFamily="34" charset="0"/>
          </a:endParaRPr>
        </a:p>
      </xdr:txBody>
    </xdr:sp>
    <xdr:clientData/>
  </xdr:twoCellAnchor>
  <xdr:twoCellAnchor>
    <xdr:from>
      <xdr:col>12</xdr:col>
      <xdr:colOff>473457</xdr:colOff>
      <xdr:row>8</xdr:row>
      <xdr:rowOff>133854</xdr:rowOff>
    </xdr:from>
    <xdr:to>
      <xdr:col>14</xdr:col>
      <xdr:colOff>152401</xdr:colOff>
      <xdr:row>13</xdr:row>
      <xdr:rowOff>7345</xdr:rowOff>
    </xdr:to>
    <xdr:pic>
      <xdr:nvPicPr>
        <xdr:cNvPr id="48" name="Picture 47">
          <a:extLst>
            <a:ext uri="{FF2B5EF4-FFF2-40B4-BE49-F238E27FC236}">
              <a16:creationId xmlns:a16="http://schemas.microsoft.com/office/drawing/2014/main" id="{91CF4959-EA98-4B03-A828-F644FA2F033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179057" y="1388913"/>
          <a:ext cx="898144" cy="769961"/>
        </a:xfrm>
        <a:prstGeom prst="rect">
          <a:avLst/>
        </a:prstGeom>
      </xdr:spPr>
    </xdr:pic>
    <xdr:clientData/>
  </xdr:twoCellAnchor>
  <xdr:twoCellAnchor>
    <xdr:from>
      <xdr:col>14</xdr:col>
      <xdr:colOff>313764</xdr:colOff>
      <xdr:row>9</xdr:row>
      <xdr:rowOff>113953</xdr:rowOff>
    </xdr:from>
    <xdr:to>
      <xdr:col>15</xdr:col>
      <xdr:colOff>240324</xdr:colOff>
      <xdr:row>12</xdr:row>
      <xdr:rowOff>90852</xdr:rowOff>
    </xdr:to>
    <xdr:grpSp>
      <xdr:nvGrpSpPr>
        <xdr:cNvPr id="61" name="Group 60">
          <a:extLst>
            <a:ext uri="{FF2B5EF4-FFF2-40B4-BE49-F238E27FC236}">
              <a16:creationId xmlns:a16="http://schemas.microsoft.com/office/drawing/2014/main" id="{7E3C5221-E9DB-AD79-60FD-61C1749C3DCF}"/>
            </a:ext>
          </a:extLst>
        </xdr:cNvPr>
        <xdr:cNvGrpSpPr/>
      </xdr:nvGrpSpPr>
      <xdr:grpSpPr>
        <a:xfrm>
          <a:off x="8848164" y="1727600"/>
          <a:ext cx="536160" cy="514781"/>
          <a:chOff x="8238564" y="1588133"/>
          <a:chExt cx="536160" cy="522022"/>
        </a:xfrm>
      </xdr:grpSpPr>
      <xdr:sp macro="" textlink="">
        <xdr:nvSpPr>
          <xdr:cNvPr id="59" name="Oval 58">
            <a:extLst>
              <a:ext uri="{FF2B5EF4-FFF2-40B4-BE49-F238E27FC236}">
                <a16:creationId xmlns:a16="http://schemas.microsoft.com/office/drawing/2014/main" id="{7E5C4A3F-E713-197C-5714-0F8E2A0BADAE}"/>
              </a:ext>
            </a:extLst>
          </xdr:cNvPr>
          <xdr:cNvSpPr/>
        </xdr:nvSpPr>
        <xdr:spPr>
          <a:xfrm>
            <a:off x="8238564" y="1588133"/>
            <a:ext cx="515200" cy="522022"/>
          </a:xfrm>
          <a:prstGeom prst="ellipse">
            <a:avLst/>
          </a:prstGeom>
          <a:noFill/>
          <a:ln>
            <a:solidFill>
              <a:srgbClr val="8F0029"/>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CALCULATION!AA14">
        <xdr:nvSpPr>
          <xdr:cNvPr id="60" name="TextBox 59">
            <a:extLst>
              <a:ext uri="{FF2B5EF4-FFF2-40B4-BE49-F238E27FC236}">
                <a16:creationId xmlns:a16="http://schemas.microsoft.com/office/drawing/2014/main" id="{2EE6855C-82FD-EC27-54BA-E579596A1AB2}"/>
              </a:ext>
            </a:extLst>
          </xdr:cNvPr>
          <xdr:cNvSpPr txBox="1"/>
        </xdr:nvSpPr>
        <xdr:spPr>
          <a:xfrm>
            <a:off x="8241322" y="1600200"/>
            <a:ext cx="533402" cy="490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2687E87B-5D9D-46F0-8C62-BEA1FB05DFF3}" type="TxLink">
              <a:rPr lang="en-US" sz="2500" b="1" i="0" u="none" strike="noStrike">
                <a:solidFill>
                  <a:srgbClr val="000000"/>
                </a:solidFill>
                <a:latin typeface="Calibri"/>
                <a:cs typeface="Calibri"/>
              </a:rPr>
              <a:pPr algn="ctr"/>
              <a:t>13</a:t>
            </a:fld>
            <a:endParaRPr lang="en-ID" sz="2500" b="1"/>
          </a:p>
        </xdr:txBody>
      </xdr:sp>
    </xdr:grpSp>
    <xdr:clientData/>
  </xdr:twoCellAnchor>
  <xdr:twoCellAnchor>
    <xdr:from>
      <xdr:col>16</xdr:col>
      <xdr:colOff>23444</xdr:colOff>
      <xdr:row>9</xdr:row>
      <xdr:rowOff>113953</xdr:rowOff>
    </xdr:from>
    <xdr:to>
      <xdr:col>16</xdr:col>
      <xdr:colOff>562707</xdr:colOff>
      <xdr:row>12</xdr:row>
      <xdr:rowOff>90852</xdr:rowOff>
    </xdr:to>
    <xdr:grpSp>
      <xdr:nvGrpSpPr>
        <xdr:cNvPr id="62" name="Group 61">
          <a:extLst>
            <a:ext uri="{FF2B5EF4-FFF2-40B4-BE49-F238E27FC236}">
              <a16:creationId xmlns:a16="http://schemas.microsoft.com/office/drawing/2014/main" id="{81CFB92E-64F2-4A2B-B773-223C855FC593}"/>
            </a:ext>
          </a:extLst>
        </xdr:cNvPr>
        <xdr:cNvGrpSpPr/>
      </xdr:nvGrpSpPr>
      <xdr:grpSpPr>
        <a:xfrm>
          <a:off x="9777044" y="1727600"/>
          <a:ext cx="539263" cy="514781"/>
          <a:chOff x="8235459" y="1588133"/>
          <a:chExt cx="539263" cy="522022"/>
        </a:xfrm>
      </xdr:grpSpPr>
      <xdr:sp macro="" textlink="">
        <xdr:nvSpPr>
          <xdr:cNvPr id="63" name="Oval 62">
            <a:extLst>
              <a:ext uri="{FF2B5EF4-FFF2-40B4-BE49-F238E27FC236}">
                <a16:creationId xmlns:a16="http://schemas.microsoft.com/office/drawing/2014/main" id="{3C300034-4B25-1C52-8B8C-39F7A030D121}"/>
              </a:ext>
            </a:extLst>
          </xdr:cNvPr>
          <xdr:cNvSpPr/>
        </xdr:nvSpPr>
        <xdr:spPr>
          <a:xfrm>
            <a:off x="8238564" y="1588133"/>
            <a:ext cx="515200" cy="522022"/>
          </a:xfrm>
          <a:prstGeom prst="ellipse">
            <a:avLst/>
          </a:prstGeom>
          <a:noFill/>
          <a:ln>
            <a:solidFill>
              <a:srgbClr val="8F0029"/>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CALCULATION!AA15">
        <xdr:nvSpPr>
          <xdr:cNvPr id="64" name="TextBox 63">
            <a:extLst>
              <a:ext uri="{FF2B5EF4-FFF2-40B4-BE49-F238E27FC236}">
                <a16:creationId xmlns:a16="http://schemas.microsoft.com/office/drawing/2014/main" id="{61B066D8-877B-9F48-A163-66DCE51C5292}"/>
              </a:ext>
            </a:extLst>
          </xdr:cNvPr>
          <xdr:cNvSpPr txBox="1"/>
        </xdr:nvSpPr>
        <xdr:spPr>
          <a:xfrm>
            <a:off x="8235459" y="1600200"/>
            <a:ext cx="539263" cy="46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A6348422-7436-4F69-8DDE-596B67DBCBA4}" type="TxLink">
              <a:rPr lang="en-US" sz="2500" b="1" i="0" u="none" strike="noStrike">
                <a:solidFill>
                  <a:srgbClr val="000000"/>
                </a:solidFill>
                <a:latin typeface="Arial" panose="020B0604020202020204" pitchFamily="34" charset="0"/>
                <a:cs typeface="Arial" panose="020B0604020202020204" pitchFamily="34" charset="0"/>
              </a:rPr>
              <a:pPr algn="ctr"/>
              <a:t>71</a:t>
            </a:fld>
            <a:endParaRPr lang="en-ID" sz="2500" b="1">
              <a:latin typeface="Arial" panose="020B0604020202020204" pitchFamily="34" charset="0"/>
              <a:cs typeface="Arial" panose="020B0604020202020204" pitchFamily="34" charset="0"/>
            </a:endParaRPr>
          </a:p>
        </xdr:txBody>
      </xdr:sp>
    </xdr:grpSp>
    <xdr:clientData/>
  </xdr:twoCellAnchor>
  <xdr:twoCellAnchor editAs="oneCell">
    <xdr:from>
      <xdr:col>5</xdr:col>
      <xdr:colOff>116544</xdr:colOff>
      <xdr:row>15</xdr:row>
      <xdr:rowOff>35861</xdr:rowOff>
    </xdr:from>
    <xdr:to>
      <xdr:col>15</xdr:col>
      <xdr:colOff>131784</xdr:colOff>
      <xdr:row>20</xdr:row>
      <xdr:rowOff>38551</xdr:rowOff>
    </xdr:to>
    <mc:AlternateContent xmlns:mc="http://schemas.openxmlformats.org/markup-compatibility/2006" xmlns:tsle="http://schemas.microsoft.com/office/drawing/2012/timeslicer">
      <mc:Choice Requires="tsle">
        <xdr:graphicFrame macro="">
          <xdr:nvGraphicFramePr>
            <xdr:cNvPr id="2" name="Tanggal_Insiden">
              <a:extLst>
                <a:ext uri="{FF2B5EF4-FFF2-40B4-BE49-F238E27FC236}">
                  <a16:creationId xmlns:a16="http://schemas.microsoft.com/office/drawing/2014/main" id="{865E5BB5-E1D9-4084-B210-882E9DE8BFC4}"/>
                </a:ext>
              </a:extLst>
            </xdr:cNvPr>
            <xdr:cNvGraphicFramePr/>
          </xdr:nvGraphicFramePr>
          <xdr:xfrm>
            <a:off x="0" y="0"/>
            <a:ext cx="0" cy="0"/>
          </xdr:xfrm>
          <a:graphic>
            <a:graphicData uri="http://schemas.microsoft.com/office/drawing/2012/timeslicer">
              <tsle:timeslicer name="Tanggal_Insiden"/>
            </a:graphicData>
          </a:graphic>
        </xdr:graphicFrame>
      </mc:Choice>
      <mc:Fallback xmlns="">
        <xdr:sp macro="" textlink="">
          <xdr:nvSpPr>
            <xdr:cNvPr id="0" name=""/>
            <xdr:cNvSpPr>
              <a:spLocks noTextEdit="1"/>
            </xdr:cNvSpPr>
          </xdr:nvSpPr>
          <xdr:spPr>
            <a:xfrm>
              <a:off x="3164544" y="2725273"/>
              <a:ext cx="6111240" cy="89916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17</xdr:col>
      <xdr:colOff>316519</xdr:colOff>
      <xdr:row>9</xdr:row>
      <xdr:rowOff>113953</xdr:rowOff>
    </xdr:from>
    <xdr:to>
      <xdr:col>18</xdr:col>
      <xdr:colOff>304798</xdr:colOff>
      <xdr:row>12</xdr:row>
      <xdr:rowOff>90852</xdr:rowOff>
    </xdr:to>
    <xdr:grpSp>
      <xdr:nvGrpSpPr>
        <xdr:cNvPr id="65" name="Group 64">
          <a:extLst>
            <a:ext uri="{FF2B5EF4-FFF2-40B4-BE49-F238E27FC236}">
              <a16:creationId xmlns:a16="http://schemas.microsoft.com/office/drawing/2014/main" id="{F83D4BC7-7BDE-46AD-9A8F-8D4F05870565}"/>
            </a:ext>
          </a:extLst>
        </xdr:cNvPr>
        <xdr:cNvGrpSpPr/>
      </xdr:nvGrpSpPr>
      <xdr:grpSpPr>
        <a:xfrm>
          <a:off x="10679719" y="1727600"/>
          <a:ext cx="597879" cy="514781"/>
          <a:chOff x="8206149" y="1588133"/>
          <a:chExt cx="597879" cy="522022"/>
        </a:xfrm>
      </xdr:grpSpPr>
      <xdr:sp macro="" textlink="">
        <xdr:nvSpPr>
          <xdr:cNvPr id="66" name="Oval 65">
            <a:extLst>
              <a:ext uri="{FF2B5EF4-FFF2-40B4-BE49-F238E27FC236}">
                <a16:creationId xmlns:a16="http://schemas.microsoft.com/office/drawing/2014/main" id="{2DE63E77-0AA6-94B5-8CDC-48EF494FAB10}"/>
              </a:ext>
            </a:extLst>
          </xdr:cNvPr>
          <xdr:cNvSpPr/>
        </xdr:nvSpPr>
        <xdr:spPr>
          <a:xfrm>
            <a:off x="8238564" y="1588133"/>
            <a:ext cx="515200" cy="522022"/>
          </a:xfrm>
          <a:prstGeom prst="ellipse">
            <a:avLst/>
          </a:prstGeom>
          <a:noFill/>
          <a:ln>
            <a:solidFill>
              <a:srgbClr val="8F0029"/>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CALCULATION!AA16">
        <xdr:nvSpPr>
          <xdr:cNvPr id="67" name="TextBox 66">
            <a:extLst>
              <a:ext uri="{FF2B5EF4-FFF2-40B4-BE49-F238E27FC236}">
                <a16:creationId xmlns:a16="http://schemas.microsoft.com/office/drawing/2014/main" id="{561C8152-5903-F50F-986D-030F1B343092}"/>
              </a:ext>
            </a:extLst>
          </xdr:cNvPr>
          <xdr:cNvSpPr txBox="1"/>
        </xdr:nvSpPr>
        <xdr:spPr>
          <a:xfrm>
            <a:off x="8206149" y="1600200"/>
            <a:ext cx="597879" cy="46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A3A3B1B9-E742-455E-8BFA-AB11CBDE133E}" type="TxLink">
              <a:rPr lang="en-US" sz="2500" b="1" i="0" u="none" strike="noStrike">
                <a:solidFill>
                  <a:srgbClr val="000000"/>
                </a:solidFill>
                <a:latin typeface="Arial" panose="020B0604020202020204" pitchFamily="34" charset="0"/>
                <a:cs typeface="Arial" panose="020B0604020202020204" pitchFamily="34" charset="0"/>
              </a:rPr>
              <a:pPr algn="ctr"/>
              <a:t>11</a:t>
            </a:fld>
            <a:endParaRPr lang="en-ID" sz="2500" b="1">
              <a:latin typeface="Arial" panose="020B0604020202020204" pitchFamily="34" charset="0"/>
              <a:cs typeface="Arial" panose="020B0604020202020204" pitchFamily="34" charset="0"/>
            </a:endParaRPr>
          </a:p>
        </xdr:txBody>
      </xdr:sp>
    </xdr:grpSp>
    <xdr:clientData/>
  </xdr:twoCellAnchor>
  <xdr:twoCellAnchor>
    <xdr:from>
      <xdr:col>19</xdr:col>
      <xdr:colOff>11721</xdr:colOff>
      <xdr:row>9</xdr:row>
      <xdr:rowOff>113953</xdr:rowOff>
    </xdr:from>
    <xdr:to>
      <xdr:col>20</xdr:col>
      <xdr:colOff>0</xdr:colOff>
      <xdr:row>12</xdr:row>
      <xdr:rowOff>90852</xdr:rowOff>
    </xdr:to>
    <xdr:grpSp>
      <xdr:nvGrpSpPr>
        <xdr:cNvPr id="68" name="Group 67">
          <a:extLst>
            <a:ext uri="{FF2B5EF4-FFF2-40B4-BE49-F238E27FC236}">
              <a16:creationId xmlns:a16="http://schemas.microsoft.com/office/drawing/2014/main" id="{74FDEE31-0770-47E5-8A25-982EF51EE12B}"/>
            </a:ext>
          </a:extLst>
        </xdr:cNvPr>
        <xdr:cNvGrpSpPr/>
      </xdr:nvGrpSpPr>
      <xdr:grpSpPr>
        <a:xfrm>
          <a:off x="11594121" y="1727600"/>
          <a:ext cx="597879" cy="514781"/>
          <a:chOff x="8188567" y="1588133"/>
          <a:chExt cx="597879" cy="522022"/>
        </a:xfrm>
      </xdr:grpSpPr>
      <xdr:sp macro="" textlink="">
        <xdr:nvSpPr>
          <xdr:cNvPr id="69" name="Oval 68">
            <a:extLst>
              <a:ext uri="{FF2B5EF4-FFF2-40B4-BE49-F238E27FC236}">
                <a16:creationId xmlns:a16="http://schemas.microsoft.com/office/drawing/2014/main" id="{E3EF0B53-C91F-F5BE-DD05-CF8411094CAE}"/>
              </a:ext>
            </a:extLst>
          </xdr:cNvPr>
          <xdr:cNvSpPr/>
        </xdr:nvSpPr>
        <xdr:spPr>
          <a:xfrm>
            <a:off x="8238564" y="1588133"/>
            <a:ext cx="515200" cy="522022"/>
          </a:xfrm>
          <a:prstGeom prst="ellipse">
            <a:avLst/>
          </a:prstGeom>
          <a:noFill/>
          <a:ln>
            <a:solidFill>
              <a:srgbClr val="8F0029"/>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CALCULATION!AA17">
        <xdr:nvSpPr>
          <xdr:cNvPr id="70" name="TextBox 69">
            <a:extLst>
              <a:ext uri="{FF2B5EF4-FFF2-40B4-BE49-F238E27FC236}">
                <a16:creationId xmlns:a16="http://schemas.microsoft.com/office/drawing/2014/main" id="{B1FB181A-ED7D-149F-7751-02711FB61F3D}"/>
              </a:ext>
            </a:extLst>
          </xdr:cNvPr>
          <xdr:cNvSpPr txBox="1"/>
        </xdr:nvSpPr>
        <xdr:spPr>
          <a:xfrm>
            <a:off x="8188567" y="1600200"/>
            <a:ext cx="597879" cy="46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EC3C2A90-1E86-4A8A-9B2F-2F087AAB4856}" type="TxLink">
              <a:rPr lang="en-US" sz="2500" b="1" i="0" u="none" strike="noStrike">
                <a:solidFill>
                  <a:srgbClr val="000000"/>
                </a:solidFill>
                <a:latin typeface="Arial" panose="020B0604020202020204" pitchFamily="34" charset="0"/>
                <a:cs typeface="Arial" panose="020B0604020202020204" pitchFamily="34" charset="0"/>
              </a:rPr>
              <a:pPr algn="ctr"/>
              <a:t>5</a:t>
            </a:fld>
            <a:endParaRPr lang="en-ID" sz="2500" b="1">
              <a:latin typeface="Arial" panose="020B0604020202020204" pitchFamily="34" charset="0"/>
              <a:cs typeface="Arial" panose="020B0604020202020204" pitchFamily="34" charset="0"/>
            </a:endParaRPr>
          </a:p>
        </xdr:txBody>
      </xdr:sp>
    </xdr:grpSp>
    <xdr:clientData/>
  </xdr:twoCellAnchor>
  <xdr:twoCellAnchor>
    <xdr:from>
      <xdr:col>14</xdr:col>
      <xdr:colOff>70337</xdr:colOff>
      <xdr:row>12</xdr:row>
      <xdr:rowOff>86575</xdr:rowOff>
    </xdr:from>
    <xdr:to>
      <xdr:col>15</xdr:col>
      <xdr:colOff>463061</xdr:colOff>
      <xdr:row>13</xdr:row>
      <xdr:rowOff>169986</xdr:rowOff>
    </xdr:to>
    <xdr:sp macro="" textlink="">
      <xdr:nvSpPr>
        <xdr:cNvPr id="71" name="Rectangle 70">
          <a:extLst>
            <a:ext uri="{FF2B5EF4-FFF2-40B4-BE49-F238E27FC236}">
              <a16:creationId xmlns:a16="http://schemas.microsoft.com/office/drawing/2014/main" id="{67C41838-5ADE-4218-82A1-3C8E5C866B59}"/>
            </a:ext>
          </a:extLst>
        </xdr:cNvPr>
        <xdr:cNvSpPr/>
      </xdr:nvSpPr>
      <xdr:spPr>
        <a:xfrm>
          <a:off x="7995137" y="2085360"/>
          <a:ext cx="1002324" cy="2651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0" u="none">
              <a:solidFill>
                <a:srgbClr val="8F0029"/>
              </a:solidFill>
              <a:latin typeface="Arial" panose="020B0604020202020204" pitchFamily="34" charset="0"/>
              <a:cs typeface="Arial" panose="020B0604020202020204" pitchFamily="34" charset="0"/>
            </a:rPr>
            <a:t>First Aid</a:t>
          </a:r>
          <a:endParaRPr lang="en-ID" sz="700" b="0" u="none">
            <a:solidFill>
              <a:srgbClr val="8F0029"/>
            </a:solidFill>
            <a:latin typeface="Arial" panose="020B0604020202020204" pitchFamily="34" charset="0"/>
            <a:cs typeface="Arial" panose="020B0604020202020204" pitchFamily="34" charset="0"/>
          </a:endParaRPr>
        </a:p>
      </xdr:txBody>
    </xdr:sp>
    <xdr:clientData/>
  </xdr:twoCellAnchor>
  <xdr:twoCellAnchor>
    <xdr:from>
      <xdr:col>15</xdr:col>
      <xdr:colOff>386861</xdr:colOff>
      <xdr:row>12</xdr:row>
      <xdr:rowOff>86575</xdr:rowOff>
    </xdr:from>
    <xdr:to>
      <xdr:col>17</xdr:col>
      <xdr:colOff>169985</xdr:colOff>
      <xdr:row>13</xdr:row>
      <xdr:rowOff>169986</xdr:rowOff>
    </xdr:to>
    <xdr:sp macro="" textlink="">
      <xdr:nvSpPr>
        <xdr:cNvPr id="72" name="Rectangle 71">
          <a:extLst>
            <a:ext uri="{FF2B5EF4-FFF2-40B4-BE49-F238E27FC236}">
              <a16:creationId xmlns:a16="http://schemas.microsoft.com/office/drawing/2014/main" id="{D1816DFD-6DFC-451A-8F3A-0E4CC1739925}"/>
            </a:ext>
          </a:extLst>
        </xdr:cNvPr>
        <xdr:cNvSpPr/>
      </xdr:nvSpPr>
      <xdr:spPr>
        <a:xfrm>
          <a:off x="8921261" y="2085360"/>
          <a:ext cx="1002324" cy="2651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0" u="none">
              <a:solidFill>
                <a:srgbClr val="8F0029"/>
              </a:solidFill>
              <a:latin typeface="Arial" panose="020B0604020202020204" pitchFamily="34" charset="0"/>
              <a:cs typeface="Arial" panose="020B0604020202020204" pitchFamily="34" charset="0"/>
            </a:rPr>
            <a:t>Medical</a:t>
          </a:r>
          <a:endParaRPr lang="en-ID" sz="700" b="0" u="none">
            <a:solidFill>
              <a:srgbClr val="8F0029"/>
            </a:solidFill>
            <a:latin typeface="Arial" panose="020B0604020202020204" pitchFamily="34" charset="0"/>
            <a:cs typeface="Arial" panose="020B0604020202020204" pitchFamily="34" charset="0"/>
          </a:endParaRPr>
        </a:p>
      </xdr:txBody>
    </xdr:sp>
    <xdr:clientData/>
  </xdr:twoCellAnchor>
  <xdr:twoCellAnchor>
    <xdr:from>
      <xdr:col>17</xdr:col>
      <xdr:colOff>105505</xdr:colOff>
      <xdr:row>12</xdr:row>
      <xdr:rowOff>86575</xdr:rowOff>
    </xdr:from>
    <xdr:to>
      <xdr:col>18</xdr:col>
      <xdr:colOff>498229</xdr:colOff>
      <xdr:row>13</xdr:row>
      <xdr:rowOff>169986</xdr:rowOff>
    </xdr:to>
    <xdr:sp macro="" textlink="">
      <xdr:nvSpPr>
        <xdr:cNvPr id="73" name="Rectangle 72">
          <a:extLst>
            <a:ext uri="{FF2B5EF4-FFF2-40B4-BE49-F238E27FC236}">
              <a16:creationId xmlns:a16="http://schemas.microsoft.com/office/drawing/2014/main" id="{4883AF1C-23BF-45EF-9CE0-E82F5017182F}"/>
            </a:ext>
          </a:extLst>
        </xdr:cNvPr>
        <xdr:cNvSpPr/>
      </xdr:nvSpPr>
      <xdr:spPr>
        <a:xfrm>
          <a:off x="9859105" y="2085360"/>
          <a:ext cx="1002324" cy="2651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0" u="none">
              <a:solidFill>
                <a:srgbClr val="8F0029"/>
              </a:solidFill>
              <a:latin typeface="Arial" panose="020B0604020202020204" pitchFamily="34" charset="0"/>
              <a:cs typeface="Arial" panose="020B0604020202020204" pitchFamily="34" charset="0"/>
            </a:rPr>
            <a:t>Restricted</a:t>
          </a:r>
          <a:endParaRPr lang="en-ID" sz="700" b="0" u="none">
            <a:solidFill>
              <a:srgbClr val="8F0029"/>
            </a:solidFill>
            <a:latin typeface="Arial" panose="020B0604020202020204" pitchFamily="34" charset="0"/>
            <a:cs typeface="Arial" panose="020B0604020202020204" pitchFamily="34" charset="0"/>
          </a:endParaRPr>
        </a:p>
      </xdr:txBody>
    </xdr:sp>
    <xdr:clientData/>
  </xdr:twoCellAnchor>
  <xdr:twoCellAnchor>
    <xdr:from>
      <xdr:col>18</xdr:col>
      <xdr:colOff>433755</xdr:colOff>
      <xdr:row>12</xdr:row>
      <xdr:rowOff>86575</xdr:rowOff>
    </xdr:from>
    <xdr:to>
      <xdr:col>20</xdr:col>
      <xdr:colOff>216879</xdr:colOff>
      <xdr:row>13</xdr:row>
      <xdr:rowOff>169986</xdr:rowOff>
    </xdr:to>
    <xdr:sp macro="" textlink="">
      <xdr:nvSpPr>
        <xdr:cNvPr id="74" name="Rectangle 73">
          <a:extLst>
            <a:ext uri="{FF2B5EF4-FFF2-40B4-BE49-F238E27FC236}">
              <a16:creationId xmlns:a16="http://schemas.microsoft.com/office/drawing/2014/main" id="{2BCC7B41-BEC4-4377-AD47-2E2CA7F34974}"/>
            </a:ext>
          </a:extLst>
        </xdr:cNvPr>
        <xdr:cNvSpPr/>
      </xdr:nvSpPr>
      <xdr:spPr>
        <a:xfrm>
          <a:off x="10796955" y="2085360"/>
          <a:ext cx="1002324" cy="2651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0" u="none">
              <a:solidFill>
                <a:srgbClr val="8F0029"/>
              </a:solidFill>
              <a:latin typeface="Arial" panose="020B0604020202020204" pitchFamily="34" charset="0"/>
              <a:cs typeface="Arial" panose="020B0604020202020204" pitchFamily="34" charset="0"/>
            </a:rPr>
            <a:t>Fatality</a:t>
          </a:r>
          <a:endParaRPr lang="en-ID" sz="700" b="0" u="none">
            <a:solidFill>
              <a:srgbClr val="8F0029"/>
            </a:solidFill>
            <a:latin typeface="Arial" panose="020B0604020202020204" pitchFamily="34" charset="0"/>
            <a:cs typeface="Arial" panose="020B0604020202020204" pitchFamily="34" charset="0"/>
          </a:endParaRPr>
        </a:p>
      </xdr:txBody>
    </xdr:sp>
    <xdr:clientData/>
  </xdr:twoCellAnchor>
  <xdr:twoCellAnchor>
    <xdr:from>
      <xdr:col>5</xdr:col>
      <xdr:colOff>242861</xdr:colOff>
      <xdr:row>15</xdr:row>
      <xdr:rowOff>125505</xdr:rowOff>
    </xdr:from>
    <xdr:to>
      <xdr:col>8</xdr:col>
      <xdr:colOff>367552</xdr:colOff>
      <xdr:row>17</xdr:row>
      <xdr:rowOff>71718</xdr:rowOff>
    </xdr:to>
    <xdr:sp macro="" textlink="">
      <xdr:nvSpPr>
        <xdr:cNvPr id="14" name="Rectangle: Rounded Corners 13">
          <a:extLst>
            <a:ext uri="{FF2B5EF4-FFF2-40B4-BE49-F238E27FC236}">
              <a16:creationId xmlns:a16="http://schemas.microsoft.com/office/drawing/2014/main" id="{5C86F92A-08E8-4D23-99CA-D54AB93E7EDF}"/>
            </a:ext>
          </a:extLst>
        </xdr:cNvPr>
        <xdr:cNvSpPr/>
      </xdr:nvSpPr>
      <xdr:spPr>
        <a:xfrm>
          <a:off x="3290861" y="2814917"/>
          <a:ext cx="1953491" cy="304801"/>
        </a:xfrm>
        <a:prstGeom prst="roundRect">
          <a:avLst>
            <a:gd name="adj" fmla="val 0"/>
          </a:avLst>
        </a:prstGeom>
        <a:solidFill>
          <a:schemeClr val="bg1">
            <a:lumMod val="9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171993</xdr:colOff>
      <xdr:row>15</xdr:row>
      <xdr:rowOff>72934</xdr:rowOff>
    </xdr:from>
    <xdr:to>
      <xdr:col>10</xdr:col>
      <xdr:colOff>487680</xdr:colOff>
      <xdr:row>17</xdr:row>
      <xdr:rowOff>114300</xdr:rowOff>
    </xdr:to>
    <xdr:sp macro="" textlink="">
      <xdr:nvSpPr>
        <xdr:cNvPr id="21" name="Rectangle 20">
          <a:extLst>
            <a:ext uri="{FF2B5EF4-FFF2-40B4-BE49-F238E27FC236}">
              <a16:creationId xmlns:a16="http://schemas.microsoft.com/office/drawing/2014/main" id="{1EDA70DC-32A5-4501-A4FC-1C5A05009C94}"/>
            </a:ext>
          </a:extLst>
        </xdr:cNvPr>
        <xdr:cNvSpPr/>
      </xdr:nvSpPr>
      <xdr:spPr>
        <a:xfrm>
          <a:off x="3219993" y="2762346"/>
          <a:ext cx="3363687" cy="39995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2000" b="1" u="sng">
              <a:solidFill>
                <a:srgbClr val="262626"/>
              </a:solidFill>
              <a:latin typeface="Arial" panose="020B0604020202020204" pitchFamily="34" charset="0"/>
              <a:cs typeface="Arial" panose="020B0604020202020204" pitchFamily="34" charset="0"/>
            </a:rPr>
            <a:t>Accident</a:t>
          </a:r>
          <a:r>
            <a:rPr lang="en-ID" sz="2000" b="1" u="sng" baseline="0">
              <a:solidFill>
                <a:srgbClr val="262626"/>
              </a:solidFill>
              <a:latin typeface="Arial" panose="020B0604020202020204" pitchFamily="34" charset="0"/>
              <a:cs typeface="Arial" panose="020B0604020202020204" pitchFamily="34" charset="0"/>
            </a:rPr>
            <a:t> Tiap Bulan</a:t>
          </a:r>
          <a:endParaRPr lang="en-ID" sz="1050" b="0" u="sng">
            <a:solidFill>
              <a:srgbClr val="262626"/>
            </a:solidFill>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78.963179745369" createdVersion="8" refreshedVersion="8" minRefreshableVersion="3" recordCount="100" xr:uid="{DCBAD03C-B37E-4D07-893F-E672EC7948FC}">
  <cacheSource type="worksheet">
    <worksheetSource ref="A1:R101" sheet="REKAP"/>
  </cacheSource>
  <cacheFields count="20">
    <cacheField name="Nomor"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Nama_Korban" numFmtId="0">
      <sharedItems/>
    </cacheField>
    <cacheField name="Jenis_Kelamin" numFmtId="0">
      <sharedItems count="2">
        <s v="Laki-laki"/>
        <s v="Perempuan"/>
      </sharedItems>
    </cacheField>
    <cacheField name="Usia" numFmtId="0">
      <sharedItems containsSemiMixedTypes="0" containsString="0" containsNumber="1" containsInteger="1" minValue="20" maxValue="48" count="27">
        <n v="24"/>
        <n v="41"/>
        <n v="25"/>
        <n v="22"/>
        <n v="43"/>
        <n v="44"/>
        <n v="38"/>
        <n v="42"/>
        <n v="34"/>
        <n v="29"/>
        <n v="48"/>
        <n v="32"/>
        <n v="46"/>
        <n v="20"/>
        <n v="35"/>
        <n v="36"/>
        <n v="27"/>
        <n v="31"/>
        <n v="37"/>
        <n v="47"/>
        <n v="40"/>
        <n v="30"/>
        <n v="45"/>
        <n v="23"/>
        <n v="39"/>
        <n v="21"/>
        <n v="33"/>
      </sharedItems>
    </cacheField>
    <cacheField name="Tanggal_Insiden" numFmtId="164">
      <sharedItems containsSemiMixedTypes="0" containsNonDate="0" containsDate="1" containsString="0" minDate="2023-01-11T00:00:00" maxDate="2023-12-12T00:00:00" count="89">
        <d v="2023-11-24T00:00:00"/>
        <d v="2023-04-25T00:00:00"/>
        <d v="2023-11-05T00:00:00"/>
        <d v="2023-03-11T00:00:00"/>
        <d v="2023-05-25T00:00:00"/>
        <d v="2023-10-26T00:00:00"/>
        <d v="2023-05-20T00:00:00"/>
        <d v="2023-11-03T00:00:00"/>
        <d v="2023-10-01T00:00:00"/>
        <d v="2023-07-13T00:00:00"/>
        <d v="2023-11-25T00:00:00"/>
        <d v="2023-12-11T00:00:00"/>
        <d v="2023-01-23T00:00:00"/>
        <d v="2023-04-09T00:00:00"/>
        <d v="2023-04-02T00:00:00"/>
        <d v="2023-10-10T00:00:00"/>
        <d v="2023-05-21T00:00:00"/>
        <d v="2023-04-27T00:00:00"/>
        <d v="2023-08-18T00:00:00"/>
        <d v="2023-11-28T00:00:00"/>
        <d v="2023-03-06T00:00:00"/>
        <d v="2023-07-25T00:00:00"/>
        <d v="2023-11-14T00:00:00"/>
        <d v="2023-02-07T00:00:00"/>
        <d v="2023-04-06T00:00:00"/>
        <d v="2023-05-01T00:00:00"/>
        <d v="2023-05-06T00:00:00"/>
        <d v="2023-05-13T00:00:00"/>
        <d v="2023-12-02T00:00:00"/>
        <d v="2023-04-12T00:00:00"/>
        <d v="2023-02-05T00:00:00"/>
        <d v="2023-02-28T00:00:00"/>
        <d v="2023-06-12T00:00:00"/>
        <d v="2023-05-28T00:00:00"/>
        <d v="2023-05-17T00:00:00"/>
        <d v="2023-11-01T00:00:00"/>
        <d v="2023-06-18T00:00:00"/>
        <d v="2023-08-16T00:00:00"/>
        <d v="2023-01-11T00:00:00"/>
        <d v="2023-02-18T00:00:00"/>
        <d v="2023-11-19T00:00:00"/>
        <d v="2023-05-11T00:00:00"/>
        <d v="2023-08-21T00:00:00"/>
        <d v="2023-03-10T00:00:00"/>
        <d v="2023-06-04T00:00:00"/>
        <d v="2023-04-28T00:00:00"/>
        <d v="2023-02-01T00:00:00"/>
        <d v="2023-08-11T00:00:00"/>
        <d v="2023-06-28T00:00:00"/>
        <d v="2023-01-24T00:00:00"/>
        <d v="2023-02-24T00:00:00"/>
        <d v="2023-09-11T00:00:00"/>
        <d v="2023-10-13T00:00:00"/>
        <d v="2023-03-23T00:00:00"/>
        <d v="2023-02-25T00:00:00"/>
        <d v="2023-08-14T00:00:00"/>
        <d v="2023-02-06T00:00:00"/>
        <d v="2023-05-22T00:00:00"/>
        <d v="2023-03-28T00:00:00"/>
        <d v="2023-11-16T00:00:00"/>
        <d v="2023-05-16T00:00:00"/>
        <d v="2023-04-08T00:00:00"/>
        <d v="2023-10-11T00:00:00"/>
        <d v="2023-07-15T00:00:00"/>
        <d v="2023-09-28T00:00:00"/>
        <d v="2023-09-16T00:00:00"/>
        <d v="2023-06-01T00:00:00"/>
        <d v="2023-04-22T00:00:00"/>
        <d v="2023-12-05T00:00:00"/>
        <d v="2023-10-12T00:00:00"/>
        <d v="2023-07-24T00:00:00"/>
        <d v="2023-10-04T00:00:00"/>
        <d v="2023-10-05T00:00:00"/>
        <d v="2023-06-06T00:00:00"/>
        <d v="2023-07-26T00:00:00"/>
        <d v="2023-02-13T00:00:00"/>
        <d v="2023-07-28T00:00:00"/>
        <d v="2023-11-21T00:00:00"/>
        <d v="2023-01-19T00:00:00"/>
        <d v="2023-06-20T00:00:00"/>
        <d v="2023-11-06T00:00:00"/>
        <d v="2023-03-01T00:00:00"/>
        <d v="2023-02-23T00:00:00"/>
        <d v="2023-01-20T00:00:00"/>
        <d v="2023-02-02T00:00:00"/>
        <d v="2023-03-04T00:00:00"/>
        <d v="2023-01-13T00:00:00"/>
        <d v="2023-08-20T00:00:00"/>
        <d v="2023-08-28T00:00:00"/>
      </sharedItems>
      <fieldGroup par="19"/>
    </cacheField>
    <cacheField name="Waktu_Insiden" numFmtId="165">
      <sharedItems containsSemiMixedTypes="0" containsNonDate="0" containsDate="1" containsString="0" minDate="1899-12-30T00:01:00" maxDate="1899-12-30T23:59:00"/>
    </cacheField>
    <cacheField name="Shift" numFmtId="1">
      <sharedItems containsSemiMixedTypes="0" containsString="0" containsNumber="1" containsInteger="1" minValue="1" maxValue="3" count="3">
        <n v="1"/>
        <n v="2"/>
        <n v="3"/>
      </sharedItems>
    </cacheField>
    <cacheField name="Jenis_Insiden" numFmtId="0">
      <sharedItems count="4">
        <s v="Medical Treatment"/>
        <s v="First Aid"/>
        <s v="Restricted"/>
        <s v="Fatality"/>
      </sharedItems>
    </cacheField>
    <cacheField name="Lokasi_Insiden" numFmtId="0">
      <sharedItems/>
    </cacheField>
    <cacheField name="Departemen_Terkait" numFmtId="0">
      <sharedItems count="16">
        <s v="Molder"/>
        <s v="Elektrik"/>
        <s v="PPIC"/>
        <s v="Metalize"/>
        <s v="IT"/>
        <s v="Thermoformer"/>
        <s v="Logistics"/>
        <s v="Utility"/>
        <s v="Extruder"/>
        <s v="R&amp;D"/>
        <s v="Finance"/>
        <s v="QA"/>
        <s v="HR"/>
        <s v="Warehouse"/>
        <s v="Marketing"/>
        <s v="Mekanik"/>
      </sharedItems>
    </cacheField>
    <cacheField name="Penyebab_Insiden" numFmtId="0">
      <sharedItems/>
    </cacheField>
    <cacheField name="Kondisi_Korban" numFmtId="0">
      <sharedItems/>
    </cacheField>
    <cacheField name="LDI" numFmtId="0">
      <sharedItems containsSemiMixedTypes="0" containsString="0" containsNumber="1" containsInteger="1" minValue="0" maxValue="3"/>
    </cacheField>
    <cacheField name="LTI INSIDEN" numFmtId="166">
      <sharedItems containsSemiMixedTypes="0" containsNonDate="0" containsDate="1" containsString="0" minDate="1899-12-30T00:00:00" maxDate="1899-12-30T08:00:00"/>
    </cacheField>
    <cacheField name="Durasi_LTI" numFmtId="167">
      <sharedItems containsSemiMixedTypes="0" containsString="0" containsNumber="1" minValue="0.1" maxValue="79.983333333333334"/>
    </cacheField>
    <cacheField name="Biaya_Kerusakan" numFmtId="0">
      <sharedItems containsSemiMixedTypes="0" containsString="0" containsNumber="1" containsInteger="1" minValue="1083272" maxValue="49919818"/>
    </cacheField>
    <cacheField name="Biaya_Pengobatan" numFmtId="0">
      <sharedItems containsSemiMixedTypes="0" containsString="0" containsNumber="1" containsInteger="1" minValue="134884" maxValue="4941525"/>
    </cacheField>
    <cacheField name="Kecelakaan_Lalu_Lintas" numFmtId="0">
      <sharedItems/>
    </cacheField>
    <cacheField name="Days (Tanggal_Insiden)" numFmtId="0" databaseField="0">
      <fieldGroup base="4">
        <rangePr groupBy="days" startDate="2023-01-11T00:00:00" endDate="2023-12-12T00:00:00"/>
        <groupItems count="368">
          <s v="&lt;1/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2/2023"/>
        </groupItems>
      </fieldGroup>
    </cacheField>
    <cacheField name="Months (Tanggal_Insiden)" numFmtId="0" databaseField="0">
      <fieldGroup base="4">
        <rangePr groupBy="months" startDate="2023-01-11T00:00:00" endDate="2023-12-12T00:00:00"/>
        <groupItems count="14">
          <s v="&lt;1/11/2023"/>
          <s v="Jan"/>
          <s v="Feb"/>
          <s v="Mar"/>
          <s v="Apr"/>
          <s v="May"/>
          <s v="Jun"/>
          <s v="Jul"/>
          <s v="Aug"/>
          <s v="Sep"/>
          <s v="Oct"/>
          <s v="Nov"/>
          <s v="Dec"/>
          <s v="&gt;12/12/2023"/>
        </groupItems>
      </fieldGroup>
    </cacheField>
  </cacheFields>
  <extLst>
    <ext xmlns:x14="http://schemas.microsoft.com/office/spreadsheetml/2009/9/main" uri="{725AE2AE-9491-48be-B2B4-4EB974FC3084}">
      <x14:pivotCacheDefinition pivotCacheId="8096800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87.886295023149" createdVersion="8" refreshedVersion="8" minRefreshableVersion="3" recordCount="100" xr:uid="{85DB45E0-1243-40AD-9284-F08AF33835B4}">
  <cacheSource type="worksheet">
    <worksheetSource name="Table1"/>
  </cacheSource>
  <cacheFields count="21">
    <cacheField name="Nomor" numFmtId="0">
      <sharedItems containsSemiMixedTypes="0" containsString="0" containsNumber="1" containsInteger="1" minValue="1" maxValue="100"/>
    </cacheField>
    <cacheField name="Nama_Korban" numFmtId="0">
      <sharedItems/>
    </cacheField>
    <cacheField name="Jenis_Kelamin" numFmtId="0">
      <sharedItems/>
    </cacheField>
    <cacheField name="Usia" numFmtId="0">
      <sharedItems containsSemiMixedTypes="0" containsString="0" containsNumber="1" containsInteger="1" minValue="20" maxValue="48"/>
    </cacheField>
    <cacheField name="Tanggal_Insiden" numFmtId="164">
      <sharedItems containsSemiMixedTypes="0" containsNonDate="0" containsDate="1" containsString="0" minDate="2023-01-11T00:00:00" maxDate="2023-12-12T00:00:00" count="89">
        <d v="2023-01-11T00:00:00"/>
        <d v="2023-01-13T00:00:00"/>
        <d v="2023-01-19T00:00:00"/>
        <d v="2023-01-20T00:00:00"/>
        <d v="2023-01-23T00:00:00"/>
        <d v="2023-01-24T00:00:00"/>
        <d v="2023-02-01T00:00:00"/>
        <d v="2023-02-02T00:00:00"/>
        <d v="2023-02-05T00:00:00"/>
        <d v="2023-02-06T00:00:00"/>
        <d v="2023-02-07T00:00:00"/>
        <d v="2023-02-13T00:00:00"/>
        <d v="2023-02-18T00:00:00"/>
        <d v="2023-02-23T00:00:00"/>
        <d v="2023-02-24T00:00:00"/>
        <d v="2023-02-25T00:00:00"/>
        <d v="2023-02-28T00:00:00"/>
        <d v="2023-03-01T00:00:00"/>
        <d v="2023-03-04T00:00:00"/>
        <d v="2023-03-06T00:00:00"/>
        <d v="2023-03-10T00:00:00"/>
        <d v="2023-03-11T00:00:00"/>
        <d v="2023-03-23T00:00:00"/>
        <d v="2023-03-28T00:00:00"/>
        <d v="2023-04-02T00:00:00"/>
        <d v="2023-04-06T00:00:00"/>
        <d v="2023-04-08T00:00:00"/>
        <d v="2023-04-09T00:00:00"/>
        <d v="2023-04-12T00:00:00"/>
        <d v="2023-04-22T00:00:00"/>
        <d v="2023-04-25T00:00:00"/>
        <d v="2023-04-27T00:00:00"/>
        <d v="2023-04-28T00:00:00"/>
        <d v="2023-05-01T00:00:00"/>
        <d v="2023-05-06T00:00:00"/>
        <d v="2023-05-11T00:00:00"/>
        <d v="2023-05-13T00:00:00"/>
        <d v="2023-05-16T00:00:00"/>
        <d v="2023-05-17T00:00:00"/>
        <d v="2023-05-20T00:00:00"/>
        <d v="2023-05-21T00:00:00"/>
        <d v="2023-05-22T00:00:00"/>
        <d v="2023-05-25T00:00:00"/>
        <d v="2023-05-28T00:00:00"/>
        <d v="2023-06-01T00:00:00"/>
        <d v="2023-06-04T00:00:00"/>
        <d v="2023-06-06T00:00:00"/>
        <d v="2023-06-12T00:00:00"/>
        <d v="2023-06-18T00:00:00"/>
        <d v="2023-06-20T00:00:00"/>
        <d v="2023-06-28T00:00:00"/>
        <d v="2023-07-13T00:00:00"/>
        <d v="2023-07-15T00:00:00"/>
        <d v="2023-07-24T00:00:00"/>
        <d v="2023-07-25T00:00:00"/>
        <d v="2023-07-26T00:00:00"/>
        <d v="2023-07-28T00:00:00"/>
        <d v="2023-08-11T00:00:00"/>
        <d v="2023-08-14T00:00:00"/>
        <d v="2023-08-16T00:00:00"/>
        <d v="2023-08-18T00:00:00"/>
        <d v="2023-08-20T00:00:00"/>
        <d v="2023-08-21T00:00:00"/>
        <d v="2023-08-28T00:00:00"/>
        <d v="2023-09-11T00:00:00"/>
        <d v="2023-09-16T00:00:00"/>
        <d v="2023-09-28T00:00:00"/>
        <d v="2023-10-01T00:00:00"/>
        <d v="2023-10-04T00:00:00"/>
        <d v="2023-10-05T00:00:00"/>
        <d v="2023-10-10T00:00:00"/>
        <d v="2023-10-11T00:00:00"/>
        <d v="2023-10-12T00:00:00"/>
        <d v="2023-10-13T00:00:00"/>
        <d v="2023-10-26T00:00:00"/>
        <d v="2023-11-01T00:00:00"/>
        <d v="2023-11-03T00:00:00"/>
        <d v="2023-11-05T00:00:00"/>
        <d v="2023-11-06T00:00:00"/>
        <d v="2023-11-14T00:00:00"/>
        <d v="2023-11-16T00:00:00"/>
        <d v="2023-11-19T00:00:00"/>
        <d v="2023-11-21T00:00:00"/>
        <d v="2023-11-24T00:00:00"/>
        <d v="2023-11-25T00:00:00"/>
        <d v="2023-11-28T00:00:00"/>
        <d v="2023-12-02T00:00:00"/>
        <d v="2023-12-05T00:00:00"/>
        <d v="2023-12-11T00:00:00"/>
      </sharedItems>
      <fieldGroup par="20"/>
    </cacheField>
    <cacheField name="Waktu_Insiden" numFmtId="165">
      <sharedItems containsSemiMixedTypes="0" containsNonDate="0" containsDate="1" containsString="0" minDate="1899-12-30T00:01:00" maxDate="1899-12-30T23:59:00"/>
    </cacheField>
    <cacheField name="Shift" numFmtId="1">
      <sharedItems containsSemiMixedTypes="0" containsString="0" containsNumber="1" containsInteger="1" minValue="1" maxValue="3"/>
    </cacheField>
    <cacheField name="Jenis_Insiden" numFmtId="0">
      <sharedItems/>
    </cacheField>
    <cacheField name="Lokasi_Insiden" numFmtId="0">
      <sharedItems/>
    </cacheField>
    <cacheField name="Departemen_Terkait" numFmtId="0">
      <sharedItems/>
    </cacheField>
    <cacheField name="Penyebab_Insiden" numFmtId="0">
      <sharedItems/>
    </cacheField>
    <cacheField name="Kondisi_Korban" numFmtId="0">
      <sharedItems/>
    </cacheField>
    <cacheField name="LDI" numFmtId="0">
      <sharedItems containsSemiMixedTypes="0" containsString="0" containsNumber="1" containsInteger="1" minValue="0" maxValue="3"/>
    </cacheField>
    <cacheField name="LTI INSIDEN" numFmtId="166">
      <sharedItems containsSemiMixedTypes="0" containsNonDate="0" containsDate="1" containsString="0" minDate="1899-12-30T00:00:00" maxDate="1899-12-30T14:59:00"/>
    </cacheField>
    <cacheField name="Durasi_LTI" numFmtId="167">
      <sharedItems containsSemiMixedTypes="0" containsString="0" containsNumber="1" minValue="0.1" maxValue="77.25"/>
    </cacheField>
    <cacheField name="Biaya_Kerusakan" numFmtId="0">
      <sharedItems containsSemiMixedTypes="0" containsString="0" containsNumber="1" containsInteger="1" minValue="1083272" maxValue="49919818"/>
    </cacheField>
    <cacheField name="Biaya_Pengobatan" numFmtId="0">
      <sharedItems containsSemiMixedTypes="0" containsString="0" containsNumber="1" containsInteger="1" minValue="134884" maxValue="4941525"/>
    </cacheField>
    <cacheField name="Kecelakaan_Lalu_Lintas" numFmtId="0">
      <sharedItems/>
    </cacheField>
    <cacheField name="Jarak Hari Accident" numFmtId="0">
      <sharedItems containsSemiMixedTypes="0" containsString="0" containsNumber="1" containsInteger="1" minValue="0" maxValue="15" count="15">
        <n v="2"/>
        <n v="6"/>
        <n v="1"/>
        <n v="3"/>
        <n v="0"/>
        <n v="8"/>
        <n v="5"/>
        <n v="4"/>
        <n v="12"/>
        <n v="10"/>
        <n v="15"/>
        <n v="9"/>
        <n v="14"/>
        <n v="7"/>
        <n v="13"/>
      </sharedItems>
    </cacheField>
    <cacheField name="Days (Tanggal_Insiden)" numFmtId="0" databaseField="0">
      <fieldGroup base="4">
        <rangePr groupBy="days" startDate="2023-01-11T00:00:00" endDate="2023-12-12T00:00:00"/>
        <groupItems count="368">
          <s v="&lt;1/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2/2023"/>
        </groupItems>
      </fieldGroup>
    </cacheField>
    <cacheField name="Months (Tanggal_Insiden)" numFmtId="0" databaseField="0">
      <fieldGroup base="4">
        <rangePr groupBy="months" startDate="2023-01-11T00:00:00" endDate="2023-12-12T00:00:00"/>
        <groupItems count="14">
          <s v="&lt;1/11/2023"/>
          <s v="Jan"/>
          <s v="Feb"/>
          <s v="Mar"/>
          <s v="Apr"/>
          <s v="May"/>
          <s v="Jun"/>
          <s v="Jul"/>
          <s v="Aug"/>
          <s v="Sep"/>
          <s v="Oct"/>
          <s v="Nov"/>
          <s v="Dec"/>
          <s v="&gt;12/12/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Kenzie Pradana"/>
    <x v="0"/>
    <x v="0"/>
    <x v="0"/>
    <d v="1899-12-30T03:33:00"/>
    <x v="0"/>
    <x v="0"/>
    <s v="Main Production Area"/>
    <x v="0"/>
    <s v="Alat Rusak"/>
    <s v="Luka Robek"/>
    <n v="1"/>
    <d v="1899-12-30T04:27:00"/>
    <n v="28.45"/>
    <n v="46356491"/>
    <n v="2588747"/>
    <s v="Tidak"/>
  </r>
  <r>
    <x v="1"/>
    <s v="Tania Hastuti"/>
    <x v="1"/>
    <x v="1"/>
    <x v="1"/>
    <d v="1899-12-30T05:33:00"/>
    <x v="0"/>
    <x v="0"/>
    <s v="Main Production Area"/>
    <x v="1"/>
    <s v="Alat Rusak"/>
    <s v="Cedera Ringan"/>
    <n v="2"/>
    <d v="1899-12-30T02:27:00"/>
    <n v="50.45"/>
    <n v="44927583"/>
    <n v="4941525"/>
    <s v="Tidak"/>
  </r>
  <r>
    <x v="2"/>
    <s v="Daruna Siregar"/>
    <x v="0"/>
    <x v="2"/>
    <x v="2"/>
    <d v="1899-12-30T10:48:00"/>
    <x v="1"/>
    <x v="1"/>
    <s v="Main Production Area"/>
    <x v="2"/>
    <s v="Alat Rusak"/>
    <s v="Tersengat Listrik Ringan"/>
    <n v="0"/>
    <d v="1899-12-30T06:12:00"/>
    <n v="6.2"/>
    <n v="39443537"/>
    <n v="714423"/>
    <s v="Tidak"/>
  </r>
  <r>
    <x v="3"/>
    <s v="Purwadi Wastuti"/>
    <x v="0"/>
    <x v="3"/>
    <x v="3"/>
    <d v="1899-12-30T23:27:00"/>
    <x v="2"/>
    <x v="0"/>
    <s v="Metalizing"/>
    <x v="3"/>
    <s v="Faktor Manusia"/>
    <s v="Cedera Ringan"/>
    <n v="2"/>
    <d v="1899-12-30T00:32:00"/>
    <n v="48.533333333333331"/>
    <n v="15715944"/>
    <n v="4836581"/>
    <s v="Tidak"/>
  </r>
  <r>
    <x v="4"/>
    <s v="Kartika Hidayanto"/>
    <x v="1"/>
    <x v="4"/>
    <x v="4"/>
    <d v="1899-12-30T10:08:00"/>
    <x v="1"/>
    <x v="0"/>
    <s v="Break Room"/>
    <x v="4"/>
    <s v="Faktor Manusia"/>
    <s v="Luka Jahitan"/>
    <n v="2"/>
    <d v="1899-12-30T06:52:00"/>
    <n v="54.866666666666667"/>
    <n v="10082985"/>
    <n v="134884"/>
    <s v="Tidak"/>
  </r>
  <r>
    <x v="5"/>
    <s v="Nadine Suwarno"/>
    <x v="1"/>
    <x v="0"/>
    <x v="5"/>
    <d v="1899-12-30T03:33:00"/>
    <x v="0"/>
    <x v="0"/>
    <s v="Main Production Area"/>
    <x v="0"/>
    <s v="Faktor Manusia"/>
    <s v="Luka Dalam"/>
    <n v="1"/>
    <d v="1899-12-30T04:27:00"/>
    <n v="28.45"/>
    <n v="24257694"/>
    <n v="4170306"/>
    <s v="Tidak"/>
  </r>
  <r>
    <x v="6"/>
    <s v="Eja Ardianto"/>
    <x v="0"/>
    <x v="5"/>
    <x v="6"/>
    <d v="1899-12-30T09:02:00"/>
    <x v="1"/>
    <x v="0"/>
    <s v="Main Production Area"/>
    <x v="5"/>
    <s v="Alat Rusak"/>
    <s v="Cedera Ringan"/>
    <n v="0"/>
    <d v="1899-12-30T07:58:00"/>
    <n v="7.9666666666666668"/>
    <n v="33989144"/>
    <n v="3747265"/>
    <s v="Tidak"/>
  </r>
  <r>
    <x v="7"/>
    <s v="Puput Prayoga"/>
    <x v="1"/>
    <x v="6"/>
    <x v="7"/>
    <d v="1899-12-30T23:16:00"/>
    <x v="2"/>
    <x v="0"/>
    <s v="Metalizing"/>
    <x v="3"/>
    <s v="Kesalahan Prosedur"/>
    <s v="Luka Robek"/>
    <n v="3"/>
    <d v="1899-12-30T00:43:00"/>
    <n v="72.716666666666669"/>
    <n v="23426174"/>
    <n v="1350820"/>
    <s v="Tidak"/>
  </r>
  <r>
    <x v="8"/>
    <s v="Hamima Thamrin"/>
    <x v="1"/>
    <x v="7"/>
    <x v="8"/>
    <d v="1899-12-30T04:32:00"/>
    <x v="0"/>
    <x v="0"/>
    <s v="Support Material Storage"/>
    <x v="6"/>
    <s v="Faktor Manusia"/>
    <s v="Luka Jahitan"/>
    <n v="2"/>
    <d v="1899-12-30T03:28:00"/>
    <n v="51.466666666666669"/>
    <n v="43337077"/>
    <n v="4909249"/>
    <s v="Tidak"/>
  </r>
  <r>
    <x v="9"/>
    <s v="Bakiman Mahendra"/>
    <x v="0"/>
    <x v="8"/>
    <x v="9"/>
    <d v="1899-12-30T04:34:00"/>
    <x v="0"/>
    <x v="0"/>
    <s v="Feeding"/>
    <x v="7"/>
    <s v="Alat Rusak"/>
    <s v="Luka Robek"/>
    <n v="0"/>
    <d v="1899-12-30T03:26:00"/>
    <n v="3.4333333333333336"/>
    <n v="27155073"/>
    <n v="988121"/>
    <s v="Tidak"/>
  </r>
  <r>
    <x v="10"/>
    <s v="Jumari Andriani"/>
    <x v="0"/>
    <x v="9"/>
    <x v="10"/>
    <d v="1899-12-30T00:01:00"/>
    <x v="0"/>
    <x v="0"/>
    <s v="Feeding"/>
    <x v="8"/>
    <s v="Kesalahan Prosedur"/>
    <s v="Cedera Ringan"/>
    <n v="3"/>
    <d v="1899-12-30T07:59:00"/>
    <n v="79.983333333333334"/>
    <n v="1083272"/>
    <n v="3566410"/>
    <s v="Tidak"/>
  </r>
  <r>
    <x v="11"/>
    <s v="Zaenab Kusumo"/>
    <x v="1"/>
    <x v="10"/>
    <x v="11"/>
    <d v="1899-12-30T02:10:00"/>
    <x v="0"/>
    <x v="0"/>
    <s v="Break Room"/>
    <x v="9"/>
    <s v="Alat Rusak"/>
    <s v="Cedera Ringan"/>
    <n v="2"/>
    <d v="1899-12-30T05:50:00"/>
    <n v="53.833333333333336"/>
    <n v="46543759"/>
    <n v="2904387"/>
    <s v="Tidak"/>
  </r>
  <r>
    <x v="12"/>
    <s v="Prayitna Kuswoyo"/>
    <x v="0"/>
    <x v="0"/>
    <x v="12"/>
    <d v="1899-12-30T16:26:00"/>
    <x v="1"/>
    <x v="2"/>
    <s v="Jalan Diponegoro, Sidoarjo"/>
    <x v="10"/>
    <s v="Alat Rusak"/>
    <s v="Cedera Akibat Kecelakaan Lalu Lintas"/>
    <n v="1"/>
    <d v="1899-12-30T00:34:00"/>
    <n v="24.566666666666666"/>
    <n v="45917610"/>
    <n v="1242729"/>
    <s v="Ya"/>
  </r>
  <r>
    <x v="13"/>
    <s v="Najwa Situmorang"/>
    <x v="1"/>
    <x v="11"/>
    <x v="13"/>
    <d v="1899-12-30T14:23:00"/>
    <x v="1"/>
    <x v="0"/>
    <s v="Blow Molding"/>
    <x v="7"/>
    <s v="Lingkungan Kerja"/>
    <s v="Cedera Ringan"/>
    <n v="3"/>
    <d v="1899-12-30T02:37:00"/>
    <n v="74.61666666666666"/>
    <n v="6185927"/>
    <n v="4384355"/>
    <s v="Tidak"/>
  </r>
  <r>
    <x v="14"/>
    <s v="Ani Nababan"/>
    <x v="1"/>
    <x v="12"/>
    <x v="14"/>
    <d v="1899-12-30T19:13:00"/>
    <x v="2"/>
    <x v="0"/>
    <s v="Main Production Area"/>
    <x v="11"/>
    <s v="Kesalahan Prosedur"/>
    <s v="Luka Robek"/>
    <n v="2"/>
    <d v="1899-12-30T04:46:00"/>
    <n v="52.766666666666666"/>
    <n v="30313142"/>
    <n v="4705000"/>
    <s v="Tidak"/>
  </r>
  <r>
    <x v="15"/>
    <s v="Rahmi Adriansyah"/>
    <x v="1"/>
    <x v="13"/>
    <x v="15"/>
    <d v="1899-12-30T04:43:00"/>
    <x v="0"/>
    <x v="0"/>
    <s v="Main Production Area"/>
    <x v="1"/>
    <s v="Faktor Manusia"/>
    <s v="Luka Robek"/>
    <n v="2"/>
    <d v="1899-12-30T03:17:00"/>
    <n v="51.283333333333331"/>
    <n v="19755968"/>
    <n v="4544086"/>
    <s v="Tidak"/>
  </r>
  <r>
    <x v="16"/>
    <s v="Aswani Sitompul"/>
    <x v="0"/>
    <x v="14"/>
    <x v="16"/>
    <d v="1899-12-30T04:56:00"/>
    <x v="0"/>
    <x v="1"/>
    <s v="Break Room"/>
    <x v="12"/>
    <s v="Lingkungan Kerja"/>
    <s v="Terkena Benturan Ringan"/>
    <n v="2"/>
    <d v="1899-12-30T03:04:00"/>
    <n v="51.06666666666667"/>
    <n v="34406821"/>
    <n v="2291632"/>
    <s v="Tidak"/>
  </r>
  <r>
    <x v="17"/>
    <s v="Olivia Laksita"/>
    <x v="1"/>
    <x v="15"/>
    <x v="17"/>
    <d v="1899-12-30T00:28:00"/>
    <x v="0"/>
    <x v="3"/>
    <s v="Main Production Area"/>
    <x v="2"/>
    <s v="Kesalahan Prosedur"/>
    <s v="Cedera Fatal"/>
    <n v="2"/>
    <d v="1899-12-30T07:32:00"/>
    <n v="55.533333333333331"/>
    <n v="20670760"/>
    <n v="2780135"/>
    <s v="Tidak"/>
  </r>
  <r>
    <x v="18"/>
    <s v="Ani Maheswara"/>
    <x v="1"/>
    <x v="9"/>
    <x v="18"/>
    <d v="1899-12-30T03:26:00"/>
    <x v="0"/>
    <x v="2"/>
    <s v="Feeding"/>
    <x v="7"/>
    <s v="Alat Rusak"/>
    <s v="Cedera Lutut"/>
    <n v="1"/>
    <d v="1899-12-30T04:34:00"/>
    <n v="28.566666666666666"/>
    <n v="10234970"/>
    <n v="3772994"/>
    <s v="Tidak"/>
  </r>
  <r>
    <x v="19"/>
    <s v="Jasmin Nasyiah"/>
    <x v="1"/>
    <x v="3"/>
    <x v="19"/>
    <d v="1899-12-30T02:42:00"/>
    <x v="0"/>
    <x v="0"/>
    <s v="Raw Material Storage"/>
    <x v="13"/>
    <s v="Alat Rusak"/>
    <s v="Luka Robek"/>
    <n v="0"/>
    <d v="1899-12-30T05:18:00"/>
    <n v="5.3"/>
    <n v="10723774"/>
    <n v="2105536"/>
    <s v="Tidak"/>
  </r>
  <r>
    <x v="20"/>
    <s v="Karsana Hassanah"/>
    <x v="0"/>
    <x v="14"/>
    <x v="20"/>
    <d v="1899-12-30T04:27:00"/>
    <x v="0"/>
    <x v="0"/>
    <s v="Office Area"/>
    <x v="14"/>
    <s v="Faktor Manusia"/>
    <s v="Luka Jahitan"/>
    <n v="2"/>
    <d v="1899-12-30T03:33:00"/>
    <n v="51.55"/>
    <n v="15955249"/>
    <n v="4722817"/>
    <s v="Tidak"/>
  </r>
  <r>
    <x v="21"/>
    <s v="Rahmi Agustina"/>
    <x v="1"/>
    <x v="9"/>
    <x v="21"/>
    <d v="1899-12-30T19:46:00"/>
    <x v="2"/>
    <x v="1"/>
    <s v="Injection Molding"/>
    <x v="0"/>
    <s v="Lingkungan Kerja"/>
    <s v="Luka Bakar Ringan"/>
    <n v="0"/>
    <d v="1899-12-30T04:13:00"/>
    <n v="4.2166666666666668"/>
    <n v="27790510"/>
    <n v="2725554"/>
    <s v="Tidak"/>
  </r>
  <r>
    <x v="22"/>
    <s v="Bakti Firgantoro"/>
    <x v="0"/>
    <x v="4"/>
    <x v="22"/>
    <d v="1899-12-30T06:43:00"/>
    <x v="0"/>
    <x v="1"/>
    <s v="Prayer Room"/>
    <x v="10"/>
    <s v="Alat Rusak"/>
    <s v="Tersengat Listrik Ringan"/>
    <n v="2"/>
    <d v="1899-12-30T01:17:00"/>
    <n v="49.283333333333331"/>
    <n v="13963298"/>
    <n v="3939916"/>
    <s v="Tidak"/>
  </r>
  <r>
    <x v="23"/>
    <s v="Rini Novitasari"/>
    <x v="1"/>
    <x v="10"/>
    <x v="23"/>
    <d v="1899-12-30T05:43:00"/>
    <x v="0"/>
    <x v="0"/>
    <s v="Main Production Area"/>
    <x v="8"/>
    <s v="Kesalahan Prosedur"/>
    <s v="Cedera Ringan"/>
    <n v="2"/>
    <d v="1899-12-30T02:17:00"/>
    <n v="50.283333333333331"/>
    <n v="31261002"/>
    <n v="1699118"/>
    <s v="Tidak"/>
  </r>
  <r>
    <x v="24"/>
    <s v="Salsabila Wijayanti"/>
    <x v="1"/>
    <x v="16"/>
    <x v="24"/>
    <d v="1899-12-30T17:17:00"/>
    <x v="2"/>
    <x v="0"/>
    <s v="Main Production Area"/>
    <x v="2"/>
    <s v="Lingkungan Kerja"/>
    <s v="Luka Robek"/>
    <n v="0"/>
    <d v="1899-12-30T06:42:00"/>
    <n v="6.7"/>
    <n v="46942747"/>
    <n v="4378112"/>
    <s v="Tidak"/>
  </r>
  <r>
    <x v="25"/>
    <s v="Jamalia Sitorus"/>
    <x v="1"/>
    <x v="17"/>
    <x v="21"/>
    <d v="1899-12-30T02:31:00"/>
    <x v="0"/>
    <x v="3"/>
    <s v="Main Production Area"/>
    <x v="5"/>
    <s v="Kesalahan Prosedur"/>
    <s v="Kematian"/>
    <n v="0"/>
    <d v="1899-12-30T05:29:00"/>
    <n v="5.4833333333333334"/>
    <n v="20159749"/>
    <n v="397018"/>
    <s v="Tidak"/>
  </r>
  <r>
    <x v="26"/>
    <s v="Lidya Handayani"/>
    <x v="1"/>
    <x v="10"/>
    <x v="25"/>
    <d v="1899-12-30T00:17:00"/>
    <x v="0"/>
    <x v="1"/>
    <s v="Extrusion"/>
    <x v="8"/>
    <s v="Faktor Manusia"/>
    <s v="Terkena Benturan Ringan"/>
    <n v="0"/>
    <d v="1899-12-30T07:43:00"/>
    <n v="7.7166666666666668"/>
    <n v="40877045"/>
    <n v="3160626"/>
    <s v="Tidak"/>
  </r>
  <r>
    <x v="27"/>
    <s v="Edi Hartati"/>
    <x v="0"/>
    <x v="8"/>
    <x v="26"/>
    <d v="1899-12-30T09:49:00"/>
    <x v="1"/>
    <x v="0"/>
    <s v="Break Room"/>
    <x v="10"/>
    <s v="Alat Rusak"/>
    <s v="Luka Jahitan"/>
    <n v="0"/>
    <d v="1899-12-30T07:11:00"/>
    <n v="7.1833333333333336"/>
    <n v="27018887"/>
    <n v="1480886"/>
    <s v="Tidak"/>
  </r>
  <r>
    <x v="28"/>
    <s v="Candra Hardiansyah"/>
    <x v="0"/>
    <x v="18"/>
    <x v="27"/>
    <d v="1899-12-30T02:50:00"/>
    <x v="0"/>
    <x v="0"/>
    <s v="Jalan Basuki Rahmat, Surabaya"/>
    <x v="7"/>
    <s v="Alat Rusak"/>
    <s v="Cedera Akibat Kecelakaan Lalu Lintas"/>
    <n v="3"/>
    <d v="1899-12-30T05:10:00"/>
    <n v="77.166666666666671"/>
    <n v="47450171"/>
    <n v="4888857"/>
    <s v="Ya"/>
  </r>
  <r>
    <x v="29"/>
    <s v="Reza Utama"/>
    <x v="0"/>
    <x v="3"/>
    <x v="28"/>
    <d v="1899-12-30T04:33:00"/>
    <x v="0"/>
    <x v="1"/>
    <s v="Finished Goods Storage"/>
    <x v="6"/>
    <s v="Lingkungan Kerja"/>
    <s v="Terkena Benturan Ringan"/>
    <n v="1"/>
    <d v="1899-12-30T03:27:00"/>
    <n v="27.45"/>
    <n v="15232611"/>
    <n v="3568768"/>
    <s v="Tidak"/>
  </r>
  <r>
    <x v="30"/>
    <s v="Devi Laksmiwati"/>
    <x v="1"/>
    <x v="15"/>
    <x v="29"/>
    <d v="1899-12-30T01:57:00"/>
    <x v="0"/>
    <x v="0"/>
    <s v="Washing Area"/>
    <x v="7"/>
    <s v="Alat Rusak"/>
    <s v="Luka Dalam"/>
    <n v="1"/>
    <d v="1899-12-30T06:03:00"/>
    <n v="30.05"/>
    <n v="17184942"/>
    <n v="257488"/>
    <s v="Tidak"/>
  </r>
  <r>
    <x v="31"/>
    <s v="Vanya Nashiruddin"/>
    <x v="1"/>
    <x v="2"/>
    <x v="30"/>
    <d v="1899-12-30T06:13:00"/>
    <x v="0"/>
    <x v="0"/>
    <s v="Slitting"/>
    <x v="7"/>
    <s v="Lingkungan Kerja"/>
    <s v="Luka Robek"/>
    <n v="1"/>
    <d v="1899-12-30T01:47:00"/>
    <n v="25.783333333333331"/>
    <n v="23884339"/>
    <n v="4876090"/>
    <s v="Tidak"/>
  </r>
  <r>
    <x v="32"/>
    <s v="Puspa Laksita"/>
    <x v="1"/>
    <x v="18"/>
    <x v="31"/>
    <d v="1899-12-30T04:18:00"/>
    <x v="0"/>
    <x v="0"/>
    <s v="Main Production Area"/>
    <x v="2"/>
    <s v="Kesalahan Prosedur"/>
    <s v="Luka Robek"/>
    <n v="1"/>
    <d v="1899-12-30T03:42:00"/>
    <n v="27.7"/>
    <n v="35755525"/>
    <n v="1422593"/>
    <s v="Tidak"/>
  </r>
  <r>
    <x v="33"/>
    <s v="Olivia Wasita"/>
    <x v="1"/>
    <x v="19"/>
    <x v="32"/>
    <d v="1899-12-30T22:05:00"/>
    <x v="2"/>
    <x v="2"/>
    <s v="Jalan Raya Darmo, Surabaya"/>
    <x v="14"/>
    <s v="Lingkungan Kerja"/>
    <s v="Cedera Akibat Kecelakaan Lalu Lintas"/>
    <n v="2"/>
    <d v="1899-12-30T01:54:00"/>
    <n v="49.9"/>
    <n v="22078290"/>
    <n v="3611590"/>
    <s v="Ya"/>
  </r>
  <r>
    <x v="34"/>
    <s v="Eja Safitri"/>
    <x v="0"/>
    <x v="17"/>
    <x v="33"/>
    <d v="1899-12-30T18:12:00"/>
    <x v="2"/>
    <x v="0"/>
    <s v="Finished Goods Storage"/>
    <x v="13"/>
    <s v="Faktor Manusia"/>
    <s v="Cedera Ringan"/>
    <n v="0"/>
    <d v="1899-12-30T05:47:00"/>
    <n v="5.7833333333333332"/>
    <n v="34040406"/>
    <n v="3949742"/>
    <s v="Tidak"/>
  </r>
  <r>
    <x v="35"/>
    <s v="Ganda Wibowo"/>
    <x v="0"/>
    <x v="15"/>
    <x v="34"/>
    <d v="1899-12-30T05:16:00"/>
    <x v="0"/>
    <x v="2"/>
    <s v="Washing Area"/>
    <x v="1"/>
    <s v="Faktor Manusia"/>
    <s v="Cedera Pergelangan"/>
    <n v="1"/>
    <d v="1899-12-30T02:44:00"/>
    <n v="26.733333333333334"/>
    <n v="30540339"/>
    <n v="1680666"/>
    <s v="Tidak"/>
  </r>
  <r>
    <x v="36"/>
    <s v="Galak Permadi"/>
    <x v="0"/>
    <x v="9"/>
    <x v="35"/>
    <d v="1899-12-30T09:48:00"/>
    <x v="1"/>
    <x v="0"/>
    <s v="Hazardous Material Warehouse"/>
    <x v="13"/>
    <s v="Lingkungan Kerja"/>
    <s v="Luka Dalam"/>
    <n v="1"/>
    <d v="1899-12-30T07:12:00"/>
    <n v="31.2"/>
    <n v="24435587"/>
    <n v="2163229"/>
    <s v="Tidak"/>
  </r>
  <r>
    <x v="37"/>
    <s v="Samiah Siregar"/>
    <x v="1"/>
    <x v="3"/>
    <x v="36"/>
    <d v="1899-12-30T23:33:00"/>
    <x v="2"/>
    <x v="2"/>
    <s v="Main Production Area"/>
    <x v="0"/>
    <s v="Alat Rusak"/>
    <s v="Patah Tulang (Tangan)"/>
    <n v="2"/>
    <d v="1899-12-30T00:26:00"/>
    <n v="48.43333333333333"/>
    <n v="35916621"/>
    <n v="300833"/>
    <s v="Tidak"/>
  </r>
  <r>
    <x v="38"/>
    <s v="Cinta Lailasari"/>
    <x v="1"/>
    <x v="20"/>
    <x v="37"/>
    <d v="1899-12-30T04:24:00"/>
    <x v="0"/>
    <x v="0"/>
    <s v="Main Production Area"/>
    <x v="0"/>
    <s v="Kesalahan Prosedur"/>
    <s v="Luka Jahitan"/>
    <n v="1"/>
    <d v="1899-12-30T03:36:00"/>
    <n v="27.6"/>
    <n v="17978563"/>
    <n v="1038093"/>
    <s v="Tidak"/>
  </r>
  <r>
    <x v="39"/>
    <s v="Patricia Winarno"/>
    <x v="1"/>
    <x v="21"/>
    <x v="38"/>
    <d v="1899-12-30T02:11:00"/>
    <x v="0"/>
    <x v="0"/>
    <s v="Main Production Area"/>
    <x v="2"/>
    <s v="Kesalahan Prosedur"/>
    <s v="Luka Robek"/>
    <n v="0"/>
    <d v="1899-12-30T05:49:00"/>
    <n v="5.8166666666666664"/>
    <n v="11146793"/>
    <n v="4177363"/>
    <s v="Tidak"/>
  </r>
  <r>
    <x v="40"/>
    <s v="Oman Nuraini"/>
    <x v="0"/>
    <x v="10"/>
    <x v="39"/>
    <d v="1899-12-30T11:40:00"/>
    <x v="1"/>
    <x v="0"/>
    <s v="Jalan Ahmad Yani, Surabaya"/>
    <x v="6"/>
    <s v="Kesalahan Prosedur"/>
    <s v="Cedera Akibat Kecelakaan Lalu Lintas"/>
    <n v="1"/>
    <d v="1899-12-30T05:20:00"/>
    <n v="29.333333333333332"/>
    <n v="15993831"/>
    <n v="2517382"/>
    <s v="Ya"/>
  </r>
  <r>
    <x v="41"/>
    <s v="Ajiman Uwais"/>
    <x v="0"/>
    <x v="22"/>
    <x v="40"/>
    <d v="1899-12-30T00:51:00"/>
    <x v="0"/>
    <x v="0"/>
    <s v="Prayer Room"/>
    <x v="10"/>
    <s v="Kesalahan Prosedur"/>
    <s v="Luka Jahitan"/>
    <n v="0"/>
    <d v="1899-12-30T07:09:00"/>
    <n v="7.15"/>
    <n v="14694824"/>
    <n v="2208528"/>
    <s v="Tidak"/>
  </r>
  <r>
    <x v="42"/>
    <s v="Michelle Firmansyah"/>
    <x v="1"/>
    <x v="12"/>
    <x v="41"/>
    <d v="1899-12-30T03:49:00"/>
    <x v="0"/>
    <x v="2"/>
    <s v="Jalan Kartini, Sidoarjo"/>
    <x v="2"/>
    <s v="Kesalahan Prosedur"/>
    <s v="Cedera Akibat Kecelakaan Lalu Lintas"/>
    <n v="3"/>
    <d v="1899-12-30T04:11:00"/>
    <n v="76.183333333333337"/>
    <n v="28166082"/>
    <n v="4916347"/>
    <s v="Ya"/>
  </r>
  <r>
    <x v="43"/>
    <s v="Raden Waluyo"/>
    <x v="0"/>
    <x v="8"/>
    <x v="42"/>
    <d v="1899-12-30T02:39:00"/>
    <x v="0"/>
    <x v="0"/>
    <s v="Main Production Area"/>
    <x v="0"/>
    <s v="Alat Rusak"/>
    <s v="Luka Dalam"/>
    <n v="2"/>
    <d v="1899-12-30T05:21:00"/>
    <n v="53.35"/>
    <n v="18763998"/>
    <n v="3831011"/>
    <s v="Tidak"/>
  </r>
  <r>
    <x v="44"/>
    <s v="Vera Tamba"/>
    <x v="1"/>
    <x v="12"/>
    <x v="43"/>
    <d v="1899-12-30T00:29:00"/>
    <x v="0"/>
    <x v="0"/>
    <s v="Quality Control Area"/>
    <x v="11"/>
    <s v="Alat Rusak"/>
    <s v="Luka Robek"/>
    <n v="2"/>
    <d v="1899-12-30T07:31:00"/>
    <n v="55.516666666666666"/>
    <n v="26457343"/>
    <n v="1412837"/>
    <s v="Tidak"/>
  </r>
  <r>
    <x v="45"/>
    <s v="Asmuni Haryanti"/>
    <x v="0"/>
    <x v="23"/>
    <x v="44"/>
    <d v="1899-12-30T00:31:00"/>
    <x v="0"/>
    <x v="0"/>
    <s v="Finished Goods Storage"/>
    <x v="13"/>
    <s v="Lingkungan Kerja"/>
    <s v="Cedera Ringan"/>
    <n v="1"/>
    <d v="1899-12-30T07:29:00"/>
    <n v="31.483333333333334"/>
    <n v="3657804"/>
    <n v="4245082"/>
    <s v="Tidak"/>
  </r>
  <r>
    <x v="46"/>
    <s v="Bahuwirya Ardianto"/>
    <x v="0"/>
    <x v="2"/>
    <x v="45"/>
    <d v="1899-12-30T06:17:00"/>
    <x v="0"/>
    <x v="0"/>
    <s v="Office Area"/>
    <x v="14"/>
    <s v="Alat Rusak"/>
    <s v="Cedera Ringan"/>
    <n v="1"/>
    <d v="1899-12-30T01:43:00"/>
    <n v="25.716666666666669"/>
    <n v="16534104"/>
    <n v="3950097"/>
    <s v="Tidak"/>
  </r>
  <r>
    <x v="47"/>
    <s v="Edward Prayoga"/>
    <x v="0"/>
    <x v="23"/>
    <x v="46"/>
    <d v="1899-12-30T15:56:00"/>
    <x v="1"/>
    <x v="1"/>
    <s v="Prayer Room"/>
    <x v="9"/>
    <s v="Faktor Manusia"/>
    <s v="Tergores"/>
    <n v="2"/>
    <d v="1899-12-30T01:04:00"/>
    <n v="49.06666666666667"/>
    <n v="16966884"/>
    <n v="4446311"/>
    <s v="Tidak"/>
  </r>
  <r>
    <x v="48"/>
    <s v="Rachel Napitupulu"/>
    <x v="1"/>
    <x v="2"/>
    <x v="47"/>
    <d v="1899-12-30T00:59:00"/>
    <x v="0"/>
    <x v="0"/>
    <s v="Slitting"/>
    <x v="15"/>
    <s v="Lingkungan Kerja"/>
    <s v="Luka Robek"/>
    <n v="1"/>
    <d v="1899-12-30T07:01:00"/>
    <n v="31.016666666666666"/>
    <n v="5814993"/>
    <n v="3800455"/>
    <s v="Tidak"/>
  </r>
  <r>
    <x v="49"/>
    <s v="Ratih Permadi"/>
    <x v="1"/>
    <x v="11"/>
    <x v="48"/>
    <d v="1899-12-30T05:46:00"/>
    <x v="0"/>
    <x v="0"/>
    <s v="Office Area"/>
    <x v="14"/>
    <s v="Faktor Manusia"/>
    <s v="Cedera Ringan"/>
    <n v="1"/>
    <d v="1899-12-30T02:14:00"/>
    <n v="26.233333333333334"/>
    <n v="12985986"/>
    <n v="2112787"/>
    <s v="Tidak"/>
  </r>
  <r>
    <x v="50"/>
    <s v="Eko Hartati"/>
    <x v="0"/>
    <x v="21"/>
    <x v="49"/>
    <d v="1899-12-30T09:00:00"/>
    <x v="1"/>
    <x v="1"/>
    <s v="Feeding"/>
    <x v="8"/>
    <s v="Lingkungan Kerja"/>
    <s v="Luka Bakar Ringan"/>
    <n v="0"/>
    <d v="1899-12-30T08:00:00"/>
    <n v="8"/>
    <n v="22126087"/>
    <n v="1317453"/>
    <s v="Tidak"/>
  </r>
  <r>
    <x v="51"/>
    <s v="Laras Thamrin"/>
    <x v="1"/>
    <x v="20"/>
    <x v="50"/>
    <d v="1899-12-30T03:04:00"/>
    <x v="0"/>
    <x v="0"/>
    <s v="Metalizing"/>
    <x v="1"/>
    <s v="Kesalahan Prosedur"/>
    <s v="Luka Jahitan"/>
    <n v="0"/>
    <d v="1899-12-30T04:56:00"/>
    <n v="4.9333333333333336"/>
    <n v="27592648"/>
    <n v="3985511"/>
    <s v="Tidak"/>
  </r>
  <r>
    <x v="52"/>
    <s v="Irma Prakasa"/>
    <x v="1"/>
    <x v="7"/>
    <x v="34"/>
    <d v="1899-12-30T18:18:00"/>
    <x v="2"/>
    <x v="0"/>
    <s v="Office Area"/>
    <x v="14"/>
    <s v="Kesalahan Prosedur"/>
    <s v="Luka Jahitan"/>
    <n v="1"/>
    <d v="1899-12-30T05:41:00"/>
    <n v="29.683333333333334"/>
    <n v="20760822"/>
    <n v="2366471"/>
    <s v="Tidak"/>
  </r>
  <r>
    <x v="53"/>
    <s v="Himawan Rajasa"/>
    <x v="0"/>
    <x v="21"/>
    <x v="51"/>
    <d v="1899-12-30T06:51:00"/>
    <x v="0"/>
    <x v="0"/>
    <s v="Break Room"/>
    <x v="9"/>
    <s v="Faktor Manusia"/>
    <s v="Luka Jahitan"/>
    <n v="2"/>
    <d v="1899-12-30T01:09:00"/>
    <n v="49.15"/>
    <n v="21842525"/>
    <n v="412574"/>
    <s v="Tidak"/>
  </r>
  <r>
    <x v="54"/>
    <s v="Wani Nugroho"/>
    <x v="1"/>
    <x v="24"/>
    <x v="20"/>
    <d v="1899-12-30T04:11:00"/>
    <x v="0"/>
    <x v="0"/>
    <s v="Office Area"/>
    <x v="14"/>
    <s v="Lingkungan Kerja"/>
    <s v="Luka Jahitan"/>
    <n v="0"/>
    <d v="1899-12-30T03:49:00"/>
    <n v="3.8166666666666664"/>
    <n v="14814234"/>
    <n v="2308054"/>
    <s v="Tidak"/>
  </r>
  <r>
    <x v="55"/>
    <s v="Taufik Wulandari"/>
    <x v="0"/>
    <x v="22"/>
    <x v="52"/>
    <d v="1899-12-30T01:10:00"/>
    <x v="0"/>
    <x v="3"/>
    <s v="Main Production Area"/>
    <x v="2"/>
    <s v="Faktor Manusia"/>
    <s v="Kematian"/>
    <n v="2"/>
    <d v="1899-12-30T06:50:00"/>
    <n v="54.833333333333336"/>
    <n v="49263550"/>
    <n v="343741"/>
    <s v="Tidak"/>
  </r>
  <r>
    <x v="56"/>
    <s v="Farhunnisa Pratama"/>
    <x v="1"/>
    <x v="9"/>
    <x v="53"/>
    <d v="1899-12-30T17:28:00"/>
    <x v="2"/>
    <x v="1"/>
    <s v="Office Area"/>
    <x v="10"/>
    <s v="Faktor Manusia"/>
    <s v="Luka Bakar Ringan"/>
    <n v="1"/>
    <d v="1899-12-30T06:31:00"/>
    <n v="30.516666666666666"/>
    <n v="7951397"/>
    <n v="4796373"/>
    <s v="Tidak"/>
  </r>
  <r>
    <x v="57"/>
    <s v="Ida Rahayu"/>
    <x v="1"/>
    <x v="25"/>
    <x v="54"/>
    <d v="1899-12-30T05:47:00"/>
    <x v="0"/>
    <x v="0"/>
    <s v="Office Area"/>
    <x v="4"/>
    <s v="Faktor Manusia"/>
    <s v="Luka Robek"/>
    <n v="1"/>
    <d v="1899-12-30T02:13:00"/>
    <n v="26.216666666666669"/>
    <n v="32727335"/>
    <n v="1537577"/>
    <s v="Tidak"/>
  </r>
  <r>
    <x v="58"/>
    <s v="Gilda Zulaika"/>
    <x v="1"/>
    <x v="1"/>
    <x v="34"/>
    <d v="1899-12-30T01:41:00"/>
    <x v="0"/>
    <x v="0"/>
    <s v="Extrusion"/>
    <x v="8"/>
    <s v="Kesalahan Prosedur"/>
    <s v="Cedera Ringan"/>
    <n v="1"/>
    <d v="1899-12-30T06:19:00"/>
    <n v="30.316666666666666"/>
    <n v="34591422"/>
    <n v="2777506"/>
    <s v="Tidak"/>
  </r>
  <r>
    <x v="59"/>
    <s v="Perkasa Zulkarnain"/>
    <x v="0"/>
    <x v="21"/>
    <x v="55"/>
    <d v="1899-12-30T01:13:00"/>
    <x v="0"/>
    <x v="0"/>
    <s v="Office Area"/>
    <x v="4"/>
    <s v="Kesalahan Prosedur"/>
    <s v="Cedera Ringan"/>
    <n v="0"/>
    <d v="1899-12-30T06:47:00"/>
    <n v="6.7833333333333332"/>
    <n v="49340800"/>
    <n v="2546774"/>
    <s v="Tidak"/>
  </r>
  <r>
    <x v="60"/>
    <s v="Fitriani Widodo"/>
    <x v="1"/>
    <x v="20"/>
    <x v="8"/>
    <d v="1899-12-30T16:31:00"/>
    <x v="1"/>
    <x v="0"/>
    <s v="Quality Control Area"/>
    <x v="11"/>
    <s v="Faktor Manusia"/>
    <s v="Luka Robek"/>
    <n v="0"/>
    <d v="1899-12-30T00:29:00"/>
    <n v="0.48333333333333334"/>
    <n v="17146864"/>
    <n v="2413006"/>
    <s v="Tidak"/>
  </r>
  <r>
    <x v="61"/>
    <s v="Bambang Sihombing"/>
    <x v="0"/>
    <x v="21"/>
    <x v="56"/>
    <d v="1899-12-30T15:51:00"/>
    <x v="1"/>
    <x v="0"/>
    <s v="Jalan Basuki Rahmat, Surabaya"/>
    <x v="8"/>
    <s v="Faktor Manusia"/>
    <s v="Cedera Akibat Kecelakaan Lalu Lintas"/>
    <n v="0"/>
    <d v="1899-12-30T01:09:00"/>
    <n v="1.1499999999999999"/>
    <n v="10560174"/>
    <n v="1130892"/>
    <s v="Ya"/>
  </r>
  <r>
    <x v="62"/>
    <s v="Mila Ardianto"/>
    <x v="1"/>
    <x v="24"/>
    <x v="57"/>
    <d v="1899-12-30T23:06:00"/>
    <x v="2"/>
    <x v="1"/>
    <s v="Canteen Area"/>
    <x v="12"/>
    <s v="Alat Rusak"/>
    <s v="Luka Bakar Ringan"/>
    <n v="1"/>
    <d v="1899-12-30T00:53:00"/>
    <n v="24.883333333333333"/>
    <n v="10689622"/>
    <n v="4784872"/>
    <s v="Tidak"/>
  </r>
  <r>
    <x v="63"/>
    <s v="Aris Namaga"/>
    <x v="0"/>
    <x v="24"/>
    <x v="58"/>
    <d v="1899-12-30T22:24:00"/>
    <x v="2"/>
    <x v="2"/>
    <s v="Main Production Area"/>
    <x v="1"/>
    <s v="Kesalahan Prosedur"/>
    <s v="Cedera Pergelangan"/>
    <n v="1"/>
    <d v="1899-12-30T01:35:00"/>
    <n v="25.583333333333332"/>
    <n v="43274146"/>
    <n v="1966239"/>
    <s v="Tidak"/>
  </r>
  <r>
    <x v="64"/>
    <s v="Candra Latupono"/>
    <x v="0"/>
    <x v="15"/>
    <x v="59"/>
    <d v="1899-12-30T21:36:00"/>
    <x v="2"/>
    <x v="0"/>
    <s v="Feeding"/>
    <x v="8"/>
    <s v="Alat Rusak"/>
    <s v="Luka Dalam"/>
    <n v="1"/>
    <d v="1899-12-30T02:23:00"/>
    <n v="26.383333333333333"/>
    <n v="20427668"/>
    <n v="3971875"/>
    <s v="Tidak"/>
  </r>
  <r>
    <x v="65"/>
    <s v="Teguh Saputra"/>
    <x v="0"/>
    <x v="5"/>
    <x v="60"/>
    <d v="1899-12-30T22:38:00"/>
    <x v="2"/>
    <x v="0"/>
    <s v="Main Production Area"/>
    <x v="0"/>
    <s v="Faktor Manusia"/>
    <s v="Luka Robek"/>
    <n v="2"/>
    <d v="1899-12-30T01:21:00"/>
    <n v="49.35"/>
    <n v="28285199"/>
    <n v="4843128"/>
    <s v="Tidak"/>
  </r>
  <r>
    <x v="66"/>
    <s v="Faizah Budiyanto"/>
    <x v="1"/>
    <x v="17"/>
    <x v="61"/>
    <d v="1899-12-30T10:07:00"/>
    <x v="1"/>
    <x v="3"/>
    <s v="Quality Control Area"/>
    <x v="11"/>
    <s v="Kesalahan Prosedur"/>
    <s v="Cedera Fatal"/>
    <n v="2"/>
    <d v="1899-12-30T06:53:00"/>
    <n v="54.883333333333333"/>
    <n v="17346903"/>
    <n v="1666658"/>
    <s v="Tidak"/>
  </r>
  <r>
    <x v="67"/>
    <s v="Hamzah Pangestu"/>
    <x v="0"/>
    <x v="6"/>
    <x v="62"/>
    <d v="1899-12-30T22:32:00"/>
    <x v="2"/>
    <x v="0"/>
    <s v="Main Production Area"/>
    <x v="5"/>
    <s v="Kesalahan Prosedur"/>
    <s v="Luka Jahitan"/>
    <n v="0"/>
    <d v="1899-12-30T01:27:00"/>
    <n v="1.45"/>
    <n v="38247162"/>
    <n v="2422047"/>
    <s v="Tidak"/>
  </r>
  <r>
    <x v="68"/>
    <s v="Dariati Winarno"/>
    <x v="0"/>
    <x v="22"/>
    <x v="63"/>
    <d v="1899-12-30T18:41:00"/>
    <x v="2"/>
    <x v="1"/>
    <s v="Main Production Area"/>
    <x v="2"/>
    <s v="Faktor Manusia"/>
    <s v="Tergores"/>
    <n v="2"/>
    <d v="1899-12-30T05:18:00"/>
    <n v="53.3"/>
    <n v="6167282"/>
    <n v="1573031"/>
    <s v="Tidak"/>
  </r>
  <r>
    <x v="69"/>
    <s v="Joko Fujiati"/>
    <x v="0"/>
    <x v="7"/>
    <x v="64"/>
    <d v="1899-12-30T22:25:00"/>
    <x v="2"/>
    <x v="0"/>
    <s v="Office Area"/>
    <x v="14"/>
    <s v="Lingkungan Kerja"/>
    <s v="Luka Robek"/>
    <n v="2"/>
    <d v="1899-12-30T01:34:00"/>
    <n v="49.56666666666667"/>
    <n v="48591005"/>
    <n v="4765835"/>
    <s v="Tidak"/>
  </r>
  <r>
    <x v="70"/>
    <s v="Rendy Astuti"/>
    <x v="0"/>
    <x v="13"/>
    <x v="65"/>
    <d v="1899-12-30T06:48:00"/>
    <x v="0"/>
    <x v="0"/>
    <s v="Main Production Area"/>
    <x v="7"/>
    <s v="Lingkungan Kerja"/>
    <s v="Luka Jahitan"/>
    <n v="2"/>
    <d v="1899-12-30T01:12:00"/>
    <n v="49.2"/>
    <n v="22488640"/>
    <n v="3312647"/>
    <s v="Tidak"/>
  </r>
  <r>
    <x v="71"/>
    <s v="Bella Maryadi"/>
    <x v="1"/>
    <x v="16"/>
    <x v="66"/>
    <d v="1899-12-30T23:53:00"/>
    <x v="2"/>
    <x v="0"/>
    <s v="Office Area"/>
    <x v="4"/>
    <s v="Lingkungan Kerja"/>
    <s v="Cedera Ringan"/>
    <n v="0"/>
    <d v="1899-12-30T00:06:00"/>
    <n v="0.1"/>
    <n v="40557991"/>
    <n v="772836"/>
    <s v="Tidak"/>
  </r>
  <r>
    <x v="72"/>
    <s v="Mursinin Sitorus"/>
    <x v="0"/>
    <x v="1"/>
    <x v="67"/>
    <d v="1899-12-30T03:01:00"/>
    <x v="0"/>
    <x v="0"/>
    <s v="Thermoforming"/>
    <x v="5"/>
    <s v="Kesalahan Prosedur"/>
    <s v="Cedera Ringan"/>
    <n v="1"/>
    <d v="1899-12-30T04:59:00"/>
    <n v="28.983333333333334"/>
    <n v="43843455"/>
    <n v="2753035"/>
    <s v="Tidak"/>
  </r>
  <r>
    <x v="73"/>
    <s v="Yani Utama"/>
    <x v="1"/>
    <x v="9"/>
    <x v="68"/>
    <d v="1899-12-30T06:29:00"/>
    <x v="0"/>
    <x v="0"/>
    <s v="Quality Control Area"/>
    <x v="11"/>
    <s v="Alat Rusak"/>
    <s v="Luka Robek"/>
    <n v="0"/>
    <d v="1899-12-30T01:31:00"/>
    <n v="1.5166666666666666"/>
    <n v="36437875"/>
    <n v="1867739"/>
    <s v="Tidak"/>
  </r>
  <r>
    <x v="74"/>
    <s v="Citra Tarihoran"/>
    <x v="1"/>
    <x v="15"/>
    <x v="69"/>
    <d v="1899-12-30T04:38:00"/>
    <x v="0"/>
    <x v="2"/>
    <s v="Main Production Area"/>
    <x v="0"/>
    <s v="Lingkungan Kerja"/>
    <s v="Cedera Otot"/>
    <n v="2"/>
    <d v="1899-12-30T03:22:00"/>
    <n v="51.366666666666667"/>
    <n v="43191872"/>
    <n v="742569"/>
    <s v="Tidak"/>
  </r>
  <r>
    <x v="75"/>
    <s v="Rangga Dongoran"/>
    <x v="0"/>
    <x v="15"/>
    <x v="70"/>
    <d v="1899-12-30T09:08:00"/>
    <x v="1"/>
    <x v="0"/>
    <s v="Office Area"/>
    <x v="12"/>
    <s v="Kesalahan Prosedur"/>
    <s v="Luka Dalam"/>
    <n v="1"/>
    <d v="1899-12-30T07:52:00"/>
    <n v="31.866666666666667"/>
    <n v="43302859"/>
    <n v="3503593"/>
    <s v="Tidak"/>
  </r>
  <r>
    <x v="76"/>
    <s v="Rahayu Hidayat"/>
    <x v="1"/>
    <x v="24"/>
    <x v="49"/>
    <d v="1899-12-30T10:44:00"/>
    <x v="1"/>
    <x v="0"/>
    <s v="Support Material Storage"/>
    <x v="6"/>
    <s v="Alat Rusak"/>
    <s v="Luka Jahitan"/>
    <n v="2"/>
    <d v="1899-12-30T06:16:00"/>
    <n v="54.266666666666666"/>
    <n v="32121387"/>
    <n v="2849470"/>
    <s v="Tidak"/>
  </r>
  <r>
    <x v="77"/>
    <s v="Belinda Mustofa"/>
    <x v="1"/>
    <x v="17"/>
    <x v="71"/>
    <d v="1899-12-30T00:36:00"/>
    <x v="0"/>
    <x v="3"/>
    <s v="Main Production Area"/>
    <x v="2"/>
    <s v="Faktor Manusia"/>
    <s v="Cedera Fatal"/>
    <n v="1"/>
    <d v="1899-12-30T07:24:00"/>
    <n v="31.4"/>
    <n v="6443171"/>
    <n v="268415"/>
    <s v="Tidak"/>
  </r>
  <r>
    <x v="78"/>
    <s v="Jail Dabukke"/>
    <x v="0"/>
    <x v="24"/>
    <x v="72"/>
    <d v="1899-12-30T05:58:00"/>
    <x v="0"/>
    <x v="0"/>
    <s v="Metalizing"/>
    <x v="3"/>
    <s v="Kesalahan Prosedur"/>
    <s v="Luka Jahitan"/>
    <n v="1"/>
    <d v="1899-12-30T02:02:00"/>
    <n v="26.033333333333331"/>
    <n v="49201354"/>
    <n v="2785009"/>
    <s v="Tidak"/>
  </r>
  <r>
    <x v="79"/>
    <s v="Prasetya Kuswandari"/>
    <x v="0"/>
    <x v="5"/>
    <x v="73"/>
    <d v="1899-12-30T22:42:00"/>
    <x v="2"/>
    <x v="2"/>
    <s v="Jalan Kartini, Sidoarjo"/>
    <x v="8"/>
    <s v="Alat Rusak"/>
    <s v="Cedera Akibat Kecelakaan Lalu Lintas"/>
    <n v="3"/>
    <d v="1899-12-30T01:17:00"/>
    <n v="73.283333333333331"/>
    <n v="14259914"/>
    <n v="339650"/>
    <s v="Ya"/>
  </r>
  <r>
    <x v="80"/>
    <s v="Danuja Utami"/>
    <x v="0"/>
    <x v="26"/>
    <x v="74"/>
    <d v="1899-12-30T02:00:00"/>
    <x v="0"/>
    <x v="0"/>
    <s v="Main Production Area"/>
    <x v="8"/>
    <s v="Kesalahan Prosedur"/>
    <s v="Luka Dalam"/>
    <n v="1"/>
    <d v="1899-12-30T06:00:00"/>
    <n v="30"/>
    <n v="44410024"/>
    <n v="237138"/>
    <s v="Tidak"/>
  </r>
  <r>
    <x v="81"/>
    <s v="Utama Putra"/>
    <x v="0"/>
    <x v="26"/>
    <x v="75"/>
    <d v="1899-12-30T02:45:00"/>
    <x v="0"/>
    <x v="0"/>
    <s v="Jalan Veteran, Gresik"/>
    <x v="9"/>
    <s v="Lingkungan Kerja"/>
    <s v="Cedera Akibat Kecelakaan Lalu Lintas"/>
    <n v="2"/>
    <d v="1899-12-30T05:15:00"/>
    <n v="53.25"/>
    <n v="36452580"/>
    <n v="3034630"/>
    <s v="Ya"/>
  </r>
  <r>
    <x v="82"/>
    <s v="Harjaya Rahmawati"/>
    <x v="0"/>
    <x v="1"/>
    <x v="47"/>
    <d v="1899-12-30T11:06:00"/>
    <x v="1"/>
    <x v="2"/>
    <s v="Extrusion"/>
    <x v="8"/>
    <s v="Faktor Manusia"/>
    <s v="Cedera Lutut"/>
    <n v="0"/>
    <d v="1899-12-30T05:54:00"/>
    <n v="5.9"/>
    <n v="44819834"/>
    <n v="221454"/>
    <s v="Tidak"/>
  </r>
  <r>
    <x v="83"/>
    <s v="Michelle Hariyah"/>
    <x v="1"/>
    <x v="8"/>
    <x v="76"/>
    <d v="1899-12-30T09:05:00"/>
    <x v="1"/>
    <x v="0"/>
    <s v="Feeding"/>
    <x v="8"/>
    <s v="Faktor Manusia"/>
    <s v="Luka Dalam"/>
    <n v="1"/>
    <d v="1899-12-30T07:55:00"/>
    <n v="31.916666666666668"/>
    <n v="49321574"/>
    <n v="4822746"/>
    <s v="Tidak"/>
  </r>
  <r>
    <x v="84"/>
    <s v="Ratna Mandasari"/>
    <x v="1"/>
    <x v="8"/>
    <x v="77"/>
    <d v="1899-12-30T23:59:00"/>
    <x v="2"/>
    <x v="0"/>
    <s v="Canteen Area"/>
    <x v="10"/>
    <s v="Lingkungan Kerja"/>
    <s v="Luka Dalam"/>
    <n v="3"/>
    <d v="1899-12-30T00:00:00"/>
    <n v="72"/>
    <n v="13608464"/>
    <n v="2228668"/>
    <s v="Tidak"/>
  </r>
  <r>
    <x v="85"/>
    <s v="Queen Uyainah"/>
    <x v="1"/>
    <x v="7"/>
    <x v="78"/>
    <d v="1899-12-30T17:52:00"/>
    <x v="2"/>
    <x v="0"/>
    <s v="Feeding"/>
    <x v="8"/>
    <s v="Faktor Manusia"/>
    <s v="Luka Jahitan"/>
    <n v="2"/>
    <d v="1899-12-30T06:07:00"/>
    <n v="54.116666666666667"/>
    <n v="2610834"/>
    <n v="1514603"/>
    <s v="Tidak"/>
  </r>
  <r>
    <x v="86"/>
    <s v="Rini Mulyani"/>
    <x v="1"/>
    <x v="13"/>
    <x v="79"/>
    <d v="1899-12-30T01:32:00"/>
    <x v="0"/>
    <x v="1"/>
    <s v="Break Room"/>
    <x v="4"/>
    <s v="Lingkungan Kerja"/>
    <s v="Luka Bakar Ringan"/>
    <n v="3"/>
    <d v="1899-12-30T06:28:00"/>
    <n v="78.466666666666669"/>
    <n v="17737236"/>
    <n v="1208951"/>
    <s v="Tidak"/>
  </r>
  <r>
    <x v="87"/>
    <s v="Reza Saptono"/>
    <x v="0"/>
    <x v="22"/>
    <x v="80"/>
    <d v="1899-12-30T01:06:00"/>
    <x v="0"/>
    <x v="0"/>
    <s v="Canteen Area"/>
    <x v="9"/>
    <s v="Alat Rusak"/>
    <s v="Luka Robek"/>
    <n v="0"/>
    <d v="1899-12-30T06:54:00"/>
    <n v="6.9"/>
    <n v="29187044"/>
    <n v="480241"/>
    <s v="Tidak"/>
  </r>
  <r>
    <x v="88"/>
    <s v="Ozy Aryani"/>
    <x v="0"/>
    <x v="0"/>
    <x v="81"/>
    <d v="1899-12-30T01:37:00"/>
    <x v="0"/>
    <x v="2"/>
    <s v="Jalan Raya Taman Pinang, Sidoarjo"/>
    <x v="8"/>
    <s v="Alat Rusak"/>
    <s v="Cedera Akibat Kecelakaan Lalu Lintas"/>
    <n v="1"/>
    <d v="1899-12-30T06:23:00"/>
    <n v="30.383333333333333"/>
    <n v="19118298"/>
    <n v="1344814"/>
    <s v="Ya"/>
  </r>
  <r>
    <x v="89"/>
    <s v="Titin Latupono"/>
    <x v="1"/>
    <x v="2"/>
    <x v="82"/>
    <d v="1899-12-30T18:17:00"/>
    <x v="2"/>
    <x v="0"/>
    <s v="Slitting"/>
    <x v="7"/>
    <s v="Lingkungan Kerja"/>
    <s v="Cedera Ringan"/>
    <n v="2"/>
    <d v="1899-12-30T05:42:00"/>
    <n v="53.7"/>
    <n v="7702850"/>
    <n v="4650213"/>
    <s v="Tidak"/>
  </r>
  <r>
    <x v="90"/>
    <s v="Salwa Oktaviani"/>
    <x v="1"/>
    <x v="22"/>
    <x v="83"/>
    <d v="1899-12-30T10:18:00"/>
    <x v="1"/>
    <x v="0"/>
    <s v="Break Room"/>
    <x v="4"/>
    <s v="Faktor Manusia"/>
    <s v="Luka Robek"/>
    <n v="1"/>
    <d v="1899-12-30T06:42:00"/>
    <n v="30.7"/>
    <n v="28191399"/>
    <n v="293458"/>
    <s v="Tidak"/>
  </r>
  <r>
    <x v="91"/>
    <s v="Zizi Prasasta"/>
    <x v="1"/>
    <x v="3"/>
    <x v="18"/>
    <d v="1899-12-30T23:27:00"/>
    <x v="2"/>
    <x v="0"/>
    <s v="Main Production Area"/>
    <x v="11"/>
    <s v="Alat Rusak"/>
    <s v="Luka Dalam"/>
    <n v="0"/>
    <d v="1899-12-30T00:32:00"/>
    <n v="0.53333333333333333"/>
    <n v="49919818"/>
    <n v="2508664"/>
    <s v="Tidak"/>
  </r>
  <r>
    <x v="92"/>
    <s v="Ira Yuniar"/>
    <x v="1"/>
    <x v="3"/>
    <x v="84"/>
    <d v="1899-12-30T04:55:00"/>
    <x v="0"/>
    <x v="1"/>
    <s v="Office Area"/>
    <x v="10"/>
    <s v="Kesalahan Prosedur"/>
    <s v="Terkena Benturan Ringan"/>
    <n v="1"/>
    <d v="1899-12-30T03:05:00"/>
    <n v="27.083333333333332"/>
    <n v="39489121"/>
    <n v="558051"/>
    <s v="Tidak"/>
  </r>
  <r>
    <x v="93"/>
    <s v="Kairav Hutapea"/>
    <x v="0"/>
    <x v="1"/>
    <x v="85"/>
    <d v="1899-12-30T02:46:00"/>
    <x v="0"/>
    <x v="0"/>
    <s v="Canteen Area"/>
    <x v="12"/>
    <s v="Faktor Manusia"/>
    <s v="Luka Dalam"/>
    <n v="0"/>
    <d v="1899-12-30T05:14:00"/>
    <n v="5.2333333333333334"/>
    <n v="22687667"/>
    <n v="778979"/>
    <s v="Tidak"/>
  </r>
  <r>
    <x v="94"/>
    <s v="Faizah Laksita"/>
    <x v="1"/>
    <x v="20"/>
    <x v="19"/>
    <d v="1899-12-30T03:12:00"/>
    <x v="0"/>
    <x v="0"/>
    <s v="Prayer Room"/>
    <x v="4"/>
    <s v="Faktor Manusia"/>
    <s v="Luka Jahitan"/>
    <n v="0"/>
    <d v="1899-12-30T04:48:00"/>
    <n v="4.8"/>
    <n v="47696920"/>
    <n v="4226215"/>
    <s v="Tidak"/>
  </r>
  <r>
    <x v="95"/>
    <s v="Yuni Zulkarnain"/>
    <x v="1"/>
    <x v="7"/>
    <x v="84"/>
    <d v="1899-12-30T16:02:00"/>
    <x v="1"/>
    <x v="0"/>
    <s v="Thermoforming"/>
    <x v="5"/>
    <s v="Alat Rusak"/>
    <s v="Luka Jahitan"/>
    <n v="2"/>
    <d v="1899-12-30T00:58:00"/>
    <n v="48.966666666666669"/>
    <n v="32146130"/>
    <n v="4707944"/>
    <s v="Tidak"/>
  </r>
  <r>
    <x v="96"/>
    <s v="Ade Usamah"/>
    <x v="0"/>
    <x v="21"/>
    <x v="86"/>
    <d v="1899-12-30T06:55:00"/>
    <x v="0"/>
    <x v="0"/>
    <s v="Raw Material Storage"/>
    <x v="13"/>
    <s v="Alat Rusak"/>
    <s v="Luka Jahitan"/>
    <n v="1"/>
    <d v="1899-12-30T01:05:00"/>
    <n v="25.083333333333332"/>
    <n v="12855697"/>
    <n v="4627429"/>
    <s v="Tidak"/>
  </r>
  <r>
    <x v="97"/>
    <s v="Sabrina Marpaung"/>
    <x v="1"/>
    <x v="12"/>
    <x v="87"/>
    <d v="1899-12-30T02:03:00"/>
    <x v="0"/>
    <x v="0"/>
    <s v="Break Room"/>
    <x v="4"/>
    <s v="Alat Rusak"/>
    <s v="Cedera Ringan"/>
    <n v="1"/>
    <d v="1899-12-30T05:57:00"/>
    <n v="29.95"/>
    <n v="26329957"/>
    <n v="430219"/>
    <s v="Tidak"/>
  </r>
  <r>
    <x v="98"/>
    <s v="Wasis Winarsih"/>
    <x v="0"/>
    <x v="16"/>
    <x v="88"/>
    <d v="1899-12-30T21:13:00"/>
    <x v="2"/>
    <x v="0"/>
    <s v="Injection Molding"/>
    <x v="0"/>
    <s v="Faktor Manusia"/>
    <s v="Luka Jahitan"/>
    <n v="1"/>
    <d v="1899-12-30T02:46:00"/>
    <n v="26.766666666666666"/>
    <n v="40181415"/>
    <n v="268998"/>
    <s v="Tidak"/>
  </r>
  <r>
    <x v="99"/>
    <s v="Warji Tampubolon"/>
    <x v="0"/>
    <x v="2"/>
    <x v="85"/>
    <d v="1899-12-30T01:39:00"/>
    <x v="0"/>
    <x v="0"/>
    <s v="Slitting"/>
    <x v="1"/>
    <s v="Alat Rusak"/>
    <s v="Luka Dalam"/>
    <n v="1"/>
    <d v="1899-12-30T06:21:00"/>
    <n v="30.35"/>
    <n v="24602800"/>
    <n v="1127366"/>
    <s v="Tida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s v="Patricia Winarno"/>
    <s v="Perempuan"/>
    <n v="30"/>
    <x v="0"/>
    <d v="1899-12-30T02:11:00"/>
    <n v="1"/>
    <s v="Medical Treatment"/>
    <s v="Main Production Area"/>
    <s v="PPIC"/>
    <s v="Kesalahan Prosedur"/>
    <s v="Luka Robek"/>
    <n v="0"/>
    <d v="1899-12-30T04:11:00"/>
    <n v="4.1833333333333336"/>
    <n v="11146793"/>
    <n v="4177363"/>
    <s v="Tidak"/>
    <x v="0"/>
  </r>
  <r>
    <n v="2"/>
    <s v="Ade Usamah"/>
    <s v="Laki-laki"/>
    <n v="30"/>
    <x v="1"/>
    <d v="1899-12-30T06:55:00"/>
    <n v="1"/>
    <s v="Medical Treatment"/>
    <s v="Raw Material Storage"/>
    <s v="Warehouse"/>
    <s v="Alat Rusak"/>
    <s v="Luka Jahitan"/>
    <n v="1"/>
    <d v="1899-12-30T04:48:00"/>
    <n v="28.8"/>
    <n v="12855697"/>
    <n v="4627429"/>
    <s v="Tidak"/>
    <x v="1"/>
  </r>
  <r>
    <n v="3"/>
    <s v="Queen Uyainah"/>
    <s v="Perempuan"/>
    <n v="42"/>
    <x v="2"/>
    <d v="1899-12-30T17:52:00"/>
    <n v="2"/>
    <s v="Medical Treatment"/>
    <s v="Feeding"/>
    <s v="Extruder"/>
    <s v="Faktor Manusia"/>
    <s v="Luka Jahitan"/>
    <n v="2"/>
    <d v="1899-12-30T07:12:00"/>
    <n v="55.2"/>
    <n v="2610834"/>
    <n v="1514603"/>
    <s v="Tidak"/>
    <x v="2"/>
  </r>
  <r>
    <n v="4"/>
    <s v="Salwa Oktaviani"/>
    <s v="Perempuan"/>
    <n v="45"/>
    <x v="3"/>
    <d v="1899-12-30T10:18:00"/>
    <n v="3"/>
    <s v="Medical Treatment"/>
    <s v="Break Room"/>
    <s v="IT"/>
    <s v="Faktor Manusia"/>
    <s v="Luka Robek"/>
    <n v="1"/>
    <d v="1899-12-30T02:23:00"/>
    <n v="26.383333333333333"/>
    <n v="28191399"/>
    <n v="293458"/>
    <s v="Tidak"/>
    <x v="3"/>
  </r>
  <r>
    <n v="5"/>
    <s v="Prayitna Kuswoyo"/>
    <s v="Laki-laki"/>
    <n v="24"/>
    <x v="4"/>
    <d v="1899-12-30T16:26:00"/>
    <n v="1"/>
    <s v="Restricted"/>
    <s v="Jalan Diponegoro, Sidoarjo"/>
    <s v="Finance"/>
    <s v="Alat Rusak"/>
    <s v="Cedera Akibat Kecelakaan Lalu Lintas"/>
    <n v="1"/>
    <d v="1899-12-30T02:17:00"/>
    <n v="26.283333333333331"/>
    <n v="45917610"/>
    <n v="1242729"/>
    <s v="Ya"/>
    <x v="2"/>
  </r>
  <r>
    <n v="6"/>
    <s v="Eko Hartati"/>
    <s v="Laki-laki"/>
    <n v="30"/>
    <x v="5"/>
    <d v="1899-12-30T09:00:00"/>
    <n v="3"/>
    <s v="First Aid"/>
    <s v="Feeding"/>
    <s v="Extruder"/>
    <s v="Lingkungan Kerja"/>
    <s v="Luka Bakar Ringan"/>
    <n v="0"/>
    <d v="1899-12-30T00:06:00"/>
    <n v="0.1"/>
    <n v="22126087"/>
    <n v="1317453"/>
    <s v="Tidak"/>
    <x v="4"/>
  </r>
  <r>
    <n v="7"/>
    <s v="Rahayu Hidayat"/>
    <s v="Perempuan"/>
    <n v="39"/>
    <x v="5"/>
    <d v="1899-12-30T10:44:00"/>
    <n v="1"/>
    <s v="Medical Treatment"/>
    <s v="Support Material Storage"/>
    <s v="Logistics"/>
    <s v="Alat Rusak"/>
    <s v="Luka Jahitan"/>
    <n v="2"/>
    <d v="1899-12-30T03:28:00"/>
    <n v="51.466666666666669"/>
    <n v="32121387"/>
    <n v="2849470"/>
    <s v="Tidak"/>
    <x v="5"/>
  </r>
  <r>
    <n v="8"/>
    <s v="Edward Prayoga"/>
    <s v="Laki-laki"/>
    <n v="23"/>
    <x v="6"/>
    <d v="1899-12-30T15:56:00"/>
    <n v="3"/>
    <s v="First Aid"/>
    <s v="Prayer Room"/>
    <s v="R&amp;D"/>
    <s v="Faktor Manusia"/>
    <s v="Tergores"/>
    <n v="2"/>
    <d v="1899-12-30T00:53:00"/>
    <n v="48.883333333333333"/>
    <n v="16966884"/>
    <n v="4446311"/>
    <s v="Tidak"/>
    <x v="2"/>
  </r>
  <r>
    <n v="9"/>
    <s v="Ira Yuniar"/>
    <s v="Perempuan"/>
    <n v="22"/>
    <x v="7"/>
    <d v="1899-12-30T04:55:00"/>
    <n v="3"/>
    <s v="First Aid"/>
    <s v="Office Area"/>
    <s v="Finance"/>
    <s v="Kesalahan Prosedur"/>
    <s v="Terkena Benturan Ringan"/>
    <n v="1"/>
    <d v="1899-12-30T00:00:00"/>
    <n v="24"/>
    <n v="39489121"/>
    <n v="558051"/>
    <s v="Tidak"/>
    <x v="4"/>
  </r>
  <r>
    <n v="10"/>
    <s v="Yuni Zulkarnain"/>
    <s v="Perempuan"/>
    <n v="42"/>
    <x v="7"/>
    <d v="1899-12-30T16:02:00"/>
    <n v="1"/>
    <s v="Medical Treatment"/>
    <s v="Thermoforming"/>
    <s v="Thermoformer"/>
    <s v="Alat Rusak"/>
    <s v="Luka Jahitan"/>
    <n v="2"/>
    <d v="1899-12-30T05:18:00"/>
    <n v="53.3"/>
    <n v="32146130"/>
    <n v="4707944"/>
    <s v="Tidak"/>
    <x v="3"/>
  </r>
  <r>
    <n v="11"/>
    <s v="Vanya Nashiruddin"/>
    <s v="Perempuan"/>
    <n v="25"/>
    <x v="8"/>
    <d v="1899-12-30T06:13:00"/>
    <n v="3"/>
    <s v="Medical Treatment"/>
    <s v="Slitting"/>
    <s v="Utility"/>
    <s v="Lingkungan Kerja"/>
    <s v="Luka Robek"/>
    <n v="1"/>
    <d v="1899-12-30T09:36:00"/>
    <n v="33.6"/>
    <n v="23884339"/>
    <n v="4876090"/>
    <s v="Tidak"/>
    <x v="2"/>
  </r>
  <r>
    <n v="12"/>
    <s v="Bambang Sihombing"/>
    <s v="Laki-laki"/>
    <n v="30"/>
    <x v="9"/>
    <d v="1899-12-30T15:51:00"/>
    <n v="1"/>
    <s v="Medical Treatment"/>
    <s v="Jalan Basuki Rahmat, Surabaya"/>
    <s v="Extruder"/>
    <s v="Faktor Manusia"/>
    <s v="Cedera Akibat Kecelakaan Lalu Lintas"/>
    <n v="0"/>
    <d v="1899-12-30T05:29:00"/>
    <n v="5.4833333333333334"/>
    <n v="10560174"/>
    <n v="1130892"/>
    <s v="Ya"/>
    <x v="2"/>
  </r>
  <r>
    <n v="13"/>
    <s v="Rini Novitasari"/>
    <s v="Perempuan"/>
    <n v="48"/>
    <x v="10"/>
    <d v="1899-12-30T05:43:00"/>
    <n v="1"/>
    <s v="Medical Treatment"/>
    <s v="Main Production Area"/>
    <s v="Extruder"/>
    <s v="Kesalahan Prosedur"/>
    <s v="Cedera Ringan"/>
    <n v="2"/>
    <d v="1899-12-30T03:49:00"/>
    <n v="51.816666666666663"/>
    <n v="31261002"/>
    <n v="1699118"/>
    <s v="Tidak"/>
    <x v="1"/>
  </r>
  <r>
    <n v="14"/>
    <s v="Utama Putra"/>
    <s v="Laki-laki"/>
    <n v="33"/>
    <x v="11"/>
    <d v="1899-12-30T02:45:00"/>
    <n v="3"/>
    <s v="Medical Treatment"/>
    <s v="Jalan Veteran, Gresik"/>
    <s v="R&amp;D"/>
    <s v="Lingkungan Kerja"/>
    <s v="Cedera Akibat Kecelakaan Lalu Lintas"/>
    <n v="2"/>
    <d v="1899-12-30T01:27:00"/>
    <n v="49.45"/>
    <n v="36452580"/>
    <n v="3034630"/>
    <s v="Ya"/>
    <x v="6"/>
  </r>
  <r>
    <n v="15"/>
    <s v="Oman Nuraini"/>
    <s v="Laki-laki"/>
    <n v="48"/>
    <x v="12"/>
    <d v="1899-12-30T11:40:00"/>
    <n v="1"/>
    <s v="Medical Treatment"/>
    <s v="Jalan Ahmad Yani, Surabaya"/>
    <s v="Logistics"/>
    <s v="Kesalahan Prosedur"/>
    <s v="Cedera Akibat Kecelakaan Lalu Lintas"/>
    <n v="1"/>
    <d v="1899-12-30T05:10:00"/>
    <n v="29.166666666666668"/>
    <n v="15993831"/>
    <n v="2517382"/>
    <s v="Ya"/>
    <x v="6"/>
  </r>
  <r>
    <n v="16"/>
    <s v="Titin Latupono"/>
    <s v="Perempuan"/>
    <n v="25"/>
    <x v="13"/>
    <d v="1899-12-30T18:17:00"/>
    <n v="1"/>
    <s v="Medical Treatment"/>
    <s v="Slitting"/>
    <s v="Utility"/>
    <s v="Lingkungan Kerja"/>
    <s v="Cedera Ringan"/>
    <n v="2"/>
    <d v="1899-12-30T01:17:00"/>
    <n v="49.283333333333331"/>
    <n v="7702850"/>
    <n v="4650213"/>
    <s v="Tidak"/>
    <x v="2"/>
  </r>
  <r>
    <n v="17"/>
    <s v="Laras Thamrin"/>
    <s v="Perempuan"/>
    <n v="40"/>
    <x v="14"/>
    <d v="1899-12-30T03:04:00"/>
    <n v="1"/>
    <s v="Medical Treatment"/>
    <s v="Metalizing"/>
    <s v="Elektrik"/>
    <s v="Kesalahan Prosedur"/>
    <s v="Luka Jahitan"/>
    <n v="0"/>
    <d v="1899-12-30T07:29:00"/>
    <n v="7.4833333333333334"/>
    <n v="27592648"/>
    <n v="3985511"/>
    <s v="Tidak"/>
    <x v="2"/>
  </r>
  <r>
    <n v="18"/>
    <s v="Ida Rahayu"/>
    <s v="Perempuan"/>
    <n v="21"/>
    <x v="15"/>
    <d v="1899-12-30T05:47:00"/>
    <n v="1"/>
    <s v="Medical Treatment"/>
    <s v="Office Area"/>
    <s v="IT"/>
    <s v="Faktor Manusia"/>
    <s v="Luka Robek"/>
    <n v="1"/>
    <d v="1899-12-30T03:26:00"/>
    <n v="27.433333333333334"/>
    <n v="32727335"/>
    <n v="1537577"/>
    <s v="Tidak"/>
    <x v="3"/>
  </r>
  <r>
    <n v="19"/>
    <s v="Puspa Laksita"/>
    <s v="Perempuan"/>
    <n v="37"/>
    <x v="16"/>
    <d v="1899-12-30T04:18:00"/>
    <n v="1"/>
    <s v="Medical Treatment"/>
    <s v="Main Production Area"/>
    <s v="PPIC"/>
    <s v="Kesalahan Prosedur"/>
    <s v="Luka Robek"/>
    <n v="1"/>
    <d v="1899-12-30T06:03:00"/>
    <n v="30.05"/>
    <n v="35755525"/>
    <n v="1422593"/>
    <s v="Tidak"/>
    <x v="2"/>
  </r>
  <r>
    <n v="20"/>
    <s v="Ozy Aryani"/>
    <s v="Laki-laki"/>
    <n v="24"/>
    <x v="17"/>
    <d v="1899-12-30T01:37:00"/>
    <n v="1"/>
    <s v="Restricted"/>
    <s v="Jalan Raya Taman Pinang, Sidoarjo"/>
    <s v="Extruder"/>
    <s v="Alat Rusak"/>
    <s v="Cedera Akibat Kecelakaan Lalu Lintas"/>
    <n v="1"/>
    <d v="1899-12-30T06:54:00"/>
    <n v="30.9"/>
    <n v="19118298"/>
    <n v="1344814"/>
    <s v="Ya"/>
    <x v="3"/>
  </r>
  <r>
    <n v="21"/>
    <s v="Kairav Hutapea"/>
    <s v="Laki-laki"/>
    <n v="41"/>
    <x v="18"/>
    <d v="1899-12-30T02:46:00"/>
    <n v="1"/>
    <s v="Medical Treatment"/>
    <s v="Canteen Area"/>
    <s v="HR"/>
    <s v="Faktor Manusia"/>
    <s v="Luka Dalam"/>
    <n v="0"/>
    <d v="1899-12-30T04:27:00"/>
    <n v="4.45"/>
    <n v="22687667"/>
    <n v="778979"/>
    <s v="Tidak"/>
    <x v="4"/>
  </r>
  <r>
    <n v="22"/>
    <s v="Warji Tampubolon"/>
    <s v="Laki-laki"/>
    <n v="25"/>
    <x v="18"/>
    <d v="1899-12-30T01:39:00"/>
    <n v="1"/>
    <s v="Medical Treatment"/>
    <s v="Slitting"/>
    <s v="Elektrik"/>
    <s v="Alat Rusak"/>
    <s v="Luka Dalam"/>
    <n v="1"/>
    <d v="1899-12-30T05:50:00"/>
    <n v="29.833333333333332"/>
    <n v="24602800"/>
    <n v="1127366"/>
    <s v="Tidak"/>
    <x v="0"/>
  </r>
  <r>
    <n v="23"/>
    <s v="Karsana Hassanah"/>
    <s v="Laki-laki"/>
    <n v="35"/>
    <x v="19"/>
    <d v="1899-12-30T04:27:00"/>
    <n v="1"/>
    <s v="Medical Treatment"/>
    <s v="Office Area"/>
    <s v="Marketing"/>
    <s v="Faktor Manusia"/>
    <s v="Luka Jahitan"/>
    <n v="2"/>
    <d v="1899-12-30T05:14:00"/>
    <n v="53.233333333333334"/>
    <n v="15955249"/>
    <n v="4722817"/>
    <s v="Tidak"/>
    <x v="4"/>
  </r>
  <r>
    <n v="24"/>
    <s v="Wani Nugroho"/>
    <s v="Perempuan"/>
    <n v="39"/>
    <x v="19"/>
    <d v="1899-12-30T04:11:00"/>
    <n v="3"/>
    <s v="Medical Treatment"/>
    <s v="Office Area"/>
    <s v="Marketing"/>
    <s v="Lingkungan Kerja"/>
    <s v="Luka Jahitan"/>
    <n v="0"/>
    <d v="1899-12-30T00:26:00"/>
    <n v="0.43333333333333335"/>
    <n v="14814234"/>
    <n v="2308054"/>
    <s v="Tidak"/>
    <x v="7"/>
  </r>
  <r>
    <n v="25"/>
    <s v="Vera Tamba"/>
    <s v="Perempuan"/>
    <n v="46"/>
    <x v="20"/>
    <d v="1899-12-30T00:29:00"/>
    <n v="1"/>
    <s v="Medical Treatment"/>
    <s v="Quality Control Area"/>
    <s v="QA"/>
    <s v="Alat Rusak"/>
    <s v="Luka Robek"/>
    <n v="2"/>
    <d v="1899-12-30T06:19:00"/>
    <n v="54.316666666666663"/>
    <n v="26457343"/>
    <n v="1412837"/>
    <s v="Tidak"/>
    <x v="2"/>
  </r>
  <r>
    <n v="26"/>
    <s v="Purwadi Wastuti"/>
    <s v="Laki-laki"/>
    <n v="22"/>
    <x v="21"/>
    <d v="1899-12-30T23:27:00"/>
    <n v="2"/>
    <s v="Medical Treatment"/>
    <s v="Metalizing"/>
    <s v="Metalize"/>
    <s v="Faktor Manusia"/>
    <s v="Cedera Ringan"/>
    <n v="2"/>
    <d v="1899-12-30T06:42:00"/>
    <n v="54.7"/>
    <n v="15715944"/>
    <n v="4836581"/>
    <s v="Tidak"/>
    <x v="8"/>
  </r>
  <r>
    <n v="27"/>
    <s v="Farhunnisa Pratama"/>
    <s v="Perempuan"/>
    <n v="29"/>
    <x v="22"/>
    <d v="1899-12-30T17:28:00"/>
    <n v="1"/>
    <s v="First Aid"/>
    <s v="Office Area"/>
    <s v="Finance"/>
    <s v="Faktor Manusia"/>
    <s v="Luka Bakar Ringan"/>
    <n v="1"/>
    <d v="1899-12-30T02:14:00"/>
    <n v="26.233333333333334"/>
    <n v="7951397"/>
    <n v="4796373"/>
    <s v="Tidak"/>
    <x v="6"/>
  </r>
  <r>
    <n v="28"/>
    <s v="Aris Namaga"/>
    <s v="Laki-laki"/>
    <n v="39"/>
    <x v="23"/>
    <d v="1899-12-30T22:24:00"/>
    <n v="2"/>
    <s v="Restricted"/>
    <s v="Main Production Area"/>
    <s v="Elektrik"/>
    <s v="Kesalahan Prosedur"/>
    <s v="Cedera Pergelangan"/>
    <n v="1"/>
    <d v="1899-12-30T07:55:00"/>
    <n v="31.916666666666668"/>
    <n v="43274146"/>
    <n v="1966239"/>
    <s v="Tidak"/>
    <x v="6"/>
  </r>
  <r>
    <n v="29"/>
    <s v="Ani Nababan"/>
    <s v="Perempuan"/>
    <n v="46"/>
    <x v="24"/>
    <d v="1899-12-30T19:13:00"/>
    <n v="2"/>
    <s v="Medical Treatment"/>
    <s v="Main Production Area"/>
    <s v="QA"/>
    <s v="Kesalahan Prosedur"/>
    <s v="Luka Robek"/>
    <n v="2"/>
    <d v="1899-12-30T05:20:00"/>
    <n v="53.333333333333336"/>
    <n v="30313142"/>
    <n v="4705000"/>
    <s v="Tidak"/>
    <x v="7"/>
  </r>
  <r>
    <n v="30"/>
    <s v="Salsabila Wijayanti"/>
    <s v="Perempuan"/>
    <n v="27"/>
    <x v="25"/>
    <d v="1899-12-30T17:17:00"/>
    <n v="1"/>
    <s v="Medical Treatment"/>
    <s v="Main Production Area"/>
    <s v="PPIC"/>
    <s v="Lingkungan Kerja"/>
    <s v="Luka Robek"/>
    <n v="0"/>
    <d v="1899-12-30T07:31:00"/>
    <n v="7.5166666666666666"/>
    <n v="46942747"/>
    <n v="4378112"/>
    <s v="Tidak"/>
    <x v="0"/>
  </r>
  <r>
    <n v="31"/>
    <s v="Faizah Budiyanto"/>
    <s v="Perempuan"/>
    <n v="31"/>
    <x v="26"/>
    <d v="1899-12-30T10:07:00"/>
    <n v="1"/>
    <s v="Fatality"/>
    <s v="Quality Control Area"/>
    <s v="QA"/>
    <s v="Kesalahan Prosedur"/>
    <s v="Cedera Fatal"/>
    <n v="2"/>
    <d v="1899-12-30T06:47:00"/>
    <n v="54.783333333333331"/>
    <n v="17346903"/>
    <n v="1666658"/>
    <s v="Tidak"/>
    <x v="2"/>
  </r>
  <r>
    <n v="32"/>
    <s v="Najwa Situmorang"/>
    <s v="Perempuan"/>
    <n v="32"/>
    <x v="27"/>
    <d v="1899-12-30T14:23:00"/>
    <n v="1"/>
    <s v="Medical Treatment"/>
    <s v="Blow Molding"/>
    <s v="Utility"/>
    <s v="Lingkungan Kerja"/>
    <s v="Cedera Ringan"/>
    <n v="3"/>
    <d v="1899-12-30T05:15:00"/>
    <n v="77.25"/>
    <n v="6185927"/>
    <n v="4384355"/>
    <s v="Tidak"/>
    <x v="3"/>
  </r>
  <r>
    <n v="33"/>
    <s v="Devi Laksmiwati"/>
    <s v="Perempuan"/>
    <n v="36"/>
    <x v="28"/>
    <d v="1899-12-30T01:57:00"/>
    <n v="3"/>
    <s v="Medical Treatment"/>
    <s v="Washing Area"/>
    <s v="Utility"/>
    <s v="Alat Rusak"/>
    <s v="Luka Dalam"/>
    <n v="1"/>
    <d v="1899-12-30T13:52:00"/>
    <n v="37.866666666666667"/>
    <n v="17184942"/>
    <n v="257488"/>
    <s v="Tidak"/>
    <x v="9"/>
  </r>
  <r>
    <n v="34"/>
    <s v="Mursinin Sitorus"/>
    <s v="Laki-laki"/>
    <n v="41"/>
    <x v="29"/>
    <d v="1899-12-30T03:01:00"/>
    <n v="3"/>
    <s v="Medical Treatment"/>
    <s v="Thermoforming"/>
    <s v="Thermoformer"/>
    <s v="Kesalahan Prosedur"/>
    <s v="Cedera Ringan"/>
    <n v="1"/>
    <d v="1899-12-30T02:46:00"/>
    <n v="26.766666666666666"/>
    <n v="43843455"/>
    <n v="2753035"/>
    <s v="Tidak"/>
    <x v="3"/>
  </r>
  <r>
    <n v="35"/>
    <s v="Tania Hastuti"/>
    <s v="Perempuan"/>
    <n v="41"/>
    <x v="30"/>
    <d v="1899-12-30T05:33:00"/>
    <n v="1"/>
    <s v="Medical Treatment"/>
    <s v="Main Production Area"/>
    <s v="Elektrik"/>
    <s v="Alat Rusak"/>
    <s v="Cedera Ringan"/>
    <n v="2"/>
    <d v="1899-12-30T01:05:00"/>
    <n v="49.083333333333336"/>
    <n v="44927583"/>
    <n v="4941525"/>
    <s v="Tidak"/>
    <x v="0"/>
  </r>
  <r>
    <n v="36"/>
    <s v="Olivia Laksita"/>
    <s v="Perempuan"/>
    <n v="36"/>
    <x v="31"/>
    <d v="1899-12-30T00:28:00"/>
    <n v="1"/>
    <s v="Fatality"/>
    <s v="Main Production Area"/>
    <s v="PPIC"/>
    <s v="Kesalahan Prosedur"/>
    <s v="Cedera Fatal"/>
    <n v="2"/>
    <d v="1899-12-30T02:13:00"/>
    <n v="50.216666666666669"/>
    <n v="20670760"/>
    <n v="2780135"/>
    <s v="Tidak"/>
    <x v="2"/>
  </r>
  <r>
    <n v="37"/>
    <s v="Bahuwirya Ardianto"/>
    <s v="Laki-laki"/>
    <n v="25"/>
    <x v="32"/>
    <d v="1899-12-30T06:17:00"/>
    <n v="1"/>
    <s v="Medical Treatment"/>
    <s v="Office Area"/>
    <s v="Marketing"/>
    <s v="Alat Rusak"/>
    <s v="Cedera Ringan"/>
    <n v="1"/>
    <d v="1899-12-30T03:04:00"/>
    <n v="27.066666666666666"/>
    <n v="16534104"/>
    <n v="3950097"/>
    <s v="Tidak"/>
    <x v="3"/>
  </r>
  <r>
    <n v="38"/>
    <s v="Lidya Handayani"/>
    <s v="Perempuan"/>
    <n v="48"/>
    <x v="33"/>
    <d v="1899-12-30T00:17:00"/>
    <n v="3"/>
    <s v="First Aid"/>
    <s v="Extrusion"/>
    <s v="Extruder"/>
    <s v="Faktor Manusia"/>
    <s v="Terkena Benturan Ringan"/>
    <n v="0"/>
    <d v="1899-12-30T06:31:00"/>
    <n v="6.5166666666666666"/>
    <n v="40877045"/>
    <n v="3160626"/>
    <s v="Tidak"/>
    <x v="6"/>
  </r>
  <r>
    <n v="39"/>
    <s v="Edi Hartati"/>
    <s v="Laki-laki"/>
    <n v="34"/>
    <x v="34"/>
    <d v="1899-12-30T09:49:00"/>
    <n v="3"/>
    <s v="Medical Treatment"/>
    <s v="Break Room"/>
    <s v="Finance"/>
    <s v="Alat Rusak"/>
    <s v="Luka Jahitan"/>
    <n v="0"/>
    <d v="1899-12-30T01:35:00"/>
    <n v="1.5833333333333335"/>
    <n v="27018887"/>
    <n v="1480886"/>
    <s v="Tidak"/>
    <x v="6"/>
  </r>
  <r>
    <n v="40"/>
    <s v="Michelle Firmansyah"/>
    <s v="Perempuan"/>
    <n v="46"/>
    <x v="35"/>
    <d v="1899-12-30T03:49:00"/>
    <n v="1"/>
    <s v="Restricted"/>
    <s v="Jalan Kartini, Sidoarjo"/>
    <s v="PPIC"/>
    <s v="Kesalahan Prosedur"/>
    <s v="Cedera Akibat Kecelakaan Lalu Lintas"/>
    <n v="3"/>
    <d v="1899-12-30T02:44:00"/>
    <n v="74.733333333333334"/>
    <n v="28166082"/>
    <n v="4916347"/>
    <s v="Ya"/>
    <x v="0"/>
  </r>
  <r>
    <n v="41"/>
    <s v="Candra Hardiansyah"/>
    <s v="Laki-laki"/>
    <n v="37"/>
    <x v="36"/>
    <d v="1899-12-30T02:50:00"/>
    <n v="3"/>
    <s v="Medical Treatment"/>
    <s v="Jalan Basuki Rahmat, Surabaya"/>
    <s v="Utility"/>
    <s v="Alat Rusak"/>
    <s v="Cedera Akibat Kecelakaan Lalu Lintas"/>
    <n v="3"/>
    <d v="1899-12-30T04:46:00"/>
    <n v="76.766666666666666"/>
    <n v="47450171"/>
    <n v="4888857"/>
    <s v="Ya"/>
    <x v="3"/>
  </r>
  <r>
    <n v="42"/>
    <s v="Teguh Saputra"/>
    <s v="Laki-laki"/>
    <n v="44"/>
    <x v="37"/>
    <d v="1899-12-30T22:38:00"/>
    <n v="2"/>
    <s v="Medical Treatment"/>
    <s v="Main Production Area"/>
    <s v="Molder"/>
    <s v="Faktor Manusia"/>
    <s v="Luka Robek"/>
    <n v="2"/>
    <d v="1899-12-30T05:54:00"/>
    <n v="53.9"/>
    <n v="28285199"/>
    <n v="4843128"/>
    <s v="Tidak"/>
    <x v="2"/>
  </r>
  <r>
    <n v="43"/>
    <s v="Ganda Wibowo"/>
    <s v="Laki-laki"/>
    <n v="36"/>
    <x v="38"/>
    <d v="1899-12-30T05:16:00"/>
    <n v="1"/>
    <s v="Restricted"/>
    <s v="Washing Area"/>
    <s v="Elektrik"/>
    <s v="Faktor Manusia"/>
    <s v="Cedera Pergelangan"/>
    <n v="1"/>
    <d v="1899-12-30T07:32:00"/>
    <n v="31.533333333333331"/>
    <n v="30540339"/>
    <n v="1680666"/>
    <s v="Tidak"/>
    <x v="4"/>
  </r>
  <r>
    <n v="44"/>
    <s v="Irma Prakasa"/>
    <s v="Perempuan"/>
    <n v="42"/>
    <x v="38"/>
    <d v="1899-12-30T18:18:00"/>
    <n v="3"/>
    <s v="Medical Treatment"/>
    <s v="Office Area"/>
    <s v="Marketing"/>
    <s v="Kesalahan Prosedur"/>
    <s v="Luka Jahitan"/>
    <n v="1"/>
    <d v="1899-12-30T01:17:00"/>
    <n v="25.283333333333331"/>
    <n v="20760822"/>
    <n v="2366471"/>
    <s v="Tidak"/>
    <x v="4"/>
  </r>
  <r>
    <n v="45"/>
    <s v="Gilda Zulaika"/>
    <s v="Perempuan"/>
    <n v="41"/>
    <x v="38"/>
    <d v="1899-12-30T01:41:00"/>
    <n v="3"/>
    <s v="Medical Treatment"/>
    <s v="Extrusion"/>
    <s v="Extruder"/>
    <s v="Kesalahan Prosedur"/>
    <s v="Cedera Ringan"/>
    <n v="1"/>
    <d v="1899-12-30T05:18:00"/>
    <n v="29.3"/>
    <n v="34591422"/>
    <n v="2777506"/>
    <s v="Tidak"/>
    <x v="3"/>
  </r>
  <r>
    <n v="46"/>
    <s v="Eja Ardianto"/>
    <s v="Laki-laki"/>
    <n v="44"/>
    <x v="39"/>
    <d v="1899-12-30T09:02:00"/>
    <n v="2"/>
    <s v="Medical Treatment"/>
    <s v="Main Production Area"/>
    <s v="Thermoformer"/>
    <s v="Alat Rusak"/>
    <s v="Cedera Ringan"/>
    <n v="0"/>
    <d v="1899-12-30T06:16:00"/>
    <n v="6.2666666666666666"/>
    <n v="33989144"/>
    <n v="3747265"/>
    <s v="Tidak"/>
    <x v="2"/>
  </r>
  <r>
    <n v="47"/>
    <s v="Aswani Sitompul"/>
    <s v="Laki-laki"/>
    <n v="35"/>
    <x v="40"/>
    <d v="1899-12-30T04:56:00"/>
    <n v="1"/>
    <s v="First Aid"/>
    <s v="Break Room"/>
    <s v="HR"/>
    <s v="Lingkungan Kerja"/>
    <s v="Terkena Benturan Ringan"/>
    <n v="2"/>
    <d v="1899-12-30T04:56:00"/>
    <n v="52.933333333333337"/>
    <n v="34406821"/>
    <n v="2291632"/>
    <s v="Tidak"/>
    <x v="2"/>
  </r>
  <r>
    <n v="48"/>
    <s v="Mila Ardianto"/>
    <s v="Perempuan"/>
    <n v="39"/>
    <x v="41"/>
    <d v="1899-12-30T23:06:00"/>
    <n v="1"/>
    <s v="First Aid"/>
    <s v="Canteen Area"/>
    <s v="HR"/>
    <s v="Alat Rusak"/>
    <s v="Luka Bakar Ringan"/>
    <n v="1"/>
    <d v="1899-12-30T06:00:00"/>
    <n v="30"/>
    <n v="10689622"/>
    <n v="4784872"/>
    <s v="Tidak"/>
    <x v="3"/>
  </r>
  <r>
    <n v="49"/>
    <s v="Kartika Hidayanto"/>
    <s v="Perempuan"/>
    <n v="43"/>
    <x v="42"/>
    <d v="1899-12-30T10:08:00"/>
    <n v="2"/>
    <s v="Medical Treatment"/>
    <s v="Break Room"/>
    <s v="IT"/>
    <s v="Faktor Manusia"/>
    <s v="Luka Jahitan"/>
    <n v="2"/>
    <d v="1899-12-30T00:34:00"/>
    <n v="48.56666666666667"/>
    <n v="10082985"/>
    <n v="134884"/>
    <s v="Tidak"/>
    <x v="3"/>
  </r>
  <r>
    <n v="50"/>
    <s v="Eja Safitri"/>
    <s v="Laki-laki"/>
    <n v="31"/>
    <x v="43"/>
    <d v="1899-12-30T18:12:00"/>
    <n v="1"/>
    <s v="Medical Treatment"/>
    <s v="Finished Goods Storage"/>
    <s v="Warehouse"/>
    <s v="Faktor Manusia"/>
    <s v="Cedera Ringan"/>
    <n v="0"/>
    <d v="1899-12-30T02:27:00"/>
    <n v="2.4500000000000002"/>
    <n v="34040406"/>
    <n v="3949742"/>
    <s v="Tidak"/>
    <x v="7"/>
  </r>
  <r>
    <n v="51"/>
    <s v="Bella Maryadi"/>
    <s v="Perempuan"/>
    <n v="27"/>
    <x v="44"/>
    <d v="1899-12-30T23:53:00"/>
    <n v="1"/>
    <s v="Medical Treatment"/>
    <s v="Office Area"/>
    <s v="IT"/>
    <s v="Lingkungan Kerja"/>
    <s v="Cedera Ringan"/>
    <n v="0"/>
    <d v="1899-12-30T05:21:00"/>
    <n v="5.35"/>
    <n v="40557991"/>
    <n v="772836"/>
    <s v="Tidak"/>
    <x v="3"/>
  </r>
  <r>
    <n v="52"/>
    <s v="Asmuni Haryanti"/>
    <s v="Laki-laki"/>
    <n v="23"/>
    <x v="45"/>
    <d v="1899-12-30T00:31:00"/>
    <n v="3"/>
    <s v="Medical Treatment"/>
    <s v="Finished Goods Storage"/>
    <s v="Warehouse"/>
    <s v="Lingkungan Kerja"/>
    <s v="Cedera Ringan"/>
    <n v="1"/>
    <d v="1899-12-30T14:57:00"/>
    <n v="38.950000000000003"/>
    <n v="3657804"/>
    <n v="4245082"/>
    <s v="Tidak"/>
    <x v="0"/>
  </r>
  <r>
    <n v="53"/>
    <s v="Prasetya Kuswandari"/>
    <s v="Laki-laki"/>
    <n v="44"/>
    <x v="46"/>
    <d v="1899-12-30T22:42:00"/>
    <n v="1"/>
    <s v="Restricted"/>
    <s v="Jalan Kartini, Sidoarjo"/>
    <s v="Extruder"/>
    <s v="Alat Rusak"/>
    <s v="Cedera Akibat Kecelakaan Lalu Lintas"/>
    <n v="3"/>
    <d v="1899-12-30T02:02:00"/>
    <n v="74.033333333333331"/>
    <n v="14259914"/>
    <n v="339650"/>
    <s v="Ya"/>
    <x v="1"/>
  </r>
  <r>
    <n v="54"/>
    <s v="Olivia Wasita"/>
    <s v="Perempuan"/>
    <n v="47"/>
    <x v="47"/>
    <d v="1899-12-30T22:05:00"/>
    <n v="1"/>
    <s v="Restricted"/>
    <s v="Jalan Raya Darmo, Surabaya"/>
    <s v="Marketing"/>
    <s v="Lingkungan Kerja"/>
    <s v="Cedera Akibat Kecelakaan Lalu Lintas"/>
    <n v="2"/>
    <d v="1899-12-30T04:59:00"/>
    <n v="52.983333333333334"/>
    <n v="22078290"/>
    <n v="3611590"/>
    <s v="Ya"/>
    <x v="1"/>
  </r>
  <r>
    <n v="55"/>
    <s v="Samiah Siregar"/>
    <s v="Perempuan"/>
    <n v="22"/>
    <x v="48"/>
    <d v="1899-12-30T23:33:00"/>
    <n v="1"/>
    <s v="Restricted"/>
    <s v="Main Production Area"/>
    <s v="Molder"/>
    <s v="Alat Rusak"/>
    <s v="Patah Tulang (Tangan)"/>
    <n v="2"/>
    <d v="1899-12-30T07:43:00"/>
    <n v="55.716666666666669"/>
    <n v="35916621"/>
    <n v="300833"/>
    <s v="Tidak"/>
    <x v="0"/>
  </r>
  <r>
    <n v="56"/>
    <s v="Rini Mulyani"/>
    <s v="Perempuan"/>
    <n v="20"/>
    <x v="49"/>
    <d v="1899-12-30T01:32:00"/>
    <n v="3"/>
    <s v="First Aid"/>
    <s v="Break Room"/>
    <s v="IT"/>
    <s v="Lingkungan Kerja"/>
    <s v="Luka Bakar Ringan"/>
    <n v="3"/>
    <d v="1899-12-30T00:43:00"/>
    <n v="72.716666666666669"/>
    <n v="17737236"/>
    <n v="1208951"/>
    <s v="Tidak"/>
    <x v="5"/>
  </r>
  <r>
    <n v="57"/>
    <s v="Ratih Permadi"/>
    <s v="Perempuan"/>
    <n v="32"/>
    <x v="50"/>
    <d v="1899-12-30T05:46:00"/>
    <n v="3"/>
    <s v="Medical Treatment"/>
    <s v="Office Area"/>
    <s v="Marketing"/>
    <s v="Faktor Manusia"/>
    <s v="Cedera Ringan"/>
    <n v="1"/>
    <d v="1899-12-30T05:47:00"/>
    <n v="29.783333333333331"/>
    <n v="12985986"/>
    <n v="2112787"/>
    <s v="Tidak"/>
    <x v="10"/>
  </r>
  <r>
    <n v="58"/>
    <s v="Bakiman Mahendra"/>
    <s v="Laki-laki"/>
    <n v="34"/>
    <x v="51"/>
    <d v="1899-12-30T04:34:00"/>
    <n v="3"/>
    <s v="Medical Treatment"/>
    <s v="Feeding"/>
    <s v="Utility"/>
    <s v="Alat Rusak"/>
    <s v="Luka Robek"/>
    <n v="0"/>
    <d v="1899-12-30T07:57:00"/>
    <n v="7.95"/>
    <n v="27155073"/>
    <n v="988121"/>
    <s v="Tidak"/>
    <x v="0"/>
  </r>
  <r>
    <n v="59"/>
    <s v="Dariati Winarno"/>
    <s v="Laki-laki"/>
    <n v="45"/>
    <x v="52"/>
    <d v="1899-12-30T18:41:00"/>
    <n v="1"/>
    <s v="First Aid"/>
    <s v="Main Production Area"/>
    <s v="PPIC"/>
    <s v="Faktor Manusia"/>
    <s v="Tergores"/>
    <n v="2"/>
    <d v="1899-12-30T04:34:00"/>
    <n v="52.566666666666663"/>
    <n v="6167282"/>
    <n v="1573031"/>
    <s v="Tidak"/>
    <x v="11"/>
  </r>
  <r>
    <n v="60"/>
    <s v="Rangga Dongoran"/>
    <s v="Laki-laki"/>
    <n v="36"/>
    <x v="53"/>
    <d v="1899-12-30T09:08:00"/>
    <n v="3"/>
    <s v="Medical Treatment"/>
    <s v="Office Area"/>
    <s v="HR"/>
    <s v="Kesalahan Prosedur"/>
    <s v="Luka Dalam"/>
    <n v="1"/>
    <d v="1899-12-30T01:34:00"/>
    <n v="25.566666666666666"/>
    <n v="43302859"/>
    <n v="3503593"/>
    <s v="Tidak"/>
    <x v="2"/>
  </r>
  <r>
    <n v="61"/>
    <s v="Rahmi Agustina"/>
    <s v="Perempuan"/>
    <n v="29"/>
    <x v="54"/>
    <d v="1899-12-30T19:46:00"/>
    <n v="1"/>
    <s v="First Aid"/>
    <s v="Injection Molding"/>
    <s v="Molder"/>
    <s v="Lingkungan Kerja"/>
    <s v="Luka Bakar Ringan"/>
    <n v="0"/>
    <d v="1899-12-30T06:21:00"/>
    <n v="6.35"/>
    <n v="27790510"/>
    <n v="2725554"/>
    <s v="Tidak"/>
    <x v="4"/>
  </r>
  <r>
    <n v="62"/>
    <s v="Jamalia Sitorus"/>
    <s v="Perempuan"/>
    <n v="31"/>
    <x v="54"/>
    <d v="1899-12-30T02:31:00"/>
    <n v="3"/>
    <s v="Fatality"/>
    <s v="Main Production Area"/>
    <s v="Thermoformer"/>
    <s v="Kesalahan Prosedur"/>
    <s v="Kematian"/>
    <n v="0"/>
    <d v="1899-12-30T00:32:00"/>
    <n v="0.53333333333333333"/>
    <n v="20159749"/>
    <n v="397018"/>
    <s v="Tidak"/>
    <x v="2"/>
  </r>
  <r>
    <n v="63"/>
    <s v="Danuja Utami"/>
    <s v="Laki-laki"/>
    <n v="33"/>
    <x v="55"/>
    <d v="1899-12-30T02:00:00"/>
    <n v="1"/>
    <s v="Medical Treatment"/>
    <s v="Main Production Area"/>
    <s v="Extruder"/>
    <s v="Kesalahan Prosedur"/>
    <s v="Luka Dalam"/>
    <n v="1"/>
    <d v="1899-12-30T03:17:00"/>
    <n v="27.283333333333331"/>
    <n v="44410024"/>
    <n v="237138"/>
    <s v="Tidak"/>
    <x v="0"/>
  </r>
  <r>
    <n v="64"/>
    <s v="Michelle Hariyah"/>
    <s v="Perempuan"/>
    <n v="34"/>
    <x v="56"/>
    <d v="1899-12-30T09:05:00"/>
    <n v="1"/>
    <s v="Medical Treatment"/>
    <s v="Feeding"/>
    <s v="Extruder"/>
    <s v="Faktor Manusia"/>
    <s v="Luka Dalam"/>
    <n v="1"/>
    <d v="1899-12-30T06:50:00"/>
    <n v="30.833333333333332"/>
    <n v="49321574"/>
    <n v="4822746"/>
    <s v="Tidak"/>
    <x v="12"/>
  </r>
  <r>
    <n v="65"/>
    <s v="Rachel Napitupulu"/>
    <s v="Perempuan"/>
    <n v="25"/>
    <x v="57"/>
    <d v="1899-12-30T00:59:00"/>
    <n v="3"/>
    <s v="Medical Treatment"/>
    <s v="Slitting"/>
    <s v="Mekanik"/>
    <s v="Lingkungan Kerja"/>
    <s v="Luka Robek"/>
    <n v="1"/>
    <d v="1899-12-30T13:51:00"/>
    <n v="37.85"/>
    <n v="5814993"/>
    <n v="3800455"/>
    <s v="Tidak"/>
    <x v="4"/>
  </r>
  <r>
    <n v="66"/>
    <s v="Harjaya Rahmawati"/>
    <s v="Laki-laki"/>
    <n v="41"/>
    <x v="57"/>
    <d v="1899-12-30T11:06:00"/>
    <n v="1"/>
    <s v="Restricted"/>
    <s v="Extrusion"/>
    <s v="Extruder"/>
    <s v="Faktor Manusia"/>
    <s v="Cedera Lutut"/>
    <n v="0"/>
    <d v="1899-12-30T03:22:00"/>
    <n v="3.3666666666666667"/>
    <n v="44819834"/>
    <n v="221454"/>
    <s v="Tidak"/>
    <x v="3"/>
  </r>
  <r>
    <n v="67"/>
    <s v="Perkasa Zulkarnain"/>
    <s v="Laki-laki"/>
    <n v="30"/>
    <x v="58"/>
    <d v="1899-12-30T01:13:00"/>
    <n v="3"/>
    <s v="Medical Treatment"/>
    <s v="Office Area"/>
    <s v="IT"/>
    <s v="Kesalahan Prosedur"/>
    <s v="Cedera Ringan"/>
    <n v="0"/>
    <d v="1899-12-30T14:51:00"/>
    <n v="14.85"/>
    <n v="49340800"/>
    <n v="2546774"/>
    <s v="Tidak"/>
    <x v="0"/>
  </r>
  <r>
    <n v="68"/>
    <s v="Cinta Lailasari"/>
    <s v="Perempuan"/>
    <n v="40"/>
    <x v="59"/>
    <d v="1899-12-30T04:24:00"/>
    <n v="3"/>
    <s v="Medical Treatment"/>
    <s v="Main Production Area"/>
    <s v="Molder"/>
    <s v="Kesalahan Prosedur"/>
    <s v="Luka Jahitan"/>
    <n v="1"/>
    <d v="1899-12-30T14:10:00"/>
    <n v="38.166666666666664"/>
    <n v="17978563"/>
    <n v="1038093"/>
    <s v="Tidak"/>
    <x v="0"/>
  </r>
  <r>
    <n v="69"/>
    <s v="Ani Maheswara"/>
    <s v="Perempuan"/>
    <n v="29"/>
    <x v="60"/>
    <d v="1899-12-30T03:26:00"/>
    <n v="1"/>
    <s v="Restricted"/>
    <s v="Feeding"/>
    <s v="Utility"/>
    <s v="Alat Rusak"/>
    <s v="Cedera Lutut"/>
    <n v="1"/>
    <d v="1899-12-30T03:42:00"/>
    <n v="27.7"/>
    <n v="10234970"/>
    <n v="3772994"/>
    <s v="Tidak"/>
    <x v="4"/>
  </r>
  <r>
    <n v="70"/>
    <s v="Zizi Prasasta"/>
    <s v="Perempuan"/>
    <n v="22"/>
    <x v="60"/>
    <d v="1899-12-30T23:27:00"/>
    <n v="1"/>
    <s v="Medical Treatment"/>
    <s v="Main Production Area"/>
    <s v="QA"/>
    <s v="Alat Rusak"/>
    <s v="Luka Dalam"/>
    <n v="0"/>
    <d v="1899-12-30T07:09:00"/>
    <n v="7.15"/>
    <n v="49919818"/>
    <n v="2508664"/>
    <s v="Tidak"/>
    <x v="0"/>
  </r>
  <r>
    <n v="71"/>
    <s v="Sabrina Marpaung"/>
    <s v="Perempuan"/>
    <n v="46"/>
    <x v="61"/>
    <d v="1899-12-30T02:03:00"/>
    <n v="1"/>
    <s v="Medical Treatment"/>
    <s v="Break Room"/>
    <s v="IT"/>
    <s v="Alat Rusak"/>
    <s v="Cedera Ringan"/>
    <n v="1"/>
    <d v="1899-12-30T03:27:00"/>
    <n v="27.45"/>
    <n v="26329957"/>
    <n v="430219"/>
    <s v="Tidak"/>
    <x v="2"/>
  </r>
  <r>
    <n v="72"/>
    <s v="Raden Waluyo"/>
    <s v="Laki-laki"/>
    <n v="34"/>
    <x v="62"/>
    <d v="1899-12-30T02:39:00"/>
    <n v="3"/>
    <s v="Medical Treatment"/>
    <s v="Main Production Area"/>
    <s v="Molder"/>
    <s v="Alat Rusak"/>
    <s v="Luka Dalam"/>
    <n v="2"/>
    <d v="1899-12-30T05:41:00"/>
    <n v="53.683333333333337"/>
    <n v="18763998"/>
    <n v="3831011"/>
    <s v="Tidak"/>
    <x v="13"/>
  </r>
  <r>
    <n v="73"/>
    <s v="Wasis Winarsih"/>
    <s v="Laki-laki"/>
    <n v="27"/>
    <x v="63"/>
    <d v="1899-12-30T21:13:00"/>
    <n v="1"/>
    <s v="Medical Treatment"/>
    <s v="Injection Molding"/>
    <s v="Molder"/>
    <s v="Faktor Manusia"/>
    <s v="Luka Jahitan"/>
    <n v="1"/>
    <d v="1899-12-30T01:31:00"/>
    <n v="25.516666666666666"/>
    <n v="40181415"/>
    <n v="268998"/>
    <s v="Tidak"/>
    <x v="12"/>
  </r>
  <r>
    <n v="74"/>
    <s v="Himawan Rajasa"/>
    <s v="Laki-laki"/>
    <n v="30"/>
    <x v="64"/>
    <d v="1899-12-30T06:51:00"/>
    <n v="3"/>
    <s v="Medical Treatment"/>
    <s v="Break Room"/>
    <s v="R&amp;D"/>
    <s v="Faktor Manusia"/>
    <s v="Luka Jahitan"/>
    <n v="2"/>
    <d v="1899-12-30T01:54:00"/>
    <n v="49.9"/>
    <n v="21842525"/>
    <n v="412574"/>
    <s v="Tidak"/>
    <x v="6"/>
  </r>
  <r>
    <n v="75"/>
    <s v="Rendy Astuti"/>
    <s v="Laki-laki"/>
    <n v="20"/>
    <x v="65"/>
    <d v="1899-12-30T06:48:00"/>
    <n v="1"/>
    <s v="Medical Treatment"/>
    <s v="Main Production Area"/>
    <s v="Utility"/>
    <s v="Lingkungan Kerja"/>
    <s v="Luka Jahitan"/>
    <n v="2"/>
    <d v="1899-12-30T05:57:00"/>
    <n v="53.95"/>
    <n v="22488640"/>
    <n v="3312647"/>
    <s v="Tidak"/>
    <x v="8"/>
  </r>
  <r>
    <n v="76"/>
    <s v="Joko Fujiati"/>
    <s v="Laki-laki"/>
    <n v="42"/>
    <x v="66"/>
    <d v="1899-12-30T22:25:00"/>
    <n v="3"/>
    <s v="Medical Treatment"/>
    <s v="Office Area"/>
    <s v="Marketing"/>
    <s v="Lingkungan Kerja"/>
    <s v="Luka Robek"/>
    <n v="2"/>
    <d v="1899-12-30T00:32:00"/>
    <n v="48.533333333333331"/>
    <n v="48591005"/>
    <n v="4765835"/>
    <s v="Tidak"/>
    <x v="3"/>
  </r>
  <r>
    <n v="77"/>
    <s v="Hamima Thamrin"/>
    <s v="Perempuan"/>
    <n v="42"/>
    <x v="67"/>
    <d v="1899-12-30T04:32:00"/>
    <n v="1"/>
    <s v="Medical Treatment"/>
    <s v="Support Material Storage"/>
    <s v="Logistics"/>
    <s v="Faktor Manusia"/>
    <s v="Luka Jahitan"/>
    <n v="2"/>
    <d v="1899-12-30T03:05:00"/>
    <n v="51.083333333333336"/>
    <n v="43337077"/>
    <n v="4909249"/>
    <s v="Tidak"/>
    <x v="4"/>
  </r>
  <r>
    <n v="78"/>
    <s v="Fitriani Widodo"/>
    <s v="Perempuan"/>
    <n v="40"/>
    <x v="67"/>
    <d v="1899-12-30T16:31:00"/>
    <n v="3"/>
    <s v="Medical Treatment"/>
    <s v="Quality Control Area"/>
    <s v="QA"/>
    <s v="Faktor Manusia"/>
    <s v="Luka Robek"/>
    <n v="0"/>
    <d v="1899-12-30T04:13:00"/>
    <n v="4.2166666666666668"/>
    <n v="17146864"/>
    <n v="2413006"/>
    <s v="Tidak"/>
    <x v="3"/>
  </r>
  <r>
    <n v="79"/>
    <s v="Belinda Mustofa"/>
    <s v="Perempuan"/>
    <n v="31"/>
    <x v="68"/>
    <d v="1899-12-30T00:36:00"/>
    <n v="3"/>
    <s v="Fatality"/>
    <s v="Main Production Area"/>
    <s v="PPIC"/>
    <s v="Faktor Manusia"/>
    <s v="Cedera Fatal"/>
    <n v="1"/>
    <d v="1899-12-30T07:28:00"/>
    <n v="31.466666666666669"/>
    <n v="6443171"/>
    <n v="268415"/>
    <s v="Tidak"/>
    <x v="2"/>
  </r>
  <r>
    <n v="80"/>
    <s v="Jail Dabukke"/>
    <s v="Laki-laki"/>
    <n v="39"/>
    <x v="69"/>
    <d v="1899-12-30T05:58:00"/>
    <n v="1"/>
    <s v="Medical Treatment"/>
    <s v="Metalizing"/>
    <s v="Metalize"/>
    <s v="Kesalahan Prosedur"/>
    <s v="Luka Jahitan"/>
    <n v="1"/>
    <d v="1899-12-30T07:24:00"/>
    <n v="31.4"/>
    <n v="49201354"/>
    <n v="2785009"/>
    <s v="Tidak"/>
    <x v="6"/>
  </r>
  <r>
    <n v="81"/>
    <s v="Rahmi Adriansyah"/>
    <s v="Perempuan"/>
    <n v="20"/>
    <x v="70"/>
    <d v="1899-12-30T04:43:00"/>
    <n v="3"/>
    <s v="Medical Treatment"/>
    <s v="Main Production Area"/>
    <s v="Elektrik"/>
    <s v="Faktor Manusia"/>
    <s v="Luka Robek"/>
    <n v="2"/>
    <d v="1899-12-30T05:42:00"/>
    <n v="53.7"/>
    <n v="19755968"/>
    <n v="4544086"/>
    <s v="Tidak"/>
    <x v="2"/>
  </r>
  <r>
    <n v="82"/>
    <s v="Hamzah Pangestu"/>
    <s v="Laki-laki"/>
    <n v="38"/>
    <x v="71"/>
    <d v="1899-12-30T22:32:00"/>
    <n v="1"/>
    <s v="Medical Treatment"/>
    <s v="Main Production Area"/>
    <s v="Thermoformer"/>
    <s v="Kesalahan Prosedur"/>
    <s v="Luka Jahitan"/>
    <n v="0"/>
    <d v="1899-12-30T03:36:00"/>
    <n v="3.6"/>
    <n v="38247162"/>
    <n v="2422047"/>
    <s v="Tidak"/>
    <x v="2"/>
  </r>
  <r>
    <n v="83"/>
    <s v="Citra Tarihoran"/>
    <s v="Perempuan"/>
    <n v="36"/>
    <x v="72"/>
    <d v="1899-12-30T04:38:00"/>
    <n v="1"/>
    <s v="Restricted"/>
    <s v="Main Production Area"/>
    <s v="Molder"/>
    <s v="Lingkungan Kerja"/>
    <s v="Cedera Otot"/>
    <n v="2"/>
    <d v="1899-12-30T01:12:00"/>
    <n v="49.2"/>
    <n v="43191872"/>
    <n v="742569"/>
    <s v="Tidak"/>
    <x v="2"/>
  </r>
  <r>
    <n v="84"/>
    <s v="Taufik Wulandari"/>
    <s v="Laki-laki"/>
    <n v="45"/>
    <x v="73"/>
    <d v="1899-12-30T01:10:00"/>
    <n v="1"/>
    <s v="Fatality"/>
    <s v="Main Production Area"/>
    <s v="PPIC"/>
    <s v="Faktor Manusia"/>
    <s v="Kematian"/>
    <n v="2"/>
    <d v="1899-12-30T06:28:00"/>
    <n v="54.466666666666669"/>
    <n v="49263550"/>
    <n v="343741"/>
    <s v="Tidak"/>
    <x v="14"/>
  </r>
  <r>
    <n v="85"/>
    <s v="Nadine Suwarno"/>
    <s v="Perempuan"/>
    <n v="24"/>
    <x v="74"/>
    <d v="1899-12-30T03:33:00"/>
    <n v="3"/>
    <s v="Medical Treatment"/>
    <s v="Main Production Area"/>
    <s v="Molder"/>
    <s v="Faktor Manusia"/>
    <s v="Luka Dalam"/>
    <n v="1"/>
    <d v="1899-12-30T14:59:00"/>
    <n v="38.983333333333334"/>
    <n v="24257694"/>
    <n v="4170306"/>
    <s v="Tidak"/>
    <x v="1"/>
  </r>
  <r>
    <n v="86"/>
    <s v="Galak Permadi"/>
    <s v="Laki-laki"/>
    <n v="29"/>
    <x v="75"/>
    <d v="1899-12-30T09:48:00"/>
    <n v="1"/>
    <s v="Medical Treatment"/>
    <s v="Hazardous Material Warehouse"/>
    <s v="Warehouse"/>
    <s v="Lingkungan Kerja"/>
    <s v="Luka Dalam"/>
    <n v="1"/>
    <d v="1899-12-30T01:43:00"/>
    <n v="25.716666666666669"/>
    <n v="24435587"/>
    <n v="2163229"/>
    <s v="Tidak"/>
    <x v="0"/>
  </r>
  <r>
    <n v="87"/>
    <s v="Puput Prayoga"/>
    <s v="Perempuan"/>
    <n v="38"/>
    <x v="76"/>
    <d v="1899-12-30T23:16:00"/>
    <n v="2"/>
    <s v="Medical Treatment"/>
    <s v="Metalizing"/>
    <s v="Metalize"/>
    <s v="Kesalahan Prosedur"/>
    <s v="Luka Robek"/>
    <n v="3"/>
    <d v="1899-12-30T01:04:00"/>
    <n v="73.066666666666663"/>
    <n v="23426174"/>
    <n v="1350820"/>
    <s v="Tidak"/>
    <x v="0"/>
  </r>
  <r>
    <n v="88"/>
    <s v="Daruna Siregar"/>
    <s v="Laki-laki"/>
    <n v="25"/>
    <x v="77"/>
    <d v="1899-12-30T10:48:00"/>
    <n v="3"/>
    <s v="First Aid"/>
    <s v="Main Production Area"/>
    <s v="PPIC"/>
    <s v="Alat Rusak"/>
    <s v="Tersengat Listrik Ringan"/>
    <n v="0"/>
    <d v="1899-12-30T06:07:00"/>
    <n v="6.1166666666666663"/>
    <n v="39443537"/>
    <n v="714423"/>
    <s v="Tidak"/>
    <x v="2"/>
  </r>
  <r>
    <n v="89"/>
    <s v="Reza Saptono"/>
    <s v="Laki-laki"/>
    <n v="45"/>
    <x v="78"/>
    <d v="1899-12-30T01:06:00"/>
    <n v="3"/>
    <s v="Medical Treatment"/>
    <s v="Canteen Area"/>
    <s v="R&amp;D"/>
    <s v="Alat Rusak"/>
    <s v="Luka Robek"/>
    <n v="0"/>
    <d v="1899-12-30T13:11:00"/>
    <n v="13.183333333333334"/>
    <n v="29187044"/>
    <n v="480241"/>
    <s v="Tidak"/>
    <x v="5"/>
  </r>
  <r>
    <n v="90"/>
    <s v="Bakti Firgantoro"/>
    <s v="Laki-laki"/>
    <n v="43"/>
    <x v="79"/>
    <d v="1899-12-30T06:43:00"/>
    <n v="1"/>
    <s v="First Aid"/>
    <s v="Prayer Room"/>
    <s v="Finance"/>
    <s v="Alat Rusak"/>
    <s v="Tersengat Listrik Ringan"/>
    <n v="2"/>
    <d v="1899-12-30T03:33:00"/>
    <n v="51.55"/>
    <n v="13963298"/>
    <n v="3939916"/>
    <s v="Tidak"/>
    <x v="0"/>
  </r>
  <r>
    <n v="91"/>
    <s v="Candra Latupono"/>
    <s v="Laki-laki"/>
    <n v="36"/>
    <x v="80"/>
    <d v="1899-12-30T21:36:00"/>
    <n v="1"/>
    <s v="Medical Treatment"/>
    <s v="Feeding"/>
    <s v="Extruder"/>
    <s v="Alat Rusak"/>
    <s v="Luka Dalam"/>
    <n v="1"/>
    <d v="1899-12-30T07:01:00"/>
    <n v="31.016666666666666"/>
    <n v="20427668"/>
    <n v="3971875"/>
    <s v="Tidak"/>
    <x v="3"/>
  </r>
  <r>
    <n v="92"/>
    <s v="Ajiman Uwais"/>
    <s v="Laki-laki"/>
    <n v="45"/>
    <x v="81"/>
    <d v="1899-12-30T00:51:00"/>
    <n v="3"/>
    <s v="Medical Treatment"/>
    <s v="Prayer Room"/>
    <s v="Finance"/>
    <s v="Kesalahan Prosedur"/>
    <s v="Luka Jahitan"/>
    <n v="0"/>
    <d v="1899-12-30T01:21:00"/>
    <n v="1.35"/>
    <n v="14694824"/>
    <n v="2208528"/>
    <s v="Tidak"/>
    <x v="0"/>
  </r>
  <r>
    <n v="93"/>
    <s v="Ratna Mandasari"/>
    <s v="Perempuan"/>
    <n v="34"/>
    <x v="82"/>
    <d v="1899-12-30T23:59:00"/>
    <n v="1"/>
    <s v="Medical Treatment"/>
    <s v="Canteen Area"/>
    <s v="Finance"/>
    <s v="Lingkungan Kerja"/>
    <s v="Luka Dalam"/>
    <n v="3"/>
    <d v="1899-12-30T04:27:00"/>
    <n v="76.45"/>
    <n v="13608464"/>
    <n v="2228668"/>
    <s v="Tidak"/>
    <x v="3"/>
  </r>
  <r>
    <n v="94"/>
    <s v="Kenzie Pradana"/>
    <s v="Laki-laki"/>
    <n v="24"/>
    <x v="83"/>
    <d v="1899-12-30T03:33:00"/>
    <n v="1"/>
    <s v="Medical Treatment"/>
    <s v="Main Production Area"/>
    <s v="Molder"/>
    <s v="Alat Rusak"/>
    <s v="Luka Robek"/>
    <n v="1"/>
    <d v="1899-12-30T05:49:00"/>
    <n v="29.816666666666666"/>
    <n v="46356491"/>
    <n v="2588747"/>
    <s v="Tidak"/>
    <x v="2"/>
  </r>
  <r>
    <n v="95"/>
    <s v="Jumari Andriani"/>
    <s v="Laki-laki"/>
    <n v="29"/>
    <x v="84"/>
    <d v="1899-12-30T00:01:00"/>
    <n v="1"/>
    <s v="Medical Treatment"/>
    <s v="Feeding"/>
    <s v="Extruder"/>
    <s v="Kesalahan Prosedur"/>
    <s v="Cedera Ringan"/>
    <n v="3"/>
    <d v="1899-12-30T01:47:00"/>
    <n v="73.783333333333331"/>
    <n v="1083272"/>
    <n v="3566410"/>
    <s v="Tidak"/>
    <x v="3"/>
  </r>
  <r>
    <n v="96"/>
    <s v="Jasmin Nasyiah"/>
    <s v="Perempuan"/>
    <n v="22"/>
    <x v="85"/>
    <d v="1899-12-30T02:42:00"/>
    <n v="1"/>
    <s v="Medical Treatment"/>
    <s v="Raw Material Storage"/>
    <s v="Warehouse"/>
    <s v="Alat Rusak"/>
    <s v="Luka Robek"/>
    <n v="0"/>
    <d v="1899-12-30T06:23:00"/>
    <n v="6.3833333333333337"/>
    <n v="10723774"/>
    <n v="2105536"/>
    <s v="Tidak"/>
    <x v="4"/>
  </r>
  <r>
    <n v="97"/>
    <s v="Faizah Laksita"/>
    <s v="Perempuan"/>
    <n v="40"/>
    <x v="85"/>
    <d v="1899-12-30T03:12:00"/>
    <n v="1"/>
    <s v="Medical Treatment"/>
    <s v="Prayer Room"/>
    <s v="IT"/>
    <s v="Faktor Manusia"/>
    <s v="Luka Jahitan"/>
    <n v="0"/>
    <d v="1899-12-30T07:59:00"/>
    <n v="7.9833333333333334"/>
    <n v="47696920"/>
    <n v="4226215"/>
    <s v="Tidak"/>
    <x v="7"/>
  </r>
  <r>
    <n v="98"/>
    <s v="Reza Utama"/>
    <s v="Laki-laki"/>
    <n v="22"/>
    <x v="86"/>
    <d v="1899-12-30T04:33:00"/>
    <n v="3"/>
    <s v="First Aid"/>
    <s v="Finished Goods Storage"/>
    <s v="Logistics"/>
    <s v="Lingkungan Kerja"/>
    <s v="Terkena Benturan Ringan"/>
    <n v="1"/>
    <d v="1899-12-30T06:42:00"/>
    <n v="30.7"/>
    <n v="15232611"/>
    <n v="3568768"/>
    <s v="Tidak"/>
    <x v="3"/>
  </r>
  <r>
    <n v="99"/>
    <s v="Yani Utama"/>
    <s v="Perempuan"/>
    <n v="29"/>
    <x v="87"/>
    <d v="1899-12-30T06:29:00"/>
    <n v="1"/>
    <s v="Medical Treatment"/>
    <s v="Quality Control Area"/>
    <s v="QA"/>
    <s v="Alat Rusak"/>
    <s v="Luka Robek"/>
    <n v="0"/>
    <d v="1899-12-30T01:09:00"/>
    <n v="1.1499999999999999"/>
    <n v="36437875"/>
    <n v="1867739"/>
    <s v="Tidak"/>
    <x v="1"/>
  </r>
  <r>
    <n v="100"/>
    <s v="Zaenab Kusumo"/>
    <s v="Perempuan"/>
    <n v="48"/>
    <x v="88"/>
    <d v="1899-12-30T02:10:00"/>
    <n v="3"/>
    <s v="Medical Treatment"/>
    <s v="Break Room"/>
    <s v="R&amp;D"/>
    <s v="Alat Rusak"/>
    <s v="Cedera Ringan"/>
    <n v="2"/>
    <d v="1899-12-30T08:08:00"/>
    <n v="56.133333333333333"/>
    <n v="46543759"/>
    <n v="2904387"/>
    <s v="Tidak"/>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618E77-9605-4A68-8CAE-70F55E4A64A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R2:AS92" firstHeaderRow="1" firstDataRow="1" firstDataCol="1"/>
  <pivotFields count="21">
    <pivotField showAll="0"/>
    <pivotField showAll="0"/>
    <pivotField showAll="0"/>
    <pivotField showAll="0"/>
    <pivotField axis="axisRow" numFmtId="16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165" showAll="0"/>
    <pivotField numFmtId="1" showAll="0"/>
    <pivotField showAll="0"/>
    <pivotField showAll="0"/>
    <pivotField showAll="0"/>
    <pivotField showAll="0"/>
    <pivotField showAll="0"/>
    <pivotField showAll="0"/>
    <pivotField numFmtId="166" showAll="0"/>
    <pivotField numFmtId="167" showAll="0"/>
    <pivotField showAll="0"/>
    <pivotField showAll="0"/>
    <pivotField showAll="0"/>
    <pivotField dataField="1" showAll="0">
      <items count="16">
        <item x="4"/>
        <item x="2"/>
        <item x="0"/>
        <item x="3"/>
        <item x="7"/>
        <item x="6"/>
        <item x="1"/>
        <item x="13"/>
        <item x="5"/>
        <item x="11"/>
        <item x="9"/>
        <item x="8"/>
        <item x="14"/>
        <item x="12"/>
        <item x="10"/>
        <item t="default"/>
      </items>
    </pivotField>
    <pivotField showAll="0">
      <items count="369">
        <item sd="0" x="0"/>
        <item sd="0" x="1"/>
        <item sd="0" x="2"/>
        <item sd="0" x="3"/>
        <item sd="0" x="4"/>
        <item sd="0" x="5"/>
        <item sd="0" x="6"/>
        <item sd="0" x="7"/>
        <item sd="0" x="8"/>
        <item sd="0" x="9"/>
        <item sd="0" x="10"/>
        <item x="11"/>
        <item sd="0" x="12"/>
        <item x="13"/>
        <item sd="0" x="14"/>
        <item sd="0" x="15"/>
        <item sd="0" x="16"/>
        <item sd="0" x="17"/>
        <item sd="0" x="18"/>
        <item x="19"/>
        <item x="20"/>
        <item sd="0" x="21"/>
        <item sd="0" x="22"/>
        <item x="23"/>
        <item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4"/>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Jarak Hari Acciden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0A7BDC-0667-498C-873B-652523748C38}" name="usia"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N2:O30" firstHeaderRow="1" firstDataRow="1" firstDataCol="1"/>
  <pivotFields count="20">
    <pivotField showAll="0"/>
    <pivotField showAll="0"/>
    <pivotField showAll="0">
      <items count="3">
        <item x="0"/>
        <item x="1"/>
        <item t="default"/>
      </items>
    </pivotField>
    <pivotField axis="axisRow" dataField="1" showAll="0">
      <items count="28">
        <item x="13"/>
        <item x="25"/>
        <item x="3"/>
        <item x="23"/>
        <item x="0"/>
        <item x="2"/>
        <item x="16"/>
        <item x="9"/>
        <item x="21"/>
        <item x="17"/>
        <item x="11"/>
        <item x="26"/>
        <item x="8"/>
        <item x="14"/>
        <item x="15"/>
        <item x="18"/>
        <item x="6"/>
        <item x="24"/>
        <item x="20"/>
        <item x="1"/>
        <item x="7"/>
        <item x="4"/>
        <item x="5"/>
        <item x="22"/>
        <item x="12"/>
        <item x="19"/>
        <item x="10"/>
        <item t="default"/>
      </items>
    </pivotField>
    <pivotField numFmtId="164" showAll="0">
      <items count="90">
        <item x="38"/>
        <item x="86"/>
        <item x="78"/>
        <item x="83"/>
        <item x="12"/>
        <item x="49"/>
        <item x="46"/>
        <item x="84"/>
        <item x="30"/>
        <item x="56"/>
        <item x="23"/>
        <item x="75"/>
        <item x="39"/>
        <item x="82"/>
        <item x="50"/>
        <item x="54"/>
        <item x="31"/>
        <item x="81"/>
        <item x="85"/>
        <item x="20"/>
        <item x="43"/>
        <item x="3"/>
        <item x="53"/>
        <item x="58"/>
        <item x="14"/>
        <item x="24"/>
        <item x="61"/>
        <item x="13"/>
        <item x="29"/>
        <item x="67"/>
        <item x="1"/>
        <item x="17"/>
        <item x="45"/>
        <item x="25"/>
        <item x="26"/>
        <item x="41"/>
        <item x="27"/>
        <item x="60"/>
        <item x="34"/>
        <item x="6"/>
        <item x="16"/>
        <item x="57"/>
        <item x="4"/>
        <item x="33"/>
        <item x="66"/>
        <item x="44"/>
        <item x="73"/>
        <item x="32"/>
        <item x="36"/>
        <item x="79"/>
        <item x="48"/>
        <item x="9"/>
        <item x="63"/>
        <item x="70"/>
        <item x="21"/>
        <item x="74"/>
        <item x="76"/>
        <item x="47"/>
        <item x="55"/>
        <item x="37"/>
        <item x="18"/>
        <item x="87"/>
        <item x="42"/>
        <item x="88"/>
        <item x="51"/>
        <item x="65"/>
        <item x="64"/>
        <item x="8"/>
        <item x="71"/>
        <item x="72"/>
        <item x="15"/>
        <item x="62"/>
        <item x="69"/>
        <item x="52"/>
        <item x="5"/>
        <item x="35"/>
        <item x="7"/>
        <item x="2"/>
        <item x="80"/>
        <item x="22"/>
        <item x="59"/>
        <item x="40"/>
        <item x="77"/>
        <item x="0"/>
        <item x="10"/>
        <item x="19"/>
        <item x="28"/>
        <item x="68"/>
        <item x="11"/>
        <item t="default"/>
      </items>
    </pivotField>
    <pivotField numFmtId="165" showAll="0"/>
    <pivotField numFmtId="1" showAll="0"/>
    <pivotField showAll="0"/>
    <pivotField showAll="0"/>
    <pivotField showAll="0">
      <items count="17">
        <item x="1"/>
        <item x="8"/>
        <item x="10"/>
        <item x="12"/>
        <item x="4"/>
        <item x="6"/>
        <item x="14"/>
        <item x="15"/>
        <item x="3"/>
        <item x="0"/>
        <item x="2"/>
        <item x="11"/>
        <item x="9"/>
        <item x="5"/>
        <item x="7"/>
        <item x="13"/>
        <item t="default"/>
      </items>
    </pivotField>
    <pivotField showAll="0"/>
    <pivotField showAll="0"/>
    <pivotField showAll="0"/>
    <pivotField numFmtId="166"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Usia" fld="3" subtotal="count" baseField="3" baseItem="0"/>
  </dataFields>
  <pivotTableStyleInfo name="PivotStyleLight16" showRowHeaders="1" showColHeaders="1" showRowStripes="0" showColStripes="0" showLastColumn="1"/>
  <filters count="1">
    <filter fld="4" type="dateBetween" evalOrder="-1" id="459" name="Tanggal_Insiden">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E01927-C0DE-492C-B2B9-66D54C54992E}" name="Gender"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K2:L5" firstHeaderRow="1" firstDataRow="1" firstDataCol="1"/>
  <pivotFields count="20">
    <pivotField showAll="0"/>
    <pivotField showAll="0"/>
    <pivotField axis="axisRow" dataField="1" showAll="0">
      <items count="3">
        <item x="0"/>
        <item x="1"/>
        <item t="default"/>
      </items>
    </pivotField>
    <pivotField showAll="0"/>
    <pivotField numFmtId="164" showAll="0">
      <items count="90">
        <item x="38"/>
        <item x="86"/>
        <item x="78"/>
        <item x="83"/>
        <item x="12"/>
        <item x="49"/>
        <item x="46"/>
        <item x="84"/>
        <item x="30"/>
        <item x="56"/>
        <item x="23"/>
        <item x="75"/>
        <item x="39"/>
        <item x="82"/>
        <item x="50"/>
        <item x="54"/>
        <item x="31"/>
        <item x="81"/>
        <item x="85"/>
        <item x="20"/>
        <item x="43"/>
        <item x="3"/>
        <item x="53"/>
        <item x="58"/>
        <item x="14"/>
        <item x="24"/>
        <item x="61"/>
        <item x="13"/>
        <item x="29"/>
        <item x="67"/>
        <item x="1"/>
        <item x="17"/>
        <item x="45"/>
        <item x="25"/>
        <item x="26"/>
        <item x="41"/>
        <item x="27"/>
        <item x="60"/>
        <item x="34"/>
        <item x="6"/>
        <item x="16"/>
        <item x="57"/>
        <item x="4"/>
        <item x="33"/>
        <item x="66"/>
        <item x="44"/>
        <item x="73"/>
        <item x="32"/>
        <item x="36"/>
        <item x="79"/>
        <item x="48"/>
        <item x="9"/>
        <item x="63"/>
        <item x="70"/>
        <item x="21"/>
        <item x="74"/>
        <item x="76"/>
        <item x="47"/>
        <item x="55"/>
        <item x="37"/>
        <item x="18"/>
        <item x="87"/>
        <item x="42"/>
        <item x="88"/>
        <item x="51"/>
        <item x="65"/>
        <item x="64"/>
        <item x="8"/>
        <item x="71"/>
        <item x="72"/>
        <item x="15"/>
        <item x="62"/>
        <item x="69"/>
        <item x="52"/>
        <item x="5"/>
        <item x="35"/>
        <item x="7"/>
        <item x="2"/>
        <item x="80"/>
        <item x="22"/>
        <item x="59"/>
        <item x="40"/>
        <item x="77"/>
        <item x="0"/>
        <item x="10"/>
        <item x="19"/>
        <item x="28"/>
        <item x="68"/>
        <item x="11"/>
        <item t="default"/>
      </items>
    </pivotField>
    <pivotField numFmtId="165" showAll="0"/>
    <pivotField numFmtId="1" showAll="0"/>
    <pivotField showAll="0"/>
    <pivotField showAll="0"/>
    <pivotField showAll="0">
      <items count="17">
        <item x="1"/>
        <item x="8"/>
        <item x="10"/>
        <item x="12"/>
        <item x="4"/>
        <item x="6"/>
        <item x="14"/>
        <item x="15"/>
        <item x="3"/>
        <item x="0"/>
        <item x="2"/>
        <item x="11"/>
        <item x="9"/>
        <item x="5"/>
        <item x="7"/>
        <item x="13"/>
        <item t="default"/>
      </items>
    </pivotField>
    <pivotField showAll="0"/>
    <pivotField showAll="0"/>
    <pivotField showAll="0"/>
    <pivotField numFmtId="166"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Count of Jenis_Kelamin" fld="2"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4" type="dateBetween" evalOrder="-1" id="459" name="Tanggal_Insiden">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AF3583-1376-4FF3-8E73-B8A622AE4AB7}" name="TANGGAL" cacheId="0"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27">
  <location ref="T2:U15" firstHeaderRow="1" firstDataRow="1" firstDataCol="1"/>
  <pivotFields count="20">
    <pivotField showAll="0"/>
    <pivotField showAll="0"/>
    <pivotField showAll="0">
      <items count="3">
        <item x="0"/>
        <item x="1"/>
        <item t="default"/>
      </items>
    </pivotField>
    <pivotField showAll="0"/>
    <pivotField dataField="1" numFmtId="164" showAll="0">
      <items count="90">
        <item x="38"/>
        <item x="86"/>
        <item x="78"/>
        <item x="83"/>
        <item x="12"/>
        <item x="49"/>
        <item x="46"/>
        <item x="84"/>
        <item x="30"/>
        <item x="56"/>
        <item x="23"/>
        <item x="75"/>
        <item x="39"/>
        <item x="82"/>
        <item x="50"/>
        <item x="54"/>
        <item x="31"/>
        <item x="81"/>
        <item x="85"/>
        <item x="20"/>
        <item x="43"/>
        <item x="3"/>
        <item x="53"/>
        <item x="58"/>
        <item x="14"/>
        <item x="24"/>
        <item x="61"/>
        <item x="13"/>
        <item x="29"/>
        <item x="67"/>
        <item x="1"/>
        <item x="17"/>
        <item x="45"/>
        <item x="25"/>
        <item x="26"/>
        <item x="41"/>
        <item x="27"/>
        <item x="60"/>
        <item x="34"/>
        <item x="6"/>
        <item x="16"/>
        <item x="57"/>
        <item x="4"/>
        <item x="33"/>
        <item x="66"/>
        <item x="44"/>
        <item x="73"/>
        <item x="32"/>
        <item x="36"/>
        <item x="79"/>
        <item x="48"/>
        <item x="9"/>
        <item x="63"/>
        <item x="70"/>
        <item x="21"/>
        <item x="74"/>
        <item x="76"/>
        <item x="47"/>
        <item x="55"/>
        <item x="37"/>
        <item x="18"/>
        <item x="87"/>
        <item x="42"/>
        <item x="88"/>
        <item x="51"/>
        <item x="65"/>
        <item x="64"/>
        <item x="8"/>
        <item x="71"/>
        <item x="72"/>
        <item x="15"/>
        <item x="62"/>
        <item x="69"/>
        <item x="52"/>
        <item x="5"/>
        <item x="35"/>
        <item x="7"/>
        <item x="2"/>
        <item x="80"/>
        <item x="22"/>
        <item x="59"/>
        <item x="40"/>
        <item x="77"/>
        <item x="0"/>
        <item x="10"/>
        <item x="19"/>
        <item x="28"/>
        <item x="68"/>
        <item x="11"/>
        <item t="default"/>
      </items>
    </pivotField>
    <pivotField numFmtId="165" showAll="0"/>
    <pivotField numFmtId="1" showAll="0"/>
    <pivotField showAll="0"/>
    <pivotField showAll="0"/>
    <pivotField showAll="0">
      <items count="17">
        <item x="1"/>
        <item x="8"/>
        <item x="10"/>
        <item x="12"/>
        <item x="4"/>
        <item x="6"/>
        <item x="14"/>
        <item x="15"/>
        <item x="3"/>
        <item x="0"/>
        <item x="2"/>
        <item x="11"/>
        <item x="9"/>
        <item x="5"/>
        <item x="7"/>
        <item x="13"/>
        <item t="default"/>
      </items>
    </pivotField>
    <pivotField showAll="0"/>
    <pivotField showAll="0"/>
    <pivotField showAll="0"/>
    <pivotField numFmtId="166"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9"/>
  </rowFields>
  <rowItems count="13">
    <i>
      <x v="1"/>
    </i>
    <i>
      <x v="2"/>
    </i>
    <i>
      <x v="3"/>
    </i>
    <i>
      <x v="4"/>
    </i>
    <i>
      <x v="5"/>
    </i>
    <i>
      <x v="6"/>
    </i>
    <i>
      <x v="7"/>
    </i>
    <i>
      <x v="8"/>
    </i>
    <i>
      <x v="9"/>
    </i>
    <i>
      <x v="10"/>
    </i>
    <i>
      <x v="11"/>
    </i>
    <i>
      <x v="12"/>
    </i>
    <i t="grand">
      <x/>
    </i>
  </rowItems>
  <colItems count="1">
    <i/>
  </colItems>
  <dataFields count="1">
    <dataField name="Count of Tanggal_Insiden" fld="4" subtotal="count"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467" name="Tanggal_Insiden">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72B5FA-4445-44D3-A1ED-7B817BE41FCE}" name="SHIF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W2:X6" firstHeaderRow="1" firstDataRow="1" firstDataCol="1"/>
  <pivotFields count="20">
    <pivotField showAll="0"/>
    <pivotField showAll="0"/>
    <pivotField showAll="0">
      <items count="3">
        <item x="0"/>
        <item x="1"/>
        <item t="default"/>
      </items>
    </pivotField>
    <pivotField showAll="0"/>
    <pivotField numFmtId="164" showAll="0">
      <items count="90">
        <item x="38"/>
        <item x="86"/>
        <item x="78"/>
        <item x="83"/>
        <item x="12"/>
        <item x="49"/>
        <item x="46"/>
        <item x="84"/>
        <item x="30"/>
        <item x="56"/>
        <item x="23"/>
        <item x="75"/>
        <item x="39"/>
        <item x="82"/>
        <item x="50"/>
        <item x="54"/>
        <item x="31"/>
        <item x="81"/>
        <item x="85"/>
        <item x="20"/>
        <item x="43"/>
        <item x="3"/>
        <item x="53"/>
        <item x="58"/>
        <item x="14"/>
        <item x="24"/>
        <item x="61"/>
        <item x="13"/>
        <item x="29"/>
        <item x="67"/>
        <item x="1"/>
        <item x="17"/>
        <item x="45"/>
        <item x="25"/>
        <item x="26"/>
        <item x="41"/>
        <item x="27"/>
        <item x="60"/>
        <item x="34"/>
        <item x="6"/>
        <item x="16"/>
        <item x="57"/>
        <item x="4"/>
        <item x="33"/>
        <item x="66"/>
        <item x="44"/>
        <item x="73"/>
        <item x="32"/>
        <item x="36"/>
        <item x="79"/>
        <item x="48"/>
        <item x="9"/>
        <item x="63"/>
        <item x="70"/>
        <item x="21"/>
        <item x="74"/>
        <item x="76"/>
        <item x="47"/>
        <item x="55"/>
        <item x="37"/>
        <item x="18"/>
        <item x="87"/>
        <item x="42"/>
        <item x="88"/>
        <item x="51"/>
        <item x="65"/>
        <item x="64"/>
        <item x="8"/>
        <item x="71"/>
        <item x="72"/>
        <item x="15"/>
        <item x="62"/>
        <item x="69"/>
        <item x="52"/>
        <item x="5"/>
        <item x="35"/>
        <item x="7"/>
        <item x="2"/>
        <item x="80"/>
        <item x="22"/>
        <item x="59"/>
        <item x="40"/>
        <item x="77"/>
        <item x="0"/>
        <item x="10"/>
        <item x="19"/>
        <item x="28"/>
        <item x="68"/>
        <item x="11"/>
        <item t="default"/>
      </items>
    </pivotField>
    <pivotField numFmtId="165" showAll="0"/>
    <pivotField axis="axisRow" dataField="1" numFmtId="1" showAll="0">
      <items count="4">
        <item x="0"/>
        <item x="1"/>
        <item x="2"/>
        <item t="default"/>
      </items>
    </pivotField>
    <pivotField showAll="0"/>
    <pivotField showAll="0"/>
    <pivotField showAll="0">
      <items count="17">
        <item x="1"/>
        <item x="8"/>
        <item x="10"/>
        <item x="12"/>
        <item x="4"/>
        <item x="6"/>
        <item x="14"/>
        <item x="15"/>
        <item x="3"/>
        <item x="0"/>
        <item x="2"/>
        <item x="11"/>
        <item x="9"/>
        <item x="5"/>
        <item x="7"/>
        <item x="13"/>
        <item t="default"/>
      </items>
    </pivotField>
    <pivotField showAll="0"/>
    <pivotField showAll="0"/>
    <pivotField showAll="0"/>
    <pivotField numFmtId="166"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4">
    <i>
      <x/>
    </i>
    <i>
      <x v="1"/>
    </i>
    <i>
      <x v="2"/>
    </i>
    <i t="grand">
      <x/>
    </i>
  </rowItems>
  <colItems count="1">
    <i/>
  </colItems>
  <dataFields count="1">
    <dataField name="Sum of Shift" fld="6" baseField="0" baseItem="0"/>
  </dataFields>
  <pivotTableStyleInfo name="PivotStyleLight16" showRowHeaders="1" showColHeaders="1" showRowStripes="0" showColStripes="0" showLastColumn="1"/>
  <filters count="1">
    <filter fld="4" type="dateBetween" evalOrder="-1" id="459" name="Tanggal_Insiden">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F8071A-16B0-4678-8409-260A4A35463A}" name="DEPARTME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C2:AD19" firstHeaderRow="1" firstDataRow="1" firstDataCol="1"/>
  <pivotFields count="20">
    <pivotField showAll="0"/>
    <pivotField showAll="0"/>
    <pivotField showAll="0">
      <items count="3">
        <item x="0"/>
        <item x="1"/>
        <item t="default"/>
      </items>
    </pivotField>
    <pivotField showAll="0"/>
    <pivotField numFmtId="164" showAll="0">
      <items count="90">
        <item x="38"/>
        <item x="86"/>
        <item x="78"/>
        <item x="83"/>
        <item x="12"/>
        <item x="49"/>
        <item x="46"/>
        <item x="84"/>
        <item x="30"/>
        <item x="56"/>
        <item x="23"/>
        <item x="75"/>
        <item x="39"/>
        <item x="82"/>
        <item x="50"/>
        <item x="54"/>
        <item x="31"/>
        <item x="81"/>
        <item x="85"/>
        <item x="20"/>
        <item x="43"/>
        <item x="3"/>
        <item x="53"/>
        <item x="58"/>
        <item x="14"/>
        <item x="24"/>
        <item x="61"/>
        <item x="13"/>
        <item x="29"/>
        <item x="67"/>
        <item x="1"/>
        <item x="17"/>
        <item x="45"/>
        <item x="25"/>
        <item x="26"/>
        <item x="41"/>
        <item x="27"/>
        <item x="60"/>
        <item x="34"/>
        <item x="6"/>
        <item x="16"/>
        <item x="57"/>
        <item x="4"/>
        <item x="33"/>
        <item x="66"/>
        <item x="44"/>
        <item x="73"/>
        <item x="32"/>
        <item x="36"/>
        <item x="79"/>
        <item x="48"/>
        <item x="9"/>
        <item x="63"/>
        <item x="70"/>
        <item x="21"/>
        <item x="74"/>
        <item x="76"/>
        <item x="47"/>
        <item x="55"/>
        <item x="37"/>
        <item x="18"/>
        <item x="87"/>
        <item x="42"/>
        <item x="88"/>
        <item x="51"/>
        <item x="65"/>
        <item x="64"/>
        <item x="8"/>
        <item x="71"/>
        <item x="72"/>
        <item x="15"/>
        <item x="62"/>
        <item x="69"/>
        <item x="52"/>
        <item x="5"/>
        <item x="35"/>
        <item x="7"/>
        <item x="2"/>
        <item x="80"/>
        <item x="22"/>
        <item x="59"/>
        <item x="40"/>
        <item x="77"/>
        <item x="0"/>
        <item x="10"/>
        <item x="19"/>
        <item x="28"/>
        <item x="68"/>
        <item x="11"/>
        <item t="default"/>
      </items>
    </pivotField>
    <pivotField numFmtId="165" showAll="0"/>
    <pivotField numFmtId="1" showAll="0"/>
    <pivotField showAll="0"/>
    <pivotField showAll="0"/>
    <pivotField axis="axisRow" dataField="1" showAll="0">
      <items count="17">
        <item x="1"/>
        <item x="8"/>
        <item x="10"/>
        <item x="12"/>
        <item x="4"/>
        <item x="6"/>
        <item x="14"/>
        <item x="15"/>
        <item x="3"/>
        <item x="0"/>
        <item x="2"/>
        <item x="11"/>
        <item x="9"/>
        <item x="5"/>
        <item x="7"/>
        <item x="13"/>
        <item t="default"/>
      </items>
    </pivotField>
    <pivotField showAll="0"/>
    <pivotField showAll="0"/>
    <pivotField showAll="0"/>
    <pivotField numFmtId="166"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17">
    <i>
      <x/>
    </i>
    <i>
      <x v="1"/>
    </i>
    <i>
      <x v="2"/>
    </i>
    <i>
      <x v="3"/>
    </i>
    <i>
      <x v="4"/>
    </i>
    <i>
      <x v="5"/>
    </i>
    <i>
      <x v="6"/>
    </i>
    <i>
      <x v="7"/>
    </i>
    <i>
      <x v="8"/>
    </i>
    <i>
      <x v="9"/>
    </i>
    <i>
      <x v="10"/>
    </i>
    <i>
      <x v="11"/>
    </i>
    <i>
      <x v="12"/>
    </i>
    <i>
      <x v="13"/>
    </i>
    <i>
      <x v="14"/>
    </i>
    <i>
      <x v="15"/>
    </i>
    <i t="grand">
      <x/>
    </i>
  </rowItems>
  <colItems count="1">
    <i/>
  </colItems>
  <dataFields count="1">
    <dataField name="Count of Departemen_Terkait" fld="9"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459" name="Tanggal_Insiden">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85987-17FF-4C01-9D5A-65C37DB4B50B}" name="LTI"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J2:AJ3" firstHeaderRow="1" firstDataRow="1" firstDataCol="0"/>
  <pivotFields count="20">
    <pivotField showAll="0"/>
    <pivotField showAll="0"/>
    <pivotField showAll="0">
      <items count="3">
        <item x="0"/>
        <item x="1"/>
        <item t="default"/>
      </items>
    </pivotField>
    <pivotField showAll="0">
      <items count="28">
        <item x="13"/>
        <item h="1" x="25"/>
        <item h="1" x="3"/>
        <item h="1" x="23"/>
        <item h="1" x="0"/>
        <item h="1" x="2"/>
        <item h="1" x="16"/>
        <item h="1" x="9"/>
        <item h="1" x="21"/>
        <item h="1" x="17"/>
        <item h="1" x="11"/>
        <item h="1" x="26"/>
        <item h="1" x="8"/>
        <item h="1" x="14"/>
        <item h="1" x="15"/>
        <item h="1" x="18"/>
        <item h="1" x="6"/>
        <item h="1" x="24"/>
        <item h="1" x="20"/>
        <item h="1" x="1"/>
        <item h="1" x="7"/>
        <item h="1" x="4"/>
        <item h="1" x="5"/>
        <item h="1" x="22"/>
        <item h="1" x="12"/>
        <item h="1" x="19"/>
        <item h="1" x="10"/>
        <item t="default"/>
      </items>
    </pivotField>
    <pivotField numFmtId="164" showAll="0">
      <items count="90">
        <item x="38"/>
        <item x="86"/>
        <item x="78"/>
        <item x="83"/>
        <item x="12"/>
        <item x="49"/>
        <item x="46"/>
        <item x="84"/>
        <item x="30"/>
        <item x="56"/>
        <item x="23"/>
        <item x="75"/>
        <item x="39"/>
        <item x="82"/>
        <item x="50"/>
        <item x="54"/>
        <item x="31"/>
        <item x="81"/>
        <item x="85"/>
        <item x="20"/>
        <item x="43"/>
        <item x="3"/>
        <item x="53"/>
        <item x="58"/>
        <item x="14"/>
        <item x="24"/>
        <item x="61"/>
        <item x="13"/>
        <item x="29"/>
        <item x="67"/>
        <item x="1"/>
        <item x="17"/>
        <item x="45"/>
        <item x="25"/>
        <item x="26"/>
        <item x="41"/>
        <item x="27"/>
        <item x="60"/>
        <item x="34"/>
        <item x="6"/>
        <item x="16"/>
        <item x="57"/>
        <item x="4"/>
        <item x="33"/>
        <item x="66"/>
        <item x="44"/>
        <item x="73"/>
        <item x="32"/>
        <item x="36"/>
        <item x="79"/>
        <item x="48"/>
        <item x="9"/>
        <item x="63"/>
        <item x="70"/>
        <item x="21"/>
        <item x="74"/>
        <item x="76"/>
        <item x="47"/>
        <item x="55"/>
        <item x="37"/>
        <item x="18"/>
        <item x="87"/>
        <item x="42"/>
        <item x="88"/>
        <item x="51"/>
        <item x="65"/>
        <item x="64"/>
        <item x="8"/>
        <item x="71"/>
        <item x="72"/>
        <item x="15"/>
        <item x="62"/>
        <item x="69"/>
        <item x="52"/>
        <item x="5"/>
        <item x="35"/>
        <item x="7"/>
        <item x="2"/>
        <item x="80"/>
        <item x="22"/>
        <item x="59"/>
        <item x="40"/>
        <item x="77"/>
        <item x="0"/>
        <item x="10"/>
        <item x="19"/>
        <item x="28"/>
        <item x="68"/>
        <item x="11"/>
        <item t="default"/>
      </items>
    </pivotField>
    <pivotField numFmtId="165" showAll="0"/>
    <pivotField numFmtId="1" showAll="0"/>
    <pivotField showAll="0"/>
    <pivotField showAll="0"/>
    <pivotField showAll="0">
      <items count="17">
        <item x="1"/>
        <item x="8"/>
        <item x="10"/>
        <item x="12"/>
        <item x="4"/>
        <item x="6"/>
        <item x="14"/>
        <item x="15"/>
        <item x="3"/>
        <item x="0"/>
        <item x="2"/>
        <item x="11"/>
        <item x="9"/>
        <item x="5"/>
        <item x="7"/>
        <item x="13"/>
        <item t="default"/>
      </items>
    </pivotField>
    <pivotField showAll="0"/>
    <pivotField showAll="0"/>
    <pivotField showAll="0"/>
    <pivotField numFmtId="166"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Durasi_LTI" fld="14" baseField="0" baseItem="0"/>
  </dataFields>
  <pivotTableStyleInfo name="PivotStyleLight16" showRowHeaders="1" showColHeaders="1" showRowStripes="0" showColStripes="0" showLastColumn="1"/>
  <filters count="1">
    <filter fld="4" type="dateBetween" evalOrder="-1" id="459" name="Tanggal_Insiden">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4010E0-5139-4633-A06C-2F26220C55E9}" name="LDI"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F2:AF3" firstHeaderRow="1" firstDataRow="1" firstDataCol="0"/>
  <pivotFields count="20">
    <pivotField showAll="0"/>
    <pivotField showAll="0"/>
    <pivotField showAll="0">
      <items count="3">
        <item x="0"/>
        <item x="1"/>
        <item t="default"/>
      </items>
    </pivotField>
    <pivotField showAll="0"/>
    <pivotField numFmtId="164" showAll="0">
      <items count="90">
        <item x="38"/>
        <item x="86"/>
        <item x="78"/>
        <item x="83"/>
        <item x="12"/>
        <item x="49"/>
        <item x="46"/>
        <item x="84"/>
        <item x="30"/>
        <item x="56"/>
        <item x="23"/>
        <item x="75"/>
        <item x="39"/>
        <item x="82"/>
        <item x="50"/>
        <item x="54"/>
        <item x="31"/>
        <item x="81"/>
        <item x="85"/>
        <item x="20"/>
        <item x="43"/>
        <item x="3"/>
        <item x="53"/>
        <item x="58"/>
        <item x="14"/>
        <item x="24"/>
        <item x="61"/>
        <item x="13"/>
        <item x="29"/>
        <item x="67"/>
        <item x="1"/>
        <item x="17"/>
        <item x="45"/>
        <item x="25"/>
        <item x="26"/>
        <item x="41"/>
        <item x="27"/>
        <item x="60"/>
        <item x="34"/>
        <item x="6"/>
        <item x="16"/>
        <item x="57"/>
        <item x="4"/>
        <item x="33"/>
        <item x="66"/>
        <item x="44"/>
        <item x="73"/>
        <item x="32"/>
        <item x="36"/>
        <item x="79"/>
        <item x="48"/>
        <item x="9"/>
        <item x="63"/>
        <item x="70"/>
        <item x="21"/>
        <item x="74"/>
        <item x="76"/>
        <item x="47"/>
        <item x="55"/>
        <item x="37"/>
        <item x="18"/>
        <item x="87"/>
        <item x="42"/>
        <item x="88"/>
        <item x="51"/>
        <item x="65"/>
        <item x="64"/>
        <item x="8"/>
        <item x="71"/>
        <item x="72"/>
        <item x="15"/>
        <item x="62"/>
        <item x="69"/>
        <item x="52"/>
        <item x="5"/>
        <item x="35"/>
        <item x="7"/>
        <item x="2"/>
        <item x="80"/>
        <item x="22"/>
        <item x="59"/>
        <item x="40"/>
        <item x="77"/>
        <item x="0"/>
        <item x="10"/>
        <item x="19"/>
        <item x="28"/>
        <item x="68"/>
        <item x="11"/>
        <item t="default"/>
      </items>
    </pivotField>
    <pivotField numFmtId="165" showAll="0"/>
    <pivotField numFmtId="1" showAll="0"/>
    <pivotField showAll="0"/>
    <pivotField showAll="0"/>
    <pivotField showAll="0">
      <items count="17">
        <item x="1"/>
        <item x="8"/>
        <item x="10"/>
        <item x="12"/>
        <item x="4"/>
        <item x="6"/>
        <item x="14"/>
        <item x="15"/>
        <item x="3"/>
        <item x="0"/>
        <item x="2"/>
        <item x="11"/>
        <item x="9"/>
        <item x="5"/>
        <item x="7"/>
        <item x="13"/>
        <item t="default"/>
      </items>
    </pivotField>
    <pivotField showAll="0"/>
    <pivotField showAll="0"/>
    <pivotField dataField="1" showAll="0"/>
    <pivotField numFmtId="166"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LDI" fld="12" baseField="0" baseItem="0"/>
  </dataFields>
  <pivotTableStyleInfo name="PivotStyleLight16" showRowHeaders="1" showColHeaders="1" showRowStripes="0" showColStripes="0" showLastColumn="1"/>
  <filters count="1">
    <filter fld="4" type="dateBetween" evalOrder="-1" id="459" name="Tanggal_Insiden">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4119BD-544F-4280-A07C-F8F61DF8B0CD}" name="JENIS ACCIDE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Z2:AA7" firstHeaderRow="1" firstDataRow="1" firstDataCol="1"/>
  <pivotFields count="20">
    <pivotField showAll="0"/>
    <pivotField showAll="0"/>
    <pivotField showAll="0">
      <items count="3">
        <item x="0"/>
        <item x="1"/>
        <item t="default"/>
      </items>
    </pivotField>
    <pivotField showAll="0"/>
    <pivotField numFmtId="164" showAll="0">
      <items count="90">
        <item x="38"/>
        <item x="86"/>
        <item x="78"/>
        <item x="83"/>
        <item x="12"/>
        <item x="49"/>
        <item x="46"/>
        <item x="84"/>
        <item x="30"/>
        <item x="56"/>
        <item x="23"/>
        <item x="75"/>
        <item x="39"/>
        <item x="82"/>
        <item x="50"/>
        <item x="54"/>
        <item x="31"/>
        <item x="81"/>
        <item x="85"/>
        <item x="20"/>
        <item x="43"/>
        <item x="3"/>
        <item x="53"/>
        <item x="58"/>
        <item x="14"/>
        <item x="24"/>
        <item x="61"/>
        <item x="13"/>
        <item x="29"/>
        <item x="67"/>
        <item x="1"/>
        <item x="17"/>
        <item x="45"/>
        <item x="25"/>
        <item x="26"/>
        <item x="41"/>
        <item x="27"/>
        <item x="60"/>
        <item x="34"/>
        <item x="6"/>
        <item x="16"/>
        <item x="57"/>
        <item x="4"/>
        <item x="33"/>
        <item x="66"/>
        <item x="44"/>
        <item x="73"/>
        <item x="32"/>
        <item x="36"/>
        <item x="79"/>
        <item x="48"/>
        <item x="9"/>
        <item x="63"/>
        <item x="70"/>
        <item x="21"/>
        <item x="74"/>
        <item x="76"/>
        <item x="47"/>
        <item x="55"/>
        <item x="37"/>
        <item x="18"/>
        <item x="87"/>
        <item x="42"/>
        <item x="88"/>
        <item x="51"/>
        <item x="65"/>
        <item x="64"/>
        <item x="8"/>
        <item x="71"/>
        <item x="72"/>
        <item x="15"/>
        <item x="62"/>
        <item x="69"/>
        <item x="52"/>
        <item x="5"/>
        <item x="35"/>
        <item x="7"/>
        <item x="2"/>
        <item x="80"/>
        <item x="22"/>
        <item x="59"/>
        <item x="40"/>
        <item x="77"/>
        <item x="0"/>
        <item x="10"/>
        <item x="19"/>
        <item x="28"/>
        <item x="68"/>
        <item x="11"/>
        <item t="default"/>
      </items>
    </pivotField>
    <pivotField numFmtId="165" showAll="0"/>
    <pivotField numFmtId="1" showAll="0"/>
    <pivotField axis="axisRow" dataField="1" showAll="0">
      <items count="5">
        <item x="3"/>
        <item x="1"/>
        <item x="0"/>
        <item x="2"/>
        <item t="default"/>
      </items>
    </pivotField>
    <pivotField showAll="0"/>
    <pivotField showAll="0">
      <items count="17">
        <item x="1"/>
        <item x="8"/>
        <item x="10"/>
        <item x="12"/>
        <item x="4"/>
        <item x="6"/>
        <item x="14"/>
        <item x="15"/>
        <item x="3"/>
        <item x="0"/>
        <item x="2"/>
        <item x="11"/>
        <item x="9"/>
        <item x="5"/>
        <item x="7"/>
        <item x="13"/>
        <item t="default"/>
      </items>
    </pivotField>
    <pivotField showAll="0"/>
    <pivotField showAll="0"/>
    <pivotField showAll="0"/>
    <pivotField numFmtId="166"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5">
    <i>
      <x/>
    </i>
    <i>
      <x v="1"/>
    </i>
    <i>
      <x v="2"/>
    </i>
    <i>
      <x v="3"/>
    </i>
    <i t="grand">
      <x/>
    </i>
  </rowItems>
  <colItems count="1">
    <i/>
  </colItems>
  <dataFields count="1">
    <dataField name="Count of Jenis_Insiden" fld="7" subtotal="count" baseField="0" baseItem="0"/>
  </dataFields>
  <pivotTableStyleInfo name="PivotStyleLight16" showRowHeaders="1" showColHeaders="1" showRowStripes="0" showColStripes="0" showLastColumn="1"/>
  <filters count="1">
    <filter fld="4" type="dateBetween" evalOrder="-1" id="459" name="Tanggal_Insiden">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Kelamin" xr10:uid="{61799F73-2250-4965-B0B2-5F202227D770}" sourceName="Jenis_Kelamin">
  <pivotTables>
    <pivotTable tabId="2" name="Gender"/>
    <pivotTable tabId="2" name="DEPARTMEN"/>
    <pivotTable tabId="2" name="JENIS ACCIDENT"/>
    <pivotTable tabId="2" name="LDI"/>
    <pivotTable tabId="2" name="LTI"/>
    <pivotTable tabId="2" name="SHIFT"/>
    <pivotTable tabId="2" name="TANGGAL"/>
    <pivotTable tabId="2" name="usia"/>
  </pivotTables>
  <data>
    <tabular pivotCacheId="8096800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emen_Terkait" xr10:uid="{AF853669-0863-4DB2-996C-0086A3425A5C}" sourceName="Departemen_Terkait">
  <pivotTables>
    <pivotTable tabId="2" name="DEPARTMEN"/>
    <pivotTable tabId="2" name="Gender"/>
    <pivotTable tabId="2" name="JENIS ACCIDENT"/>
    <pivotTable tabId="2" name="LDI"/>
    <pivotTable tabId="2" name="LTI"/>
    <pivotTable tabId="2" name="SHIFT"/>
    <pivotTable tabId="2" name="TANGGAL"/>
    <pivotTable tabId="2" name="usia"/>
  </pivotTables>
  <data>
    <tabular pivotCacheId="809680072">
      <items count="16">
        <i x="1" s="1"/>
        <i x="8" s="1"/>
        <i x="10" s="1"/>
        <i x="12" s="1"/>
        <i x="4" s="1"/>
        <i x="6" s="1"/>
        <i x="14" s="1"/>
        <i x="15" s="1"/>
        <i x="3" s="1"/>
        <i x="0" s="1"/>
        <i x="2" s="1"/>
        <i x="11" s="1"/>
        <i x="9" s="1"/>
        <i x="5" s="1"/>
        <i x="7"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Kelamin 1" xr10:uid="{32AD5603-8D01-4887-B23A-D856B0959484}" cache="Slicer_Jenis_Kelamin" caption="Gender" columnCount="2" showCaption="0" rowHeight="234950"/>
  <slicer name="Departemen_Terkait" xr10:uid="{E71C2E5E-61F1-4315-A413-363B14BE3C2A}" cache="Slicer_Departemen_Terkait" caption="Departemen_Terkait"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AFB39B-134C-4899-A27A-990DF419F4BC}" name="Table1" displayName="Table1" ref="A1:S101" totalsRowShown="0" headerRowDxfId="8" headerRowBorderDxfId="7" tableBorderDxfId="6">
  <autoFilter ref="A1:S101" xr:uid="{51AFB39B-134C-4899-A27A-990DF419F4BC}"/>
  <tableColumns count="19">
    <tableColumn id="1" xr3:uid="{89F34F18-6537-4DD8-890A-D6EE564446BF}" name="Nomor"/>
    <tableColumn id="2" xr3:uid="{45CFE292-7F6B-4007-9556-18F8F2A6B634}" name="Nama_Korban"/>
    <tableColumn id="3" xr3:uid="{298DED2A-0A13-4533-ABB4-8B1D8B1B4270}" name="Jenis_Kelamin"/>
    <tableColumn id="4" xr3:uid="{D6154FFF-817B-4098-B3AA-AF237C43F1F1}" name="Usia"/>
    <tableColumn id="5" xr3:uid="{44C32BDF-0563-49BC-AA3E-8D4594EA20E3}" name="Tanggal_Insiden" dataDxfId="5"/>
    <tableColumn id="6" xr3:uid="{AB5EC63C-6545-42A5-99EE-A1998895A32F}" name="Waktu_Insiden" dataDxfId="4"/>
    <tableColumn id="7" xr3:uid="{9B99441D-0EB4-4AF9-9E4F-02154969BB54}" name="Shift" dataDxfId="3"/>
    <tableColumn id="8" xr3:uid="{27F88081-4107-47E4-B2F9-89506B2FE01F}" name="Jenis_Insiden"/>
    <tableColumn id="9" xr3:uid="{8EADFEBF-97C2-4E35-81E7-08A36F526F7B}" name="Lokasi_Insiden"/>
    <tableColumn id="10" xr3:uid="{01DBD8BD-9906-48E1-8F12-408E7A994AA7}" name="Departemen_Terkait"/>
    <tableColumn id="11" xr3:uid="{A13737DE-C3E4-4A05-AD23-AAFD32EDBB22}" name="Penyebab_Insiden"/>
    <tableColumn id="12" xr3:uid="{49553233-55EB-406C-A879-D915998AFBD9}" name="Kondisi_Korban"/>
    <tableColumn id="13" xr3:uid="{4AF02D3D-68D7-4C03-8B68-639A33E114A5}" name="LDI"/>
    <tableColumn id="14" xr3:uid="{BB621C3D-389F-4A04-94F9-9FCBA3E2F883}" name="LTI INSIDEN" dataDxfId="2"/>
    <tableColumn id="15" xr3:uid="{1B719655-BC8A-441B-9611-AEAE594F7913}" name="Durasi_LTI" dataDxfId="1">
      <calculatedColumnFormula>((HOUR(N2)+(MINUTE(N2)/60))+(M2*24))</calculatedColumnFormula>
    </tableColumn>
    <tableColumn id="16" xr3:uid="{4BA22812-C73E-45F4-8D84-3FDF6D82178C}" name="Biaya_Kerusakan"/>
    <tableColumn id="17" xr3:uid="{584E6315-7EC2-4B48-96B9-93772C6A6C49}" name="Biaya_Pengobatan"/>
    <tableColumn id="18" xr3:uid="{274DF64B-C1D1-4EC7-8DBE-3D24107C46F4}" name="Kecelakaan_Lalu_Lintas"/>
    <tableColumn id="19" xr3:uid="{CD89F941-0FAA-4985-8D07-F01168D52577}" name="Jarak Hari Accident" dataDxfId="0">
      <calculatedColumnFormula>IF(E3="",_xlfn.DAYS(CALCULATION!$A$3,Table1[[#This Row],[Tanggal_Insiden]]),_xlfn.DAYS(REKAP!E3,Table1[[#This Row],[Tanggal_Insiden]]))</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Dashboard 1">
      <a:dk1>
        <a:sysClr val="windowText" lastClr="000000"/>
      </a:dk1>
      <a:lt1>
        <a:sysClr val="window" lastClr="FFFFFF"/>
      </a:lt1>
      <a:dk2>
        <a:srgbClr val="1F497D"/>
      </a:dk2>
      <a:lt2>
        <a:srgbClr val="EEECE1"/>
      </a:lt2>
      <a:accent1>
        <a:srgbClr val="8F0029"/>
      </a:accent1>
      <a:accent2>
        <a:srgbClr val="CC0022"/>
      </a:accent2>
      <a:accent3>
        <a:srgbClr val="FF012B"/>
      </a:accent3>
      <a:accent4>
        <a:srgbClr val="FF80A4"/>
      </a:accent4>
      <a:accent5>
        <a:srgbClr val="FFBFD1"/>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anggal_Insiden" xr10:uid="{45BCF6EE-F51F-4065-8D2D-43C2FA4CDDAE}" sourceName="Tanggal_Insiden">
  <pivotTables>
    <pivotTable tabId="2" name="TANGGAL"/>
    <pivotTable tabId="2" name="DEPARTMEN"/>
    <pivotTable tabId="2" name="Gender"/>
    <pivotTable tabId="2" name="JENIS ACCIDENT"/>
    <pivotTable tabId="2" name="LDI"/>
    <pivotTable tabId="2" name="LTI"/>
    <pivotTable tabId="2" name="SHIFT"/>
    <pivotTable tabId="2" name="usia"/>
  </pivotTables>
  <state minimalRefreshVersion="6" lastRefreshVersion="6" pivotCacheId="809680072" filterType="dateBetween">
    <selection startDate="2023-01-01T00:00:00" endDate="2023-12-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_Insiden" xr10:uid="{76719DE0-9382-4591-A76E-979E70D71FB5}" cache="NativeTimeline_Tanggal_Insiden" caption="Tanggal_Insiden" showHeader="0" showSelectionLabel="0" showTimeLevel="0" showHorizontalScrollbar="0" level="2" selectionLevel="0" scrollPosition="2023-01-01T00:00:00" style="TimeSlicerStyleLight1 2"/>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2"/>
  <sheetViews>
    <sheetView zoomScaleNormal="100" workbookViewId="0">
      <selection activeCell="I16" sqref="I16"/>
    </sheetView>
  </sheetViews>
  <sheetFormatPr defaultRowHeight="14.4" x14ac:dyDescent="0.3"/>
  <cols>
    <col min="1" max="1" width="8.77734375" customWidth="1"/>
    <col min="2" max="2" width="18" bestFit="1" customWidth="1"/>
    <col min="3" max="3" width="14.6640625" customWidth="1"/>
    <col min="4" max="4" width="6.44140625" customWidth="1"/>
    <col min="5" max="5" width="16.5546875" style="1" customWidth="1"/>
    <col min="6" max="6" width="15.5546875" customWidth="1"/>
    <col min="7" max="7" width="6.77734375" style="9" customWidth="1"/>
    <col min="8" max="8" width="16.5546875" bestFit="1" customWidth="1"/>
    <col min="9" max="9" width="29.33203125" bestFit="1" customWidth="1"/>
    <col min="10" max="10" width="20.109375" customWidth="1"/>
    <col min="11" max="11" width="18.44140625" customWidth="1"/>
    <col min="12" max="12" width="31.5546875" bestFit="1" customWidth="1"/>
    <col min="13" max="13" width="5.5546875" customWidth="1"/>
    <col min="14" max="14" width="21" customWidth="1"/>
    <col min="15" max="15" width="11.5546875" customWidth="1"/>
    <col min="16" max="16" width="17.21875" customWidth="1"/>
    <col min="17" max="17" width="18.6640625" customWidth="1"/>
    <col min="18" max="18" width="22.77734375" customWidth="1"/>
  </cols>
  <sheetData>
    <row r="1" spans="1:19" x14ac:dyDescent="0.3">
      <c r="A1" s="15" t="s">
        <v>0</v>
      </c>
      <c r="B1" s="15" t="s">
        <v>1</v>
      </c>
      <c r="C1" s="15" t="s">
        <v>2</v>
      </c>
      <c r="D1" s="15" t="s">
        <v>3</v>
      </c>
      <c r="E1" s="16" t="s">
        <v>4</v>
      </c>
      <c r="F1" s="15" t="s">
        <v>5</v>
      </c>
      <c r="G1" s="17" t="s">
        <v>214</v>
      </c>
      <c r="H1" s="15" t="s">
        <v>6</v>
      </c>
      <c r="I1" s="15" t="s">
        <v>7</v>
      </c>
      <c r="J1" s="15" t="s">
        <v>8</v>
      </c>
      <c r="K1" s="15" t="s">
        <v>9</v>
      </c>
      <c r="L1" s="15" t="s">
        <v>10</v>
      </c>
      <c r="M1" s="18" t="s">
        <v>180</v>
      </c>
      <c r="N1" s="18" t="s">
        <v>185</v>
      </c>
      <c r="O1" s="15" t="s">
        <v>11</v>
      </c>
      <c r="P1" s="15" t="s">
        <v>12</v>
      </c>
      <c r="Q1" s="15" t="s">
        <v>13</v>
      </c>
      <c r="R1" s="15" t="s">
        <v>14</v>
      </c>
      <c r="S1" s="15" t="s">
        <v>233</v>
      </c>
    </row>
    <row r="2" spans="1:19" x14ac:dyDescent="0.3">
      <c r="A2">
        <v>1</v>
      </c>
      <c r="B2" t="s">
        <v>110</v>
      </c>
      <c r="C2" t="s">
        <v>23</v>
      </c>
      <c r="D2">
        <v>30</v>
      </c>
      <c r="E2" s="1">
        <v>44937</v>
      </c>
      <c r="F2" s="2">
        <v>9.0972222222222218E-2</v>
      </c>
      <c r="G2" s="9">
        <f>IF(AND(F2&gt;CALCULATION!$H$3,REKAP!F41&lt;CALCULATION!$I$3),(CALCULATION!$G$3),IF(AND(F2&gt;CALCULATION!$H$4,REKAP!F41&lt;CALCULATION!$I$4),CALCULATION!$G$4,CALCULATION!$G$5))</f>
        <v>1</v>
      </c>
      <c r="H2" t="s">
        <v>17</v>
      </c>
      <c r="I2" t="s">
        <v>18</v>
      </c>
      <c r="J2" t="s">
        <v>28</v>
      </c>
      <c r="K2" t="s">
        <v>43</v>
      </c>
      <c r="L2" t="s">
        <v>20</v>
      </c>
      <c r="M2">
        <v>0</v>
      </c>
      <c r="N2" s="6">
        <f>IF(AND(F2&gt;CALCULATION!$H$3,REKAP!F41&lt;CALCULATION!$I$3),(CALCULATION!$I$3-REKAP!F41),IF(AND(F2&gt;CALCULATION!$H$4,REKAP!F41&lt;CALCULATION!$I$4),CALCULATION!$I$4-REKAP!F41,CALCULATION!$I$5-REKAP!F41))</f>
        <v>0.17430555555555555</v>
      </c>
      <c r="O2" s="12">
        <f t="shared" ref="O2:O33" si="0">((HOUR(N2)+(MINUTE(N2)/60))+(M2*24))</f>
        <v>4.1833333333333336</v>
      </c>
      <c r="P2">
        <v>11146793</v>
      </c>
      <c r="Q2">
        <v>4177363</v>
      </c>
      <c r="R2" t="s">
        <v>21</v>
      </c>
      <c r="S2">
        <f>IF(E3="",_xlfn.DAYS(CALCULATION!$A$3,Table1[[#This Row],[Tanggal_Insiden]]),_xlfn.DAYS(REKAP!E3,Table1[[#This Row],[Tanggal_Insiden]]))</f>
        <v>2</v>
      </c>
    </row>
    <row r="3" spans="1:19" x14ac:dyDescent="0.3">
      <c r="A3">
        <v>2</v>
      </c>
      <c r="B3" t="s">
        <v>176</v>
      </c>
      <c r="C3" t="s">
        <v>16</v>
      </c>
      <c r="D3">
        <v>30</v>
      </c>
      <c r="E3" s="1">
        <v>44939</v>
      </c>
      <c r="F3" s="2">
        <v>0.28819444444444442</v>
      </c>
      <c r="G3" s="9">
        <f>IF(AND(F3&gt;CALCULATION!$H$3,REKAP!F98&lt;CALCULATION!$I$3),(CALCULATION!$G$3),IF(AND(F3&gt;CALCULATION!$H$4,REKAP!F98&lt;CALCULATION!$I$4),CALCULATION!$G$4,CALCULATION!$G$5))</f>
        <v>1</v>
      </c>
      <c r="H3" t="s">
        <v>17</v>
      </c>
      <c r="I3" t="s">
        <v>73</v>
      </c>
      <c r="J3" t="s">
        <v>74</v>
      </c>
      <c r="K3" t="s">
        <v>19</v>
      </c>
      <c r="L3" t="s">
        <v>37</v>
      </c>
      <c r="M3">
        <v>1</v>
      </c>
      <c r="N3" s="6">
        <f>IF(AND(F3&gt;CALCULATION!$H$3,REKAP!F98&lt;CALCULATION!$I$3),(CALCULATION!$I$3-REKAP!F98),IF(AND(F3&gt;CALCULATION!$H$4,REKAP!F98&lt;CALCULATION!$I$4),CALCULATION!$I$4-REKAP!F98,CALCULATION!$I$5-REKAP!F98))</f>
        <v>0.19999999999999998</v>
      </c>
      <c r="O3" s="12">
        <f t="shared" si="0"/>
        <v>28.8</v>
      </c>
      <c r="P3">
        <v>12855697</v>
      </c>
      <c r="Q3">
        <v>4627429</v>
      </c>
      <c r="R3" t="s">
        <v>21</v>
      </c>
      <c r="S3">
        <f>IF(E4="",_xlfn.DAYS(CALCULATION!$A$3,Table1[[#This Row],[Tanggal_Insiden]]),_xlfn.DAYS(REKAP!E4,Table1[[#This Row],[Tanggal_Insiden]]))</f>
        <v>6</v>
      </c>
    </row>
    <row r="4" spans="1:19" x14ac:dyDescent="0.3">
      <c r="A4">
        <v>3</v>
      </c>
      <c r="B4" t="s">
        <v>164</v>
      </c>
      <c r="C4" t="s">
        <v>23</v>
      </c>
      <c r="D4">
        <v>42</v>
      </c>
      <c r="E4" s="1">
        <v>44945</v>
      </c>
      <c r="F4" s="2">
        <v>0.74444444444444446</v>
      </c>
      <c r="G4" s="9">
        <f>IF(AND(F4&gt;CALCULATION!$H$3,REKAP!F87&lt;CALCULATION!$I$3),(CALCULATION!$G$3),IF(AND(F4&gt;CALCULATION!$H$4,REKAP!F87&lt;CALCULATION!$I$4),CALCULATION!$G$4,CALCULATION!$G$5))</f>
        <v>2</v>
      </c>
      <c r="H4" t="s">
        <v>17</v>
      </c>
      <c r="I4" t="s">
        <v>48</v>
      </c>
      <c r="J4" t="s">
        <v>190</v>
      </c>
      <c r="K4" t="s">
        <v>33</v>
      </c>
      <c r="L4" t="s">
        <v>37</v>
      </c>
      <c r="M4">
        <v>2</v>
      </c>
      <c r="N4" s="6">
        <f>IF(AND(F4&gt;CALCULATION!$H$3,REKAP!F87&lt;CALCULATION!$I$3),(CALCULATION!$I$3-REKAP!F87),IF(AND(F4&gt;CALCULATION!$H$4,REKAP!F87&lt;CALCULATION!$I$4),CALCULATION!$I$4-REKAP!F87,CALCULATION!$I$5-REKAP!F87))</f>
        <v>0.30000000000000004</v>
      </c>
      <c r="O4" s="12">
        <f t="shared" si="0"/>
        <v>55.2</v>
      </c>
      <c r="P4">
        <v>2610834</v>
      </c>
      <c r="Q4">
        <v>1514603</v>
      </c>
      <c r="R4" t="s">
        <v>21</v>
      </c>
      <c r="S4">
        <f>IF(E5="",_xlfn.DAYS(CALCULATION!$A$3,Table1[[#This Row],[Tanggal_Insiden]]),_xlfn.DAYS(REKAP!E5,Table1[[#This Row],[Tanggal_Insiden]]))</f>
        <v>1</v>
      </c>
    </row>
    <row r="5" spans="1:19" x14ac:dyDescent="0.3">
      <c r="A5">
        <v>4</v>
      </c>
      <c r="B5" t="s">
        <v>170</v>
      </c>
      <c r="C5" t="s">
        <v>23</v>
      </c>
      <c r="D5">
        <v>45</v>
      </c>
      <c r="E5" s="1">
        <v>44946</v>
      </c>
      <c r="F5" s="2">
        <v>0.42916666666666664</v>
      </c>
      <c r="G5" s="9">
        <f>IF(AND(F5&gt;CALCULATION!$H$3,REKAP!F92&lt;CALCULATION!$I$3),(CALCULATION!$G$3),IF(AND(F5&gt;CALCULATION!$H$4,REKAP!F92&lt;CALCULATION!$I$4),CALCULATION!$G$4,CALCULATION!$G$5))</f>
        <v>3</v>
      </c>
      <c r="H5" t="s">
        <v>17</v>
      </c>
      <c r="I5" t="s">
        <v>35</v>
      </c>
      <c r="J5" t="s">
        <v>36</v>
      </c>
      <c r="K5" t="s">
        <v>33</v>
      </c>
      <c r="L5" t="s">
        <v>20</v>
      </c>
      <c r="M5">
        <v>1</v>
      </c>
      <c r="N5" s="6">
        <f>IF(AND(F5&gt;CALCULATION!$H$3,REKAP!F92&lt;CALCULATION!$I$3),(CALCULATION!$I$3-REKAP!F92),IF(AND(F5&gt;CALCULATION!$H$4,REKAP!F92&lt;CALCULATION!$I$4),CALCULATION!$I$4-REKAP!F92,CALCULATION!$I$5-REKAP!F92))</f>
        <v>9.9305555555555536E-2</v>
      </c>
      <c r="O5" s="12">
        <f t="shared" si="0"/>
        <v>26.383333333333333</v>
      </c>
      <c r="P5">
        <v>28191399</v>
      </c>
      <c r="Q5">
        <v>293458</v>
      </c>
      <c r="R5" t="s">
        <v>21</v>
      </c>
      <c r="S5">
        <f>IF(E6="",_xlfn.DAYS(CALCULATION!$A$3,Table1[[#This Row],[Tanggal_Insiden]]),_xlfn.DAYS(REKAP!E6,Table1[[#This Row],[Tanggal_Insiden]]))</f>
        <v>3</v>
      </c>
    </row>
    <row r="6" spans="1:19" x14ac:dyDescent="0.3">
      <c r="A6">
        <v>5</v>
      </c>
      <c r="B6" t="s">
        <v>52</v>
      </c>
      <c r="C6" t="s">
        <v>16</v>
      </c>
      <c r="D6">
        <v>24</v>
      </c>
      <c r="E6" s="1">
        <v>44949</v>
      </c>
      <c r="F6" s="2">
        <v>0.68472222222222223</v>
      </c>
      <c r="G6" s="9">
        <f>IF(AND(F6&gt;CALCULATION!$H$3,REKAP!F14&lt;CALCULATION!$I$3),(CALCULATION!$G$3),IF(AND(F6&gt;CALCULATION!$H$4,REKAP!F14&lt;CALCULATION!$I$4),CALCULATION!$G$4,CALCULATION!$G$5))</f>
        <v>1</v>
      </c>
      <c r="H6" t="s">
        <v>53</v>
      </c>
      <c r="I6" t="s">
        <v>54</v>
      </c>
      <c r="J6" t="s">
        <v>55</v>
      </c>
      <c r="K6" t="s">
        <v>19</v>
      </c>
      <c r="L6" t="s">
        <v>56</v>
      </c>
      <c r="M6">
        <v>1</v>
      </c>
      <c r="N6" s="6">
        <f>IF(AND(F6&gt;CALCULATION!$H$3,REKAP!F14&lt;CALCULATION!$I$3),(CALCULATION!$I$3-REKAP!F14),IF(AND(F6&gt;CALCULATION!$H$4,REKAP!F14&lt;CALCULATION!$I$4),CALCULATION!$I$4-REKAP!F14,CALCULATION!$I$5-REKAP!F14))</f>
        <v>9.5138888888888884E-2</v>
      </c>
      <c r="O6" s="12">
        <f t="shared" si="0"/>
        <v>26.283333333333331</v>
      </c>
      <c r="P6">
        <v>45917610</v>
      </c>
      <c r="Q6">
        <v>1242729</v>
      </c>
      <c r="R6" t="s">
        <v>57</v>
      </c>
      <c r="S6">
        <f>IF(E7="",_xlfn.DAYS(CALCULATION!$A$3,Table1[[#This Row],[Tanggal_Insiden]]),_xlfn.DAYS(REKAP!E7,Table1[[#This Row],[Tanggal_Insiden]]))</f>
        <v>1</v>
      </c>
    </row>
    <row r="7" spans="1:19" x14ac:dyDescent="0.3">
      <c r="A7">
        <v>6</v>
      </c>
      <c r="B7" t="s">
        <v>125</v>
      </c>
      <c r="C7" t="s">
        <v>16</v>
      </c>
      <c r="D7">
        <v>30</v>
      </c>
      <c r="E7" s="1">
        <v>44950</v>
      </c>
      <c r="F7" s="2">
        <v>0.375</v>
      </c>
      <c r="G7" s="9">
        <f>IF(AND(F7&gt;CALCULATION!$H$3,REKAP!F52&lt;CALCULATION!$I$3),(CALCULATION!$G$3),IF(AND(F7&gt;CALCULATION!$H$4,REKAP!F52&lt;CALCULATION!$I$4),CALCULATION!$G$4,CALCULATION!$G$5))</f>
        <v>3</v>
      </c>
      <c r="H7" t="s">
        <v>27</v>
      </c>
      <c r="I7" t="s">
        <v>48</v>
      </c>
      <c r="J7" t="s">
        <v>190</v>
      </c>
      <c r="K7" t="s">
        <v>60</v>
      </c>
      <c r="L7" t="s">
        <v>80</v>
      </c>
      <c r="M7">
        <v>0</v>
      </c>
      <c r="N7" s="6">
        <f>IF(AND(F7&gt;CALCULATION!$H$3,REKAP!F52&lt;CALCULATION!$I$3),(CALCULATION!$I$3-REKAP!F52),IF(AND(F7&gt;CALCULATION!$H$4,REKAP!F52&lt;CALCULATION!$I$4),CALCULATION!$I$4-REKAP!F52,CALCULATION!$I$5-REKAP!F52))</f>
        <v>4.1666666666666519E-3</v>
      </c>
      <c r="O7" s="12">
        <f t="shared" si="0"/>
        <v>0.1</v>
      </c>
      <c r="P7">
        <v>22126087</v>
      </c>
      <c r="Q7">
        <v>1317453</v>
      </c>
      <c r="R7" t="s">
        <v>21</v>
      </c>
      <c r="S7">
        <f>IF(E8="",_xlfn.DAYS(CALCULATION!$A$3,Table1[[#This Row],[Tanggal_Insiden]]),_xlfn.DAYS(REKAP!E8,Table1[[#This Row],[Tanggal_Insiden]]))</f>
        <v>0</v>
      </c>
    </row>
    <row r="8" spans="1:19" x14ac:dyDescent="0.3">
      <c r="A8">
        <v>7</v>
      </c>
      <c r="B8" t="s">
        <v>154</v>
      </c>
      <c r="C8" t="s">
        <v>23</v>
      </c>
      <c r="D8">
        <v>39</v>
      </c>
      <c r="E8" s="1">
        <v>44950</v>
      </c>
      <c r="F8" s="2">
        <v>0.44722222222222224</v>
      </c>
      <c r="G8" s="9">
        <f>IF(AND(F8&gt;CALCULATION!$H$3,REKAP!F78&lt;CALCULATION!$I$3),(CALCULATION!$G$3),IF(AND(F8&gt;CALCULATION!$H$4,REKAP!F78&lt;CALCULATION!$I$4),CALCULATION!$G$4,CALCULATION!$G$5))</f>
        <v>1</v>
      </c>
      <c r="H8" t="s">
        <v>17</v>
      </c>
      <c r="I8" t="s">
        <v>45</v>
      </c>
      <c r="J8" t="s">
        <v>46</v>
      </c>
      <c r="K8" t="s">
        <v>19</v>
      </c>
      <c r="L8" t="s">
        <v>37</v>
      </c>
      <c r="M8">
        <v>2</v>
      </c>
      <c r="N8" s="6">
        <f>IF(AND(F8&gt;CALCULATION!$H$3,REKAP!F78&lt;CALCULATION!$I$3),(CALCULATION!$I$3-REKAP!F78),IF(AND(F8&gt;CALCULATION!$H$4,REKAP!F78&lt;CALCULATION!$I$4),CALCULATION!$I$4-REKAP!F78,CALCULATION!$I$5-REKAP!F78))</f>
        <v>0.14444444444444443</v>
      </c>
      <c r="O8" s="12">
        <f t="shared" si="0"/>
        <v>51.466666666666669</v>
      </c>
      <c r="P8">
        <v>32121387</v>
      </c>
      <c r="Q8">
        <v>2849470</v>
      </c>
      <c r="R8" t="s">
        <v>21</v>
      </c>
      <c r="S8">
        <f>IF(E9="",_xlfn.DAYS(CALCULATION!$A$3,Table1[[#This Row],[Tanggal_Insiden]]),_xlfn.DAYS(REKAP!E9,Table1[[#This Row],[Tanggal_Insiden]]))</f>
        <v>8</v>
      </c>
    </row>
    <row r="9" spans="1:19" x14ac:dyDescent="0.3">
      <c r="A9">
        <v>8</v>
      </c>
      <c r="B9" t="s">
        <v>121</v>
      </c>
      <c r="C9" t="s">
        <v>16</v>
      </c>
      <c r="D9">
        <v>23</v>
      </c>
      <c r="E9" s="1">
        <v>44958</v>
      </c>
      <c r="F9" s="2">
        <v>0.66388888888888886</v>
      </c>
      <c r="G9" s="9">
        <f>IF(AND(F9&gt;CALCULATION!$H$3,REKAP!F49&lt;CALCULATION!$I$3),(CALCULATION!$G$3),IF(AND(F9&gt;CALCULATION!$H$4,REKAP!F49&lt;CALCULATION!$I$4),CALCULATION!$G$4,CALCULATION!$G$5))</f>
        <v>3</v>
      </c>
      <c r="H9" t="s">
        <v>27</v>
      </c>
      <c r="I9" t="s">
        <v>82</v>
      </c>
      <c r="J9" t="s">
        <v>51</v>
      </c>
      <c r="K9" t="s">
        <v>33</v>
      </c>
      <c r="L9" t="s">
        <v>122</v>
      </c>
      <c r="M9">
        <v>2</v>
      </c>
      <c r="N9" s="6">
        <f>IF(AND(F9&gt;CALCULATION!$H$3,REKAP!F49&lt;CALCULATION!$I$3),(CALCULATION!$I$3-REKAP!F49),IF(AND(F9&gt;CALCULATION!$H$4,REKAP!F49&lt;CALCULATION!$I$4),CALCULATION!$I$4-REKAP!F49,CALCULATION!$I$5-REKAP!F49))</f>
        <v>3.6805555555555536E-2</v>
      </c>
      <c r="O9" s="12">
        <f t="shared" si="0"/>
        <v>48.883333333333333</v>
      </c>
      <c r="P9">
        <v>16966884</v>
      </c>
      <c r="Q9">
        <v>4446311</v>
      </c>
      <c r="R9" t="s">
        <v>21</v>
      </c>
      <c r="S9">
        <f>IF(E10="",_xlfn.DAYS(CALCULATION!$A$3,Table1[[#This Row],[Tanggal_Insiden]]),_xlfn.DAYS(REKAP!E10,Table1[[#This Row],[Tanggal_Insiden]]))</f>
        <v>1</v>
      </c>
    </row>
    <row r="10" spans="1:19" x14ac:dyDescent="0.3">
      <c r="A10">
        <v>9</v>
      </c>
      <c r="B10" t="s">
        <v>172</v>
      </c>
      <c r="C10" t="s">
        <v>23</v>
      </c>
      <c r="D10">
        <v>22</v>
      </c>
      <c r="E10" s="1">
        <v>44959</v>
      </c>
      <c r="F10" s="2">
        <v>0.2048611111111111</v>
      </c>
      <c r="G10" s="9">
        <f>IF(AND(F10&gt;CALCULATION!$H$3,REKAP!F94&lt;CALCULATION!$I$3),(CALCULATION!$G$3),IF(AND(F10&gt;CALCULATION!$H$4,REKAP!F94&lt;CALCULATION!$I$4),CALCULATION!$G$4,CALCULATION!$G$5))</f>
        <v>3</v>
      </c>
      <c r="H10" t="s">
        <v>27</v>
      </c>
      <c r="I10" t="s">
        <v>76</v>
      </c>
      <c r="J10" t="s">
        <v>55</v>
      </c>
      <c r="K10" t="s">
        <v>43</v>
      </c>
      <c r="L10" t="s">
        <v>66</v>
      </c>
      <c r="M10">
        <v>1</v>
      </c>
      <c r="N10" s="6">
        <f>IF(AND(F10&gt;CALCULATION!$H$3,REKAP!F94&lt;CALCULATION!$I$3),(CALCULATION!$I$3-REKAP!F94),IF(AND(F10&gt;CALCULATION!$H$4,REKAP!F94&lt;CALCULATION!$I$4),CALCULATION!$I$4-REKAP!F94,CALCULATION!$I$5-REKAP!F94))</f>
        <v>0</v>
      </c>
      <c r="O10" s="12">
        <f t="shared" si="0"/>
        <v>24</v>
      </c>
      <c r="P10">
        <v>39489121</v>
      </c>
      <c r="Q10">
        <v>558051</v>
      </c>
      <c r="R10" t="s">
        <v>21</v>
      </c>
      <c r="S10">
        <f>IF(E11="",_xlfn.DAYS(CALCULATION!$A$3,Table1[[#This Row],[Tanggal_Insiden]]),_xlfn.DAYS(REKAP!E11,Table1[[#This Row],[Tanggal_Insiden]]))</f>
        <v>0</v>
      </c>
    </row>
    <row r="11" spans="1:19" x14ac:dyDescent="0.3">
      <c r="A11">
        <v>10</v>
      </c>
      <c r="B11" t="s">
        <v>175</v>
      </c>
      <c r="C11" t="s">
        <v>23</v>
      </c>
      <c r="D11">
        <v>42</v>
      </c>
      <c r="E11" s="1">
        <v>44959</v>
      </c>
      <c r="F11" s="2">
        <v>0.66805555555555551</v>
      </c>
      <c r="G11" s="9">
        <f>IF(AND(F11&gt;CALCULATION!$H$3,REKAP!F97&lt;CALCULATION!$I$3),(CALCULATION!$G$3),IF(AND(F11&gt;CALCULATION!$H$4,REKAP!F97&lt;CALCULATION!$I$4),CALCULATION!$G$4,CALCULATION!$G$5))</f>
        <v>1</v>
      </c>
      <c r="H11" t="s">
        <v>17</v>
      </c>
      <c r="I11" t="s">
        <v>149</v>
      </c>
      <c r="J11" t="s">
        <v>192</v>
      </c>
      <c r="K11" t="s">
        <v>19</v>
      </c>
      <c r="L11" t="s">
        <v>37</v>
      </c>
      <c r="M11">
        <v>2</v>
      </c>
      <c r="N11" s="6">
        <f>IF(AND(F11&gt;CALCULATION!$H$3,REKAP!F97&lt;CALCULATION!$I$3),(CALCULATION!$I$3-REKAP!F97),IF(AND(F11&gt;CALCULATION!$H$4,REKAP!F97&lt;CALCULATION!$I$4),CALCULATION!$I$4-REKAP!F97,CALCULATION!$I$5-REKAP!F97))</f>
        <v>0.22083333333333333</v>
      </c>
      <c r="O11" s="12">
        <f t="shared" si="0"/>
        <v>53.3</v>
      </c>
      <c r="P11">
        <v>32146130</v>
      </c>
      <c r="Q11">
        <v>4707944</v>
      </c>
      <c r="R11" t="s">
        <v>21</v>
      </c>
      <c r="S11">
        <f>IF(E12="",_xlfn.DAYS(CALCULATION!$A$3,Table1[[#This Row],[Tanggal_Insiden]]),_xlfn.DAYS(REKAP!E12,Table1[[#This Row],[Tanggal_Insiden]]))</f>
        <v>3</v>
      </c>
    </row>
    <row r="12" spans="1:19" x14ac:dyDescent="0.3">
      <c r="A12">
        <v>11</v>
      </c>
      <c r="B12" t="s">
        <v>97</v>
      </c>
      <c r="C12" t="s">
        <v>23</v>
      </c>
      <c r="D12">
        <v>25</v>
      </c>
      <c r="E12" s="1">
        <v>44962</v>
      </c>
      <c r="F12" s="2">
        <v>0.2590277777777778</v>
      </c>
      <c r="G12" s="9">
        <f>IF(AND(F12&gt;CALCULATION!$H$3,REKAP!F33&lt;CALCULATION!$I$3),(CALCULATION!$G$3),IF(AND(F12&gt;CALCULATION!$H$4,REKAP!F33&lt;CALCULATION!$I$4),CALCULATION!$G$4,CALCULATION!$G$5))</f>
        <v>3</v>
      </c>
      <c r="H12" t="s">
        <v>17</v>
      </c>
      <c r="I12" t="s">
        <v>98</v>
      </c>
      <c r="J12" t="s">
        <v>92</v>
      </c>
      <c r="K12" t="s">
        <v>60</v>
      </c>
      <c r="L12" t="s">
        <v>20</v>
      </c>
      <c r="M12">
        <v>1</v>
      </c>
      <c r="N12" s="6">
        <f>IF(AND(F12&gt;CALCULATION!$H$3,REKAP!F33&lt;CALCULATION!$I$3),(CALCULATION!$I$3-REKAP!F33),IF(AND(F12&gt;CALCULATION!$H$4,REKAP!F33&lt;CALCULATION!$I$4),CALCULATION!$I$4-REKAP!F33,CALCULATION!$I$5-REKAP!F33))</f>
        <v>0.4</v>
      </c>
      <c r="O12" s="12">
        <f t="shared" si="0"/>
        <v>33.6</v>
      </c>
      <c r="P12">
        <v>23884339</v>
      </c>
      <c r="Q12">
        <v>4876090</v>
      </c>
      <c r="R12" t="s">
        <v>21</v>
      </c>
      <c r="S12">
        <f>IF(E13="",_xlfn.DAYS(CALCULATION!$A$3,Table1[[#This Row],[Tanggal_Insiden]]),_xlfn.DAYS(REKAP!E13,Table1[[#This Row],[Tanggal_Insiden]]))</f>
        <v>1</v>
      </c>
    </row>
    <row r="13" spans="1:19" x14ac:dyDescent="0.3">
      <c r="A13">
        <v>12</v>
      </c>
      <c r="B13" t="s">
        <v>136</v>
      </c>
      <c r="C13" t="s">
        <v>16</v>
      </c>
      <c r="D13">
        <v>30</v>
      </c>
      <c r="E13" s="1">
        <v>44963</v>
      </c>
      <c r="F13" s="2">
        <v>0.66041666666666665</v>
      </c>
      <c r="G13" s="9">
        <f>IF(AND(F13&gt;CALCULATION!$H$3,REKAP!F63&lt;CALCULATION!$I$3),(CALCULATION!$G$3),IF(AND(F13&gt;CALCULATION!$H$4,REKAP!F63&lt;CALCULATION!$I$4),CALCULATION!$G$4,CALCULATION!$G$5))</f>
        <v>1</v>
      </c>
      <c r="H13" t="s">
        <v>17</v>
      </c>
      <c r="I13" t="s">
        <v>91</v>
      </c>
      <c r="J13" t="s">
        <v>190</v>
      </c>
      <c r="K13" t="s">
        <v>33</v>
      </c>
      <c r="L13" t="s">
        <v>56</v>
      </c>
      <c r="M13">
        <v>0</v>
      </c>
      <c r="N13" s="6">
        <f>IF(AND(F13&gt;CALCULATION!$H$3,REKAP!F63&lt;CALCULATION!$I$3),(CALCULATION!$I$3-REKAP!F63),IF(AND(F13&gt;CALCULATION!$H$4,REKAP!F63&lt;CALCULATION!$I$4),CALCULATION!$I$4-REKAP!F63,CALCULATION!$I$5-REKAP!F63))</f>
        <v>0.22847222222222219</v>
      </c>
      <c r="O13" s="12">
        <f t="shared" si="0"/>
        <v>5.4833333333333334</v>
      </c>
      <c r="P13">
        <v>10560174</v>
      </c>
      <c r="Q13">
        <v>1130892</v>
      </c>
      <c r="R13" t="s">
        <v>57</v>
      </c>
      <c r="S13">
        <f>IF(E14="",_xlfn.DAYS(CALCULATION!$A$3,Table1[[#This Row],[Tanggal_Insiden]]),_xlfn.DAYS(REKAP!E14,Table1[[#This Row],[Tanggal_Insiden]]))</f>
        <v>1</v>
      </c>
    </row>
    <row r="14" spans="1:19" x14ac:dyDescent="0.3">
      <c r="A14">
        <v>13</v>
      </c>
      <c r="B14" t="s">
        <v>83</v>
      </c>
      <c r="C14" t="s">
        <v>23</v>
      </c>
      <c r="D14">
        <v>48</v>
      </c>
      <c r="E14" s="1">
        <v>44964</v>
      </c>
      <c r="F14" s="2">
        <v>0.23819444444444443</v>
      </c>
      <c r="G14" s="9">
        <f>IF(AND(F14&gt;CALCULATION!$H$3,REKAP!F25&lt;CALCULATION!$I$3),(CALCULATION!$G$3),IF(AND(F14&gt;CALCULATION!$H$4,REKAP!F25&lt;CALCULATION!$I$4),CALCULATION!$G$4,CALCULATION!$G$5))</f>
        <v>1</v>
      </c>
      <c r="H14" t="s">
        <v>17</v>
      </c>
      <c r="I14" t="s">
        <v>18</v>
      </c>
      <c r="J14" t="s">
        <v>190</v>
      </c>
      <c r="K14" t="s">
        <v>43</v>
      </c>
      <c r="L14" t="s">
        <v>25</v>
      </c>
      <c r="M14">
        <v>2</v>
      </c>
      <c r="N14" s="6">
        <f>IF(AND(F14&gt;CALCULATION!$H$3,REKAP!F25&lt;CALCULATION!$I$3),(CALCULATION!$I$3-REKAP!F25),IF(AND(F14&gt;CALCULATION!$H$4,REKAP!F25&lt;CALCULATION!$I$4),CALCULATION!$I$4-REKAP!F25,CALCULATION!$I$5-REKAP!F25))</f>
        <v>0.15902777777777777</v>
      </c>
      <c r="O14" s="12">
        <f t="shared" si="0"/>
        <v>51.816666666666663</v>
      </c>
      <c r="P14">
        <v>31261002</v>
      </c>
      <c r="Q14">
        <v>1699118</v>
      </c>
      <c r="R14" t="s">
        <v>21</v>
      </c>
      <c r="S14">
        <f>IF(E15="",_xlfn.DAYS(CALCULATION!$A$3,Table1[[#This Row],[Tanggal_Insiden]]),_xlfn.DAYS(REKAP!E15,Table1[[#This Row],[Tanggal_Insiden]]))</f>
        <v>6</v>
      </c>
    </row>
    <row r="15" spans="1:19" x14ac:dyDescent="0.3">
      <c r="A15">
        <v>14</v>
      </c>
      <c r="B15" t="s">
        <v>159</v>
      </c>
      <c r="C15" t="s">
        <v>16</v>
      </c>
      <c r="D15">
        <v>33</v>
      </c>
      <c r="E15" s="1">
        <v>44970</v>
      </c>
      <c r="F15" s="2">
        <v>0.11458333333333333</v>
      </c>
      <c r="G15" s="9">
        <f>IF(AND(F15&gt;CALCULATION!$H$3,REKAP!F83&lt;CALCULATION!$I$3),(CALCULATION!$G$3),IF(AND(F15&gt;CALCULATION!$H$4,REKAP!F83&lt;CALCULATION!$I$4),CALCULATION!$G$4,CALCULATION!$G$5))</f>
        <v>3</v>
      </c>
      <c r="H15" t="s">
        <v>17</v>
      </c>
      <c r="I15" t="s">
        <v>160</v>
      </c>
      <c r="J15" t="s">
        <v>51</v>
      </c>
      <c r="K15" t="s">
        <v>60</v>
      </c>
      <c r="L15" t="s">
        <v>56</v>
      </c>
      <c r="M15">
        <v>2</v>
      </c>
      <c r="N15" s="6">
        <f>IF(AND(F15&gt;CALCULATION!$H$3,REKAP!F83&lt;CALCULATION!$I$3),(CALCULATION!$I$3-REKAP!F83),IF(AND(F15&gt;CALCULATION!$H$4,REKAP!F83&lt;CALCULATION!$I$4),CALCULATION!$I$4-REKAP!F83,CALCULATION!$I$5-REKAP!F83))</f>
        <v>6.0416666666666674E-2</v>
      </c>
      <c r="O15" s="12">
        <f t="shared" si="0"/>
        <v>49.45</v>
      </c>
      <c r="P15">
        <v>36452580</v>
      </c>
      <c r="Q15">
        <v>3034630</v>
      </c>
      <c r="R15" t="s">
        <v>57</v>
      </c>
      <c r="S15">
        <f>IF(E16="",_xlfn.DAYS(CALCULATION!$A$3,Table1[[#This Row],[Tanggal_Insiden]]),_xlfn.DAYS(REKAP!E16,Table1[[#This Row],[Tanggal_Insiden]]))</f>
        <v>5</v>
      </c>
    </row>
    <row r="16" spans="1:19" x14ac:dyDescent="0.3">
      <c r="A16">
        <v>15</v>
      </c>
      <c r="B16" t="s">
        <v>111</v>
      </c>
      <c r="C16" t="s">
        <v>16</v>
      </c>
      <c r="D16">
        <v>48</v>
      </c>
      <c r="E16" s="1">
        <v>44975</v>
      </c>
      <c r="F16" s="2">
        <v>0.4861111111111111</v>
      </c>
      <c r="G16" s="9">
        <f>IF(AND(F16&gt;CALCULATION!$H$3,REKAP!F42&lt;CALCULATION!$I$3),(CALCULATION!$G$3),IF(AND(F16&gt;CALCULATION!$H$4,REKAP!F42&lt;CALCULATION!$I$4),CALCULATION!$G$4,CALCULATION!$G$5))</f>
        <v>1</v>
      </c>
      <c r="H16" t="s">
        <v>17</v>
      </c>
      <c r="I16" t="s">
        <v>112</v>
      </c>
      <c r="J16" t="s">
        <v>46</v>
      </c>
      <c r="K16" t="s">
        <v>43</v>
      </c>
      <c r="L16" t="s">
        <v>56</v>
      </c>
      <c r="M16">
        <v>1</v>
      </c>
      <c r="N16" s="6">
        <f>IF(AND(F16&gt;CALCULATION!$H$3,REKAP!F42&lt;CALCULATION!$I$3),(CALCULATION!$I$3-REKAP!F42),IF(AND(F16&gt;CALCULATION!$H$4,REKAP!F42&lt;CALCULATION!$I$4),CALCULATION!$I$4-REKAP!F42,CALCULATION!$I$5-REKAP!F42))</f>
        <v>0.21527777777777776</v>
      </c>
      <c r="O16" s="12">
        <f t="shared" si="0"/>
        <v>29.166666666666668</v>
      </c>
      <c r="P16">
        <v>15993831</v>
      </c>
      <c r="Q16">
        <v>2517382</v>
      </c>
      <c r="R16" t="s">
        <v>57</v>
      </c>
      <c r="S16">
        <f>IF(E17="",_xlfn.DAYS(CALCULATION!$A$3,Table1[[#This Row],[Tanggal_Insiden]]),_xlfn.DAYS(REKAP!E17,Table1[[#This Row],[Tanggal_Insiden]]))</f>
        <v>5</v>
      </c>
    </row>
    <row r="17" spans="1:19" x14ac:dyDescent="0.3">
      <c r="A17">
        <v>16</v>
      </c>
      <c r="B17" t="s">
        <v>169</v>
      </c>
      <c r="C17" t="s">
        <v>23</v>
      </c>
      <c r="D17">
        <v>25</v>
      </c>
      <c r="E17" s="1">
        <v>44980</v>
      </c>
      <c r="F17" s="2">
        <v>0.76180555555555551</v>
      </c>
      <c r="G17" s="9">
        <f>IF(AND(F17&gt;CALCULATION!$H$3,REKAP!F91&lt;CALCULATION!$I$3),(CALCULATION!$G$3),IF(AND(F17&gt;CALCULATION!$H$4,REKAP!F91&lt;CALCULATION!$I$4),CALCULATION!$G$4,CALCULATION!$G$5))</f>
        <v>1</v>
      </c>
      <c r="H17" t="s">
        <v>17</v>
      </c>
      <c r="I17" t="s">
        <v>98</v>
      </c>
      <c r="J17" t="s">
        <v>92</v>
      </c>
      <c r="K17" t="s">
        <v>60</v>
      </c>
      <c r="L17" t="s">
        <v>25</v>
      </c>
      <c r="M17">
        <v>2</v>
      </c>
      <c r="N17" s="6">
        <f>IF(AND(F17&gt;CALCULATION!$H$3,REKAP!F91&lt;CALCULATION!$I$3),(CALCULATION!$I$3-REKAP!F91),IF(AND(F17&gt;CALCULATION!$H$4,REKAP!F91&lt;CALCULATION!$I$4),CALCULATION!$I$4-REKAP!F91,CALCULATION!$I$5-REKAP!F91))</f>
        <v>5.3472222222222199E-2</v>
      </c>
      <c r="O17" s="12">
        <f t="shared" si="0"/>
        <v>49.283333333333331</v>
      </c>
      <c r="P17">
        <v>7702850</v>
      </c>
      <c r="Q17">
        <v>4650213</v>
      </c>
      <c r="R17" t="s">
        <v>21</v>
      </c>
      <c r="S17">
        <f>IF(E18="",_xlfn.DAYS(CALCULATION!$A$3,Table1[[#This Row],[Tanggal_Insiden]]),_xlfn.DAYS(REKAP!E18,Table1[[#This Row],[Tanggal_Insiden]]))</f>
        <v>1</v>
      </c>
    </row>
    <row r="18" spans="1:19" x14ac:dyDescent="0.3">
      <c r="A18">
        <v>17</v>
      </c>
      <c r="B18" t="s">
        <v>126</v>
      </c>
      <c r="C18" t="s">
        <v>23</v>
      </c>
      <c r="D18">
        <v>40</v>
      </c>
      <c r="E18" s="1">
        <v>44981</v>
      </c>
      <c r="F18" s="2">
        <v>0.12777777777777777</v>
      </c>
      <c r="G18" s="9">
        <f>IF(AND(F18&gt;CALCULATION!$H$3,REKAP!F53&lt;CALCULATION!$I$3),(CALCULATION!$G$3),IF(AND(F18&gt;CALCULATION!$H$4,REKAP!F53&lt;CALCULATION!$I$4),CALCULATION!$G$4,CALCULATION!$G$5))</f>
        <v>1</v>
      </c>
      <c r="H18" t="s">
        <v>17</v>
      </c>
      <c r="I18" t="s">
        <v>31</v>
      </c>
      <c r="J18" t="s">
        <v>24</v>
      </c>
      <c r="K18" t="s">
        <v>43</v>
      </c>
      <c r="L18" t="s">
        <v>37</v>
      </c>
      <c r="M18">
        <v>0</v>
      </c>
      <c r="N18" s="6">
        <f>IF(AND(F18&gt;CALCULATION!$H$3,REKAP!F53&lt;CALCULATION!$I$3),(CALCULATION!$I$3-REKAP!F53),IF(AND(F18&gt;CALCULATION!$H$4,REKAP!F53&lt;CALCULATION!$I$4),CALCULATION!$I$4-REKAP!F53,CALCULATION!$I$5-REKAP!F53))</f>
        <v>0.31180555555555556</v>
      </c>
      <c r="O18" s="12">
        <f t="shared" si="0"/>
        <v>7.4833333333333334</v>
      </c>
      <c r="P18">
        <v>27592648</v>
      </c>
      <c r="Q18">
        <v>3985511</v>
      </c>
      <c r="R18" t="s">
        <v>21</v>
      </c>
      <c r="S18">
        <f>IF(E19="",_xlfn.DAYS(CALCULATION!$A$3,Table1[[#This Row],[Tanggal_Insiden]]),_xlfn.DAYS(REKAP!E19,Table1[[#This Row],[Tanggal_Insiden]]))</f>
        <v>1</v>
      </c>
    </row>
    <row r="19" spans="1:19" x14ac:dyDescent="0.3">
      <c r="A19">
        <v>18</v>
      </c>
      <c r="B19" t="s">
        <v>132</v>
      </c>
      <c r="C19" t="s">
        <v>23</v>
      </c>
      <c r="D19">
        <v>21</v>
      </c>
      <c r="E19" s="1">
        <v>44982</v>
      </c>
      <c r="F19" s="2">
        <v>0.24097222222222223</v>
      </c>
      <c r="G19" s="9">
        <f>IF(AND(F19&gt;CALCULATION!$H$3,REKAP!F59&lt;CALCULATION!$I$3),(CALCULATION!$G$3),IF(AND(F19&gt;CALCULATION!$H$4,REKAP!F59&lt;CALCULATION!$I$4),CALCULATION!$G$4,CALCULATION!$G$5))</f>
        <v>1</v>
      </c>
      <c r="H19" t="s">
        <v>17</v>
      </c>
      <c r="I19" t="s">
        <v>76</v>
      </c>
      <c r="J19" t="s">
        <v>36</v>
      </c>
      <c r="K19" t="s">
        <v>33</v>
      </c>
      <c r="L19" t="s">
        <v>20</v>
      </c>
      <c r="M19">
        <v>1</v>
      </c>
      <c r="N19" s="6">
        <f>IF(AND(F19&gt;CALCULATION!$H$3,REKAP!F59&lt;CALCULATION!$I$3),(CALCULATION!$I$3-REKAP!F59),IF(AND(F19&gt;CALCULATION!$H$4,REKAP!F59&lt;CALCULATION!$I$4),CALCULATION!$I$4-REKAP!F59,CALCULATION!$I$5-REKAP!F59))</f>
        <v>0.14305555555555555</v>
      </c>
      <c r="O19" s="12">
        <f t="shared" si="0"/>
        <v>27.433333333333334</v>
      </c>
      <c r="P19">
        <v>32727335</v>
      </c>
      <c r="Q19">
        <v>1537577</v>
      </c>
      <c r="R19" t="s">
        <v>21</v>
      </c>
      <c r="S19">
        <f>IF(E20="",_xlfn.DAYS(CALCULATION!$A$3,Table1[[#This Row],[Tanggal_Insiden]]),_xlfn.DAYS(REKAP!E20,Table1[[#This Row],[Tanggal_Insiden]]))</f>
        <v>3</v>
      </c>
    </row>
    <row r="20" spans="1:19" x14ac:dyDescent="0.3">
      <c r="A20">
        <v>19</v>
      </c>
      <c r="B20" t="s">
        <v>99</v>
      </c>
      <c r="C20" t="s">
        <v>23</v>
      </c>
      <c r="D20">
        <v>37</v>
      </c>
      <c r="E20" s="1">
        <v>44985</v>
      </c>
      <c r="F20" s="2">
        <v>0.17916666666666667</v>
      </c>
      <c r="G20" s="9">
        <f>IF(AND(F20&gt;CALCULATION!$H$3,REKAP!F34&lt;CALCULATION!$I$3),(CALCULATION!$G$3),IF(AND(F20&gt;CALCULATION!$H$4,REKAP!F34&lt;CALCULATION!$I$4),CALCULATION!$G$4,CALCULATION!$G$5))</f>
        <v>1</v>
      </c>
      <c r="H20" t="s">
        <v>17</v>
      </c>
      <c r="I20" t="s">
        <v>18</v>
      </c>
      <c r="J20" t="s">
        <v>28</v>
      </c>
      <c r="K20" t="s">
        <v>43</v>
      </c>
      <c r="L20" t="s">
        <v>20</v>
      </c>
      <c r="M20">
        <v>1</v>
      </c>
      <c r="N20" s="6">
        <f>IF(AND(F20&gt;CALCULATION!$H$3,REKAP!F34&lt;CALCULATION!$I$3),(CALCULATION!$I$3-REKAP!F34),IF(AND(F20&gt;CALCULATION!$H$4,REKAP!F34&lt;CALCULATION!$I$4),CALCULATION!$I$4-REKAP!F34,CALCULATION!$I$5-REKAP!F34))</f>
        <v>0.25208333333333333</v>
      </c>
      <c r="O20" s="12">
        <f t="shared" si="0"/>
        <v>30.05</v>
      </c>
      <c r="P20">
        <v>35755525</v>
      </c>
      <c r="Q20">
        <v>1422593</v>
      </c>
      <c r="R20" t="s">
        <v>21</v>
      </c>
      <c r="S20">
        <f>IF(E21="",_xlfn.DAYS(CALCULATION!$A$3,Table1[[#This Row],[Tanggal_Insiden]]),_xlfn.DAYS(REKAP!E21,Table1[[#This Row],[Tanggal_Insiden]]))</f>
        <v>1</v>
      </c>
    </row>
    <row r="21" spans="1:19" x14ac:dyDescent="0.3">
      <c r="A21">
        <v>20</v>
      </c>
      <c r="B21" t="s">
        <v>167</v>
      </c>
      <c r="C21" t="s">
        <v>16</v>
      </c>
      <c r="D21">
        <v>24</v>
      </c>
      <c r="E21" s="1">
        <v>44986</v>
      </c>
      <c r="F21" s="2">
        <v>6.7361111111111108E-2</v>
      </c>
      <c r="G21" s="9">
        <f>IF(AND(F21&gt;CALCULATION!$H$3,REKAP!F90&lt;CALCULATION!$I$3),(CALCULATION!$G$3),IF(AND(F21&gt;CALCULATION!$H$4,REKAP!F90&lt;CALCULATION!$I$4),CALCULATION!$G$4,CALCULATION!$G$5))</f>
        <v>1</v>
      </c>
      <c r="H21" t="s">
        <v>53</v>
      </c>
      <c r="I21" t="s">
        <v>168</v>
      </c>
      <c r="J21" t="s">
        <v>190</v>
      </c>
      <c r="K21" t="s">
        <v>19</v>
      </c>
      <c r="L21" t="s">
        <v>56</v>
      </c>
      <c r="M21">
        <v>1</v>
      </c>
      <c r="N21" s="6">
        <f>IF(AND(F21&gt;CALCULATION!$H$3,REKAP!F90&lt;CALCULATION!$I$3),(CALCULATION!$I$3-REKAP!F90),IF(AND(F21&gt;CALCULATION!$H$4,REKAP!F90&lt;CALCULATION!$I$4),CALCULATION!$I$4-REKAP!F90,CALCULATION!$I$5-REKAP!F90))</f>
        <v>0.28749999999999998</v>
      </c>
      <c r="O21" s="12">
        <f t="shared" si="0"/>
        <v>30.9</v>
      </c>
      <c r="P21">
        <v>19118298</v>
      </c>
      <c r="Q21">
        <v>1344814</v>
      </c>
      <c r="R21" t="s">
        <v>57</v>
      </c>
      <c r="S21">
        <f>IF(E22="",_xlfn.DAYS(CALCULATION!$A$3,Table1[[#This Row],[Tanggal_Insiden]]),_xlfn.DAYS(REKAP!E22,Table1[[#This Row],[Tanggal_Insiden]]))</f>
        <v>3</v>
      </c>
    </row>
    <row r="22" spans="1:19" x14ac:dyDescent="0.3">
      <c r="A22">
        <v>21</v>
      </c>
      <c r="B22" t="s">
        <v>173</v>
      </c>
      <c r="C22" t="s">
        <v>16</v>
      </c>
      <c r="D22">
        <v>41</v>
      </c>
      <c r="E22" s="1">
        <v>44989</v>
      </c>
      <c r="F22" s="2">
        <v>0.11527777777777778</v>
      </c>
      <c r="G22" s="9">
        <f>IF(AND(F22&gt;CALCULATION!$H$3,REKAP!F95&lt;CALCULATION!$I$3),(CALCULATION!$G$3),IF(AND(F22&gt;CALCULATION!$H$4,REKAP!F95&lt;CALCULATION!$I$4),CALCULATION!$G$4,CALCULATION!$G$5))</f>
        <v>1</v>
      </c>
      <c r="H22" t="s">
        <v>17</v>
      </c>
      <c r="I22" t="s">
        <v>138</v>
      </c>
      <c r="J22" t="s">
        <v>65</v>
      </c>
      <c r="K22" t="s">
        <v>33</v>
      </c>
      <c r="L22" t="s">
        <v>39</v>
      </c>
      <c r="M22">
        <v>0</v>
      </c>
      <c r="N22" s="6">
        <f>IF(AND(F22&gt;CALCULATION!$H$3,REKAP!F95&lt;CALCULATION!$I$3),(CALCULATION!$I$3-REKAP!F95),IF(AND(F22&gt;CALCULATION!$H$4,REKAP!F95&lt;CALCULATION!$I$4),CALCULATION!$I$4-REKAP!F95,CALCULATION!$I$5-REKAP!F95))</f>
        <v>0.18541666666666665</v>
      </c>
      <c r="O22" s="12">
        <f t="shared" si="0"/>
        <v>4.45</v>
      </c>
      <c r="P22">
        <v>22687667</v>
      </c>
      <c r="Q22">
        <v>778979</v>
      </c>
      <c r="R22" t="s">
        <v>21</v>
      </c>
      <c r="S22">
        <f>IF(E23="",_xlfn.DAYS(CALCULATION!$A$3,Table1[[#This Row],[Tanggal_Insiden]]),_xlfn.DAYS(REKAP!E23,Table1[[#This Row],[Tanggal_Insiden]]))</f>
        <v>0</v>
      </c>
    </row>
    <row r="23" spans="1:19" x14ac:dyDescent="0.3">
      <c r="A23">
        <v>22</v>
      </c>
      <c r="B23" t="s">
        <v>179</v>
      </c>
      <c r="C23" t="s">
        <v>16</v>
      </c>
      <c r="D23">
        <v>25</v>
      </c>
      <c r="E23" s="1">
        <v>44989</v>
      </c>
      <c r="F23" s="2">
        <v>6.8750000000000006E-2</v>
      </c>
      <c r="G23" s="9">
        <f>IF(AND(F23&gt;CALCULATION!$H$3,REKAP!F101&lt;CALCULATION!$I$3),(CALCULATION!$G$3),IF(AND(F23&gt;CALCULATION!$H$4,REKAP!F101&lt;CALCULATION!$I$4),CALCULATION!$G$4,CALCULATION!$G$5))</f>
        <v>1</v>
      </c>
      <c r="H23" t="s">
        <v>17</v>
      </c>
      <c r="I23" t="s">
        <v>98</v>
      </c>
      <c r="J23" t="s">
        <v>24</v>
      </c>
      <c r="K23" t="s">
        <v>19</v>
      </c>
      <c r="L23" t="s">
        <v>39</v>
      </c>
      <c r="M23">
        <v>1</v>
      </c>
      <c r="N23" s="6">
        <f>IF(AND(F23&gt;CALCULATION!$H$3,REKAP!F101&lt;CALCULATION!$I$3),(CALCULATION!$I$3-REKAP!F101),IF(AND(F23&gt;CALCULATION!$H$4,REKAP!F101&lt;CALCULATION!$I$4),CALCULATION!$I$4-REKAP!F101,CALCULATION!$I$5-REKAP!F101))</f>
        <v>0.24305555555555552</v>
      </c>
      <c r="O23" s="12">
        <f t="shared" si="0"/>
        <v>29.833333333333332</v>
      </c>
      <c r="P23">
        <v>24602800</v>
      </c>
      <c r="Q23">
        <v>1127366</v>
      </c>
      <c r="R23" t="s">
        <v>21</v>
      </c>
      <c r="S23">
        <f>IF(E24="",_xlfn.DAYS(CALCULATION!$A$3,Table1[[#This Row],[Tanggal_Insiden]]),_xlfn.DAYS(REKAP!E24,Table1[[#This Row],[Tanggal_Insiden]]))</f>
        <v>2</v>
      </c>
    </row>
    <row r="24" spans="1:19" x14ac:dyDescent="0.3">
      <c r="A24">
        <v>23</v>
      </c>
      <c r="B24" t="s">
        <v>75</v>
      </c>
      <c r="C24" t="s">
        <v>16</v>
      </c>
      <c r="D24">
        <v>35</v>
      </c>
      <c r="E24" s="1">
        <v>44991</v>
      </c>
      <c r="F24" s="2">
        <v>0.18541666666666667</v>
      </c>
      <c r="G24" s="9">
        <f>IF(AND(F24&gt;CALCULATION!$H$3,REKAP!F22&lt;CALCULATION!$I$3),(CALCULATION!$G$3),IF(AND(F24&gt;CALCULATION!$H$4,REKAP!F22&lt;CALCULATION!$I$4),CALCULATION!$G$4,CALCULATION!$G$5))</f>
        <v>1</v>
      </c>
      <c r="H24" t="s">
        <v>17</v>
      </c>
      <c r="I24" t="s">
        <v>76</v>
      </c>
      <c r="J24" t="s">
        <v>77</v>
      </c>
      <c r="K24" t="s">
        <v>33</v>
      </c>
      <c r="L24" t="s">
        <v>37</v>
      </c>
      <c r="M24">
        <v>2</v>
      </c>
      <c r="N24" s="6">
        <f>IF(AND(F24&gt;CALCULATION!$H$3,REKAP!F22&lt;CALCULATION!$I$3),(CALCULATION!$I$3-REKAP!F22),IF(AND(F24&gt;CALCULATION!$H$4,REKAP!F22&lt;CALCULATION!$I$4),CALCULATION!$I$4-REKAP!F22,CALCULATION!$I$5-REKAP!F22))</f>
        <v>0.21805555555555553</v>
      </c>
      <c r="O24" s="12">
        <f t="shared" si="0"/>
        <v>53.233333333333334</v>
      </c>
      <c r="P24">
        <v>15955249</v>
      </c>
      <c r="Q24">
        <v>4722817</v>
      </c>
      <c r="R24" t="s">
        <v>21</v>
      </c>
      <c r="S24">
        <f>IF(E25="",_xlfn.DAYS(CALCULATION!$A$3,Table1[[#This Row],[Tanggal_Insiden]]),_xlfn.DAYS(REKAP!E25,Table1[[#This Row],[Tanggal_Insiden]]))</f>
        <v>0</v>
      </c>
    </row>
    <row r="25" spans="1:19" x14ac:dyDescent="0.3">
      <c r="A25">
        <v>24</v>
      </c>
      <c r="B25" t="s">
        <v>129</v>
      </c>
      <c r="C25" t="s">
        <v>23</v>
      </c>
      <c r="D25">
        <v>39</v>
      </c>
      <c r="E25" s="1">
        <v>44991</v>
      </c>
      <c r="F25" s="2">
        <v>0.17430555555555555</v>
      </c>
      <c r="G25" s="9">
        <f>IF(AND(F25&gt;CALCULATION!$H$3,REKAP!F56&lt;CALCULATION!$I$3),(CALCULATION!$G$3),IF(AND(F25&gt;CALCULATION!$H$4,REKAP!F56&lt;CALCULATION!$I$4),CALCULATION!$G$4,CALCULATION!$G$5))</f>
        <v>3</v>
      </c>
      <c r="H25" t="s">
        <v>17</v>
      </c>
      <c r="I25" t="s">
        <v>76</v>
      </c>
      <c r="J25" t="s">
        <v>77</v>
      </c>
      <c r="K25" t="s">
        <v>60</v>
      </c>
      <c r="L25" t="s">
        <v>37</v>
      </c>
      <c r="M25">
        <v>0</v>
      </c>
      <c r="N25" s="6">
        <f>IF(AND(F25&gt;CALCULATION!$H$3,REKAP!F56&lt;CALCULATION!$I$3),(CALCULATION!$I$3-REKAP!F56),IF(AND(F25&gt;CALCULATION!$H$4,REKAP!F56&lt;CALCULATION!$I$4),CALCULATION!$I$4-REKAP!F56,CALCULATION!$I$5-REKAP!F56))</f>
        <v>1.8055555555555602E-2</v>
      </c>
      <c r="O25" s="12">
        <f t="shared" si="0"/>
        <v>0.43333333333333335</v>
      </c>
      <c r="P25">
        <v>14814234</v>
      </c>
      <c r="Q25">
        <v>2308054</v>
      </c>
      <c r="R25" t="s">
        <v>21</v>
      </c>
      <c r="S25">
        <f>IF(E26="",_xlfn.DAYS(CALCULATION!$A$3,Table1[[#This Row],[Tanggal_Insiden]]),_xlfn.DAYS(REKAP!E26,Table1[[#This Row],[Tanggal_Insiden]]))</f>
        <v>4</v>
      </c>
    </row>
    <row r="26" spans="1:19" x14ac:dyDescent="0.3">
      <c r="A26">
        <v>25</v>
      </c>
      <c r="B26" t="s">
        <v>117</v>
      </c>
      <c r="C26" t="s">
        <v>23</v>
      </c>
      <c r="D26">
        <v>46</v>
      </c>
      <c r="E26" s="1">
        <v>44995</v>
      </c>
      <c r="F26" s="2">
        <v>2.013888888888889E-2</v>
      </c>
      <c r="G26" s="9">
        <f>IF(AND(F26&gt;CALCULATION!$H$3,REKAP!F46&lt;CALCULATION!$I$3),(CALCULATION!$G$3),IF(AND(F26&gt;CALCULATION!$H$4,REKAP!F46&lt;CALCULATION!$I$4),CALCULATION!$G$4,CALCULATION!$G$5))</f>
        <v>1</v>
      </c>
      <c r="H26" t="s">
        <v>17</v>
      </c>
      <c r="I26" t="s">
        <v>118</v>
      </c>
      <c r="J26" t="s">
        <v>62</v>
      </c>
      <c r="K26" t="s">
        <v>19</v>
      </c>
      <c r="L26" t="s">
        <v>20</v>
      </c>
      <c r="M26">
        <v>2</v>
      </c>
      <c r="N26" s="6">
        <f>IF(AND(F26&gt;CALCULATION!$H$3,REKAP!F46&lt;CALCULATION!$I$3),(CALCULATION!$I$3-REKAP!F46),IF(AND(F26&gt;CALCULATION!$H$4,REKAP!F46&lt;CALCULATION!$I$4),CALCULATION!$I$4-REKAP!F46,CALCULATION!$I$5-REKAP!F46))</f>
        <v>0.2631944444444444</v>
      </c>
      <c r="O26" s="12">
        <f t="shared" si="0"/>
        <v>54.316666666666663</v>
      </c>
      <c r="P26">
        <v>26457343</v>
      </c>
      <c r="Q26">
        <v>1412837</v>
      </c>
      <c r="R26" t="s">
        <v>21</v>
      </c>
      <c r="S26">
        <f>IF(E27="",_xlfn.DAYS(CALCULATION!$A$3,Table1[[#This Row],[Tanggal_Insiden]]),_xlfn.DAYS(REKAP!E27,Table1[[#This Row],[Tanggal_Insiden]]))</f>
        <v>1</v>
      </c>
    </row>
    <row r="27" spans="1:19" x14ac:dyDescent="0.3">
      <c r="A27">
        <v>26</v>
      </c>
      <c r="B27" t="s">
        <v>30</v>
      </c>
      <c r="C27" t="s">
        <v>16</v>
      </c>
      <c r="D27">
        <v>22</v>
      </c>
      <c r="E27" s="1">
        <v>44996</v>
      </c>
      <c r="F27" s="2">
        <v>0.9770833333333333</v>
      </c>
      <c r="G27" s="9">
        <f>IF(AND(F27&gt;CALCULATION!$H$3,REKAP!F5&lt;CALCULATION!$I$3),(CALCULATION!$G$3),IF(AND(F27&gt;CALCULATION!$H$4,REKAP!F5&lt;CALCULATION!$I$4),CALCULATION!$G$4,CALCULATION!$G$5))</f>
        <v>2</v>
      </c>
      <c r="H27" t="s">
        <v>17</v>
      </c>
      <c r="I27" t="s">
        <v>31</v>
      </c>
      <c r="J27" t="s">
        <v>32</v>
      </c>
      <c r="K27" t="s">
        <v>33</v>
      </c>
      <c r="L27" t="s">
        <v>25</v>
      </c>
      <c r="M27">
        <v>2</v>
      </c>
      <c r="N27" s="6">
        <f>IF(AND(F27&gt;CALCULATION!$H$3,REKAP!F5&lt;CALCULATION!$I$3),(CALCULATION!$I$3-REKAP!F5),IF(AND(F27&gt;CALCULATION!$H$4,REKAP!F5&lt;CALCULATION!$I$4),CALCULATION!$I$4-REKAP!F5,CALCULATION!$I$5-REKAP!F5))</f>
        <v>0.27916666666666673</v>
      </c>
      <c r="O27" s="12">
        <f t="shared" si="0"/>
        <v>54.7</v>
      </c>
      <c r="P27">
        <v>15715944</v>
      </c>
      <c r="Q27">
        <v>4836581</v>
      </c>
      <c r="R27" t="s">
        <v>21</v>
      </c>
      <c r="S27">
        <f>IF(E28="",_xlfn.DAYS(CALCULATION!$A$3,Table1[[#This Row],[Tanggal_Insiden]]),_xlfn.DAYS(REKAP!E28,Table1[[#This Row],[Tanggal_Insiden]]))</f>
        <v>12</v>
      </c>
    </row>
    <row r="28" spans="1:19" x14ac:dyDescent="0.3">
      <c r="A28">
        <v>27</v>
      </c>
      <c r="B28" t="s">
        <v>131</v>
      </c>
      <c r="C28" t="s">
        <v>23</v>
      </c>
      <c r="D28">
        <v>29</v>
      </c>
      <c r="E28" s="1">
        <v>45008</v>
      </c>
      <c r="F28" s="2">
        <v>0.72777777777777775</v>
      </c>
      <c r="G28" s="9">
        <f>IF(AND(F28&gt;CALCULATION!$H$3,REKAP!F58&lt;CALCULATION!$I$3),(CALCULATION!$G$3),IF(AND(F28&gt;CALCULATION!$H$4,REKAP!F58&lt;CALCULATION!$I$4),CALCULATION!$G$4,CALCULATION!$G$5))</f>
        <v>1</v>
      </c>
      <c r="H28" t="s">
        <v>27</v>
      </c>
      <c r="I28" t="s">
        <v>76</v>
      </c>
      <c r="J28" t="s">
        <v>55</v>
      </c>
      <c r="K28" t="s">
        <v>33</v>
      </c>
      <c r="L28" t="s">
        <v>80</v>
      </c>
      <c r="M28">
        <v>1</v>
      </c>
      <c r="N28" s="6">
        <f>IF(AND(F28&gt;CALCULATION!$H$3,REKAP!F58&lt;CALCULATION!$I$3),(CALCULATION!$I$3-REKAP!F58),IF(AND(F28&gt;CALCULATION!$H$4,REKAP!F58&lt;CALCULATION!$I$4),CALCULATION!$I$4-REKAP!F58,CALCULATION!$I$5-REKAP!F58))</f>
        <v>9.305555555555553E-2</v>
      </c>
      <c r="O28" s="12">
        <f t="shared" si="0"/>
        <v>26.233333333333334</v>
      </c>
      <c r="P28">
        <v>7951397</v>
      </c>
      <c r="Q28">
        <v>4796373</v>
      </c>
      <c r="R28" t="s">
        <v>21</v>
      </c>
      <c r="S28">
        <f>IF(E29="",_xlfn.DAYS(CALCULATION!$A$3,Table1[[#This Row],[Tanggal_Insiden]]),_xlfn.DAYS(REKAP!E29,Table1[[#This Row],[Tanggal_Insiden]]))</f>
        <v>5</v>
      </c>
    </row>
    <row r="29" spans="1:19" x14ac:dyDescent="0.3">
      <c r="A29">
        <v>28</v>
      </c>
      <c r="B29" t="s">
        <v>139</v>
      </c>
      <c r="C29" t="s">
        <v>16</v>
      </c>
      <c r="D29">
        <v>39</v>
      </c>
      <c r="E29" s="1">
        <v>45013</v>
      </c>
      <c r="F29" s="2">
        <v>0.93333333333333335</v>
      </c>
      <c r="G29" s="9">
        <f>IF(AND(F29&gt;CALCULATION!$H$3,REKAP!F65&lt;CALCULATION!$I$3),(CALCULATION!$G$3),IF(AND(F29&gt;CALCULATION!$H$4,REKAP!F65&lt;CALCULATION!$I$4),CALCULATION!$G$4,CALCULATION!$G$5))</f>
        <v>2</v>
      </c>
      <c r="H29" t="s">
        <v>53</v>
      </c>
      <c r="I29" t="s">
        <v>18</v>
      </c>
      <c r="J29" t="s">
        <v>24</v>
      </c>
      <c r="K29" t="s">
        <v>43</v>
      </c>
      <c r="L29" t="s">
        <v>104</v>
      </c>
      <c r="M29">
        <v>1</v>
      </c>
      <c r="N29" s="6">
        <f>IF(AND(F29&gt;CALCULATION!$H$3,REKAP!F65&lt;CALCULATION!$I$3),(CALCULATION!$I$3-REKAP!F65),IF(AND(F29&gt;CALCULATION!$H$4,REKAP!F65&lt;CALCULATION!$I$4),CALCULATION!$I$4-REKAP!F65,CALCULATION!$I$5-REKAP!F65))</f>
        <v>0.32986111111111116</v>
      </c>
      <c r="O29" s="12">
        <f t="shared" si="0"/>
        <v>31.916666666666668</v>
      </c>
      <c r="P29">
        <v>43274146</v>
      </c>
      <c r="Q29">
        <v>1966239</v>
      </c>
      <c r="R29" t="s">
        <v>21</v>
      </c>
      <c r="S29">
        <f>IF(E30="",_xlfn.DAYS(CALCULATION!$A$3,Table1[[#This Row],[Tanggal_Insiden]]),_xlfn.DAYS(REKAP!E30,Table1[[#This Row],[Tanggal_Insiden]]))</f>
        <v>5</v>
      </c>
    </row>
    <row r="30" spans="1:19" x14ac:dyDescent="0.3">
      <c r="A30">
        <v>29</v>
      </c>
      <c r="B30" t="s">
        <v>61</v>
      </c>
      <c r="C30" t="s">
        <v>23</v>
      </c>
      <c r="D30">
        <v>46</v>
      </c>
      <c r="E30" s="1">
        <v>45018</v>
      </c>
      <c r="F30" s="2">
        <v>0.80069444444444449</v>
      </c>
      <c r="G30" s="9">
        <f>IF(AND(F30&gt;CALCULATION!$H$3,REKAP!F16&lt;CALCULATION!$I$3),(CALCULATION!$G$3),IF(AND(F30&gt;CALCULATION!$H$4,REKAP!F16&lt;CALCULATION!$I$4),CALCULATION!$G$4,CALCULATION!$G$5))</f>
        <v>2</v>
      </c>
      <c r="H30" t="s">
        <v>17</v>
      </c>
      <c r="I30" t="s">
        <v>18</v>
      </c>
      <c r="J30" t="s">
        <v>62</v>
      </c>
      <c r="K30" t="s">
        <v>43</v>
      </c>
      <c r="L30" t="s">
        <v>20</v>
      </c>
      <c r="M30">
        <v>2</v>
      </c>
      <c r="N30" s="6">
        <f>IF(AND(F30&gt;CALCULATION!$H$3,REKAP!F16&lt;CALCULATION!$I$3),(CALCULATION!$I$3-REKAP!F16),IF(AND(F30&gt;CALCULATION!$H$4,REKAP!F16&lt;CALCULATION!$I$4),CALCULATION!$I$4-REKAP!F16,CALCULATION!$I$5-REKAP!F16))</f>
        <v>0.22222222222222227</v>
      </c>
      <c r="O30" s="12">
        <f t="shared" si="0"/>
        <v>53.333333333333336</v>
      </c>
      <c r="P30">
        <v>30313142</v>
      </c>
      <c r="Q30">
        <v>4705000</v>
      </c>
      <c r="R30" t="s">
        <v>21</v>
      </c>
      <c r="S30">
        <f>IF(E31="",_xlfn.DAYS(CALCULATION!$A$3,Table1[[#This Row],[Tanggal_Insiden]]),_xlfn.DAYS(REKAP!E31,Table1[[#This Row],[Tanggal_Insiden]]))</f>
        <v>4</v>
      </c>
    </row>
    <row r="31" spans="1:19" x14ac:dyDescent="0.3">
      <c r="A31">
        <v>30</v>
      </c>
      <c r="B31" t="s">
        <v>84</v>
      </c>
      <c r="C31" t="s">
        <v>23</v>
      </c>
      <c r="D31">
        <v>27</v>
      </c>
      <c r="E31" s="1">
        <v>45022</v>
      </c>
      <c r="F31" s="2">
        <v>0.72013888888888888</v>
      </c>
      <c r="G31" s="9">
        <f>IF(AND(F31&gt;CALCULATION!$H$3,REKAP!F26&lt;CALCULATION!$I$3),(CALCULATION!$G$3),IF(AND(F31&gt;CALCULATION!$H$4,REKAP!F26&lt;CALCULATION!$I$4),CALCULATION!$G$4,CALCULATION!$G$5))</f>
        <v>1</v>
      </c>
      <c r="H31" t="s">
        <v>17</v>
      </c>
      <c r="I31" t="s">
        <v>18</v>
      </c>
      <c r="J31" t="s">
        <v>28</v>
      </c>
      <c r="K31" t="s">
        <v>60</v>
      </c>
      <c r="L31" t="s">
        <v>20</v>
      </c>
      <c r="M31">
        <v>0</v>
      </c>
      <c r="N31" s="6">
        <f>IF(AND(F31&gt;CALCULATION!$H$3,REKAP!F26&lt;CALCULATION!$I$3),(CALCULATION!$I$3-REKAP!F26),IF(AND(F31&gt;CALCULATION!$H$4,REKAP!F26&lt;CALCULATION!$I$4),CALCULATION!$I$4-REKAP!F26,CALCULATION!$I$5-REKAP!F26))</f>
        <v>0.31319444444444444</v>
      </c>
      <c r="O31" s="12">
        <f t="shared" si="0"/>
        <v>7.5166666666666666</v>
      </c>
      <c r="P31">
        <v>46942747</v>
      </c>
      <c r="Q31">
        <v>4378112</v>
      </c>
      <c r="R31" t="s">
        <v>21</v>
      </c>
      <c r="S31">
        <f>IF(E32="",_xlfn.DAYS(CALCULATION!$A$3,Table1[[#This Row],[Tanggal_Insiden]]),_xlfn.DAYS(REKAP!E32,Table1[[#This Row],[Tanggal_Insiden]]))</f>
        <v>2</v>
      </c>
    </row>
    <row r="32" spans="1:19" x14ac:dyDescent="0.3">
      <c r="A32">
        <v>31</v>
      </c>
      <c r="B32" t="s">
        <v>142</v>
      </c>
      <c r="C32" t="s">
        <v>23</v>
      </c>
      <c r="D32">
        <v>31</v>
      </c>
      <c r="E32" s="1">
        <v>45024</v>
      </c>
      <c r="F32" s="2">
        <v>0.42152777777777778</v>
      </c>
      <c r="G32" s="9">
        <f>IF(AND(F32&gt;CALCULATION!$H$3,REKAP!F68&lt;CALCULATION!$I$3),(CALCULATION!$G$3),IF(AND(F32&gt;CALCULATION!$H$4,REKAP!F68&lt;CALCULATION!$I$4),CALCULATION!$G$4,CALCULATION!$G$5))</f>
        <v>1</v>
      </c>
      <c r="H32" t="s">
        <v>68</v>
      </c>
      <c r="I32" t="s">
        <v>118</v>
      </c>
      <c r="J32" t="s">
        <v>62</v>
      </c>
      <c r="K32" t="s">
        <v>43</v>
      </c>
      <c r="L32" t="s">
        <v>69</v>
      </c>
      <c r="M32">
        <v>2</v>
      </c>
      <c r="N32" s="6">
        <f>IF(AND(F32&gt;CALCULATION!$H$3,REKAP!F68&lt;CALCULATION!$I$3),(CALCULATION!$I$3-REKAP!F68),IF(AND(F32&gt;CALCULATION!$H$4,REKAP!F68&lt;CALCULATION!$I$4),CALCULATION!$I$4-REKAP!F68,CALCULATION!$I$5-REKAP!F68))</f>
        <v>0.28263888888888888</v>
      </c>
      <c r="O32" s="12">
        <f t="shared" si="0"/>
        <v>54.783333333333331</v>
      </c>
      <c r="P32">
        <v>17346903</v>
      </c>
      <c r="Q32">
        <v>1666658</v>
      </c>
      <c r="R32" t="s">
        <v>21</v>
      </c>
      <c r="S32">
        <f>IF(E33="",_xlfn.DAYS(CALCULATION!$A$3,Table1[[#This Row],[Tanggal_Insiden]]),_xlfn.DAYS(REKAP!E33,Table1[[#This Row],[Tanggal_Insiden]]))</f>
        <v>1</v>
      </c>
    </row>
    <row r="33" spans="1:19" x14ac:dyDescent="0.3">
      <c r="A33">
        <v>32</v>
      </c>
      <c r="B33" t="s">
        <v>58</v>
      </c>
      <c r="C33" t="s">
        <v>23</v>
      </c>
      <c r="D33">
        <v>32</v>
      </c>
      <c r="E33" s="1">
        <v>45025</v>
      </c>
      <c r="F33" s="2">
        <v>0.59930555555555554</v>
      </c>
      <c r="G33" s="9">
        <f>IF(AND(F33&gt;CALCULATION!$H$3,REKAP!F15&lt;CALCULATION!$I$3),(CALCULATION!$G$3),IF(AND(F33&gt;CALCULATION!$H$4,REKAP!F15&lt;CALCULATION!$I$4),CALCULATION!$G$4,CALCULATION!$G$5))</f>
        <v>1</v>
      </c>
      <c r="H33" t="s">
        <v>17</v>
      </c>
      <c r="I33" t="s">
        <v>59</v>
      </c>
      <c r="J33" t="s">
        <v>92</v>
      </c>
      <c r="K33" t="s">
        <v>60</v>
      </c>
      <c r="L33" t="s">
        <v>25</v>
      </c>
      <c r="M33">
        <v>3</v>
      </c>
      <c r="N33" s="6">
        <f>IF(AND(F33&gt;CALCULATION!$H$3,REKAP!F15&lt;CALCULATION!$I$3),(CALCULATION!$I$3-REKAP!F15),IF(AND(F33&gt;CALCULATION!$H$4,REKAP!F15&lt;CALCULATION!$I$4),CALCULATION!$I$4-REKAP!F15,CALCULATION!$I$5-REKAP!F15))</f>
        <v>0.21875</v>
      </c>
      <c r="O33" s="12">
        <f t="shared" si="0"/>
        <v>77.25</v>
      </c>
      <c r="P33">
        <v>6185927</v>
      </c>
      <c r="Q33">
        <v>4384355</v>
      </c>
      <c r="R33" t="s">
        <v>21</v>
      </c>
      <c r="S33">
        <f>IF(E34="",_xlfn.DAYS(CALCULATION!$A$3,Table1[[#This Row],[Tanggal_Insiden]]),_xlfn.DAYS(REKAP!E34,Table1[[#This Row],[Tanggal_Insiden]]))</f>
        <v>3</v>
      </c>
    </row>
    <row r="34" spans="1:19" x14ac:dyDescent="0.3">
      <c r="A34">
        <v>33</v>
      </c>
      <c r="B34" t="s">
        <v>95</v>
      </c>
      <c r="C34" t="s">
        <v>23</v>
      </c>
      <c r="D34">
        <v>36</v>
      </c>
      <c r="E34" s="1">
        <v>45028</v>
      </c>
      <c r="F34" s="2">
        <v>8.1250000000000003E-2</v>
      </c>
      <c r="G34" s="9">
        <f>IF(AND(F34&gt;CALCULATION!$H$3,REKAP!F32&lt;CALCULATION!$I$3),(CALCULATION!$G$3),IF(AND(F34&gt;CALCULATION!$H$4,REKAP!F32&lt;CALCULATION!$I$4),CALCULATION!$G$4,CALCULATION!$G$5))</f>
        <v>3</v>
      </c>
      <c r="H34" t="s">
        <v>17</v>
      </c>
      <c r="I34" t="s">
        <v>96</v>
      </c>
      <c r="J34" t="s">
        <v>92</v>
      </c>
      <c r="K34" t="s">
        <v>19</v>
      </c>
      <c r="L34" t="s">
        <v>39</v>
      </c>
      <c r="M34">
        <v>1</v>
      </c>
      <c r="N34" s="6">
        <f>IF(AND(F34&gt;CALCULATION!$H$3,REKAP!F32&lt;CALCULATION!$I$3),(CALCULATION!$I$3-REKAP!F32),IF(AND(F34&gt;CALCULATION!$H$4,REKAP!F32&lt;CALCULATION!$I$4),CALCULATION!$I$4-REKAP!F32,CALCULATION!$I$5-REKAP!F32))</f>
        <v>0.57777777777777772</v>
      </c>
      <c r="O34" s="12">
        <f t="shared" ref="O34:O65" si="1">((HOUR(N34)+(MINUTE(N34)/60))+(M34*24))</f>
        <v>37.866666666666667</v>
      </c>
      <c r="P34">
        <v>17184942</v>
      </c>
      <c r="Q34">
        <v>257488</v>
      </c>
      <c r="R34" t="s">
        <v>21</v>
      </c>
      <c r="S34">
        <f>IF(E35="",_xlfn.DAYS(CALCULATION!$A$3,Table1[[#This Row],[Tanggal_Insiden]]),_xlfn.DAYS(REKAP!E35,Table1[[#This Row],[Tanggal_Insiden]]))</f>
        <v>10</v>
      </c>
    </row>
    <row r="35" spans="1:19" x14ac:dyDescent="0.3">
      <c r="A35">
        <v>34</v>
      </c>
      <c r="B35" t="s">
        <v>148</v>
      </c>
      <c r="C35" t="s">
        <v>16</v>
      </c>
      <c r="D35">
        <v>41</v>
      </c>
      <c r="E35" s="1">
        <v>45038</v>
      </c>
      <c r="F35" s="2">
        <v>0.12569444444444444</v>
      </c>
      <c r="G35" s="9">
        <f>IF(AND(F35&gt;CALCULATION!$H$3,REKAP!F74&lt;CALCULATION!$I$3),(CALCULATION!$G$3),IF(AND(F35&gt;CALCULATION!$H$4,REKAP!F74&lt;CALCULATION!$I$4),CALCULATION!$G$4,CALCULATION!$G$5))</f>
        <v>3</v>
      </c>
      <c r="H35" t="s">
        <v>17</v>
      </c>
      <c r="I35" t="s">
        <v>149</v>
      </c>
      <c r="J35" t="s">
        <v>192</v>
      </c>
      <c r="K35" t="s">
        <v>43</v>
      </c>
      <c r="L35" t="s">
        <v>25</v>
      </c>
      <c r="M35">
        <v>1</v>
      </c>
      <c r="N35" s="6">
        <f>IF(AND(F35&gt;CALCULATION!$H$3,REKAP!F74&lt;CALCULATION!$I$3),(CALCULATION!$I$3-REKAP!F74),IF(AND(F35&gt;CALCULATION!$H$4,REKAP!F74&lt;CALCULATION!$I$4),CALCULATION!$I$4-REKAP!F74,CALCULATION!$I$5-REKAP!F74))</f>
        <v>0.11527777777777781</v>
      </c>
      <c r="O35" s="12">
        <f t="shared" si="1"/>
        <v>26.766666666666666</v>
      </c>
      <c r="P35">
        <v>43843455</v>
      </c>
      <c r="Q35">
        <v>2753035</v>
      </c>
      <c r="R35" t="s">
        <v>21</v>
      </c>
      <c r="S35">
        <f>IF(E36="",_xlfn.DAYS(CALCULATION!$A$3,Table1[[#This Row],[Tanggal_Insiden]]),_xlfn.DAYS(REKAP!E36,Table1[[#This Row],[Tanggal_Insiden]]))</f>
        <v>3</v>
      </c>
    </row>
    <row r="36" spans="1:19" x14ac:dyDescent="0.3">
      <c r="A36">
        <v>35</v>
      </c>
      <c r="B36" t="s">
        <v>22</v>
      </c>
      <c r="C36" t="s">
        <v>23</v>
      </c>
      <c r="D36">
        <v>41</v>
      </c>
      <c r="E36" s="1">
        <v>45041</v>
      </c>
      <c r="F36" s="2">
        <v>0.23125000000000001</v>
      </c>
      <c r="G36" s="9">
        <f>IF(AND(F36&gt;CALCULATION!$H$3,REKAP!F3&lt;CALCULATION!$I$3),(CALCULATION!$G$3),IF(AND(F36&gt;CALCULATION!$H$4,REKAP!F3&lt;CALCULATION!$I$4),CALCULATION!$G$4,CALCULATION!$G$5))</f>
        <v>1</v>
      </c>
      <c r="H36" t="s">
        <v>17</v>
      </c>
      <c r="I36" t="s">
        <v>18</v>
      </c>
      <c r="J36" t="s">
        <v>24</v>
      </c>
      <c r="K36" t="s">
        <v>19</v>
      </c>
      <c r="L36" t="s">
        <v>25</v>
      </c>
      <c r="M36">
        <v>2</v>
      </c>
      <c r="N36" s="6">
        <f>IF(AND(F36&gt;CALCULATION!$H$3,REKAP!F3&lt;CALCULATION!$I$3),(CALCULATION!$I$3-REKAP!F3),IF(AND(F36&gt;CALCULATION!$H$4,REKAP!F3&lt;CALCULATION!$I$4),CALCULATION!$I$4-REKAP!F3,CALCULATION!$I$5-REKAP!F3))</f>
        <v>4.5138888888888895E-2</v>
      </c>
      <c r="O36" s="12">
        <f t="shared" si="1"/>
        <v>49.083333333333336</v>
      </c>
      <c r="P36">
        <v>44927583</v>
      </c>
      <c r="Q36">
        <v>4941525</v>
      </c>
      <c r="R36" t="s">
        <v>21</v>
      </c>
      <c r="S36">
        <f>IF(E37="",_xlfn.DAYS(CALCULATION!$A$3,Table1[[#This Row],[Tanggal_Insiden]]),_xlfn.DAYS(REKAP!E37,Table1[[#This Row],[Tanggal_Insiden]]))</f>
        <v>2</v>
      </c>
    </row>
    <row r="37" spans="1:19" x14ac:dyDescent="0.3">
      <c r="A37">
        <v>36</v>
      </c>
      <c r="B37" t="s">
        <v>67</v>
      </c>
      <c r="C37" t="s">
        <v>23</v>
      </c>
      <c r="D37">
        <v>36</v>
      </c>
      <c r="E37" s="1">
        <v>45043</v>
      </c>
      <c r="F37" s="2">
        <v>1.9444444444444445E-2</v>
      </c>
      <c r="G37" s="9">
        <f>IF(AND(F37&gt;CALCULATION!$H$3,REKAP!F19&lt;CALCULATION!$I$3),(CALCULATION!$G$3),IF(AND(F37&gt;CALCULATION!$H$4,REKAP!F19&lt;CALCULATION!$I$4),CALCULATION!$G$4,CALCULATION!$G$5))</f>
        <v>1</v>
      </c>
      <c r="H37" t="s">
        <v>68</v>
      </c>
      <c r="I37" t="s">
        <v>18</v>
      </c>
      <c r="J37" t="s">
        <v>28</v>
      </c>
      <c r="K37" t="s">
        <v>43</v>
      </c>
      <c r="L37" t="s">
        <v>69</v>
      </c>
      <c r="M37">
        <v>2</v>
      </c>
      <c r="N37" s="6">
        <f>IF(AND(F37&gt;CALCULATION!$H$3,REKAP!F19&lt;CALCULATION!$I$3),(CALCULATION!$I$3-REKAP!F19),IF(AND(F37&gt;CALCULATION!$H$4,REKAP!F19&lt;CALCULATION!$I$4),CALCULATION!$I$4-REKAP!F19,CALCULATION!$I$5-REKAP!F19))</f>
        <v>9.2361111111111088E-2</v>
      </c>
      <c r="O37" s="12">
        <f t="shared" si="1"/>
        <v>50.216666666666669</v>
      </c>
      <c r="P37">
        <v>20670760</v>
      </c>
      <c r="Q37">
        <v>2780135</v>
      </c>
      <c r="R37" t="s">
        <v>21</v>
      </c>
      <c r="S37">
        <f>IF(E38="",_xlfn.DAYS(CALCULATION!$A$3,Table1[[#This Row],[Tanggal_Insiden]]),_xlfn.DAYS(REKAP!E38,Table1[[#This Row],[Tanggal_Insiden]]))</f>
        <v>1</v>
      </c>
    </row>
    <row r="38" spans="1:19" x14ac:dyDescent="0.3">
      <c r="A38">
        <v>37</v>
      </c>
      <c r="B38" t="s">
        <v>120</v>
      </c>
      <c r="C38" t="s">
        <v>16</v>
      </c>
      <c r="D38">
        <v>25</v>
      </c>
      <c r="E38" s="1">
        <v>45044</v>
      </c>
      <c r="F38" s="2">
        <v>0.26180555555555557</v>
      </c>
      <c r="G38" s="9">
        <f>IF(AND(F38&gt;CALCULATION!$H$3,REKAP!F48&lt;CALCULATION!$I$3),(CALCULATION!$G$3),IF(AND(F38&gt;CALCULATION!$H$4,REKAP!F48&lt;CALCULATION!$I$4),CALCULATION!$G$4,CALCULATION!$G$5))</f>
        <v>1</v>
      </c>
      <c r="H38" t="s">
        <v>17</v>
      </c>
      <c r="I38" t="s">
        <v>76</v>
      </c>
      <c r="J38" t="s">
        <v>77</v>
      </c>
      <c r="K38" t="s">
        <v>19</v>
      </c>
      <c r="L38" t="s">
        <v>25</v>
      </c>
      <c r="M38">
        <v>1</v>
      </c>
      <c r="N38" s="6">
        <f>IF(AND(F38&gt;CALCULATION!$H$3,REKAP!F48&lt;CALCULATION!$I$3),(CALCULATION!$I$3-REKAP!F48),IF(AND(F38&gt;CALCULATION!$H$4,REKAP!F48&lt;CALCULATION!$I$4),CALCULATION!$I$4-REKAP!F48,CALCULATION!$I$5-REKAP!F48))</f>
        <v>0.12777777777777777</v>
      </c>
      <c r="O38" s="12">
        <f t="shared" si="1"/>
        <v>27.066666666666666</v>
      </c>
      <c r="P38">
        <v>16534104</v>
      </c>
      <c r="Q38">
        <v>3950097</v>
      </c>
      <c r="R38" t="s">
        <v>21</v>
      </c>
      <c r="S38">
        <f>IF(E39="",_xlfn.DAYS(CALCULATION!$A$3,Table1[[#This Row],[Tanggal_Insiden]]),_xlfn.DAYS(REKAP!E39,Table1[[#This Row],[Tanggal_Insiden]]))</f>
        <v>3</v>
      </c>
    </row>
    <row r="39" spans="1:19" x14ac:dyDescent="0.3">
      <c r="A39">
        <v>38</v>
      </c>
      <c r="B39" t="s">
        <v>87</v>
      </c>
      <c r="C39" t="s">
        <v>23</v>
      </c>
      <c r="D39">
        <v>48</v>
      </c>
      <c r="E39" s="1">
        <v>45047</v>
      </c>
      <c r="F39" s="2">
        <v>1.1805555555555555E-2</v>
      </c>
      <c r="G39" s="9">
        <f>IF(AND(F39&gt;CALCULATION!$H$3,REKAP!F28&lt;CALCULATION!$I$3),(CALCULATION!$G$3),IF(AND(F39&gt;CALCULATION!$H$4,REKAP!F28&lt;CALCULATION!$I$4),CALCULATION!$G$4,CALCULATION!$G$5))</f>
        <v>3</v>
      </c>
      <c r="H39" t="s">
        <v>27</v>
      </c>
      <c r="I39" t="s">
        <v>88</v>
      </c>
      <c r="J39" t="s">
        <v>190</v>
      </c>
      <c r="K39" t="s">
        <v>33</v>
      </c>
      <c r="L39" t="s">
        <v>66</v>
      </c>
      <c r="M39">
        <v>0</v>
      </c>
      <c r="N39" s="6">
        <f>IF(AND(F39&gt;CALCULATION!$H$3,REKAP!F28&lt;CALCULATION!$I$3),(CALCULATION!$I$3-REKAP!F28),IF(AND(F39&gt;CALCULATION!$H$4,REKAP!F28&lt;CALCULATION!$I$4),CALCULATION!$I$4-REKAP!F28,CALCULATION!$I$5-REKAP!F28))</f>
        <v>0.27152777777777781</v>
      </c>
      <c r="O39" s="12">
        <f t="shared" si="1"/>
        <v>6.5166666666666666</v>
      </c>
      <c r="P39">
        <v>40877045</v>
      </c>
      <c r="Q39">
        <v>3160626</v>
      </c>
      <c r="R39" t="s">
        <v>21</v>
      </c>
      <c r="S39">
        <f>IF(E40="",_xlfn.DAYS(CALCULATION!$A$3,Table1[[#This Row],[Tanggal_Insiden]]),_xlfn.DAYS(REKAP!E40,Table1[[#This Row],[Tanggal_Insiden]]))</f>
        <v>5</v>
      </c>
    </row>
    <row r="40" spans="1:19" x14ac:dyDescent="0.3">
      <c r="A40">
        <v>39</v>
      </c>
      <c r="B40" t="s">
        <v>89</v>
      </c>
      <c r="C40" t="s">
        <v>16</v>
      </c>
      <c r="D40">
        <v>34</v>
      </c>
      <c r="E40" s="1">
        <v>45052</v>
      </c>
      <c r="F40" s="2">
        <v>0.40902777777777777</v>
      </c>
      <c r="G40" s="9">
        <f>IF(AND(F40&gt;CALCULATION!$H$3,REKAP!F29&lt;CALCULATION!$I$3),(CALCULATION!$G$3),IF(AND(F40&gt;CALCULATION!$H$4,REKAP!F29&lt;CALCULATION!$I$4),CALCULATION!$G$4,CALCULATION!$G$5))</f>
        <v>3</v>
      </c>
      <c r="H40" t="s">
        <v>17</v>
      </c>
      <c r="I40" t="s">
        <v>35</v>
      </c>
      <c r="J40" t="s">
        <v>55</v>
      </c>
      <c r="K40" t="s">
        <v>19</v>
      </c>
      <c r="L40" t="s">
        <v>37</v>
      </c>
      <c r="M40">
        <v>0</v>
      </c>
      <c r="N40" s="6">
        <f>IF(AND(F40&gt;CALCULATION!$H$3,REKAP!F29&lt;CALCULATION!$I$3),(CALCULATION!$I$3-REKAP!F29),IF(AND(F40&gt;CALCULATION!$H$4,REKAP!F29&lt;CALCULATION!$I$4),CALCULATION!$I$4-REKAP!F29,CALCULATION!$I$5-REKAP!F29))</f>
        <v>6.597222222222221E-2</v>
      </c>
      <c r="O40" s="12">
        <f t="shared" si="1"/>
        <v>1.5833333333333335</v>
      </c>
      <c r="P40">
        <v>27018887</v>
      </c>
      <c r="Q40">
        <v>1480886</v>
      </c>
      <c r="R40" t="s">
        <v>21</v>
      </c>
      <c r="S40">
        <f>IF(E41="",_xlfn.DAYS(CALCULATION!$A$3,Table1[[#This Row],[Tanggal_Insiden]]),_xlfn.DAYS(REKAP!E41,Table1[[#This Row],[Tanggal_Insiden]]))</f>
        <v>5</v>
      </c>
    </row>
    <row r="41" spans="1:19" x14ac:dyDescent="0.3">
      <c r="A41">
        <v>40</v>
      </c>
      <c r="B41" t="s">
        <v>114</v>
      </c>
      <c r="C41" t="s">
        <v>23</v>
      </c>
      <c r="D41">
        <v>46</v>
      </c>
      <c r="E41" s="1">
        <v>45057</v>
      </c>
      <c r="F41" s="2">
        <v>0.15902777777777777</v>
      </c>
      <c r="G41" s="9">
        <f>IF(AND(F41&gt;CALCULATION!$H$3,REKAP!F44&lt;CALCULATION!$I$3),(CALCULATION!$G$3),IF(AND(F41&gt;CALCULATION!$H$4,REKAP!F44&lt;CALCULATION!$I$4),CALCULATION!$G$4,CALCULATION!$G$5))</f>
        <v>1</v>
      </c>
      <c r="H41" t="s">
        <v>53</v>
      </c>
      <c r="I41" t="s">
        <v>115</v>
      </c>
      <c r="J41" t="s">
        <v>28</v>
      </c>
      <c r="K41" t="s">
        <v>43</v>
      </c>
      <c r="L41" t="s">
        <v>56</v>
      </c>
      <c r="M41">
        <v>3</v>
      </c>
      <c r="N41" s="6">
        <f>IF(AND(F41&gt;CALCULATION!$H$3,REKAP!F44&lt;CALCULATION!$I$3),(CALCULATION!$I$3-REKAP!F44),IF(AND(F41&gt;CALCULATION!$H$4,REKAP!F44&lt;CALCULATION!$I$4),CALCULATION!$I$4-REKAP!F44,CALCULATION!$I$5-REKAP!F44))</f>
        <v>0.11388888888888887</v>
      </c>
      <c r="O41" s="12">
        <f t="shared" si="1"/>
        <v>74.733333333333334</v>
      </c>
      <c r="P41">
        <v>28166082</v>
      </c>
      <c r="Q41">
        <v>4916347</v>
      </c>
      <c r="R41" t="s">
        <v>57</v>
      </c>
      <c r="S41">
        <f>IF(E42="",_xlfn.DAYS(CALCULATION!$A$3,Table1[[#This Row],[Tanggal_Insiden]]),_xlfn.DAYS(REKAP!E42,Table1[[#This Row],[Tanggal_Insiden]]))</f>
        <v>2</v>
      </c>
    </row>
    <row r="42" spans="1:19" x14ac:dyDescent="0.3">
      <c r="A42">
        <v>41</v>
      </c>
      <c r="B42" t="s">
        <v>90</v>
      </c>
      <c r="C42" t="s">
        <v>16</v>
      </c>
      <c r="D42">
        <v>37</v>
      </c>
      <c r="E42" s="1">
        <v>45059</v>
      </c>
      <c r="F42" s="2">
        <v>0.11805555555555555</v>
      </c>
      <c r="G42" s="9">
        <f>IF(AND(F42&gt;CALCULATION!$H$3,REKAP!F30&lt;CALCULATION!$I$3),(CALCULATION!$G$3),IF(AND(F42&gt;CALCULATION!$H$4,REKAP!F30&lt;CALCULATION!$I$4),CALCULATION!$G$4,CALCULATION!$G$5))</f>
        <v>3</v>
      </c>
      <c r="H42" t="s">
        <v>17</v>
      </c>
      <c r="I42" t="s">
        <v>91</v>
      </c>
      <c r="J42" t="s">
        <v>92</v>
      </c>
      <c r="K42" t="s">
        <v>19</v>
      </c>
      <c r="L42" t="s">
        <v>56</v>
      </c>
      <c r="M42">
        <v>3</v>
      </c>
      <c r="N42" s="6">
        <f>IF(AND(F42&gt;CALCULATION!$H$3,REKAP!F30&lt;CALCULATION!$I$3),(CALCULATION!$I$3-REKAP!F30),IF(AND(F42&gt;CALCULATION!$H$4,REKAP!F30&lt;CALCULATION!$I$4),CALCULATION!$I$4-REKAP!F30,CALCULATION!$I$5-REKAP!F30))</f>
        <v>0.19861111111111107</v>
      </c>
      <c r="O42" s="12">
        <f t="shared" si="1"/>
        <v>76.766666666666666</v>
      </c>
      <c r="P42">
        <v>47450171</v>
      </c>
      <c r="Q42">
        <v>4888857</v>
      </c>
      <c r="R42" t="s">
        <v>57</v>
      </c>
      <c r="S42">
        <f>IF(E43="",_xlfn.DAYS(CALCULATION!$A$3,Table1[[#This Row],[Tanggal_Insiden]]),_xlfn.DAYS(REKAP!E43,Table1[[#This Row],[Tanggal_Insiden]]))</f>
        <v>3</v>
      </c>
    </row>
    <row r="43" spans="1:19" x14ac:dyDescent="0.3">
      <c r="A43">
        <v>42</v>
      </c>
      <c r="B43" t="s">
        <v>141</v>
      </c>
      <c r="C43" t="s">
        <v>16</v>
      </c>
      <c r="D43">
        <v>44</v>
      </c>
      <c r="E43" s="1">
        <v>45062</v>
      </c>
      <c r="F43" s="2">
        <v>0.94305555555555554</v>
      </c>
      <c r="G43" s="9">
        <f>IF(AND(F43&gt;CALCULATION!$H$3,REKAP!F67&lt;CALCULATION!$I$3),(CALCULATION!$G$3),IF(AND(F43&gt;CALCULATION!$H$4,REKAP!F67&lt;CALCULATION!$I$4),CALCULATION!$G$4,CALCULATION!$G$5))</f>
        <v>2</v>
      </c>
      <c r="H43" t="s">
        <v>17</v>
      </c>
      <c r="I43" t="s">
        <v>18</v>
      </c>
      <c r="J43" t="s">
        <v>191</v>
      </c>
      <c r="K43" t="s">
        <v>33</v>
      </c>
      <c r="L43" t="s">
        <v>20</v>
      </c>
      <c r="M43">
        <v>2</v>
      </c>
      <c r="N43" s="6">
        <f>IF(AND(F43&gt;CALCULATION!$H$3,REKAP!F67&lt;CALCULATION!$I$3),(CALCULATION!$I$3-REKAP!F67),IF(AND(F43&gt;CALCULATION!$H$4,REKAP!F67&lt;CALCULATION!$I$4),CALCULATION!$I$4-REKAP!F67,CALCULATION!$I$5-REKAP!F67))</f>
        <v>0.24583333333333335</v>
      </c>
      <c r="O43" s="12">
        <f t="shared" si="1"/>
        <v>53.9</v>
      </c>
      <c r="P43">
        <v>28285199</v>
      </c>
      <c r="Q43">
        <v>4843128</v>
      </c>
      <c r="R43" t="s">
        <v>21</v>
      </c>
      <c r="S43">
        <f>IF(E44="",_xlfn.DAYS(CALCULATION!$A$3,Table1[[#This Row],[Tanggal_Insiden]]),_xlfn.DAYS(REKAP!E44,Table1[[#This Row],[Tanggal_Insiden]]))</f>
        <v>1</v>
      </c>
    </row>
    <row r="44" spans="1:19" x14ac:dyDescent="0.3">
      <c r="A44">
        <v>43</v>
      </c>
      <c r="B44" t="s">
        <v>103</v>
      </c>
      <c r="C44" t="s">
        <v>16</v>
      </c>
      <c r="D44">
        <v>36</v>
      </c>
      <c r="E44" s="1">
        <v>45063</v>
      </c>
      <c r="F44" s="2">
        <v>0.21944444444444444</v>
      </c>
      <c r="G44" s="9">
        <f>IF(AND(F44&gt;CALCULATION!$H$3,REKAP!F37&lt;CALCULATION!$I$3),(CALCULATION!$G$3),IF(AND(F44&gt;CALCULATION!$H$4,REKAP!F37&lt;CALCULATION!$I$4),CALCULATION!$G$4,CALCULATION!$G$5))</f>
        <v>1</v>
      </c>
      <c r="H44" t="s">
        <v>53</v>
      </c>
      <c r="I44" t="s">
        <v>96</v>
      </c>
      <c r="J44" t="s">
        <v>24</v>
      </c>
      <c r="K44" t="s">
        <v>33</v>
      </c>
      <c r="L44" t="s">
        <v>104</v>
      </c>
      <c r="M44">
        <v>1</v>
      </c>
      <c r="N44" s="6">
        <f>IF(AND(F44&gt;CALCULATION!$H$3,REKAP!F37&lt;CALCULATION!$I$3),(CALCULATION!$I$3-REKAP!F37),IF(AND(F44&gt;CALCULATION!$H$4,REKAP!F37&lt;CALCULATION!$I$4),CALCULATION!$I$4-REKAP!F37,CALCULATION!$I$5-REKAP!F37))</f>
        <v>0.31388888888888888</v>
      </c>
      <c r="O44" s="12">
        <f t="shared" si="1"/>
        <v>31.533333333333331</v>
      </c>
      <c r="P44">
        <v>30540339</v>
      </c>
      <c r="Q44">
        <v>1680666</v>
      </c>
      <c r="R44" t="s">
        <v>21</v>
      </c>
      <c r="S44">
        <f>IF(E45="",_xlfn.DAYS(CALCULATION!$A$3,Table1[[#This Row],[Tanggal_Insiden]]),_xlfn.DAYS(REKAP!E45,Table1[[#This Row],[Tanggal_Insiden]]))</f>
        <v>0</v>
      </c>
    </row>
    <row r="45" spans="1:19" x14ac:dyDescent="0.3">
      <c r="A45">
        <v>44</v>
      </c>
      <c r="B45" t="s">
        <v>127</v>
      </c>
      <c r="C45" t="s">
        <v>23</v>
      </c>
      <c r="D45">
        <v>42</v>
      </c>
      <c r="E45" s="1">
        <v>45063</v>
      </c>
      <c r="F45" s="2">
        <v>0.76249999999999996</v>
      </c>
      <c r="G45" s="9">
        <f>IF(AND(F45&gt;CALCULATION!$H$3,REKAP!F54&lt;CALCULATION!$I$3),(CALCULATION!$G$3),IF(AND(F45&gt;CALCULATION!$H$4,REKAP!F54&lt;CALCULATION!$I$4),CALCULATION!$G$4,CALCULATION!$G$5))</f>
        <v>3</v>
      </c>
      <c r="H45" t="s">
        <v>17</v>
      </c>
      <c r="I45" t="s">
        <v>76</v>
      </c>
      <c r="J45" t="s">
        <v>77</v>
      </c>
      <c r="K45" t="s">
        <v>43</v>
      </c>
      <c r="L45" t="s">
        <v>37</v>
      </c>
      <c r="M45">
        <v>1</v>
      </c>
      <c r="N45" s="6">
        <f>IF(AND(F45&gt;CALCULATION!$H$3,REKAP!F54&lt;CALCULATION!$I$3),(CALCULATION!$I$3-REKAP!F54),IF(AND(F45&gt;CALCULATION!$H$4,REKAP!F54&lt;CALCULATION!$I$4),CALCULATION!$I$4-REKAP!F54,CALCULATION!$I$5-REKAP!F54))</f>
        <v>5.3472222222222254E-2</v>
      </c>
      <c r="O45" s="12">
        <f t="shared" si="1"/>
        <v>25.283333333333331</v>
      </c>
      <c r="P45">
        <v>20760822</v>
      </c>
      <c r="Q45">
        <v>2366471</v>
      </c>
      <c r="R45" t="s">
        <v>21</v>
      </c>
      <c r="S45">
        <f>IF(E46="",_xlfn.DAYS(CALCULATION!$A$3,Table1[[#This Row],[Tanggal_Insiden]]),_xlfn.DAYS(REKAP!E46,Table1[[#This Row],[Tanggal_Insiden]]))</f>
        <v>0</v>
      </c>
    </row>
    <row r="46" spans="1:19" x14ac:dyDescent="0.3">
      <c r="A46">
        <v>45</v>
      </c>
      <c r="B46" t="s">
        <v>133</v>
      </c>
      <c r="C46" t="s">
        <v>23</v>
      </c>
      <c r="D46">
        <v>41</v>
      </c>
      <c r="E46" s="1">
        <v>45063</v>
      </c>
      <c r="F46" s="2">
        <v>7.013888888888889E-2</v>
      </c>
      <c r="G46" s="9">
        <f>IF(AND(F46&gt;CALCULATION!$H$3,REKAP!F60&lt;CALCULATION!$I$3),(CALCULATION!$G$3),IF(AND(F46&gt;CALCULATION!$H$4,REKAP!F60&lt;CALCULATION!$I$4),CALCULATION!$G$4,CALCULATION!$G$5))</f>
        <v>3</v>
      </c>
      <c r="H46" t="s">
        <v>17</v>
      </c>
      <c r="I46" t="s">
        <v>88</v>
      </c>
      <c r="J46" t="s">
        <v>190</v>
      </c>
      <c r="K46" t="s">
        <v>43</v>
      </c>
      <c r="L46" t="s">
        <v>25</v>
      </c>
      <c r="M46">
        <v>1</v>
      </c>
      <c r="N46" s="6">
        <f>IF(AND(F46&gt;CALCULATION!$H$3,REKAP!F60&lt;CALCULATION!$I$3),(CALCULATION!$I$3-REKAP!F60),IF(AND(F46&gt;CALCULATION!$H$4,REKAP!F60&lt;CALCULATION!$I$4),CALCULATION!$I$4-REKAP!F60,CALCULATION!$I$5-REKAP!F60))</f>
        <v>0.22083333333333333</v>
      </c>
      <c r="O46" s="12">
        <f t="shared" si="1"/>
        <v>29.3</v>
      </c>
      <c r="P46">
        <v>34591422</v>
      </c>
      <c r="Q46">
        <v>2777506</v>
      </c>
      <c r="R46" t="s">
        <v>21</v>
      </c>
      <c r="S46">
        <f>IF(E47="",_xlfn.DAYS(CALCULATION!$A$3,Table1[[#This Row],[Tanggal_Insiden]]),_xlfn.DAYS(REKAP!E47,Table1[[#This Row],[Tanggal_Insiden]]))</f>
        <v>3</v>
      </c>
    </row>
    <row r="47" spans="1:19" x14ac:dyDescent="0.3">
      <c r="A47">
        <v>46</v>
      </c>
      <c r="B47" t="s">
        <v>40</v>
      </c>
      <c r="C47" t="s">
        <v>16</v>
      </c>
      <c r="D47">
        <v>44</v>
      </c>
      <c r="E47" s="1">
        <v>45066</v>
      </c>
      <c r="F47" s="2">
        <v>0.37638888888888888</v>
      </c>
      <c r="G47" s="9">
        <f>IF(AND(F47&gt;CALCULATION!$H$3,REKAP!F8&lt;CALCULATION!$I$3),(CALCULATION!$G$3),IF(AND(F47&gt;CALCULATION!$H$4,REKAP!F8&lt;CALCULATION!$I$4),CALCULATION!$G$4,CALCULATION!$G$5))</f>
        <v>2</v>
      </c>
      <c r="H47" t="s">
        <v>17</v>
      </c>
      <c r="I47" t="s">
        <v>18</v>
      </c>
      <c r="J47" t="s">
        <v>192</v>
      </c>
      <c r="K47" t="s">
        <v>19</v>
      </c>
      <c r="L47" t="s">
        <v>25</v>
      </c>
      <c r="M47">
        <v>0</v>
      </c>
      <c r="N47" s="6">
        <f>IF(AND(F47&gt;CALCULATION!$H$3,REKAP!F8&lt;CALCULATION!$I$3),(CALCULATION!$I$3-REKAP!F8),IF(AND(F47&gt;CALCULATION!$H$4,REKAP!F8&lt;CALCULATION!$I$4),CALCULATION!$I$4-REKAP!F8,CALCULATION!$I$5-REKAP!F8))</f>
        <v>0.26111111111111113</v>
      </c>
      <c r="O47" s="12">
        <f t="shared" si="1"/>
        <v>6.2666666666666666</v>
      </c>
      <c r="P47">
        <v>33989144</v>
      </c>
      <c r="Q47">
        <v>3747265</v>
      </c>
      <c r="R47" t="s">
        <v>21</v>
      </c>
      <c r="S47">
        <f>IF(E48="",_xlfn.DAYS(CALCULATION!$A$3,Table1[[#This Row],[Tanggal_Insiden]]),_xlfn.DAYS(REKAP!E48,Table1[[#This Row],[Tanggal_Insiden]]))</f>
        <v>1</v>
      </c>
    </row>
    <row r="48" spans="1:19" x14ac:dyDescent="0.3">
      <c r="A48">
        <v>47</v>
      </c>
      <c r="B48" t="s">
        <v>64</v>
      </c>
      <c r="C48" t="s">
        <v>16</v>
      </c>
      <c r="D48">
        <v>35</v>
      </c>
      <c r="E48" s="1">
        <v>45067</v>
      </c>
      <c r="F48" s="2">
        <v>0.20555555555555555</v>
      </c>
      <c r="G48" s="9">
        <f>IF(AND(F48&gt;CALCULATION!$H$3,REKAP!F18&lt;CALCULATION!$I$3),(CALCULATION!$G$3),IF(AND(F48&gt;CALCULATION!$H$4,REKAP!F18&lt;CALCULATION!$I$4),CALCULATION!$G$4,CALCULATION!$G$5))</f>
        <v>1</v>
      </c>
      <c r="H48" t="s">
        <v>27</v>
      </c>
      <c r="I48" t="s">
        <v>35</v>
      </c>
      <c r="J48" t="s">
        <v>65</v>
      </c>
      <c r="K48" t="s">
        <v>60</v>
      </c>
      <c r="L48" t="s">
        <v>66</v>
      </c>
      <c r="M48">
        <v>2</v>
      </c>
      <c r="N48" s="6">
        <f>IF(AND(F48&gt;CALCULATION!$H$3,REKAP!F18&lt;CALCULATION!$I$3),(CALCULATION!$I$3-REKAP!F18),IF(AND(F48&gt;CALCULATION!$H$4,REKAP!F18&lt;CALCULATION!$I$4),CALCULATION!$I$4-REKAP!F18,CALCULATION!$I$5-REKAP!F18))</f>
        <v>0.20555555555555555</v>
      </c>
      <c r="O48" s="12">
        <f t="shared" si="1"/>
        <v>52.933333333333337</v>
      </c>
      <c r="P48">
        <v>34406821</v>
      </c>
      <c r="Q48">
        <v>2291632</v>
      </c>
      <c r="R48" t="s">
        <v>21</v>
      </c>
      <c r="S48">
        <f>IF(E49="",_xlfn.DAYS(CALCULATION!$A$3,Table1[[#This Row],[Tanggal_Insiden]]),_xlfn.DAYS(REKAP!E49,Table1[[#This Row],[Tanggal_Insiden]]))</f>
        <v>1</v>
      </c>
    </row>
    <row r="49" spans="1:19" x14ac:dyDescent="0.3">
      <c r="A49">
        <v>48</v>
      </c>
      <c r="B49" t="s">
        <v>137</v>
      </c>
      <c r="C49" t="s">
        <v>23</v>
      </c>
      <c r="D49">
        <v>39</v>
      </c>
      <c r="E49" s="1">
        <v>45068</v>
      </c>
      <c r="F49" s="2">
        <v>0.96250000000000002</v>
      </c>
      <c r="G49" s="9">
        <f>IF(AND(F49&gt;CALCULATION!$H$3,REKAP!F64&lt;CALCULATION!$I$3),(CALCULATION!$G$3),IF(AND(F49&gt;CALCULATION!$H$4,REKAP!F64&lt;CALCULATION!$I$4),CALCULATION!$G$4,CALCULATION!$G$5))</f>
        <v>1</v>
      </c>
      <c r="H49" t="s">
        <v>27</v>
      </c>
      <c r="I49" t="s">
        <v>138</v>
      </c>
      <c r="J49" t="s">
        <v>65</v>
      </c>
      <c r="K49" t="s">
        <v>19</v>
      </c>
      <c r="L49" t="s">
        <v>80</v>
      </c>
      <c r="M49">
        <v>1</v>
      </c>
      <c r="N49" s="6">
        <f>IF(AND(F49&gt;CALCULATION!$H$3,REKAP!F64&lt;CALCULATION!$I$3),(CALCULATION!$I$3-REKAP!F64),IF(AND(F49&gt;CALCULATION!$H$4,REKAP!F64&lt;CALCULATION!$I$4),CALCULATION!$I$4-REKAP!F64,CALCULATION!$I$5-REKAP!F64))</f>
        <v>0.25</v>
      </c>
      <c r="O49" s="12">
        <f t="shared" si="1"/>
        <v>30</v>
      </c>
      <c r="P49">
        <v>10689622</v>
      </c>
      <c r="Q49">
        <v>4784872</v>
      </c>
      <c r="R49" t="s">
        <v>21</v>
      </c>
      <c r="S49">
        <f>IF(E50="",_xlfn.DAYS(CALCULATION!$A$3,Table1[[#This Row],[Tanggal_Insiden]]),_xlfn.DAYS(REKAP!E50,Table1[[#This Row],[Tanggal_Insiden]]))</f>
        <v>3</v>
      </c>
    </row>
    <row r="50" spans="1:19" x14ac:dyDescent="0.3">
      <c r="A50">
        <v>49</v>
      </c>
      <c r="B50" t="s">
        <v>34</v>
      </c>
      <c r="C50" t="s">
        <v>23</v>
      </c>
      <c r="D50">
        <v>43</v>
      </c>
      <c r="E50" s="1">
        <v>45071</v>
      </c>
      <c r="F50" s="2">
        <v>0.42222222222222222</v>
      </c>
      <c r="G50" s="9">
        <f>IF(AND(F50&gt;CALCULATION!$H$3,REKAP!F6&lt;CALCULATION!$I$3),(CALCULATION!$G$3),IF(AND(F50&gt;CALCULATION!$H$4,REKAP!F6&lt;CALCULATION!$I$4),CALCULATION!$G$4,CALCULATION!$G$5))</f>
        <v>2</v>
      </c>
      <c r="H50" t="s">
        <v>17</v>
      </c>
      <c r="I50" t="s">
        <v>35</v>
      </c>
      <c r="J50" t="s">
        <v>36</v>
      </c>
      <c r="K50" t="s">
        <v>33</v>
      </c>
      <c r="L50" t="s">
        <v>37</v>
      </c>
      <c r="M50">
        <v>2</v>
      </c>
      <c r="N50" s="6">
        <f>IF(AND(F50&gt;CALCULATION!$H$3,REKAP!F6&lt;CALCULATION!$I$3),(CALCULATION!$I$3-REKAP!F6),IF(AND(F50&gt;CALCULATION!$H$4,REKAP!F6&lt;CALCULATION!$I$4),CALCULATION!$I$4-REKAP!F6,CALCULATION!$I$5-REKAP!F6))</f>
        <v>2.3611111111111138E-2</v>
      </c>
      <c r="O50" s="12">
        <f t="shared" si="1"/>
        <v>48.56666666666667</v>
      </c>
      <c r="P50">
        <v>10082985</v>
      </c>
      <c r="Q50">
        <v>134884</v>
      </c>
      <c r="R50" t="s">
        <v>21</v>
      </c>
      <c r="S50">
        <f>IF(E51="",_xlfn.DAYS(CALCULATION!$A$3,Table1[[#This Row],[Tanggal_Insiden]]),_xlfn.DAYS(REKAP!E51,Table1[[#This Row],[Tanggal_Insiden]]))</f>
        <v>3</v>
      </c>
    </row>
    <row r="51" spans="1:19" x14ac:dyDescent="0.3">
      <c r="A51">
        <v>50</v>
      </c>
      <c r="B51" t="s">
        <v>102</v>
      </c>
      <c r="C51" t="s">
        <v>16</v>
      </c>
      <c r="D51">
        <v>31</v>
      </c>
      <c r="E51" s="1">
        <v>45074</v>
      </c>
      <c r="F51" s="2">
        <v>0.7583333333333333</v>
      </c>
      <c r="G51" s="9">
        <f>IF(AND(F51&gt;CALCULATION!$H$3,REKAP!F36&lt;CALCULATION!$I$3),(CALCULATION!$G$3),IF(AND(F51&gt;CALCULATION!$H$4,REKAP!F36&lt;CALCULATION!$I$4),CALCULATION!$G$4,CALCULATION!$G$5))</f>
        <v>1</v>
      </c>
      <c r="H51" t="s">
        <v>17</v>
      </c>
      <c r="I51" t="s">
        <v>94</v>
      </c>
      <c r="J51" t="s">
        <v>74</v>
      </c>
      <c r="K51" t="s">
        <v>33</v>
      </c>
      <c r="L51" t="s">
        <v>25</v>
      </c>
      <c r="M51">
        <v>0</v>
      </c>
      <c r="N51" s="6">
        <f>IF(AND(F51&gt;CALCULATION!$H$3,REKAP!F36&lt;CALCULATION!$I$3),(CALCULATION!$I$3-REKAP!F36),IF(AND(F51&gt;CALCULATION!$H$4,REKAP!F36&lt;CALCULATION!$I$4),CALCULATION!$I$4-REKAP!F36,CALCULATION!$I$5-REKAP!F36))</f>
        <v>0.1020833333333333</v>
      </c>
      <c r="O51" s="12">
        <f t="shared" si="1"/>
        <v>2.4500000000000002</v>
      </c>
      <c r="P51">
        <v>34040406</v>
      </c>
      <c r="Q51">
        <v>3949742</v>
      </c>
      <c r="R51" t="s">
        <v>21</v>
      </c>
      <c r="S51">
        <f>IF(E52="",_xlfn.DAYS(CALCULATION!$A$3,Table1[[#This Row],[Tanggal_Insiden]]),_xlfn.DAYS(REKAP!E52,Table1[[#This Row],[Tanggal_Insiden]]))</f>
        <v>4</v>
      </c>
    </row>
    <row r="52" spans="1:19" x14ac:dyDescent="0.3">
      <c r="A52">
        <v>51</v>
      </c>
      <c r="B52" t="s">
        <v>147</v>
      </c>
      <c r="C52" t="s">
        <v>23</v>
      </c>
      <c r="D52">
        <v>27</v>
      </c>
      <c r="E52" s="1">
        <v>45078</v>
      </c>
      <c r="F52" s="2">
        <v>0.99513888888888891</v>
      </c>
      <c r="G52" s="9">
        <f>IF(AND(F52&gt;CALCULATION!$H$3,REKAP!F73&lt;CALCULATION!$I$3),(CALCULATION!$G$3),IF(AND(F52&gt;CALCULATION!$H$4,REKAP!F73&lt;CALCULATION!$I$4),CALCULATION!$G$4,CALCULATION!$G$5))</f>
        <v>1</v>
      </c>
      <c r="H52" t="s">
        <v>17</v>
      </c>
      <c r="I52" t="s">
        <v>76</v>
      </c>
      <c r="J52" t="s">
        <v>36</v>
      </c>
      <c r="K52" t="s">
        <v>60</v>
      </c>
      <c r="L52" t="s">
        <v>25</v>
      </c>
      <c r="M52">
        <v>0</v>
      </c>
      <c r="N52" s="6">
        <f>IF(AND(F52&gt;CALCULATION!$H$3,REKAP!F73&lt;CALCULATION!$I$3),(CALCULATION!$I$3-REKAP!F73),IF(AND(F52&gt;CALCULATION!$H$4,REKAP!F73&lt;CALCULATION!$I$4),CALCULATION!$I$4-REKAP!F73,CALCULATION!$I$5-REKAP!F73))</f>
        <v>0.22291666666666665</v>
      </c>
      <c r="O52" s="12">
        <f t="shared" si="1"/>
        <v>5.35</v>
      </c>
      <c r="P52">
        <v>40557991</v>
      </c>
      <c r="Q52">
        <v>772836</v>
      </c>
      <c r="R52" t="s">
        <v>21</v>
      </c>
      <c r="S52">
        <f>IF(E53="",_xlfn.DAYS(CALCULATION!$A$3,Table1[[#This Row],[Tanggal_Insiden]]),_xlfn.DAYS(REKAP!E53,Table1[[#This Row],[Tanggal_Insiden]]))</f>
        <v>3</v>
      </c>
    </row>
    <row r="53" spans="1:19" x14ac:dyDescent="0.3">
      <c r="A53">
        <v>52</v>
      </c>
      <c r="B53" t="s">
        <v>119</v>
      </c>
      <c r="C53" t="s">
        <v>16</v>
      </c>
      <c r="D53">
        <v>23</v>
      </c>
      <c r="E53" s="1">
        <v>45081</v>
      </c>
      <c r="F53" s="2">
        <v>2.1527777777777778E-2</v>
      </c>
      <c r="G53" s="9">
        <f>IF(AND(F53&gt;CALCULATION!$H$3,REKAP!F47&lt;CALCULATION!$I$3),(CALCULATION!$G$3),IF(AND(F53&gt;CALCULATION!$H$4,REKAP!F47&lt;CALCULATION!$I$4),CALCULATION!$G$4,CALCULATION!$G$5))</f>
        <v>3</v>
      </c>
      <c r="H53" t="s">
        <v>17</v>
      </c>
      <c r="I53" t="s">
        <v>94</v>
      </c>
      <c r="J53" t="s">
        <v>74</v>
      </c>
      <c r="K53" t="s">
        <v>60</v>
      </c>
      <c r="L53" t="s">
        <v>25</v>
      </c>
      <c r="M53">
        <v>1</v>
      </c>
      <c r="N53" s="6">
        <f>IF(AND(F53&gt;CALCULATION!$H$3,REKAP!F47&lt;CALCULATION!$I$3),(CALCULATION!$I$3-REKAP!F47),IF(AND(F53&gt;CALCULATION!$H$4,REKAP!F47&lt;CALCULATION!$I$4),CALCULATION!$I$4-REKAP!F47,CALCULATION!$I$5-REKAP!F47))</f>
        <v>0.62291666666666667</v>
      </c>
      <c r="O53" s="12">
        <f t="shared" si="1"/>
        <v>38.950000000000003</v>
      </c>
      <c r="P53">
        <v>3657804</v>
      </c>
      <c r="Q53">
        <v>4245082</v>
      </c>
      <c r="R53" t="s">
        <v>21</v>
      </c>
      <c r="S53">
        <f>IF(E54="",_xlfn.DAYS(CALCULATION!$A$3,Table1[[#This Row],[Tanggal_Insiden]]),_xlfn.DAYS(REKAP!E54,Table1[[#This Row],[Tanggal_Insiden]]))</f>
        <v>2</v>
      </c>
    </row>
    <row r="54" spans="1:19" x14ac:dyDescent="0.3">
      <c r="A54">
        <v>53</v>
      </c>
      <c r="B54" t="s">
        <v>157</v>
      </c>
      <c r="C54" t="s">
        <v>16</v>
      </c>
      <c r="D54">
        <v>44</v>
      </c>
      <c r="E54" s="1">
        <v>45083</v>
      </c>
      <c r="F54" s="2">
        <v>0.9458333333333333</v>
      </c>
      <c r="G54" s="9">
        <f>IF(AND(F54&gt;CALCULATION!$H$3,REKAP!F81&lt;CALCULATION!$I$3),(CALCULATION!$G$3),IF(AND(F54&gt;CALCULATION!$H$4,REKAP!F81&lt;CALCULATION!$I$4),CALCULATION!$G$4,CALCULATION!$G$5))</f>
        <v>1</v>
      </c>
      <c r="H54" t="s">
        <v>53</v>
      </c>
      <c r="I54" t="s">
        <v>115</v>
      </c>
      <c r="J54" t="s">
        <v>190</v>
      </c>
      <c r="K54" t="s">
        <v>19</v>
      </c>
      <c r="L54" t="s">
        <v>56</v>
      </c>
      <c r="M54">
        <v>3</v>
      </c>
      <c r="N54" s="6">
        <f>IF(AND(F54&gt;CALCULATION!$H$3,REKAP!F81&lt;CALCULATION!$I$3),(CALCULATION!$I$3-REKAP!F81),IF(AND(F54&gt;CALCULATION!$H$4,REKAP!F81&lt;CALCULATION!$I$4),CALCULATION!$I$4-REKAP!F81,CALCULATION!$I$5-REKAP!F81))</f>
        <v>8.4722222222222199E-2</v>
      </c>
      <c r="O54" s="12">
        <f t="shared" si="1"/>
        <v>74.033333333333331</v>
      </c>
      <c r="P54">
        <v>14259914</v>
      </c>
      <c r="Q54">
        <v>339650</v>
      </c>
      <c r="R54" t="s">
        <v>57</v>
      </c>
      <c r="S54">
        <f>IF(E55="",_xlfn.DAYS(CALCULATION!$A$3,Table1[[#This Row],[Tanggal_Insiden]]),_xlfn.DAYS(REKAP!E55,Table1[[#This Row],[Tanggal_Insiden]]))</f>
        <v>6</v>
      </c>
    </row>
    <row r="55" spans="1:19" x14ac:dyDescent="0.3">
      <c r="A55">
        <v>54</v>
      </c>
      <c r="B55" t="s">
        <v>100</v>
      </c>
      <c r="C55" t="s">
        <v>23</v>
      </c>
      <c r="D55">
        <v>47</v>
      </c>
      <c r="E55" s="1">
        <v>45089</v>
      </c>
      <c r="F55" s="2">
        <v>0.92013888888888884</v>
      </c>
      <c r="G55" s="9">
        <f>IF(AND(F55&gt;CALCULATION!$H$3,REKAP!F35&lt;CALCULATION!$I$3),(CALCULATION!$G$3),IF(AND(F55&gt;CALCULATION!$H$4,REKAP!F35&lt;CALCULATION!$I$4),CALCULATION!$G$4,CALCULATION!$G$5))</f>
        <v>1</v>
      </c>
      <c r="H55" t="s">
        <v>53</v>
      </c>
      <c r="I55" t="s">
        <v>101</v>
      </c>
      <c r="J55" t="s">
        <v>77</v>
      </c>
      <c r="K55" t="s">
        <v>60</v>
      </c>
      <c r="L55" t="s">
        <v>56</v>
      </c>
      <c r="M55">
        <v>2</v>
      </c>
      <c r="N55" s="6">
        <f>IF(AND(F55&gt;CALCULATION!$H$3,REKAP!F35&lt;CALCULATION!$I$3),(CALCULATION!$I$3-REKAP!F35),IF(AND(F55&gt;CALCULATION!$H$4,REKAP!F35&lt;CALCULATION!$I$4),CALCULATION!$I$4-REKAP!F35,CALCULATION!$I$5-REKAP!F35))</f>
        <v>0.20763888888888887</v>
      </c>
      <c r="O55" s="12">
        <f t="shared" si="1"/>
        <v>52.983333333333334</v>
      </c>
      <c r="P55">
        <v>22078290</v>
      </c>
      <c r="Q55">
        <v>3611590</v>
      </c>
      <c r="R55" t="s">
        <v>57</v>
      </c>
      <c r="S55">
        <f>IF(E56="",_xlfn.DAYS(CALCULATION!$A$3,Table1[[#This Row],[Tanggal_Insiden]]),_xlfn.DAYS(REKAP!E56,Table1[[#This Row],[Tanggal_Insiden]]))</f>
        <v>6</v>
      </c>
    </row>
    <row r="56" spans="1:19" x14ac:dyDescent="0.3">
      <c r="A56">
        <v>55</v>
      </c>
      <c r="B56" t="s">
        <v>107</v>
      </c>
      <c r="C56" t="s">
        <v>23</v>
      </c>
      <c r="D56">
        <v>22</v>
      </c>
      <c r="E56" s="1">
        <v>45095</v>
      </c>
      <c r="F56" s="2">
        <v>0.98124999999999996</v>
      </c>
      <c r="G56" s="9">
        <f>IF(AND(F56&gt;CALCULATION!$H$3,REKAP!F39&lt;CALCULATION!$I$3),(CALCULATION!$G$3),IF(AND(F56&gt;CALCULATION!$H$4,REKAP!F39&lt;CALCULATION!$I$4),CALCULATION!$G$4,CALCULATION!$G$5))</f>
        <v>1</v>
      </c>
      <c r="H56" t="s">
        <v>53</v>
      </c>
      <c r="I56" t="s">
        <v>18</v>
      </c>
      <c r="J56" t="s">
        <v>191</v>
      </c>
      <c r="K56" t="s">
        <v>19</v>
      </c>
      <c r="L56" t="s">
        <v>108</v>
      </c>
      <c r="M56">
        <v>2</v>
      </c>
      <c r="N56" s="6">
        <f>IF(AND(F56&gt;CALCULATION!$H$3,REKAP!F39&lt;CALCULATION!$I$3),(CALCULATION!$I$3-REKAP!F39),IF(AND(F56&gt;CALCULATION!$H$4,REKAP!F39&lt;CALCULATION!$I$4),CALCULATION!$I$4-REKAP!F39,CALCULATION!$I$5-REKAP!F39))</f>
        <v>0.32152777777777775</v>
      </c>
      <c r="O56" s="12">
        <f t="shared" si="1"/>
        <v>55.716666666666669</v>
      </c>
      <c r="P56">
        <v>35916621</v>
      </c>
      <c r="Q56">
        <v>300833</v>
      </c>
      <c r="R56" t="s">
        <v>21</v>
      </c>
      <c r="S56">
        <f>IF(E57="",_xlfn.DAYS(CALCULATION!$A$3,Table1[[#This Row],[Tanggal_Insiden]]),_xlfn.DAYS(REKAP!E57,Table1[[#This Row],[Tanggal_Insiden]]))</f>
        <v>2</v>
      </c>
    </row>
    <row r="57" spans="1:19" x14ac:dyDescent="0.3">
      <c r="A57">
        <v>56</v>
      </c>
      <c r="B57" t="s">
        <v>165</v>
      </c>
      <c r="C57" t="s">
        <v>23</v>
      </c>
      <c r="D57">
        <v>20</v>
      </c>
      <c r="E57" s="1">
        <v>45097</v>
      </c>
      <c r="F57" s="2">
        <v>6.3888888888888884E-2</v>
      </c>
      <c r="G57" s="9">
        <f>IF(AND(F57&gt;CALCULATION!$H$3,REKAP!F88&lt;CALCULATION!$I$3),(CALCULATION!$G$3),IF(AND(F57&gt;CALCULATION!$H$4,REKAP!F88&lt;CALCULATION!$I$4),CALCULATION!$G$4,CALCULATION!$G$5))</f>
        <v>3</v>
      </c>
      <c r="H57" t="s">
        <v>27</v>
      </c>
      <c r="I57" t="s">
        <v>35</v>
      </c>
      <c r="J57" t="s">
        <v>36</v>
      </c>
      <c r="K57" t="s">
        <v>60</v>
      </c>
      <c r="L57" t="s">
        <v>80</v>
      </c>
      <c r="M57">
        <v>3</v>
      </c>
      <c r="N57" s="6">
        <f>IF(AND(F57&gt;CALCULATION!$H$3,REKAP!F88&lt;CALCULATION!$I$3),(CALCULATION!$I$3-REKAP!F88),IF(AND(F57&gt;CALCULATION!$H$4,REKAP!F88&lt;CALCULATION!$I$4),CALCULATION!$I$4-REKAP!F88,CALCULATION!$I$5-REKAP!F88))</f>
        <v>2.9861111111111116E-2</v>
      </c>
      <c r="O57" s="12">
        <f t="shared" si="1"/>
        <v>72.716666666666669</v>
      </c>
      <c r="P57">
        <v>17737236</v>
      </c>
      <c r="Q57">
        <v>1208951</v>
      </c>
      <c r="R57" t="s">
        <v>21</v>
      </c>
      <c r="S57">
        <f>IF(E58="",_xlfn.DAYS(CALCULATION!$A$3,Table1[[#This Row],[Tanggal_Insiden]]),_xlfn.DAYS(REKAP!E58,Table1[[#This Row],[Tanggal_Insiden]]))</f>
        <v>8</v>
      </c>
    </row>
    <row r="58" spans="1:19" x14ac:dyDescent="0.3">
      <c r="A58">
        <v>57</v>
      </c>
      <c r="B58" t="s">
        <v>124</v>
      </c>
      <c r="C58" t="s">
        <v>23</v>
      </c>
      <c r="D58">
        <v>32</v>
      </c>
      <c r="E58" s="1">
        <v>45105</v>
      </c>
      <c r="F58" s="2">
        <v>0.24027777777777778</v>
      </c>
      <c r="G58" s="9">
        <f>IF(AND(F58&gt;CALCULATION!$H$3,REKAP!F51&lt;CALCULATION!$I$3),(CALCULATION!$G$3),IF(AND(F58&gt;CALCULATION!$H$4,REKAP!F51&lt;CALCULATION!$I$4),CALCULATION!$G$4,CALCULATION!$G$5))</f>
        <v>3</v>
      </c>
      <c r="H58" t="s">
        <v>17</v>
      </c>
      <c r="I58" t="s">
        <v>76</v>
      </c>
      <c r="J58" t="s">
        <v>77</v>
      </c>
      <c r="K58" t="s">
        <v>33</v>
      </c>
      <c r="L58" t="s">
        <v>25</v>
      </c>
      <c r="M58">
        <v>1</v>
      </c>
      <c r="N58" s="6">
        <f>IF(AND(F58&gt;CALCULATION!$H$3,REKAP!F51&lt;CALCULATION!$I$3),(CALCULATION!$I$3-REKAP!F51),IF(AND(F58&gt;CALCULATION!$H$4,REKAP!F51&lt;CALCULATION!$I$4),CALCULATION!$I$4-REKAP!F51,CALCULATION!$I$5-REKAP!F51))</f>
        <v>0.24097222222222225</v>
      </c>
      <c r="O58" s="12">
        <f t="shared" si="1"/>
        <v>29.783333333333331</v>
      </c>
      <c r="P58">
        <v>12985986</v>
      </c>
      <c r="Q58">
        <v>2112787</v>
      </c>
      <c r="R58" t="s">
        <v>21</v>
      </c>
      <c r="S58">
        <f>IF(E59="",_xlfn.DAYS(CALCULATION!$A$3,Table1[[#This Row],[Tanggal_Insiden]]),_xlfn.DAYS(REKAP!E59,Table1[[#This Row],[Tanggal_Insiden]]))</f>
        <v>15</v>
      </c>
    </row>
    <row r="59" spans="1:19" x14ac:dyDescent="0.3">
      <c r="A59">
        <v>58</v>
      </c>
      <c r="B59" t="s">
        <v>47</v>
      </c>
      <c r="C59" t="s">
        <v>16</v>
      </c>
      <c r="D59">
        <v>34</v>
      </c>
      <c r="E59" s="1">
        <v>45120</v>
      </c>
      <c r="F59" s="2">
        <v>0.19027777777777777</v>
      </c>
      <c r="G59" s="9">
        <f>IF(AND(F59&gt;CALCULATION!$H$3,REKAP!F11&lt;CALCULATION!$I$3),(CALCULATION!$G$3),IF(AND(F59&gt;CALCULATION!$H$4,REKAP!F11&lt;CALCULATION!$I$4),CALCULATION!$G$4,CALCULATION!$G$5))</f>
        <v>3</v>
      </c>
      <c r="H59" t="s">
        <v>17</v>
      </c>
      <c r="I59" t="s">
        <v>48</v>
      </c>
      <c r="J59" t="s">
        <v>92</v>
      </c>
      <c r="K59" t="s">
        <v>19</v>
      </c>
      <c r="L59" t="s">
        <v>20</v>
      </c>
      <c r="M59">
        <v>0</v>
      </c>
      <c r="N59" s="6">
        <f>IF(AND(F59&gt;CALCULATION!$H$3,REKAP!F11&lt;CALCULATION!$I$3),(CALCULATION!$I$3-REKAP!F11),IF(AND(F59&gt;CALCULATION!$H$4,REKAP!F11&lt;CALCULATION!$I$4),CALCULATION!$I$4-REKAP!F11,CALCULATION!$I$5-REKAP!F11))</f>
        <v>0.33125000000000004</v>
      </c>
      <c r="O59" s="12">
        <f t="shared" si="1"/>
        <v>7.95</v>
      </c>
      <c r="P59">
        <v>27155073</v>
      </c>
      <c r="Q59">
        <v>988121</v>
      </c>
      <c r="R59" t="s">
        <v>21</v>
      </c>
      <c r="S59">
        <f>IF(E60="",_xlfn.DAYS(CALCULATION!$A$3,Table1[[#This Row],[Tanggal_Insiden]]),_xlfn.DAYS(REKAP!E60,Table1[[#This Row],[Tanggal_Insiden]]))</f>
        <v>2</v>
      </c>
    </row>
    <row r="60" spans="1:19" x14ac:dyDescent="0.3">
      <c r="A60">
        <v>59</v>
      </c>
      <c r="B60" t="s">
        <v>144</v>
      </c>
      <c r="C60" t="s">
        <v>16</v>
      </c>
      <c r="D60">
        <v>45</v>
      </c>
      <c r="E60" s="1">
        <v>45122</v>
      </c>
      <c r="F60" s="2">
        <v>0.77847222222222223</v>
      </c>
      <c r="G60" s="9">
        <f>IF(AND(F60&gt;CALCULATION!$H$3,REKAP!F70&lt;CALCULATION!$I$3),(CALCULATION!$G$3),IF(AND(F60&gt;CALCULATION!$H$4,REKAP!F70&lt;CALCULATION!$I$4),CALCULATION!$G$4,CALCULATION!$G$5))</f>
        <v>1</v>
      </c>
      <c r="H60" t="s">
        <v>27</v>
      </c>
      <c r="I60" t="s">
        <v>18</v>
      </c>
      <c r="J60" t="s">
        <v>28</v>
      </c>
      <c r="K60" t="s">
        <v>33</v>
      </c>
      <c r="L60" t="s">
        <v>122</v>
      </c>
      <c r="M60">
        <v>2</v>
      </c>
      <c r="N60" s="6">
        <f>IF(AND(F60&gt;CALCULATION!$H$3,REKAP!F70&lt;CALCULATION!$I$3),(CALCULATION!$I$3-REKAP!F70),IF(AND(F60&gt;CALCULATION!$H$4,REKAP!F70&lt;CALCULATION!$I$4),CALCULATION!$I$4-REKAP!F70,CALCULATION!$I$5-REKAP!F70))</f>
        <v>0.19027777777777777</v>
      </c>
      <c r="O60" s="12">
        <f t="shared" si="1"/>
        <v>52.566666666666663</v>
      </c>
      <c r="P60">
        <v>6167282</v>
      </c>
      <c r="Q60">
        <v>1573031</v>
      </c>
      <c r="R60" t="s">
        <v>21</v>
      </c>
      <c r="S60">
        <f>IF(E61="",_xlfn.DAYS(CALCULATION!$A$3,Table1[[#This Row],[Tanggal_Insiden]]),_xlfn.DAYS(REKAP!E61,Table1[[#This Row],[Tanggal_Insiden]]))</f>
        <v>9</v>
      </c>
    </row>
    <row r="61" spans="1:19" x14ac:dyDescent="0.3">
      <c r="A61">
        <v>60</v>
      </c>
      <c r="B61" t="s">
        <v>153</v>
      </c>
      <c r="C61" t="s">
        <v>16</v>
      </c>
      <c r="D61">
        <v>36</v>
      </c>
      <c r="E61" s="1">
        <v>45131</v>
      </c>
      <c r="F61" s="2">
        <v>0.38055555555555554</v>
      </c>
      <c r="G61" s="9">
        <f>IF(AND(F61&gt;CALCULATION!$H$3,REKAP!F77&lt;CALCULATION!$I$3),(CALCULATION!$G$3),IF(AND(F61&gt;CALCULATION!$H$4,REKAP!F77&lt;CALCULATION!$I$4),CALCULATION!$G$4,CALCULATION!$G$5))</f>
        <v>3</v>
      </c>
      <c r="H61" t="s">
        <v>17</v>
      </c>
      <c r="I61" t="s">
        <v>76</v>
      </c>
      <c r="J61" t="s">
        <v>65</v>
      </c>
      <c r="K61" t="s">
        <v>43</v>
      </c>
      <c r="L61" t="s">
        <v>39</v>
      </c>
      <c r="M61">
        <v>1</v>
      </c>
      <c r="N61" s="6">
        <f>IF(AND(F61&gt;CALCULATION!$H$3,REKAP!F77&lt;CALCULATION!$I$3),(CALCULATION!$I$3-REKAP!F77),IF(AND(F61&gt;CALCULATION!$H$4,REKAP!F77&lt;CALCULATION!$I$4),CALCULATION!$I$4-REKAP!F77,CALCULATION!$I$5-REKAP!F77))</f>
        <v>6.5277777777777768E-2</v>
      </c>
      <c r="O61" s="12">
        <f t="shared" si="1"/>
        <v>25.566666666666666</v>
      </c>
      <c r="P61">
        <v>43302859</v>
      </c>
      <c r="Q61">
        <v>3503593</v>
      </c>
      <c r="R61" t="s">
        <v>21</v>
      </c>
      <c r="S61">
        <f>IF(E62="",_xlfn.DAYS(CALCULATION!$A$3,Table1[[#This Row],[Tanggal_Insiden]]),_xlfn.DAYS(REKAP!E62,Table1[[#This Row],[Tanggal_Insiden]]))</f>
        <v>1</v>
      </c>
    </row>
    <row r="62" spans="1:19" x14ac:dyDescent="0.3">
      <c r="A62">
        <v>61</v>
      </c>
      <c r="B62" t="s">
        <v>78</v>
      </c>
      <c r="C62" t="s">
        <v>23</v>
      </c>
      <c r="D62">
        <v>29</v>
      </c>
      <c r="E62" s="1">
        <v>45132</v>
      </c>
      <c r="F62" s="2">
        <v>0.82361111111111107</v>
      </c>
      <c r="G62" s="9">
        <f>IF(AND(F62&gt;CALCULATION!$H$3,REKAP!F23&lt;CALCULATION!$I$3),(CALCULATION!$G$3),IF(AND(F62&gt;CALCULATION!$H$4,REKAP!F23&lt;CALCULATION!$I$4),CALCULATION!$G$4,CALCULATION!$G$5))</f>
        <v>1</v>
      </c>
      <c r="H62" t="s">
        <v>27</v>
      </c>
      <c r="I62" t="s">
        <v>79</v>
      </c>
      <c r="J62" t="s">
        <v>191</v>
      </c>
      <c r="K62" t="s">
        <v>60</v>
      </c>
      <c r="L62" t="s">
        <v>80</v>
      </c>
      <c r="M62">
        <v>0</v>
      </c>
      <c r="N62" s="6">
        <f>IF(AND(F62&gt;CALCULATION!$H$3,REKAP!F23&lt;CALCULATION!$I$3),(CALCULATION!$I$3-REKAP!F23),IF(AND(F62&gt;CALCULATION!$H$4,REKAP!F23&lt;CALCULATION!$I$4),CALCULATION!$I$4-REKAP!F23,CALCULATION!$I$5-REKAP!F23))</f>
        <v>0.26458333333333328</v>
      </c>
      <c r="O62" s="12">
        <f t="shared" si="1"/>
        <v>6.35</v>
      </c>
      <c r="P62">
        <v>27790510</v>
      </c>
      <c r="Q62">
        <v>2725554</v>
      </c>
      <c r="R62" t="s">
        <v>21</v>
      </c>
      <c r="S62">
        <f>IF(E63="",_xlfn.DAYS(CALCULATION!$A$3,Table1[[#This Row],[Tanggal_Insiden]]),_xlfn.DAYS(REKAP!E63,Table1[[#This Row],[Tanggal_Insiden]]))</f>
        <v>0</v>
      </c>
    </row>
    <row r="63" spans="1:19" x14ac:dyDescent="0.3">
      <c r="A63">
        <v>62</v>
      </c>
      <c r="B63" t="s">
        <v>85</v>
      </c>
      <c r="C63" t="s">
        <v>23</v>
      </c>
      <c r="D63">
        <v>31</v>
      </c>
      <c r="E63" s="1">
        <v>45132</v>
      </c>
      <c r="F63" s="2">
        <v>0.10486111111111111</v>
      </c>
      <c r="G63" s="9">
        <f>IF(AND(F63&gt;CALCULATION!$H$3,REKAP!F27&lt;CALCULATION!$I$3),(CALCULATION!$G$3),IF(AND(F63&gt;CALCULATION!$H$4,REKAP!F27&lt;CALCULATION!$I$4),CALCULATION!$G$4,CALCULATION!$G$5))</f>
        <v>3</v>
      </c>
      <c r="H63" t="s">
        <v>68</v>
      </c>
      <c r="I63" t="s">
        <v>18</v>
      </c>
      <c r="J63" t="s">
        <v>192</v>
      </c>
      <c r="K63" t="s">
        <v>43</v>
      </c>
      <c r="L63" t="s">
        <v>86</v>
      </c>
      <c r="M63">
        <v>0</v>
      </c>
      <c r="N63" s="6">
        <f>IF(AND(F63&gt;CALCULATION!$H$3,REKAP!F27&lt;CALCULATION!$I$3),(CALCULATION!$I$3-REKAP!F27),IF(AND(F63&gt;CALCULATION!$H$4,REKAP!F27&lt;CALCULATION!$I$4),CALCULATION!$I$4-REKAP!F27,CALCULATION!$I$5-REKAP!F27))</f>
        <v>2.2222222222222254E-2</v>
      </c>
      <c r="O63" s="12">
        <f t="shared" si="1"/>
        <v>0.53333333333333333</v>
      </c>
      <c r="P63">
        <v>20159749</v>
      </c>
      <c r="Q63">
        <v>397018</v>
      </c>
      <c r="R63" t="s">
        <v>21</v>
      </c>
      <c r="S63">
        <f>IF(E64="",_xlfn.DAYS(CALCULATION!$A$3,Table1[[#This Row],[Tanggal_Insiden]]),_xlfn.DAYS(REKAP!E64,Table1[[#This Row],[Tanggal_Insiden]]))</f>
        <v>1</v>
      </c>
    </row>
    <row r="64" spans="1:19" x14ac:dyDescent="0.3">
      <c r="A64">
        <v>63</v>
      </c>
      <c r="B64" t="s">
        <v>158</v>
      </c>
      <c r="C64" t="s">
        <v>16</v>
      </c>
      <c r="D64">
        <v>33</v>
      </c>
      <c r="E64" s="1">
        <v>45133</v>
      </c>
      <c r="F64" s="2">
        <v>8.3333333333333329E-2</v>
      </c>
      <c r="G64" s="9">
        <f>IF(AND(F64&gt;CALCULATION!$H$3,REKAP!F82&lt;CALCULATION!$I$3),(CALCULATION!$G$3),IF(AND(F64&gt;CALCULATION!$H$4,REKAP!F82&lt;CALCULATION!$I$4),CALCULATION!$G$4,CALCULATION!$G$5))</f>
        <v>1</v>
      </c>
      <c r="H64" t="s">
        <v>17</v>
      </c>
      <c r="I64" t="s">
        <v>18</v>
      </c>
      <c r="J64" t="s">
        <v>190</v>
      </c>
      <c r="K64" t="s">
        <v>43</v>
      </c>
      <c r="L64" t="s">
        <v>39</v>
      </c>
      <c r="M64">
        <v>1</v>
      </c>
      <c r="N64" s="6">
        <f>IF(AND(F64&gt;CALCULATION!$H$3,REKAP!F82&lt;CALCULATION!$I$3),(CALCULATION!$I$3-REKAP!F82),IF(AND(F64&gt;CALCULATION!$H$4,REKAP!F82&lt;CALCULATION!$I$4),CALCULATION!$I$4-REKAP!F82,CALCULATION!$I$5-REKAP!F82))</f>
        <v>0.13680555555555554</v>
      </c>
      <c r="O64" s="12">
        <f t="shared" si="1"/>
        <v>27.283333333333331</v>
      </c>
      <c r="P64">
        <v>44410024</v>
      </c>
      <c r="Q64">
        <v>237138</v>
      </c>
      <c r="R64" t="s">
        <v>21</v>
      </c>
      <c r="S64">
        <f>IF(E65="",_xlfn.DAYS(CALCULATION!$A$3,Table1[[#This Row],[Tanggal_Insiden]]),_xlfn.DAYS(REKAP!E65,Table1[[#This Row],[Tanggal_Insiden]]))</f>
        <v>2</v>
      </c>
    </row>
    <row r="65" spans="1:19" x14ac:dyDescent="0.3">
      <c r="A65">
        <v>64</v>
      </c>
      <c r="B65" t="s">
        <v>162</v>
      </c>
      <c r="C65" t="s">
        <v>23</v>
      </c>
      <c r="D65">
        <v>34</v>
      </c>
      <c r="E65" s="1">
        <v>45135</v>
      </c>
      <c r="F65" s="2">
        <v>0.37847222222222221</v>
      </c>
      <c r="G65" s="9">
        <f>IF(AND(F65&gt;CALCULATION!$H$3,REKAP!F85&lt;CALCULATION!$I$3),(CALCULATION!$G$3),IF(AND(F65&gt;CALCULATION!$H$4,REKAP!F85&lt;CALCULATION!$I$4),CALCULATION!$G$4,CALCULATION!$G$5))</f>
        <v>1</v>
      </c>
      <c r="H65" t="s">
        <v>17</v>
      </c>
      <c r="I65" t="s">
        <v>48</v>
      </c>
      <c r="J65" t="s">
        <v>190</v>
      </c>
      <c r="K65" t="s">
        <v>33</v>
      </c>
      <c r="L65" t="s">
        <v>39</v>
      </c>
      <c r="M65">
        <v>1</v>
      </c>
      <c r="N65" s="6">
        <f>IF(AND(F65&gt;CALCULATION!$H$3,REKAP!F85&lt;CALCULATION!$I$3),(CALCULATION!$I$3-REKAP!F85),IF(AND(F65&gt;CALCULATION!$H$4,REKAP!F85&lt;CALCULATION!$I$4),CALCULATION!$I$4-REKAP!F85,CALCULATION!$I$5-REKAP!F85))</f>
        <v>0.28472222222222221</v>
      </c>
      <c r="O65" s="12">
        <f t="shared" si="1"/>
        <v>30.833333333333332</v>
      </c>
      <c r="P65">
        <v>49321574</v>
      </c>
      <c r="Q65">
        <v>4822746</v>
      </c>
      <c r="R65" t="s">
        <v>21</v>
      </c>
      <c r="S65">
        <f>IF(E66="",_xlfn.DAYS(CALCULATION!$A$3,Table1[[#This Row],[Tanggal_Insiden]]),_xlfn.DAYS(REKAP!E66,Table1[[#This Row],[Tanggal_Insiden]]))</f>
        <v>14</v>
      </c>
    </row>
    <row r="66" spans="1:19" x14ac:dyDescent="0.3">
      <c r="A66">
        <v>65</v>
      </c>
      <c r="B66" t="s">
        <v>123</v>
      </c>
      <c r="C66" t="s">
        <v>23</v>
      </c>
      <c r="D66">
        <v>25</v>
      </c>
      <c r="E66" s="1">
        <v>45149</v>
      </c>
      <c r="F66" s="2">
        <v>4.0972222222222222E-2</v>
      </c>
      <c r="G66" s="9">
        <f>IF(AND(F66&gt;CALCULATION!$H$3,REKAP!F50&lt;CALCULATION!$I$3),(CALCULATION!$G$3),IF(AND(F66&gt;CALCULATION!$H$4,REKAP!F50&lt;CALCULATION!$I$4),CALCULATION!$G$4,CALCULATION!$G$5))</f>
        <v>3</v>
      </c>
      <c r="H66" t="s">
        <v>17</v>
      </c>
      <c r="I66" t="s">
        <v>98</v>
      </c>
      <c r="J66" t="s">
        <v>42</v>
      </c>
      <c r="K66" t="s">
        <v>60</v>
      </c>
      <c r="L66" t="s">
        <v>20</v>
      </c>
      <c r="M66">
        <v>1</v>
      </c>
      <c r="N66" s="6">
        <f>IF(AND(F66&gt;CALCULATION!$H$3,REKAP!F50&lt;CALCULATION!$I$3),(CALCULATION!$I$3-REKAP!F50),IF(AND(F66&gt;CALCULATION!$H$4,REKAP!F50&lt;CALCULATION!$I$4),CALCULATION!$I$4-REKAP!F50,CALCULATION!$I$5-REKAP!F50))</f>
        <v>0.57708333333333339</v>
      </c>
      <c r="O66" s="12">
        <f t="shared" ref="O66:O97" si="2">((HOUR(N66)+(MINUTE(N66)/60))+(M66*24))</f>
        <v>37.85</v>
      </c>
      <c r="P66">
        <v>5814993</v>
      </c>
      <c r="Q66">
        <v>3800455</v>
      </c>
      <c r="R66" t="s">
        <v>21</v>
      </c>
      <c r="S66">
        <f>IF(E67="",_xlfn.DAYS(CALCULATION!$A$3,Table1[[#This Row],[Tanggal_Insiden]]),_xlfn.DAYS(REKAP!E67,Table1[[#This Row],[Tanggal_Insiden]]))</f>
        <v>0</v>
      </c>
    </row>
    <row r="67" spans="1:19" x14ac:dyDescent="0.3">
      <c r="A67">
        <v>66</v>
      </c>
      <c r="B67" t="s">
        <v>161</v>
      </c>
      <c r="C67" t="s">
        <v>16</v>
      </c>
      <c r="D67">
        <v>41</v>
      </c>
      <c r="E67" s="1">
        <v>45149</v>
      </c>
      <c r="F67" s="2">
        <v>0.46250000000000002</v>
      </c>
      <c r="G67" s="9">
        <f>IF(AND(F67&gt;CALCULATION!$H$3,REKAP!F84&lt;CALCULATION!$I$3),(CALCULATION!$G$3),IF(AND(F67&gt;CALCULATION!$H$4,REKAP!F84&lt;CALCULATION!$I$4),CALCULATION!$G$4,CALCULATION!$G$5))</f>
        <v>1</v>
      </c>
      <c r="H67" t="s">
        <v>53</v>
      </c>
      <c r="I67" t="s">
        <v>88</v>
      </c>
      <c r="J67" t="s">
        <v>190</v>
      </c>
      <c r="K67" t="s">
        <v>33</v>
      </c>
      <c r="L67" t="s">
        <v>71</v>
      </c>
      <c r="M67">
        <v>0</v>
      </c>
      <c r="N67" s="6">
        <f>IF(AND(F67&gt;CALCULATION!$H$3,REKAP!F84&lt;CALCULATION!$I$3),(CALCULATION!$I$3-REKAP!F84),IF(AND(F67&gt;CALCULATION!$H$4,REKAP!F84&lt;CALCULATION!$I$4),CALCULATION!$I$4-REKAP!F84,CALCULATION!$I$5-REKAP!F84))</f>
        <v>0.14027777777777775</v>
      </c>
      <c r="O67" s="12">
        <f t="shared" si="2"/>
        <v>3.3666666666666667</v>
      </c>
      <c r="P67">
        <v>44819834</v>
      </c>
      <c r="Q67">
        <v>221454</v>
      </c>
      <c r="R67" t="s">
        <v>21</v>
      </c>
      <c r="S67">
        <f>IF(E68="",_xlfn.DAYS(CALCULATION!$A$3,Table1[[#This Row],[Tanggal_Insiden]]),_xlfn.DAYS(REKAP!E68,Table1[[#This Row],[Tanggal_Insiden]]))</f>
        <v>3</v>
      </c>
    </row>
    <row r="68" spans="1:19" x14ac:dyDescent="0.3">
      <c r="A68">
        <v>67</v>
      </c>
      <c r="B68" t="s">
        <v>134</v>
      </c>
      <c r="C68" t="s">
        <v>16</v>
      </c>
      <c r="D68">
        <v>30</v>
      </c>
      <c r="E68" s="1">
        <v>45152</v>
      </c>
      <c r="F68" s="2">
        <v>5.0694444444444445E-2</v>
      </c>
      <c r="G68" s="9">
        <f>IF(AND(F68&gt;CALCULATION!$H$3,REKAP!F61&lt;CALCULATION!$I$3),(CALCULATION!$G$3),IF(AND(F68&gt;CALCULATION!$H$4,REKAP!F61&lt;CALCULATION!$I$4),CALCULATION!$G$4,CALCULATION!$G$5))</f>
        <v>3</v>
      </c>
      <c r="H68" t="s">
        <v>17</v>
      </c>
      <c r="I68" t="s">
        <v>76</v>
      </c>
      <c r="J68" t="s">
        <v>36</v>
      </c>
      <c r="K68" t="s">
        <v>43</v>
      </c>
      <c r="L68" t="s">
        <v>25</v>
      </c>
      <c r="M68">
        <v>0</v>
      </c>
      <c r="N68" s="6">
        <f>IF(AND(F68&gt;CALCULATION!$H$3,REKAP!F61&lt;CALCULATION!$I$3),(CALCULATION!$I$3-REKAP!F61),IF(AND(F68&gt;CALCULATION!$H$4,REKAP!F61&lt;CALCULATION!$I$4),CALCULATION!$I$4-REKAP!F61,CALCULATION!$I$5-REKAP!F61))</f>
        <v>0.61875000000000002</v>
      </c>
      <c r="O68" s="12">
        <f t="shared" si="2"/>
        <v>14.85</v>
      </c>
      <c r="P68">
        <v>49340800</v>
      </c>
      <c r="Q68">
        <v>2546774</v>
      </c>
      <c r="R68" t="s">
        <v>21</v>
      </c>
      <c r="S68">
        <f>IF(E69="",_xlfn.DAYS(CALCULATION!$A$3,Table1[[#This Row],[Tanggal_Insiden]]),_xlfn.DAYS(REKAP!E69,Table1[[#This Row],[Tanggal_Insiden]]))</f>
        <v>2</v>
      </c>
    </row>
    <row r="69" spans="1:19" x14ac:dyDescent="0.3">
      <c r="A69">
        <v>68</v>
      </c>
      <c r="B69" t="s">
        <v>109</v>
      </c>
      <c r="C69" t="s">
        <v>23</v>
      </c>
      <c r="D69">
        <v>40</v>
      </c>
      <c r="E69" s="1">
        <v>45154</v>
      </c>
      <c r="F69" s="2">
        <v>0.18333333333333332</v>
      </c>
      <c r="G69" s="9">
        <f>IF(AND(F69&gt;CALCULATION!$H$3,REKAP!F40&lt;CALCULATION!$I$3),(CALCULATION!$G$3),IF(AND(F69&gt;CALCULATION!$H$4,REKAP!F40&lt;CALCULATION!$I$4),CALCULATION!$G$4,CALCULATION!$G$5))</f>
        <v>3</v>
      </c>
      <c r="H69" t="s">
        <v>17</v>
      </c>
      <c r="I69" t="s">
        <v>18</v>
      </c>
      <c r="J69" t="s">
        <v>191</v>
      </c>
      <c r="K69" t="s">
        <v>43</v>
      </c>
      <c r="L69" t="s">
        <v>37</v>
      </c>
      <c r="M69">
        <v>1</v>
      </c>
      <c r="N69" s="6">
        <f>IF(AND(F69&gt;CALCULATION!$H$3,REKAP!F40&lt;CALCULATION!$I$3),(CALCULATION!$I$3-REKAP!F40),IF(AND(F69&gt;CALCULATION!$H$4,REKAP!F40&lt;CALCULATION!$I$4),CALCULATION!$I$4-REKAP!F40,CALCULATION!$I$5-REKAP!F40))</f>
        <v>0.59027777777777779</v>
      </c>
      <c r="O69" s="12">
        <f t="shared" si="2"/>
        <v>38.166666666666664</v>
      </c>
      <c r="P69">
        <v>17978563</v>
      </c>
      <c r="Q69">
        <v>1038093</v>
      </c>
      <c r="R69" t="s">
        <v>21</v>
      </c>
      <c r="S69">
        <f>IF(E70="",_xlfn.DAYS(CALCULATION!$A$3,Table1[[#This Row],[Tanggal_Insiden]]),_xlfn.DAYS(REKAP!E70,Table1[[#This Row],[Tanggal_Insiden]]))</f>
        <v>2</v>
      </c>
    </row>
    <row r="70" spans="1:19" x14ac:dyDescent="0.3">
      <c r="A70">
        <v>69</v>
      </c>
      <c r="B70" t="s">
        <v>70</v>
      </c>
      <c r="C70" t="s">
        <v>23</v>
      </c>
      <c r="D70">
        <v>29</v>
      </c>
      <c r="E70" s="1">
        <v>45156</v>
      </c>
      <c r="F70" s="2">
        <v>0.14305555555555555</v>
      </c>
      <c r="G70" s="9">
        <f>IF(AND(F70&gt;CALCULATION!$H$3,REKAP!F20&lt;CALCULATION!$I$3),(CALCULATION!$G$3),IF(AND(F70&gt;CALCULATION!$H$4,REKAP!F20&lt;CALCULATION!$I$4),CALCULATION!$G$4,CALCULATION!$G$5))</f>
        <v>1</v>
      </c>
      <c r="H70" t="s">
        <v>53</v>
      </c>
      <c r="I70" t="s">
        <v>48</v>
      </c>
      <c r="J70" t="s">
        <v>92</v>
      </c>
      <c r="K70" t="s">
        <v>19</v>
      </c>
      <c r="L70" t="s">
        <v>71</v>
      </c>
      <c r="M70">
        <v>1</v>
      </c>
      <c r="N70" s="6">
        <f>IF(AND(F70&gt;CALCULATION!$H$3,REKAP!F20&lt;CALCULATION!$I$3),(CALCULATION!$I$3-REKAP!F20),IF(AND(F70&gt;CALCULATION!$H$4,REKAP!F20&lt;CALCULATION!$I$4),CALCULATION!$I$4-REKAP!F20,CALCULATION!$I$5-REKAP!F20))</f>
        <v>0.15416666666666665</v>
      </c>
      <c r="O70" s="12">
        <f t="shared" si="2"/>
        <v>27.7</v>
      </c>
      <c r="P70">
        <v>10234970</v>
      </c>
      <c r="Q70">
        <v>3772994</v>
      </c>
      <c r="R70" t="s">
        <v>21</v>
      </c>
      <c r="S70">
        <f>IF(E71="",_xlfn.DAYS(CALCULATION!$A$3,Table1[[#This Row],[Tanggal_Insiden]]),_xlfn.DAYS(REKAP!E71,Table1[[#This Row],[Tanggal_Insiden]]))</f>
        <v>0</v>
      </c>
    </row>
    <row r="71" spans="1:19" x14ac:dyDescent="0.3">
      <c r="A71">
        <v>70</v>
      </c>
      <c r="B71" t="s">
        <v>171</v>
      </c>
      <c r="C71" t="s">
        <v>23</v>
      </c>
      <c r="D71">
        <v>22</v>
      </c>
      <c r="E71" s="1">
        <v>45156</v>
      </c>
      <c r="F71" s="2">
        <v>0.9770833333333333</v>
      </c>
      <c r="G71" s="9">
        <f>IF(AND(F71&gt;CALCULATION!$H$3,REKAP!F93&lt;CALCULATION!$I$3),(CALCULATION!$G$3),IF(AND(F71&gt;CALCULATION!$H$4,REKAP!F93&lt;CALCULATION!$I$4),CALCULATION!$G$4,CALCULATION!$G$5))</f>
        <v>1</v>
      </c>
      <c r="H71" t="s">
        <v>17</v>
      </c>
      <c r="I71" t="s">
        <v>18</v>
      </c>
      <c r="J71" t="s">
        <v>62</v>
      </c>
      <c r="K71" t="s">
        <v>19</v>
      </c>
      <c r="L71" t="s">
        <v>39</v>
      </c>
      <c r="M71">
        <v>0</v>
      </c>
      <c r="N71" s="6">
        <f>IF(AND(F71&gt;CALCULATION!$H$3,REKAP!F93&lt;CALCULATION!$I$3),(CALCULATION!$I$3-REKAP!F93),IF(AND(F71&gt;CALCULATION!$H$4,REKAP!F93&lt;CALCULATION!$I$4),CALCULATION!$I$4-REKAP!F93,CALCULATION!$I$5-REKAP!F93))</f>
        <v>0.29791666666666666</v>
      </c>
      <c r="O71" s="12">
        <f t="shared" si="2"/>
        <v>7.15</v>
      </c>
      <c r="P71">
        <v>49919818</v>
      </c>
      <c r="Q71">
        <v>2508664</v>
      </c>
      <c r="R71" t="s">
        <v>21</v>
      </c>
      <c r="S71">
        <f>IF(E72="",_xlfn.DAYS(CALCULATION!$A$3,Table1[[#This Row],[Tanggal_Insiden]]),_xlfn.DAYS(REKAP!E72,Table1[[#This Row],[Tanggal_Insiden]]))</f>
        <v>2</v>
      </c>
    </row>
    <row r="72" spans="1:19" x14ac:dyDescent="0.3">
      <c r="A72">
        <v>71</v>
      </c>
      <c r="B72" t="s">
        <v>177</v>
      </c>
      <c r="C72" t="s">
        <v>23</v>
      </c>
      <c r="D72">
        <v>46</v>
      </c>
      <c r="E72" s="1">
        <v>45158</v>
      </c>
      <c r="F72" s="2">
        <v>8.5416666666666669E-2</v>
      </c>
      <c r="G72" s="9">
        <f>IF(AND(F72&gt;CALCULATION!$H$3,REKAP!F99&lt;CALCULATION!$I$3),(CALCULATION!$G$3),IF(AND(F72&gt;CALCULATION!$H$4,REKAP!F99&lt;CALCULATION!$I$4),CALCULATION!$G$4,CALCULATION!$G$5))</f>
        <v>1</v>
      </c>
      <c r="H72" t="s">
        <v>17</v>
      </c>
      <c r="I72" t="s">
        <v>35</v>
      </c>
      <c r="J72" t="s">
        <v>36</v>
      </c>
      <c r="K72" t="s">
        <v>19</v>
      </c>
      <c r="L72" t="s">
        <v>25</v>
      </c>
      <c r="M72">
        <v>1</v>
      </c>
      <c r="N72" s="6">
        <f>IF(AND(F72&gt;CALCULATION!$H$3,REKAP!F99&lt;CALCULATION!$I$3),(CALCULATION!$I$3-REKAP!F99),IF(AND(F72&gt;CALCULATION!$H$4,REKAP!F99&lt;CALCULATION!$I$4),CALCULATION!$I$4-REKAP!F99,CALCULATION!$I$5-REKAP!F99))</f>
        <v>0.14374999999999999</v>
      </c>
      <c r="O72" s="12">
        <f t="shared" si="2"/>
        <v>27.45</v>
      </c>
      <c r="P72">
        <v>26329957</v>
      </c>
      <c r="Q72">
        <v>430219</v>
      </c>
      <c r="R72" t="s">
        <v>21</v>
      </c>
      <c r="S72">
        <f>IF(E73="",_xlfn.DAYS(CALCULATION!$A$3,Table1[[#This Row],[Tanggal_Insiden]]),_xlfn.DAYS(REKAP!E73,Table1[[#This Row],[Tanggal_Insiden]]))</f>
        <v>1</v>
      </c>
    </row>
    <row r="73" spans="1:19" x14ac:dyDescent="0.3">
      <c r="A73">
        <v>72</v>
      </c>
      <c r="B73" t="s">
        <v>116</v>
      </c>
      <c r="C73" t="s">
        <v>16</v>
      </c>
      <c r="D73">
        <v>34</v>
      </c>
      <c r="E73" s="1">
        <v>45159</v>
      </c>
      <c r="F73" s="2">
        <v>0.11041666666666666</v>
      </c>
      <c r="G73" s="9">
        <f>IF(AND(F73&gt;CALCULATION!$H$3,REKAP!F45&lt;CALCULATION!$I$3),(CALCULATION!$G$3),IF(AND(F73&gt;CALCULATION!$H$4,REKAP!F45&lt;CALCULATION!$I$4),CALCULATION!$G$4,CALCULATION!$G$5))</f>
        <v>3</v>
      </c>
      <c r="H73" t="s">
        <v>17</v>
      </c>
      <c r="I73" t="s">
        <v>18</v>
      </c>
      <c r="J73" t="s">
        <v>191</v>
      </c>
      <c r="K73" t="s">
        <v>19</v>
      </c>
      <c r="L73" t="s">
        <v>39</v>
      </c>
      <c r="M73">
        <v>2</v>
      </c>
      <c r="N73" s="6">
        <f>IF(AND(F73&gt;CALCULATION!$H$3,REKAP!F45&lt;CALCULATION!$I$3),(CALCULATION!$I$3-REKAP!F45),IF(AND(F73&gt;CALCULATION!$H$4,REKAP!F45&lt;CALCULATION!$I$4),CALCULATION!$I$4-REKAP!F45,CALCULATION!$I$5-REKAP!F45))</f>
        <v>0.2368055555555556</v>
      </c>
      <c r="O73" s="12">
        <f t="shared" si="2"/>
        <v>53.683333333333337</v>
      </c>
      <c r="P73">
        <v>18763998</v>
      </c>
      <c r="Q73">
        <v>3831011</v>
      </c>
      <c r="R73" t="s">
        <v>21</v>
      </c>
      <c r="S73">
        <f>IF(E74="",_xlfn.DAYS(CALCULATION!$A$3,Table1[[#This Row],[Tanggal_Insiden]]),_xlfn.DAYS(REKAP!E74,Table1[[#This Row],[Tanggal_Insiden]]))</f>
        <v>7</v>
      </c>
    </row>
    <row r="74" spans="1:19" x14ac:dyDescent="0.3">
      <c r="A74">
        <v>73</v>
      </c>
      <c r="B74" t="s">
        <v>178</v>
      </c>
      <c r="C74" t="s">
        <v>16</v>
      </c>
      <c r="D74">
        <v>27</v>
      </c>
      <c r="E74" s="1">
        <v>45166</v>
      </c>
      <c r="F74" s="2">
        <v>0.88402777777777775</v>
      </c>
      <c r="G74" s="9">
        <f>IF(AND(F74&gt;CALCULATION!$H$3,REKAP!F100&lt;CALCULATION!$I$3),(CALCULATION!$G$3),IF(AND(F74&gt;CALCULATION!$H$4,REKAP!F100&lt;CALCULATION!$I$4),CALCULATION!$G$4,CALCULATION!$G$5))</f>
        <v>1</v>
      </c>
      <c r="H74" t="s">
        <v>17</v>
      </c>
      <c r="I74" t="s">
        <v>79</v>
      </c>
      <c r="J74" t="s">
        <v>191</v>
      </c>
      <c r="K74" t="s">
        <v>33</v>
      </c>
      <c r="L74" t="s">
        <v>37</v>
      </c>
      <c r="M74">
        <v>1</v>
      </c>
      <c r="N74" s="6">
        <f>IF(AND(F74&gt;CALCULATION!$H$3,REKAP!F100&lt;CALCULATION!$I$3),(CALCULATION!$I$3-REKAP!F100),IF(AND(F74&gt;CALCULATION!$H$4,REKAP!F100&lt;CALCULATION!$I$4),CALCULATION!$I$4-REKAP!F100,CALCULATION!$I$5-REKAP!F100))</f>
        <v>6.3194444444444442E-2</v>
      </c>
      <c r="O74" s="12">
        <f t="shared" si="2"/>
        <v>25.516666666666666</v>
      </c>
      <c r="P74">
        <v>40181415</v>
      </c>
      <c r="Q74">
        <v>268998</v>
      </c>
      <c r="R74" t="s">
        <v>21</v>
      </c>
      <c r="S74">
        <f>IF(E75="",_xlfn.DAYS(CALCULATION!$A$3,Table1[[#This Row],[Tanggal_Insiden]]),_xlfn.DAYS(REKAP!E75,Table1[[#This Row],[Tanggal_Insiden]]))</f>
        <v>14</v>
      </c>
    </row>
    <row r="75" spans="1:19" x14ac:dyDescent="0.3">
      <c r="A75">
        <v>74</v>
      </c>
      <c r="B75" t="s">
        <v>128</v>
      </c>
      <c r="C75" t="s">
        <v>16</v>
      </c>
      <c r="D75">
        <v>30</v>
      </c>
      <c r="E75" s="1">
        <v>45180</v>
      </c>
      <c r="F75" s="2">
        <v>0.28541666666666665</v>
      </c>
      <c r="G75" s="9">
        <f>IF(AND(F75&gt;CALCULATION!$H$3,REKAP!F55&lt;CALCULATION!$I$3),(CALCULATION!$G$3),IF(AND(F75&gt;CALCULATION!$H$4,REKAP!F55&lt;CALCULATION!$I$4),CALCULATION!$G$4,CALCULATION!$G$5))</f>
        <v>3</v>
      </c>
      <c r="H75" t="s">
        <v>17</v>
      </c>
      <c r="I75" t="s">
        <v>35</v>
      </c>
      <c r="J75" t="s">
        <v>51</v>
      </c>
      <c r="K75" t="s">
        <v>33</v>
      </c>
      <c r="L75" t="s">
        <v>37</v>
      </c>
      <c r="M75">
        <v>2</v>
      </c>
      <c r="N75" s="6">
        <f>IF(AND(F75&gt;CALCULATION!$H$3,REKAP!F55&lt;CALCULATION!$I$3),(CALCULATION!$I$3-REKAP!F55),IF(AND(F75&gt;CALCULATION!$H$4,REKAP!F55&lt;CALCULATION!$I$4),CALCULATION!$I$4-REKAP!F55,CALCULATION!$I$5-REKAP!F55))</f>
        <v>7.9166666666666718E-2</v>
      </c>
      <c r="O75" s="12">
        <f t="shared" si="2"/>
        <v>49.9</v>
      </c>
      <c r="P75">
        <v>21842525</v>
      </c>
      <c r="Q75">
        <v>412574</v>
      </c>
      <c r="R75" t="s">
        <v>21</v>
      </c>
      <c r="S75">
        <f>IF(E76="",_xlfn.DAYS(CALCULATION!$A$3,Table1[[#This Row],[Tanggal_Insiden]]),_xlfn.DAYS(REKAP!E76,Table1[[#This Row],[Tanggal_Insiden]]))</f>
        <v>5</v>
      </c>
    </row>
    <row r="76" spans="1:19" x14ac:dyDescent="0.3">
      <c r="A76">
        <v>75</v>
      </c>
      <c r="B76" t="s">
        <v>146</v>
      </c>
      <c r="C76" t="s">
        <v>16</v>
      </c>
      <c r="D76">
        <v>20</v>
      </c>
      <c r="E76" s="1">
        <v>45185</v>
      </c>
      <c r="F76" s="2">
        <v>0.28333333333333333</v>
      </c>
      <c r="G76" s="9">
        <f>IF(AND(F76&gt;CALCULATION!$H$3,REKAP!F72&lt;CALCULATION!$I$3),(CALCULATION!$G$3),IF(AND(F76&gt;CALCULATION!$H$4,REKAP!F72&lt;CALCULATION!$I$4),CALCULATION!$G$4,CALCULATION!$G$5))</f>
        <v>1</v>
      </c>
      <c r="H76" t="s">
        <v>17</v>
      </c>
      <c r="I76" t="s">
        <v>18</v>
      </c>
      <c r="J76" t="s">
        <v>92</v>
      </c>
      <c r="K76" t="s">
        <v>60</v>
      </c>
      <c r="L76" t="s">
        <v>37</v>
      </c>
      <c r="M76">
        <v>2</v>
      </c>
      <c r="N76" s="6">
        <f>IF(AND(F76&gt;CALCULATION!$H$3,REKAP!F72&lt;CALCULATION!$I$3),(CALCULATION!$I$3-REKAP!F72),IF(AND(F76&gt;CALCULATION!$H$4,REKAP!F72&lt;CALCULATION!$I$4),CALCULATION!$I$4-REKAP!F72,CALCULATION!$I$5-REKAP!F72))</f>
        <v>0.24791666666666665</v>
      </c>
      <c r="O76" s="12">
        <f t="shared" si="2"/>
        <v>53.95</v>
      </c>
      <c r="P76">
        <v>22488640</v>
      </c>
      <c r="Q76">
        <v>3312647</v>
      </c>
      <c r="R76" t="s">
        <v>21</v>
      </c>
      <c r="S76">
        <f>IF(E77="",_xlfn.DAYS(CALCULATION!$A$3,Table1[[#This Row],[Tanggal_Insiden]]),_xlfn.DAYS(REKAP!E77,Table1[[#This Row],[Tanggal_Insiden]]))</f>
        <v>12</v>
      </c>
    </row>
    <row r="77" spans="1:19" x14ac:dyDescent="0.3">
      <c r="A77">
        <v>76</v>
      </c>
      <c r="B77" t="s">
        <v>145</v>
      </c>
      <c r="C77" t="s">
        <v>16</v>
      </c>
      <c r="D77">
        <v>42</v>
      </c>
      <c r="E77" s="1">
        <v>45197</v>
      </c>
      <c r="F77" s="2">
        <v>0.93402777777777779</v>
      </c>
      <c r="G77" s="9">
        <f>IF(AND(F77&gt;CALCULATION!$H$3,REKAP!F71&lt;CALCULATION!$I$3),(CALCULATION!$G$3),IF(AND(F77&gt;CALCULATION!$H$4,REKAP!F71&lt;CALCULATION!$I$4),CALCULATION!$G$4,CALCULATION!$G$5))</f>
        <v>3</v>
      </c>
      <c r="H77" t="s">
        <v>17</v>
      </c>
      <c r="I77" t="s">
        <v>76</v>
      </c>
      <c r="J77" t="s">
        <v>77</v>
      </c>
      <c r="K77" t="s">
        <v>60</v>
      </c>
      <c r="L77" t="s">
        <v>20</v>
      </c>
      <c r="M77">
        <v>2</v>
      </c>
      <c r="N77" s="6">
        <f>IF(AND(F77&gt;CALCULATION!$H$3,REKAP!F71&lt;CALCULATION!$I$3),(CALCULATION!$I$3-REKAP!F71),IF(AND(F77&gt;CALCULATION!$H$4,REKAP!F71&lt;CALCULATION!$I$4),CALCULATION!$I$4-REKAP!F71,CALCULATION!$I$5-REKAP!F71))</f>
        <v>2.2222222222222254E-2</v>
      </c>
      <c r="O77" s="12">
        <f t="shared" si="2"/>
        <v>48.533333333333331</v>
      </c>
      <c r="P77">
        <v>48591005</v>
      </c>
      <c r="Q77">
        <v>4765835</v>
      </c>
      <c r="R77" t="s">
        <v>21</v>
      </c>
      <c r="S77">
        <f>IF(E78="",_xlfn.DAYS(CALCULATION!$A$3,Table1[[#This Row],[Tanggal_Insiden]]),_xlfn.DAYS(REKAP!E78,Table1[[#This Row],[Tanggal_Insiden]]))</f>
        <v>3</v>
      </c>
    </row>
    <row r="78" spans="1:19" x14ac:dyDescent="0.3">
      <c r="A78">
        <v>77</v>
      </c>
      <c r="B78" t="s">
        <v>44</v>
      </c>
      <c r="C78" t="s">
        <v>23</v>
      </c>
      <c r="D78">
        <v>42</v>
      </c>
      <c r="E78" s="1">
        <v>45200</v>
      </c>
      <c r="F78" s="2">
        <v>0.18888888888888888</v>
      </c>
      <c r="G78" s="9">
        <f>IF(AND(F78&gt;CALCULATION!$H$3,REKAP!F10&lt;CALCULATION!$I$3),(CALCULATION!$G$3),IF(AND(F78&gt;CALCULATION!$H$4,REKAP!F10&lt;CALCULATION!$I$4),CALCULATION!$G$4,CALCULATION!$G$5))</f>
        <v>1</v>
      </c>
      <c r="H78" t="s">
        <v>17</v>
      </c>
      <c r="I78" t="s">
        <v>45</v>
      </c>
      <c r="J78" t="s">
        <v>46</v>
      </c>
      <c r="K78" t="s">
        <v>33</v>
      </c>
      <c r="L78" t="s">
        <v>37</v>
      </c>
      <c r="M78">
        <v>2</v>
      </c>
      <c r="N78" s="6">
        <f>IF(AND(F78&gt;CALCULATION!$H$3,REKAP!F10&lt;CALCULATION!$I$3),(CALCULATION!$I$3-REKAP!F10),IF(AND(F78&gt;CALCULATION!$H$4,REKAP!F10&lt;CALCULATION!$I$4),CALCULATION!$I$4-REKAP!F10,CALCULATION!$I$5-REKAP!F10))</f>
        <v>0.12847222222222221</v>
      </c>
      <c r="O78" s="12">
        <f t="shared" si="2"/>
        <v>51.083333333333336</v>
      </c>
      <c r="P78">
        <v>43337077</v>
      </c>
      <c r="Q78">
        <v>4909249</v>
      </c>
      <c r="R78" t="s">
        <v>21</v>
      </c>
      <c r="S78">
        <f>IF(E79="",_xlfn.DAYS(CALCULATION!$A$3,Table1[[#This Row],[Tanggal_Insiden]]),_xlfn.DAYS(REKAP!E79,Table1[[#This Row],[Tanggal_Insiden]]))</f>
        <v>0</v>
      </c>
    </row>
    <row r="79" spans="1:19" x14ac:dyDescent="0.3">
      <c r="A79">
        <v>78</v>
      </c>
      <c r="B79" t="s">
        <v>135</v>
      </c>
      <c r="C79" t="s">
        <v>23</v>
      </c>
      <c r="D79">
        <v>40</v>
      </c>
      <c r="E79" s="1">
        <v>45200</v>
      </c>
      <c r="F79" s="2">
        <v>0.68819444444444444</v>
      </c>
      <c r="G79" s="9">
        <f>IF(AND(F79&gt;CALCULATION!$H$3,REKAP!F62&lt;CALCULATION!$I$3),(CALCULATION!$G$3),IF(AND(F79&gt;CALCULATION!$H$4,REKAP!F62&lt;CALCULATION!$I$4),CALCULATION!$G$4,CALCULATION!$G$5))</f>
        <v>3</v>
      </c>
      <c r="H79" t="s">
        <v>17</v>
      </c>
      <c r="I79" t="s">
        <v>118</v>
      </c>
      <c r="J79" t="s">
        <v>62</v>
      </c>
      <c r="K79" t="s">
        <v>33</v>
      </c>
      <c r="L79" t="s">
        <v>20</v>
      </c>
      <c r="M79">
        <v>0</v>
      </c>
      <c r="N79" s="6">
        <f>IF(AND(F79&gt;CALCULATION!$H$3,REKAP!F62&lt;CALCULATION!$I$3),(CALCULATION!$I$3-REKAP!F62),IF(AND(F79&gt;CALCULATION!$H$4,REKAP!F62&lt;CALCULATION!$I$4),CALCULATION!$I$4-REKAP!F62,CALCULATION!$I$5-REKAP!F62))</f>
        <v>0.17569444444444449</v>
      </c>
      <c r="O79" s="12">
        <f t="shared" si="2"/>
        <v>4.2166666666666668</v>
      </c>
      <c r="P79">
        <v>17146864</v>
      </c>
      <c r="Q79">
        <v>2413006</v>
      </c>
      <c r="R79" t="s">
        <v>21</v>
      </c>
      <c r="S79">
        <f>IF(E80="",_xlfn.DAYS(CALCULATION!$A$3,Table1[[#This Row],[Tanggal_Insiden]]),_xlfn.DAYS(REKAP!E80,Table1[[#This Row],[Tanggal_Insiden]]))</f>
        <v>3</v>
      </c>
    </row>
    <row r="80" spans="1:19" x14ac:dyDescent="0.3">
      <c r="A80">
        <v>79</v>
      </c>
      <c r="B80" t="s">
        <v>155</v>
      </c>
      <c r="C80" t="s">
        <v>23</v>
      </c>
      <c r="D80">
        <v>31</v>
      </c>
      <c r="E80" s="1">
        <v>45203</v>
      </c>
      <c r="F80" s="2">
        <v>2.5000000000000001E-2</v>
      </c>
      <c r="G80" s="9">
        <f>IF(AND(F80&gt;CALCULATION!$H$3,REKAP!F79&lt;CALCULATION!$I$3),(CALCULATION!$G$3),IF(AND(F80&gt;CALCULATION!$H$4,REKAP!F79&lt;CALCULATION!$I$4),CALCULATION!$G$4,CALCULATION!$G$5))</f>
        <v>3</v>
      </c>
      <c r="H80" t="s">
        <v>68</v>
      </c>
      <c r="I80" t="s">
        <v>18</v>
      </c>
      <c r="J80" t="s">
        <v>28</v>
      </c>
      <c r="K80" t="s">
        <v>33</v>
      </c>
      <c r="L80" t="s">
        <v>69</v>
      </c>
      <c r="M80">
        <v>1</v>
      </c>
      <c r="N80" s="6">
        <f>IF(AND(F80&gt;CALCULATION!$H$3,REKAP!F79&lt;CALCULATION!$I$3),(CALCULATION!$I$3-REKAP!F79),IF(AND(F80&gt;CALCULATION!$H$4,REKAP!F79&lt;CALCULATION!$I$4),CALCULATION!$I$4-REKAP!F79,CALCULATION!$I$5-REKAP!F79))</f>
        <v>0.31111111111111112</v>
      </c>
      <c r="O80" s="12">
        <f t="shared" si="2"/>
        <v>31.466666666666669</v>
      </c>
      <c r="P80">
        <v>6443171</v>
      </c>
      <c r="Q80">
        <v>268415</v>
      </c>
      <c r="R80" t="s">
        <v>21</v>
      </c>
      <c r="S80">
        <f>IF(E81="",_xlfn.DAYS(CALCULATION!$A$3,Table1[[#This Row],[Tanggal_Insiden]]),_xlfn.DAYS(REKAP!E81,Table1[[#This Row],[Tanggal_Insiden]]))</f>
        <v>1</v>
      </c>
    </row>
    <row r="81" spans="1:19" x14ac:dyDescent="0.3">
      <c r="A81">
        <v>80</v>
      </c>
      <c r="B81" t="s">
        <v>156</v>
      </c>
      <c r="C81" t="s">
        <v>16</v>
      </c>
      <c r="D81">
        <v>39</v>
      </c>
      <c r="E81" s="1">
        <v>45204</v>
      </c>
      <c r="F81" s="2">
        <v>0.24861111111111112</v>
      </c>
      <c r="G81" s="9">
        <f>IF(AND(F81&gt;CALCULATION!$H$3,REKAP!F80&lt;CALCULATION!$I$3),(CALCULATION!$G$3),IF(AND(F81&gt;CALCULATION!$H$4,REKAP!F80&lt;CALCULATION!$I$4),CALCULATION!$G$4,CALCULATION!$G$5))</f>
        <v>1</v>
      </c>
      <c r="H81" t="s">
        <v>17</v>
      </c>
      <c r="I81" t="s">
        <v>31</v>
      </c>
      <c r="J81" t="s">
        <v>32</v>
      </c>
      <c r="K81" t="s">
        <v>43</v>
      </c>
      <c r="L81" t="s">
        <v>37</v>
      </c>
      <c r="M81">
        <v>1</v>
      </c>
      <c r="N81" s="6">
        <f>IF(AND(F81&gt;CALCULATION!$H$3,REKAP!F80&lt;CALCULATION!$I$3),(CALCULATION!$I$3-REKAP!F80),IF(AND(F81&gt;CALCULATION!$H$4,REKAP!F80&lt;CALCULATION!$I$4),CALCULATION!$I$4-REKAP!F80,CALCULATION!$I$5-REKAP!F80))</f>
        <v>0.30833333333333329</v>
      </c>
      <c r="O81" s="12">
        <f t="shared" si="2"/>
        <v>31.4</v>
      </c>
      <c r="P81">
        <v>49201354</v>
      </c>
      <c r="Q81">
        <v>2785009</v>
      </c>
      <c r="R81" t="s">
        <v>21</v>
      </c>
      <c r="S81">
        <f>IF(E82="",_xlfn.DAYS(CALCULATION!$A$3,Table1[[#This Row],[Tanggal_Insiden]]),_xlfn.DAYS(REKAP!E82,Table1[[#This Row],[Tanggal_Insiden]]))</f>
        <v>5</v>
      </c>
    </row>
    <row r="82" spans="1:19" x14ac:dyDescent="0.3">
      <c r="A82">
        <v>81</v>
      </c>
      <c r="B82" t="s">
        <v>63</v>
      </c>
      <c r="C82" t="s">
        <v>23</v>
      </c>
      <c r="D82">
        <v>20</v>
      </c>
      <c r="E82" s="1">
        <v>45209</v>
      </c>
      <c r="F82" s="2">
        <v>0.19652777777777777</v>
      </c>
      <c r="G82" s="9">
        <f>IF(AND(F82&gt;CALCULATION!$H$3,REKAP!F17&lt;CALCULATION!$I$3),(CALCULATION!$G$3),IF(AND(F82&gt;CALCULATION!$H$4,REKAP!F17&lt;CALCULATION!$I$4),CALCULATION!$G$4,CALCULATION!$G$5))</f>
        <v>3</v>
      </c>
      <c r="H82" t="s">
        <v>17</v>
      </c>
      <c r="I82" t="s">
        <v>18</v>
      </c>
      <c r="J82" t="s">
        <v>24</v>
      </c>
      <c r="K82" t="s">
        <v>33</v>
      </c>
      <c r="L82" t="s">
        <v>20</v>
      </c>
      <c r="M82">
        <v>2</v>
      </c>
      <c r="N82" s="6">
        <f>IF(AND(F82&gt;CALCULATION!$H$3,REKAP!F17&lt;CALCULATION!$I$3),(CALCULATION!$I$3-REKAP!F17),IF(AND(F82&gt;CALCULATION!$H$4,REKAP!F17&lt;CALCULATION!$I$4),CALCULATION!$I$4-REKAP!F17,CALCULATION!$I$5-REKAP!F17))</f>
        <v>0.23750000000000004</v>
      </c>
      <c r="O82" s="12">
        <f t="shared" si="2"/>
        <v>53.7</v>
      </c>
      <c r="P82">
        <v>19755968</v>
      </c>
      <c r="Q82">
        <v>4544086</v>
      </c>
      <c r="R82" t="s">
        <v>21</v>
      </c>
      <c r="S82">
        <f>IF(E83="",_xlfn.DAYS(CALCULATION!$A$3,Table1[[#This Row],[Tanggal_Insiden]]),_xlfn.DAYS(REKAP!E83,Table1[[#This Row],[Tanggal_Insiden]]))</f>
        <v>1</v>
      </c>
    </row>
    <row r="83" spans="1:19" x14ac:dyDescent="0.3">
      <c r="A83">
        <v>82</v>
      </c>
      <c r="B83" t="s">
        <v>143</v>
      </c>
      <c r="C83" t="s">
        <v>16</v>
      </c>
      <c r="D83">
        <v>38</v>
      </c>
      <c r="E83" s="1">
        <v>45210</v>
      </c>
      <c r="F83" s="2">
        <v>0.93888888888888888</v>
      </c>
      <c r="G83" s="9">
        <f>IF(AND(F83&gt;CALCULATION!$H$3,REKAP!F69&lt;CALCULATION!$I$3),(CALCULATION!$G$3),IF(AND(F83&gt;CALCULATION!$H$4,REKAP!F69&lt;CALCULATION!$I$4),CALCULATION!$G$4,CALCULATION!$G$5))</f>
        <v>1</v>
      </c>
      <c r="H83" t="s">
        <v>17</v>
      </c>
      <c r="I83" t="s">
        <v>18</v>
      </c>
      <c r="J83" t="s">
        <v>192</v>
      </c>
      <c r="K83" t="s">
        <v>43</v>
      </c>
      <c r="L83" t="s">
        <v>37</v>
      </c>
      <c r="M83">
        <v>0</v>
      </c>
      <c r="N83" s="6">
        <f>IF(AND(F83&gt;CALCULATION!$H$3,REKAP!F69&lt;CALCULATION!$I$3),(CALCULATION!$I$3-REKAP!F69),IF(AND(F83&gt;CALCULATION!$H$4,REKAP!F69&lt;CALCULATION!$I$4),CALCULATION!$I$4-REKAP!F69,CALCULATION!$I$5-REKAP!F69))</f>
        <v>0.15</v>
      </c>
      <c r="O83" s="12">
        <f t="shared" si="2"/>
        <v>3.6</v>
      </c>
      <c r="P83">
        <v>38247162</v>
      </c>
      <c r="Q83">
        <v>2422047</v>
      </c>
      <c r="R83" t="s">
        <v>21</v>
      </c>
      <c r="S83">
        <f>IF(E84="",_xlfn.DAYS(CALCULATION!$A$3,Table1[[#This Row],[Tanggal_Insiden]]),_xlfn.DAYS(REKAP!E84,Table1[[#This Row],[Tanggal_Insiden]]))</f>
        <v>1</v>
      </c>
    </row>
    <row r="84" spans="1:19" x14ac:dyDescent="0.3">
      <c r="A84">
        <v>83</v>
      </c>
      <c r="B84" t="s">
        <v>151</v>
      </c>
      <c r="C84" t="s">
        <v>23</v>
      </c>
      <c r="D84">
        <v>36</v>
      </c>
      <c r="E84" s="1">
        <v>45211</v>
      </c>
      <c r="F84" s="2">
        <v>0.19305555555555556</v>
      </c>
      <c r="G84" s="9">
        <f>IF(AND(F84&gt;CALCULATION!$H$3,REKAP!F76&lt;CALCULATION!$I$3),(CALCULATION!$G$3),IF(AND(F84&gt;CALCULATION!$H$4,REKAP!F76&lt;CALCULATION!$I$4),CALCULATION!$G$4,CALCULATION!$G$5))</f>
        <v>1</v>
      </c>
      <c r="H84" t="s">
        <v>53</v>
      </c>
      <c r="I84" t="s">
        <v>18</v>
      </c>
      <c r="J84" t="s">
        <v>191</v>
      </c>
      <c r="K84" t="s">
        <v>60</v>
      </c>
      <c r="L84" t="s">
        <v>152</v>
      </c>
      <c r="M84">
        <v>2</v>
      </c>
      <c r="N84" s="6">
        <f>IF(AND(F84&gt;CALCULATION!$H$3,REKAP!F76&lt;CALCULATION!$I$3),(CALCULATION!$I$3-REKAP!F76),IF(AND(F84&gt;CALCULATION!$H$4,REKAP!F76&lt;CALCULATION!$I$4),CALCULATION!$I$4-REKAP!F76,CALCULATION!$I$5-REKAP!F76))</f>
        <v>4.9999999999999989E-2</v>
      </c>
      <c r="O84" s="12">
        <f t="shared" si="2"/>
        <v>49.2</v>
      </c>
      <c r="P84">
        <v>43191872</v>
      </c>
      <c r="Q84">
        <v>742569</v>
      </c>
      <c r="R84" t="s">
        <v>21</v>
      </c>
      <c r="S84">
        <f>IF(E85="",_xlfn.DAYS(CALCULATION!$A$3,Table1[[#This Row],[Tanggal_Insiden]]),_xlfn.DAYS(REKAP!E85,Table1[[#This Row],[Tanggal_Insiden]]))</f>
        <v>1</v>
      </c>
    </row>
    <row r="85" spans="1:19" x14ac:dyDescent="0.3">
      <c r="A85">
        <v>84</v>
      </c>
      <c r="B85" t="s">
        <v>130</v>
      </c>
      <c r="C85" t="s">
        <v>16</v>
      </c>
      <c r="D85">
        <v>45</v>
      </c>
      <c r="E85" s="1">
        <v>45212</v>
      </c>
      <c r="F85" s="2">
        <v>4.8611111111111112E-2</v>
      </c>
      <c r="G85" s="9">
        <f>IF(AND(F85&gt;CALCULATION!$H$3,REKAP!F57&lt;CALCULATION!$I$3),(CALCULATION!$G$3),IF(AND(F85&gt;CALCULATION!$H$4,REKAP!F57&lt;CALCULATION!$I$4),CALCULATION!$G$4,CALCULATION!$G$5))</f>
        <v>1</v>
      </c>
      <c r="H85" t="s">
        <v>68</v>
      </c>
      <c r="I85" t="s">
        <v>18</v>
      </c>
      <c r="J85" t="s">
        <v>28</v>
      </c>
      <c r="K85" t="s">
        <v>33</v>
      </c>
      <c r="L85" t="s">
        <v>86</v>
      </c>
      <c r="M85">
        <v>2</v>
      </c>
      <c r="N85" s="6">
        <f>IF(AND(F85&gt;CALCULATION!$H$3,REKAP!F57&lt;CALCULATION!$I$3),(CALCULATION!$I$3-REKAP!F57),IF(AND(F85&gt;CALCULATION!$H$4,REKAP!F57&lt;CALCULATION!$I$4),CALCULATION!$I$4-REKAP!F57,CALCULATION!$I$5-REKAP!F57))</f>
        <v>0.26944444444444443</v>
      </c>
      <c r="O85" s="12">
        <f t="shared" si="2"/>
        <v>54.466666666666669</v>
      </c>
      <c r="P85">
        <v>49263550</v>
      </c>
      <c r="Q85">
        <v>343741</v>
      </c>
      <c r="R85" t="s">
        <v>21</v>
      </c>
      <c r="S85">
        <f>IF(E86="",_xlfn.DAYS(CALCULATION!$A$3,Table1[[#This Row],[Tanggal_Insiden]]),_xlfn.DAYS(REKAP!E86,Table1[[#This Row],[Tanggal_Insiden]]))</f>
        <v>13</v>
      </c>
    </row>
    <row r="86" spans="1:19" x14ac:dyDescent="0.3">
      <c r="A86">
        <v>85</v>
      </c>
      <c r="B86" t="s">
        <v>38</v>
      </c>
      <c r="C86" t="s">
        <v>23</v>
      </c>
      <c r="D86">
        <v>24</v>
      </c>
      <c r="E86" s="1">
        <v>45225</v>
      </c>
      <c r="F86" s="2">
        <v>0.14791666666666667</v>
      </c>
      <c r="G86" s="9">
        <f>IF(AND(F86&gt;CALCULATION!$H$3,REKAP!F7&lt;CALCULATION!$I$3),(CALCULATION!$G$3),IF(AND(F86&gt;CALCULATION!$H$4,REKAP!F7&lt;CALCULATION!$I$4),CALCULATION!$G$4,CALCULATION!$G$5))</f>
        <v>3</v>
      </c>
      <c r="H86" t="s">
        <v>17</v>
      </c>
      <c r="I86" t="s">
        <v>18</v>
      </c>
      <c r="J86" t="s">
        <v>191</v>
      </c>
      <c r="K86" t="s">
        <v>33</v>
      </c>
      <c r="L86" t="s">
        <v>39</v>
      </c>
      <c r="M86">
        <v>1</v>
      </c>
      <c r="N86" s="6">
        <f>IF(AND(F86&gt;CALCULATION!$H$3,REKAP!F7&lt;CALCULATION!$I$3),(CALCULATION!$I$3-REKAP!F7),IF(AND(F86&gt;CALCULATION!$H$4,REKAP!F7&lt;CALCULATION!$I$4),CALCULATION!$I$4-REKAP!F7,CALCULATION!$I$5-REKAP!F7))</f>
        <v>0.62430555555555556</v>
      </c>
      <c r="O86" s="12">
        <f t="shared" si="2"/>
        <v>38.983333333333334</v>
      </c>
      <c r="P86">
        <v>24257694</v>
      </c>
      <c r="Q86">
        <v>4170306</v>
      </c>
      <c r="R86" t="s">
        <v>21</v>
      </c>
      <c r="S86">
        <f>IF(E87="",_xlfn.DAYS(CALCULATION!$A$3,Table1[[#This Row],[Tanggal_Insiden]]),_xlfn.DAYS(REKAP!E87,Table1[[#This Row],[Tanggal_Insiden]]))</f>
        <v>6</v>
      </c>
    </row>
    <row r="87" spans="1:19" x14ac:dyDescent="0.3">
      <c r="A87">
        <v>86</v>
      </c>
      <c r="B87" t="s">
        <v>105</v>
      </c>
      <c r="C87" t="s">
        <v>16</v>
      </c>
      <c r="D87">
        <v>29</v>
      </c>
      <c r="E87" s="1">
        <v>45231</v>
      </c>
      <c r="F87" s="2">
        <v>0.40833333333333333</v>
      </c>
      <c r="G87" s="9">
        <f>IF(AND(F87&gt;CALCULATION!$H$3,REKAP!F38&lt;CALCULATION!$I$3),(CALCULATION!$G$3),IF(AND(F87&gt;CALCULATION!$H$4,REKAP!F38&lt;CALCULATION!$I$4),CALCULATION!$G$4,CALCULATION!$G$5))</f>
        <v>1</v>
      </c>
      <c r="H87" t="s">
        <v>17</v>
      </c>
      <c r="I87" t="s">
        <v>106</v>
      </c>
      <c r="J87" t="s">
        <v>74</v>
      </c>
      <c r="K87" t="s">
        <v>60</v>
      </c>
      <c r="L87" t="s">
        <v>39</v>
      </c>
      <c r="M87">
        <v>1</v>
      </c>
      <c r="N87" s="6">
        <f>IF(AND(F87&gt;CALCULATION!$H$3,REKAP!F38&lt;CALCULATION!$I$3),(CALCULATION!$I$3-REKAP!F38),IF(AND(F87&gt;CALCULATION!$H$4,REKAP!F38&lt;CALCULATION!$I$4),CALCULATION!$I$4-REKAP!F38,CALCULATION!$I$5-REKAP!F38))</f>
        <v>7.1527777777777746E-2</v>
      </c>
      <c r="O87" s="12">
        <f t="shared" si="2"/>
        <v>25.716666666666669</v>
      </c>
      <c r="P87">
        <v>24435587</v>
      </c>
      <c r="Q87">
        <v>2163229</v>
      </c>
      <c r="R87" t="s">
        <v>21</v>
      </c>
      <c r="S87">
        <f>IF(E88="",_xlfn.DAYS(CALCULATION!$A$3,Table1[[#This Row],[Tanggal_Insiden]]),_xlfn.DAYS(REKAP!E88,Table1[[#This Row],[Tanggal_Insiden]]))</f>
        <v>2</v>
      </c>
    </row>
    <row r="88" spans="1:19" x14ac:dyDescent="0.3">
      <c r="A88">
        <v>87</v>
      </c>
      <c r="B88" t="s">
        <v>41</v>
      </c>
      <c r="C88" t="s">
        <v>23</v>
      </c>
      <c r="D88">
        <v>38</v>
      </c>
      <c r="E88" s="1">
        <v>45233</v>
      </c>
      <c r="F88" s="2">
        <v>0.96944444444444444</v>
      </c>
      <c r="G88" s="9">
        <f>IF(AND(F88&gt;CALCULATION!$H$3,REKAP!F9&lt;CALCULATION!$I$3),(CALCULATION!$G$3),IF(AND(F88&gt;CALCULATION!$H$4,REKAP!F9&lt;CALCULATION!$I$4),CALCULATION!$G$4,CALCULATION!$G$5))</f>
        <v>2</v>
      </c>
      <c r="H88" t="s">
        <v>17</v>
      </c>
      <c r="I88" t="s">
        <v>31</v>
      </c>
      <c r="J88" t="s">
        <v>32</v>
      </c>
      <c r="K88" t="s">
        <v>43</v>
      </c>
      <c r="L88" t="s">
        <v>20</v>
      </c>
      <c r="M88">
        <v>3</v>
      </c>
      <c r="N88" s="6">
        <f>IF(AND(F88&gt;CALCULATION!$H$3,REKAP!F9&lt;CALCULATION!$I$3),(CALCULATION!$I$3-REKAP!F9),IF(AND(F88&gt;CALCULATION!$H$4,REKAP!F9&lt;CALCULATION!$I$4),CALCULATION!$I$4-REKAP!F9,CALCULATION!$I$5-REKAP!F9))</f>
        <v>4.4444444444444509E-2</v>
      </c>
      <c r="O88" s="12">
        <f t="shared" si="2"/>
        <v>73.066666666666663</v>
      </c>
      <c r="P88">
        <v>23426174</v>
      </c>
      <c r="Q88">
        <v>1350820</v>
      </c>
      <c r="R88" t="s">
        <v>21</v>
      </c>
      <c r="S88">
        <f>IF(E89="",_xlfn.DAYS(CALCULATION!$A$3,Table1[[#This Row],[Tanggal_Insiden]]),_xlfn.DAYS(REKAP!E89,Table1[[#This Row],[Tanggal_Insiden]]))</f>
        <v>2</v>
      </c>
    </row>
    <row r="89" spans="1:19" x14ac:dyDescent="0.3">
      <c r="A89">
        <v>88</v>
      </c>
      <c r="B89" t="s">
        <v>26</v>
      </c>
      <c r="C89" t="s">
        <v>16</v>
      </c>
      <c r="D89">
        <v>25</v>
      </c>
      <c r="E89" s="1">
        <v>45235</v>
      </c>
      <c r="F89" s="2">
        <v>0.45</v>
      </c>
      <c r="G89" s="9">
        <f>IF(AND(F89&gt;CALCULATION!$H$3,REKAP!F4&lt;CALCULATION!$I$3),(CALCULATION!$G$3),IF(AND(F89&gt;CALCULATION!$H$4,REKAP!F4&lt;CALCULATION!$I$4),CALCULATION!$G$4,CALCULATION!$G$5))</f>
        <v>3</v>
      </c>
      <c r="H89" t="s">
        <v>27</v>
      </c>
      <c r="I89" t="s">
        <v>18</v>
      </c>
      <c r="J89" t="s">
        <v>28</v>
      </c>
      <c r="K89" t="s">
        <v>19</v>
      </c>
      <c r="L89" t="s">
        <v>29</v>
      </c>
      <c r="M89">
        <v>0</v>
      </c>
      <c r="N89" s="6">
        <f>IF(AND(F89&gt;CALCULATION!$H$3,REKAP!F4&lt;CALCULATION!$I$3),(CALCULATION!$I$3-REKAP!F4),IF(AND(F89&gt;CALCULATION!$H$4,REKAP!F4&lt;CALCULATION!$I$4),CALCULATION!$I$4-REKAP!F4,CALCULATION!$I$5-REKAP!F4))</f>
        <v>0.25486111111111109</v>
      </c>
      <c r="O89" s="12">
        <f t="shared" si="2"/>
        <v>6.1166666666666663</v>
      </c>
      <c r="P89">
        <v>39443537</v>
      </c>
      <c r="Q89">
        <v>714423</v>
      </c>
      <c r="R89" t="s">
        <v>21</v>
      </c>
      <c r="S89">
        <f>IF(E90="",_xlfn.DAYS(CALCULATION!$A$3,Table1[[#This Row],[Tanggal_Insiden]]),_xlfn.DAYS(REKAP!E90,Table1[[#This Row],[Tanggal_Insiden]]))</f>
        <v>1</v>
      </c>
    </row>
    <row r="90" spans="1:19" x14ac:dyDescent="0.3">
      <c r="A90">
        <v>89</v>
      </c>
      <c r="B90" t="s">
        <v>166</v>
      </c>
      <c r="C90" t="s">
        <v>16</v>
      </c>
      <c r="D90">
        <v>45</v>
      </c>
      <c r="E90" s="1">
        <v>45236</v>
      </c>
      <c r="F90" s="2">
        <v>4.583333333333333E-2</v>
      </c>
      <c r="G90" s="9">
        <f>IF(AND(F90&gt;CALCULATION!$H$3,REKAP!F89&lt;CALCULATION!$I$3),(CALCULATION!$G$3),IF(AND(F90&gt;CALCULATION!$H$4,REKAP!F89&lt;CALCULATION!$I$4),CALCULATION!$G$4,CALCULATION!$G$5))</f>
        <v>3</v>
      </c>
      <c r="H90" t="s">
        <v>17</v>
      </c>
      <c r="I90" t="s">
        <v>138</v>
      </c>
      <c r="J90" t="s">
        <v>51</v>
      </c>
      <c r="K90" t="s">
        <v>19</v>
      </c>
      <c r="L90" t="s">
        <v>20</v>
      </c>
      <c r="M90">
        <v>0</v>
      </c>
      <c r="N90" s="6">
        <f>IF(AND(F90&gt;CALCULATION!$H$3,REKAP!F89&lt;CALCULATION!$I$3),(CALCULATION!$I$3-REKAP!F89),IF(AND(F90&gt;CALCULATION!$H$4,REKAP!F89&lt;CALCULATION!$I$4),CALCULATION!$I$4-REKAP!F89,CALCULATION!$I$5-REKAP!F89))</f>
        <v>0.54930555555555549</v>
      </c>
      <c r="O90" s="12">
        <f t="shared" si="2"/>
        <v>13.183333333333334</v>
      </c>
      <c r="P90">
        <v>29187044</v>
      </c>
      <c r="Q90">
        <v>480241</v>
      </c>
      <c r="R90" t="s">
        <v>21</v>
      </c>
      <c r="S90">
        <f>IF(E91="",_xlfn.DAYS(CALCULATION!$A$3,Table1[[#This Row],[Tanggal_Insiden]]),_xlfn.DAYS(REKAP!E91,Table1[[#This Row],[Tanggal_Insiden]]))</f>
        <v>8</v>
      </c>
    </row>
    <row r="91" spans="1:19" x14ac:dyDescent="0.3">
      <c r="A91">
        <v>90</v>
      </c>
      <c r="B91" t="s">
        <v>81</v>
      </c>
      <c r="C91" t="s">
        <v>16</v>
      </c>
      <c r="D91">
        <v>43</v>
      </c>
      <c r="E91" s="1">
        <v>45244</v>
      </c>
      <c r="F91" s="2">
        <v>0.27986111111111112</v>
      </c>
      <c r="G91" s="9">
        <f>IF(AND(F91&gt;CALCULATION!$H$3,REKAP!F24&lt;CALCULATION!$I$3),(CALCULATION!$G$3),IF(AND(F91&gt;CALCULATION!$H$4,REKAP!F24&lt;CALCULATION!$I$4),CALCULATION!$G$4,CALCULATION!$G$5))</f>
        <v>1</v>
      </c>
      <c r="H91" t="s">
        <v>27</v>
      </c>
      <c r="I91" t="s">
        <v>82</v>
      </c>
      <c r="J91" t="s">
        <v>55</v>
      </c>
      <c r="K91" t="s">
        <v>19</v>
      </c>
      <c r="L91" t="s">
        <v>29</v>
      </c>
      <c r="M91">
        <v>2</v>
      </c>
      <c r="N91" s="6">
        <f>IF(AND(F91&gt;CALCULATION!$H$3,REKAP!F24&lt;CALCULATION!$I$3),(CALCULATION!$I$3-REKAP!F24),IF(AND(F91&gt;CALCULATION!$H$4,REKAP!F24&lt;CALCULATION!$I$4),CALCULATION!$I$4-REKAP!F24,CALCULATION!$I$5-REKAP!F24))</f>
        <v>0.14791666666666664</v>
      </c>
      <c r="O91" s="12">
        <f t="shared" si="2"/>
        <v>51.55</v>
      </c>
      <c r="P91">
        <v>13963298</v>
      </c>
      <c r="Q91">
        <v>3939916</v>
      </c>
      <c r="R91" t="s">
        <v>21</v>
      </c>
      <c r="S91">
        <f>IF(E92="",_xlfn.DAYS(CALCULATION!$A$3,Table1[[#This Row],[Tanggal_Insiden]]),_xlfn.DAYS(REKAP!E92,Table1[[#This Row],[Tanggal_Insiden]]))</f>
        <v>2</v>
      </c>
    </row>
    <row r="92" spans="1:19" x14ac:dyDescent="0.3">
      <c r="A92">
        <v>91</v>
      </c>
      <c r="B92" t="s">
        <v>140</v>
      </c>
      <c r="C92" t="s">
        <v>16</v>
      </c>
      <c r="D92">
        <v>36</v>
      </c>
      <c r="E92" s="1">
        <v>45246</v>
      </c>
      <c r="F92" s="2">
        <v>0.9</v>
      </c>
      <c r="G92" s="9">
        <f>IF(AND(F92&gt;CALCULATION!$H$3,REKAP!F66&lt;CALCULATION!$I$3),(CALCULATION!$G$3),IF(AND(F92&gt;CALCULATION!$H$4,REKAP!F66&lt;CALCULATION!$I$4),CALCULATION!$G$4,CALCULATION!$G$5))</f>
        <v>1</v>
      </c>
      <c r="H92" t="s">
        <v>17</v>
      </c>
      <c r="I92" t="s">
        <v>48</v>
      </c>
      <c r="J92" t="s">
        <v>190</v>
      </c>
      <c r="K92" t="s">
        <v>19</v>
      </c>
      <c r="L92" t="s">
        <v>39</v>
      </c>
      <c r="M92">
        <v>1</v>
      </c>
      <c r="N92" s="6">
        <f>IF(AND(F92&gt;CALCULATION!$H$3,REKAP!F66&lt;CALCULATION!$I$3),(CALCULATION!$I$3-REKAP!F66),IF(AND(F92&gt;CALCULATION!$H$4,REKAP!F66&lt;CALCULATION!$I$4),CALCULATION!$I$4-REKAP!F66,CALCULATION!$I$5-REKAP!F66))</f>
        <v>0.29236111111111107</v>
      </c>
      <c r="O92" s="12">
        <f t="shared" si="2"/>
        <v>31.016666666666666</v>
      </c>
      <c r="P92">
        <v>20427668</v>
      </c>
      <c r="Q92">
        <v>3971875</v>
      </c>
      <c r="R92" t="s">
        <v>21</v>
      </c>
      <c r="S92">
        <f>IF(E93="",_xlfn.DAYS(CALCULATION!$A$3,Table1[[#This Row],[Tanggal_Insiden]]),_xlfn.DAYS(REKAP!E93,Table1[[#This Row],[Tanggal_Insiden]]))</f>
        <v>3</v>
      </c>
    </row>
    <row r="93" spans="1:19" x14ac:dyDescent="0.3">
      <c r="A93">
        <v>92</v>
      </c>
      <c r="B93" t="s">
        <v>113</v>
      </c>
      <c r="C93" t="s">
        <v>16</v>
      </c>
      <c r="D93">
        <v>45</v>
      </c>
      <c r="E93" s="1">
        <v>45249</v>
      </c>
      <c r="F93" s="2">
        <v>3.5416666666666666E-2</v>
      </c>
      <c r="G93" s="9">
        <f>IF(AND(F93&gt;CALCULATION!$H$3,REKAP!F43&lt;CALCULATION!$I$3),(CALCULATION!$G$3),IF(AND(F93&gt;CALCULATION!$H$4,REKAP!F43&lt;CALCULATION!$I$4),CALCULATION!$G$4,CALCULATION!$G$5))</f>
        <v>3</v>
      </c>
      <c r="H93" t="s">
        <v>17</v>
      </c>
      <c r="I93" t="s">
        <v>82</v>
      </c>
      <c r="J93" t="s">
        <v>55</v>
      </c>
      <c r="K93" t="s">
        <v>43</v>
      </c>
      <c r="L93" t="s">
        <v>37</v>
      </c>
      <c r="M93">
        <v>0</v>
      </c>
      <c r="N93" s="6">
        <f>IF(AND(F93&gt;CALCULATION!$H$3,REKAP!F43&lt;CALCULATION!$I$3),(CALCULATION!$I$3-REKAP!F43),IF(AND(F93&gt;CALCULATION!$H$4,REKAP!F43&lt;CALCULATION!$I$4),CALCULATION!$I$4-REKAP!F43,CALCULATION!$I$5-REKAP!F43))</f>
        <v>5.6250000000000022E-2</v>
      </c>
      <c r="O93" s="12">
        <f t="shared" si="2"/>
        <v>1.35</v>
      </c>
      <c r="P93">
        <v>14694824</v>
      </c>
      <c r="Q93">
        <v>2208528</v>
      </c>
      <c r="R93" t="s">
        <v>21</v>
      </c>
      <c r="S93">
        <f>IF(E94="",_xlfn.DAYS(CALCULATION!$A$3,Table1[[#This Row],[Tanggal_Insiden]]),_xlfn.DAYS(REKAP!E94,Table1[[#This Row],[Tanggal_Insiden]]))</f>
        <v>2</v>
      </c>
    </row>
    <row r="94" spans="1:19" x14ac:dyDescent="0.3">
      <c r="A94">
        <v>93</v>
      </c>
      <c r="B94" t="s">
        <v>163</v>
      </c>
      <c r="C94" t="s">
        <v>23</v>
      </c>
      <c r="D94">
        <v>34</v>
      </c>
      <c r="E94" s="1">
        <v>45251</v>
      </c>
      <c r="F94" s="2">
        <v>0.99930555555555556</v>
      </c>
      <c r="G94" s="9">
        <f>IF(AND(F94&gt;CALCULATION!$H$3,REKAP!F86&lt;CALCULATION!$I$3),(CALCULATION!$G$3),IF(AND(F94&gt;CALCULATION!$H$4,REKAP!F86&lt;CALCULATION!$I$4),CALCULATION!$G$4,CALCULATION!$G$5))</f>
        <v>1</v>
      </c>
      <c r="H94" t="s">
        <v>17</v>
      </c>
      <c r="I94" t="s">
        <v>138</v>
      </c>
      <c r="J94" t="s">
        <v>55</v>
      </c>
      <c r="K94" t="s">
        <v>60</v>
      </c>
      <c r="L94" t="s">
        <v>39</v>
      </c>
      <c r="M94">
        <v>3</v>
      </c>
      <c r="N94" s="6">
        <f>IF(AND(F94&gt;CALCULATION!$H$3,REKAP!F86&lt;CALCULATION!$I$3),(CALCULATION!$I$3-REKAP!F86),IF(AND(F94&gt;CALCULATION!$H$4,REKAP!F86&lt;CALCULATION!$I$4),CALCULATION!$I$4-REKAP!F86,CALCULATION!$I$5-REKAP!F86))</f>
        <v>0.18541666666666665</v>
      </c>
      <c r="O94" s="12">
        <f t="shared" si="2"/>
        <v>76.45</v>
      </c>
      <c r="P94">
        <v>13608464</v>
      </c>
      <c r="Q94">
        <v>2228668</v>
      </c>
      <c r="R94" t="s">
        <v>21</v>
      </c>
      <c r="S94">
        <f>IF(E95="",_xlfn.DAYS(CALCULATION!$A$3,Table1[[#This Row],[Tanggal_Insiden]]),_xlfn.DAYS(REKAP!E95,Table1[[#This Row],[Tanggal_Insiden]]))</f>
        <v>3</v>
      </c>
    </row>
    <row r="95" spans="1:19" x14ac:dyDescent="0.3">
      <c r="A95">
        <v>94</v>
      </c>
      <c r="B95" t="s">
        <v>15</v>
      </c>
      <c r="C95" t="s">
        <v>16</v>
      </c>
      <c r="D95">
        <v>24</v>
      </c>
      <c r="E95" s="1">
        <v>45254</v>
      </c>
      <c r="F95" s="2">
        <v>0.14791666666666667</v>
      </c>
      <c r="G95" s="9">
        <f>IF(AND(F95&gt;CALCULATION!$H$3,REKAP!F2&lt;CALCULATION!$I$3),(CALCULATION!$G$3),IF(AND(F95&gt;CALCULATION!$H$4,REKAP!F2&lt;CALCULATION!$I$4),CALCULATION!$G$4,CALCULATION!$G$5))</f>
        <v>1</v>
      </c>
      <c r="H95" t="s">
        <v>17</v>
      </c>
      <c r="I95" t="s">
        <v>18</v>
      </c>
      <c r="J95" t="s">
        <v>191</v>
      </c>
      <c r="K95" t="s">
        <v>19</v>
      </c>
      <c r="L95" t="s">
        <v>20</v>
      </c>
      <c r="M95">
        <v>1</v>
      </c>
      <c r="N95" s="6">
        <f>IF(AND(F95&gt;CALCULATION!$H$3,REKAP!F2&lt;CALCULATION!$I$3),(CALCULATION!$I$3-REKAP!F2),IF(AND(F95&gt;CALCULATION!$H$4,REKAP!F2&lt;CALCULATION!$I$4),CALCULATION!$I$4-REKAP!F2,CALCULATION!$I$5-REKAP!F2))</f>
        <v>0.24236111111111108</v>
      </c>
      <c r="O95" s="12">
        <f t="shared" si="2"/>
        <v>29.816666666666666</v>
      </c>
      <c r="P95">
        <v>46356491</v>
      </c>
      <c r="Q95">
        <v>2588747</v>
      </c>
      <c r="R95" t="s">
        <v>21</v>
      </c>
      <c r="S95">
        <f>IF(E96="",_xlfn.DAYS(CALCULATION!$A$3,Table1[[#This Row],[Tanggal_Insiden]]),_xlfn.DAYS(REKAP!E96,Table1[[#This Row],[Tanggal_Insiden]]))</f>
        <v>1</v>
      </c>
    </row>
    <row r="96" spans="1:19" x14ac:dyDescent="0.3">
      <c r="A96">
        <v>95</v>
      </c>
      <c r="B96" t="s">
        <v>49</v>
      </c>
      <c r="C96" t="s">
        <v>16</v>
      </c>
      <c r="D96">
        <v>29</v>
      </c>
      <c r="E96" s="1">
        <v>45255</v>
      </c>
      <c r="F96" s="2">
        <v>6.9444444444444447E-4</v>
      </c>
      <c r="G96" s="9">
        <f>IF(AND(F96&gt;CALCULATION!$H$3,REKAP!F12&lt;CALCULATION!$I$3),(CALCULATION!$G$3),IF(AND(F96&gt;CALCULATION!$H$4,REKAP!F12&lt;CALCULATION!$I$4),CALCULATION!$G$4,CALCULATION!$G$5))</f>
        <v>1</v>
      </c>
      <c r="H96" t="s">
        <v>17</v>
      </c>
      <c r="I96" t="s">
        <v>48</v>
      </c>
      <c r="J96" t="s">
        <v>190</v>
      </c>
      <c r="K96" t="s">
        <v>43</v>
      </c>
      <c r="L96" t="s">
        <v>25</v>
      </c>
      <c r="M96">
        <v>3</v>
      </c>
      <c r="N96" s="6">
        <f>IF(AND(F96&gt;CALCULATION!$H$3,REKAP!F12&lt;CALCULATION!$I$3),(CALCULATION!$I$3-REKAP!F12),IF(AND(F96&gt;CALCULATION!$H$4,REKAP!F12&lt;CALCULATION!$I$4),CALCULATION!$I$4-REKAP!F12,CALCULATION!$I$5-REKAP!F12))</f>
        <v>7.4305555555555514E-2</v>
      </c>
      <c r="O96" s="12">
        <f t="shared" si="2"/>
        <v>73.783333333333331</v>
      </c>
      <c r="P96">
        <v>1083272</v>
      </c>
      <c r="Q96">
        <v>3566410</v>
      </c>
      <c r="R96" t="s">
        <v>21</v>
      </c>
      <c r="S96">
        <f>IF(E97="",_xlfn.DAYS(CALCULATION!$A$3,Table1[[#This Row],[Tanggal_Insiden]]),_xlfn.DAYS(REKAP!E97,Table1[[#This Row],[Tanggal_Insiden]]))</f>
        <v>3</v>
      </c>
    </row>
    <row r="97" spans="1:19" x14ac:dyDescent="0.3">
      <c r="A97">
        <v>96</v>
      </c>
      <c r="B97" t="s">
        <v>72</v>
      </c>
      <c r="C97" t="s">
        <v>23</v>
      </c>
      <c r="D97">
        <v>22</v>
      </c>
      <c r="E97" s="1">
        <v>45258</v>
      </c>
      <c r="F97" s="2">
        <v>0.1125</v>
      </c>
      <c r="G97" s="9">
        <f>IF(AND(F97&gt;CALCULATION!$H$3,REKAP!F21&lt;CALCULATION!$I$3),(CALCULATION!$G$3),IF(AND(F97&gt;CALCULATION!$H$4,REKAP!F21&lt;CALCULATION!$I$4),CALCULATION!$G$4,CALCULATION!$G$5))</f>
        <v>1</v>
      </c>
      <c r="H97" t="s">
        <v>17</v>
      </c>
      <c r="I97" t="s">
        <v>73</v>
      </c>
      <c r="J97" t="s">
        <v>74</v>
      </c>
      <c r="K97" t="s">
        <v>19</v>
      </c>
      <c r="L97" t="s">
        <v>20</v>
      </c>
      <c r="M97">
        <v>0</v>
      </c>
      <c r="N97" s="6">
        <f>IF(AND(F97&gt;CALCULATION!$H$3,REKAP!F21&lt;CALCULATION!$I$3),(CALCULATION!$I$3-REKAP!F21),IF(AND(F97&gt;CALCULATION!$H$4,REKAP!F21&lt;CALCULATION!$I$4),CALCULATION!$I$4-REKAP!F21,CALCULATION!$I$5-REKAP!F21))</f>
        <v>0.26597222222222222</v>
      </c>
      <c r="O97" s="12">
        <f t="shared" si="2"/>
        <v>6.3833333333333337</v>
      </c>
      <c r="P97">
        <v>10723774</v>
      </c>
      <c r="Q97">
        <v>2105536</v>
      </c>
      <c r="R97" t="s">
        <v>21</v>
      </c>
      <c r="S97">
        <f>IF(E98="",_xlfn.DAYS(CALCULATION!$A$3,Table1[[#This Row],[Tanggal_Insiden]]),_xlfn.DAYS(REKAP!E98,Table1[[#This Row],[Tanggal_Insiden]]))</f>
        <v>0</v>
      </c>
    </row>
    <row r="98" spans="1:19" x14ac:dyDescent="0.3">
      <c r="A98">
        <v>97</v>
      </c>
      <c r="B98" t="s">
        <v>174</v>
      </c>
      <c r="C98" t="s">
        <v>23</v>
      </c>
      <c r="D98">
        <v>40</v>
      </c>
      <c r="E98" s="1">
        <v>45258</v>
      </c>
      <c r="F98" s="2">
        <v>0.13333333333333333</v>
      </c>
      <c r="G98" s="9">
        <f>IF(AND(F98&gt;CALCULATION!$H$3,REKAP!F96&lt;CALCULATION!$I$3),(CALCULATION!$G$3),IF(AND(F98&gt;CALCULATION!$H$4,REKAP!F96&lt;CALCULATION!$I$4),CALCULATION!$G$4,CALCULATION!$G$5))</f>
        <v>1</v>
      </c>
      <c r="H98" t="s">
        <v>17</v>
      </c>
      <c r="I98" t="s">
        <v>82</v>
      </c>
      <c r="J98" t="s">
        <v>36</v>
      </c>
      <c r="K98" t="s">
        <v>33</v>
      </c>
      <c r="L98" t="s">
        <v>37</v>
      </c>
      <c r="M98">
        <v>0</v>
      </c>
      <c r="N98" s="6">
        <f>IF(AND(F98&gt;CALCULATION!$H$3,REKAP!F96&lt;CALCULATION!$I$3),(CALCULATION!$I$3-REKAP!F96),IF(AND(F98&gt;CALCULATION!$H$4,REKAP!F96&lt;CALCULATION!$I$4),CALCULATION!$I$4-REKAP!F96,CALCULATION!$I$5-REKAP!F96))</f>
        <v>0.33263888888888887</v>
      </c>
      <c r="O98" s="12">
        <f t="shared" ref="O98:O101" si="3">((HOUR(N98)+(MINUTE(N98)/60))+(M98*24))</f>
        <v>7.9833333333333334</v>
      </c>
      <c r="P98">
        <v>47696920</v>
      </c>
      <c r="Q98">
        <v>4226215</v>
      </c>
      <c r="R98" t="s">
        <v>21</v>
      </c>
      <c r="S98">
        <f>IF(E99="",_xlfn.DAYS(CALCULATION!$A$3,Table1[[#This Row],[Tanggal_Insiden]]),_xlfn.DAYS(REKAP!E99,Table1[[#This Row],[Tanggal_Insiden]]))</f>
        <v>4</v>
      </c>
    </row>
    <row r="99" spans="1:19" x14ac:dyDescent="0.3">
      <c r="A99">
        <v>98</v>
      </c>
      <c r="B99" t="s">
        <v>93</v>
      </c>
      <c r="C99" t="s">
        <v>16</v>
      </c>
      <c r="D99">
        <v>22</v>
      </c>
      <c r="E99" s="1">
        <v>45262</v>
      </c>
      <c r="F99" s="2">
        <v>0.18958333333333333</v>
      </c>
      <c r="G99" s="9">
        <f>IF(AND(F99&gt;CALCULATION!$H$3,REKAP!F31&lt;CALCULATION!$I$3),(CALCULATION!$G$3),IF(AND(F99&gt;CALCULATION!$H$4,REKAP!F31&lt;CALCULATION!$I$4),CALCULATION!$G$4,CALCULATION!$G$5))</f>
        <v>3</v>
      </c>
      <c r="H99" t="s">
        <v>27</v>
      </c>
      <c r="I99" t="s">
        <v>94</v>
      </c>
      <c r="J99" t="s">
        <v>46</v>
      </c>
      <c r="K99" t="s">
        <v>60</v>
      </c>
      <c r="L99" t="s">
        <v>66</v>
      </c>
      <c r="M99">
        <v>1</v>
      </c>
      <c r="N99" s="6">
        <f>IF(AND(F99&gt;CALCULATION!$H$3,REKAP!F31&lt;CALCULATION!$I$3),(CALCULATION!$I$3-REKAP!F31),IF(AND(F99&gt;CALCULATION!$H$4,REKAP!F31&lt;CALCULATION!$I$4),CALCULATION!$I$4-REKAP!F31,CALCULATION!$I$5-REKAP!F31))</f>
        <v>0.27916666666666667</v>
      </c>
      <c r="O99" s="12">
        <f t="shared" si="3"/>
        <v>30.7</v>
      </c>
      <c r="P99">
        <v>15232611</v>
      </c>
      <c r="Q99">
        <v>3568768</v>
      </c>
      <c r="R99" t="s">
        <v>21</v>
      </c>
      <c r="S99">
        <f>IF(E100="",_xlfn.DAYS(CALCULATION!$A$3,Table1[[#This Row],[Tanggal_Insiden]]),_xlfn.DAYS(REKAP!E100,Table1[[#This Row],[Tanggal_Insiden]]))</f>
        <v>3</v>
      </c>
    </row>
    <row r="100" spans="1:19" x14ac:dyDescent="0.3">
      <c r="A100">
        <v>99</v>
      </c>
      <c r="B100" t="s">
        <v>150</v>
      </c>
      <c r="C100" t="s">
        <v>23</v>
      </c>
      <c r="D100">
        <v>29</v>
      </c>
      <c r="E100" s="1">
        <v>45265</v>
      </c>
      <c r="F100" s="2">
        <v>0.27013888888888887</v>
      </c>
      <c r="G100" s="9">
        <f>IF(AND(F100&gt;CALCULATION!$H$3,REKAP!F75&lt;CALCULATION!$I$3),(CALCULATION!$G$3),IF(AND(F100&gt;CALCULATION!$H$4,REKAP!F75&lt;CALCULATION!$I$4),CALCULATION!$G$4,CALCULATION!$G$5))</f>
        <v>1</v>
      </c>
      <c r="H100" t="s">
        <v>17</v>
      </c>
      <c r="I100" t="s">
        <v>118</v>
      </c>
      <c r="J100" t="s">
        <v>62</v>
      </c>
      <c r="K100" t="s">
        <v>19</v>
      </c>
      <c r="L100" t="s">
        <v>20</v>
      </c>
      <c r="M100">
        <v>0</v>
      </c>
      <c r="N100" s="6">
        <f>IF(AND(F100&gt;CALCULATION!$H$3,REKAP!F75&lt;CALCULATION!$I$3),(CALCULATION!$I$3-REKAP!F75),IF(AND(F100&gt;CALCULATION!$H$4,REKAP!F75&lt;CALCULATION!$I$4),CALCULATION!$I$4-REKAP!F75,CALCULATION!$I$5-REKAP!F75))</f>
        <v>4.7916666666666663E-2</v>
      </c>
      <c r="O100" s="12">
        <f t="shared" si="3"/>
        <v>1.1499999999999999</v>
      </c>
      <c r="P100">
        <v>36437875</v>
      </c>
      <c r="Q100">
        <v>1867739</v>
      </c>
      <c r="R100" t="s">
        <v>21</v>
      </c>
      <c r="S100">
        <f>IF(E101="",_xlfn.DAYS(CALCULATION!$A$3,Table1[[#This Row],[Tanggal_Insiden]]),_xlfn.DAYS(REKAP!E101,Table1[[#This Row],[Tanggal_Insiden]]))</f>
        <v>6</v>
      </c>
    </row>
    <row r="101" spans="1:19" x14ac:dyDescent="0.3">
      <c r="A101">
        <v>100</v>
      </c>
      <c r="B101" t="s">
        <v>50</v>
      </c>
      <c r="C101" t="s">
        <v>23</v>
      </c>
      <c r="D101">
        <v>48</v>
      </c>
      <c r="E101" s="1">
        <v>45271</v>
      </c>
      <c r="F101" s="2">
        <v>9.0277777777777776E-2</v>
      </c>
      <c r="G101" s="9">
        <f>IF(AND(F101&gt;CALCULATION!$H$3,REKAP!F13&lt;CALCULATION!$I$3),(CALCULATION!$G$3),IF(AND(F101&gt;CALCULATION!$H$4,REKAP!F13&lt;CALCULATION!$I$4),CALCULATION!$G$4,CALCULATION!$G$5))</f>
        <v>3</v>
      </c>
      <c r="H101" t="s">
        <v>17</v>
      </c>
      <c r="I101" t="s">
        <v>35</v>
      </c>
      <c r="J101" t="s">
        <v>51</v>
      </c>
      <c r="K101" t="s">
        <v>19</v>
      </c>
      <c r="L101" t="s">
        <v>25</v>
      </c>
      <c r="M101">
        <v>2</v>
      </c>
      <c r="N101" s="6">
        <f>IF(AND(F101&gt;CALCULATION!$H$3,REKAP!F13&lt;CALCULATION!$I$3),(CALCULATION!$I$3-REKAP!F13),IF(AND(F101&gt;CALCULATION!$H$4,REKAP!F13&lt;CALCULATION!$I$4),CALCULATION!$I$4-REKAP!F13,CALCULATION!$I$5-REKAP!F13))</f>
        <v>0.33888888888888891</v>
      </c>
      <c r="O101" s="12">
        <f t="shared" si="3"/>
        <v>56.133333333333333</v>
      </c>
      <c r="P101">
        <v>46543759</v>
      </c>
      <c r="Q101">
        <v>2904387</v>
      </c>
      <c r="R101" t="s">
        <v>21</v>
      </c>
      <c r="S101">
        <f>IF(E102="",_xlfn.DAYS(CALCULATION!$A$3,Table1[[#This Row],[Tanggal_Insiden]]),_xlfn.DAYS(REKAP!E102,Table1[[#This Row],[Tanggal_Insiden]]))</f>
        <v>1</v>
      </c>
    </row>
    <row r="102" spans="1:19" x14ac:dyDescent="0.3">
      <c r="O102" s="12"/>
    </row>
  </sheetData>
  <sortState xmlns:xlrd2="http://schemas.microsoft.com/office/spreadsheetml/2017/richdata2" ref="A2:R101">
    <sortCondition ref="E2:E101"/>
  </sortState>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302A-AA67-4E89-B7F4-696362F7588C}">
  <dimension ref="A1:B17"/>
  <sheetViews>
    <sheetView workbookViewId="0">
      <selection activeCell="B17" sqref="B17"/>
    </sheetView>
  </sheetViews>
  <sheetFormatPr defaultRowHeight="14.4" x14ac:dyDescent="0.3"/>
  <sheetData>
    <row r="1" spans="1:2" x14ac:dyDescent="0.3">
      <c r="A1" s="11" t="s">
        <v>220</v>
      </c>
      <c r="B1" s="11" t="s">
        <v>200</v>
      </c>
    </row>
    <row r="2" spans="1:2" x14ac:dyDescent="0.3">
      <c r="A2" s="8" t="s">
        <v>24</v>
      </c>
      <c r="B2" s="8">
        <v>20</v>
      </c>
    </row>
    <row r="3" spans="1:2" x14ac:dyDescent="0.3">
      <c r="A3" s="8" t="s">
        <v>190</v>
      </c>
      <c r="B3" s="8">
        <v>85</v>
      </c>
    </row>
    <row r="4" spans="1:2" x14ac:dyDescent="0.3">
      <c r="A4" s="8" t="s">
        <v>55</v>
      </c>
      <c r="B4" s="8">
        <v>9</v>
      </c>
    </row>
    <row r="5" spans="1:2" x14ac:dyDescent="0.3">
      <c r="A5" s="8" t="s">
        <v>65</v>
      </c>
      <c r="B5" s="8">
        <v>15</v>
      </c>
    </row>
    <row r="6" spans="1:2" x14ac:dyDescent="0.3">
      <c r="A6" s="8" t="s">
        <v>36</v>
      </c>
      <c r="B6" s="8">
        <v>5</v>
      </c>
    </row>
    <row r="7" spans="1:2" x14ac:dyDescent="0.3">
      <c r="A7" s="8" t="s">
        <v>46</v>
      </c>
      <c r="B7" s="8">
        <v>17</v>
      </c>
    </row>
    <row r="8" spans="1:2" x14ac:dyDescent="0.3">
      <c r="A8" s="8" t="s">
        <v>77</v>
      </c>
      <c r="B8" s="8">
        <v>12</v>
      </c>
    </row>
    <row r="9" spans="1:2" x14ac:dyDescent="0.3">
      <c r="A9" s="8" t="s">
        <v>42</v>
      </c>
      <c r="B9" s="8">
        <v>70</v>
      </c>
    </row>
    <row r="10" spans="1:2" x14ac:dyDescent="0.3">
      <c r="A10" s="8" t="s">
        <v>32</v>
      </c>
      <c r="B10" s="8">
        <v>65</v>
      </c>
    </row>
    <row r="11" spans="1:2" x14ac:dyDescent="0.3">
      <c r="A11" s="8" t="s">
        <v>191</v>
      </c>
      <c r="B11" s="8">
        <v>68</v>
      </c>
    </row>
    <row r="12" spans="1:2" x14ac:dyDescent="0.3">
      <c r="A12" s="8" t="s">
        <v>28</v>
      </c>
      <c r="B12" s="8">
        <v>12</v>
      </c>
    </row>
    <row r="13" spans="1:2" x14ac:dyDescent="0.3">
      <c r="A13" s="8" t="s">
        <v>62</v>
      </c>
      <c r="B13" s="8">
        <v>44</v>
      </c>
    </row>
    <row r="14" spans="1:2" x14ac:dyDescent="0.3">
      <c r="A14" s="8" t="s">
        <v>51</v>
      </c>
      <c r="B14" s="8">
        <v>20</v>
      </c>
    </row>
    <row r="15" spans="1:2" x14ac:dyDescent="0.3">
      <c r="A15" s="8" t="s">
        <v>192</v>
      </c>
      <c r="B15" s="8">
        <v>66</v>
      </c>
    </row>
    <row r="16" spans="1:2" x14ac:dyDescent="0.3">
      <c r="A16" s="8" t="s">
        <v>92</v>
      </c>
      <c r="B16" s="8">
        <v>15</v>
      </c>
    </row>
    <row r="17" spans="1:2" x14ac:dyDescent="0.3">
      <c r="A17" s="8" t="s">
        <v>74</v>
      </c>
      <c r="B17" s="8">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3D4E-E0AF-4A78-B94C-7549836EE7B5}">
  <dimension ref="A1:AS92"/>
  <sheetViews>
    <sheetView topLeftCell="L1" zoomScaleNormal="100" workbookViewId="0">
      <selection activeCell="Y18" sqref="Y18"/>
    </sheetView>
  </sheetViews>
  <sheetFormatPr defaultColWidth="2.77734375" defaultRowHeight="14.4" x14ac:dyDescent="0.3"/>
  <cols>
    <col min="1" max="1" width="16.33203125" bestFit="1" customWidth="1"/>
    <col min="2" max="2" width="13" bestFit="1" customWidth="1"/>
    <col min="3" max="3" width="10.77734375" customWidth="1"/>
    <col min="4" max="4" width="14.21875" bestFit="1" customWidth="1"/>
    <col min="5" max="5" width="9.44140625" bestFit="1" customWidth="1"/>
    <col min="7" max="7" width="8.44140625" bestFit="1" customWidth="1"/>
    <col min="8" max="8" width="10" bestFit="1" customWidth="1"/>
    <col min="9" max="9" width="11.44140625" bestFit="1" customWidth="1"/>
    <col min="11" max="11" width="12.5546875" bestFit="1" customWidth="1"/>
    <col min="12" max="12" width="20.77734375" bestFit="1" customWidth="1"/>
    <col min="14" max="14" width="12.5546875" bestFit="1" customWidth="1"/>
    <col min="15" max="15" width="12.33203125" bestFit="1" customWidth="1"/>
    <col min="17" max="17" width="7.21875" bestFit="1" customWidth="1"/>
    <col min="18" max="18" width="9.44140625" bestFit="1" customWidth="1"/>
    <col min="20" max="20" width="12.5546875" bestFit="1" customWidth="1"/>
    <col min="21" max="21" width="22.77734375" bestFit="1" customWidth="1"/>
    <col min="23" max="23" width="12.5546875" bestFit="1" customWidth="1"/>
    <col min="24" max="24" width="11.33203125" bestFit="1" customWidth="1"/>
    <col min="26" max="26" width="16.5546875" bestFit="1" customWidth="1"/>
    <col min="27" max="27" width="20.109375" bestFit="1" customWidth="1"/>
    <col min="29" max="29" width="13.109375" bestFit="1" customWidth="1"/>
    <col min="30" max="30" width="26.44140625" bestFit="1" customWidth="1"/>
    <col min="32" max="32" width="10.109375" bestFit="1" customWidth="1"/>
    <col min="33" max="33" width="12.6640625" bestFit="1" customWidth="1"/>
    <col min="34" max="34" width="5" bestFit="1" customWidth="1"/>
    <col min="35" max="35" width="3" bestFit="1" customWidth="1"/>
    <col min="36" max="36" width="16.21875" bestFit="1" customWidth="1"/>
    <col min="37" max="37" width="11.21875" bestFit="1" customWidth="1"/>
    <col min="39" max="39" width="17.77734375" bestFit="1" customWidth="1"/>
    <col min="41" max="41" width="22.77734375" bestFit="1" customWidth="1"/>
    <col min="42" max="43" width="15.5546875" bestFit="1" customWidth="1"/>
    <col min="44" max="44" width="12.5546875" bestFit="1" customWidth="1"/>
    <col min="45" max="45" width="23.6640625" bestFit="1" customWidth="1"/>
    <col min="46" max="54" width="2" bestFit="1" customWidth="1"/>
    <col min="55" max="59" width="3" bestFit="1" customWidth="1"/>
    <col min="60" max="60" width="10.77734375" bestFit="1" customWidth="1"/>
    <col min="61" max="129" width="15.5546875" bestFit="1" customWidth="1"/>
    <col min="130" max="130" width="10.77734375" bestFit="1" customWidth="1"/>
  </cols>
  <sheetData>
    <row r="1" spans="1:45" x14ac:dyDescent="0.3">
      <c r="A1" t="s">
        <v>222</v>
      </c>
      <c r="D1" t="s">
        <v>219</v>
      </c>
      <c r="G1" s="21" t="s">
        <v>181</v>
      </c>
      <c r="H1" s="21"/>
      <c r="I1" s="21"/>
      <c r="K1" t="s">
        <v>186</v>
      </c>
      <c r="N1" s="8" t="s">
        <v>3</v>
      </c>
      <c r="T1" t="s">
        <v>213</v>
      </c>
      <c r="W1" t="s">
        <v>182</v>
      </c>
      <c r="Z1" t="s">
        <v>217</v>
      </c>
      <c r="AC1" t="s">
        <v>227</v>
      </c>
      <c r="AF1" t="s">
        <v>180</v>
      </c>
      <c r="AJ1" t="s">
        <v>229</v>
      </c>
      <c r="AM1" t="s">
        <v>232</v>
      </c>
      <c r="AO1" t="s">
        <v>233</v>
      </c>
    </row>
    <row r="2" spans="1:45" x14ac:dyDescent="0.3">
      <c r="A2" t="s">
        <v>223</v>
      </c>
      <c r="B2" t="s">
        <v>224</v>
      </c>
      <c r="D2" s="11" t="s">
        <v>220</v>
      </c>
      <c r="E2" s="11" t="s">
        <v>200</v>
      </c>
      <c r="G2" s="5" t="s">
        <v>182</v>
      </c>
      <c r="H2" s="5" t="s">
        <v>183</v>
      </c>
      <c r="I2" s="5" t="s">
        <v>184</v>
      </c>
      <c r="K2" s="7" t="s">
        <v>188</v>
      </c>
      <c r="L2" t="s">
        <v>189</v>
      </c>
      <c r="N2" s="7" t="s">
        <v>188</v>
      </c>
      <c r="O2" t="s">
        <v>193</v>
      </c>
      <c r="Q2" t="s">
        <v>194</v>
      </c>
      <c r="R2" t="s">
        <v>200</v>
      </c>
      <c r="T2" s="7" t="s">
        <v>188</v>
      </c>
      <c r="U2" t="s">
        <v>212</v>
      </c>
      <c r="W2" s="7" t="s">
        <v>188</v>
      </c>
      <c r="X2" t="s">
        <v>215</v>
      </c>
      <c r="Z2" s="7" t="s">
        <v>188</v>
      </c>
      <c r="AA2" t="s">
        <v>216</v>
      </c>
      <c r="AC2" s="7" t="s">
        <v>188</v>
      </c>
      <c r="AD2" t="s">
        <v>218</v>
      </c>
      <c r="AF2" t="s">
        <v>225</v>
      </c>
      <c r="AG2" t="s">
        <v>226</v>
      </c>
      <c r="AH2" t="s">
        <v>180</v>
      </c>
      <c r="AJ2" t="s">
        <v>228</v>
      </c>
      <c r="AK2" t="s">
        <v>230</v>
      </c>
      <c r="AM2" t="s">
        <v>219</v>
      </c>
      <c r="AO2" t="s">
        <v>234</v>
      </c>
      <c r="AP2" t="s">
        <v>235</v>
      </c>
      <c r="AR2" s="7" t="s">
        <v>188</v>
      </c>
      <c r="AS2" t="s">
        <v>236</v>
      </c>
    </row>
    <row r="3" spans="1:45" x14ac:dyDescent="0.3">
      <c r="A3" s="14">
        <v>45272</v>
      </c>
      <c r="B3">
        <f>A3-DATE(2023,1,1)</f>
        <v>345</v>
      </c>
      <c r="D3" s="8" t="s">
        <v>24</v>
      </c>
      <c r="E3" s="8">
        <f>IFERROR(INDEX(AC:AD,(MATCH(D3,AC:AC,0)),2),0)</f>
        <v>6</v>
      </c>
      <c r="G3" s="3">
        <v>1</v>
      </c>
      <c r="H3" s="4">
        <v>0</v>
      </c>
      <c r="I3" s="4">
        <v>0.33333333333333331</v>
      </c>
      <c r="K3" s="8" t="s">
        <v>16</v>
      </c>
      <c r="L3">
        <v>47</v>
      </c>
      <c r="N3" s="8">
        <v>20</v>
      </c>
      <c r="O3">
        <v>3</v>
      </c>
      <c r="Q3" t="s">
        <v>195</v>
      </c>
      <c r="R3">
        <f>SUMIFS(O:O, N:N, "&gt;=20",N:N, "&lt;=25")</f>
        <v>22</v>
      </c>
      <c r="T3" s="8" t="s">
        <v>201</v>
      </c>
      <c r="U3">
        <v>7</v>
      </c>
      <c r="W3" s="10">
        <v>1</v>
      </c>
      <c r="X3">
        <v>57</v>
      </c>
      <c r="Z3" s="8" t="s">
        <v>68</v>
      </c>
      <c r="AA3">
        <v>5</v>
      </c>
      <c r="AC3" s="8" t="s">
        <v>24</v>
      </c>
      <c r="AD3">
        <v>6</v>
      </c>
      <c r="AF3">
        <v>120</v>
      </c>
      <c r="AG3">
        <f>SUMPRODUCT((REKAP!E2:E1000&lt;&gt;"")/COUNTIF(REKAP!E2:E1000, REKAP!E2:E1000&amp;""))</f>
        <v>89</v>
      </c>
      <c r="AH3">
        <f>SUM(AF3:AG3)</f>
        <v>209</v>
      </c>
      <c r="AJ3">
        <v>3306.5333333333333</v>
      </c>
      <c r="AK3" s="20">
        <f>ROUND(GETPIVOTDATA("Durasi_LTI",$AJ$2),0)</f>
        <v>3307</v>
      </c>
      <c r="AM3">
        <v>759</v>
      </c>
      <c r="AO3">
        <f>MAX(Table1[Jarak Hari Accident])</f>
        <v>15</v>
      </c>
      <c r="AP3">
        <f>INDEX(Table1[Jarak Hari Accident],COUNTA(Table1[Jarak Hari Accident]))</f>
        <v>1</v>
      </c>
      <c r="AR3" s="19">
        <v>44937</v>
      </c>
      <c r="AS3">
        <v>2</v>
      </c>
    </row>
    <row r="4" spans="1:45" x14ac:dyDescent="0.3">
      <c r="D4" s="8" t="s">
        <v>190</v>
      </c>
      <c r="E4" s="8">
        <f t="shared" ref="E4:E18" si="0">IFERROR(INDEX(AC:AD,(MATCH(D4,AC:AC,0)),2),0)</f>
        <v>13</v>
      </c>
      <c r="G4" s="3">
        <v>2</v>
      </c>
      <c r="H4" s="4">
        <f>I3</f>
        <v>0.33333333333333331</v>
      </c>
      <c r="I4" s="4">
        <v>0.70833333333333337</v>
      </c>
      <c r="K4" s="8" t="s">
        <v>23</v>
      </c>
      <c r="L4">
        <v>53</v>
      </c>
      <c r="N4" s="8">
        <v>21</v>
      </c>
      <c r="O4">
        <v>1</v>
      </c>
      <c r="Q4" t="s">
        <v>196</v>
      </c>
      <c r="R4">
        <f>SUMIFS(O:O, N:N, "&gt;25",N:N, "&lt;=30")</f>
        <v>15</v>
      </c>
      <c r="T4" s="8" t="s">
        <v>202</v>
      </c>
      <c r="U4">
        <v>12</v>
      </c>
      <c r="W4" s="10">
        <v>2</v>
      </c>
      <c r="X4">
        <v>38</v>
      </c>
      <c r="Z4" s="8" t="s">
        <v>27</v>
      </c>
      <c r="AA4">
        <v>13</v>
      </c>
      <c r="AC4" s="8" t="s">
        <v>190</v>
      </c>
      <c r="AD4">
        <v>13</v>
      </c>
      <c r="AR4" s="19">
        <v>44939</v>
      </c>
      <c r="AS4">
        <v>6</v>
      </c>
    </row>
    <row r="5" spans="1:45" x14ac:dyDescent="0.3">
      <c r="D5" s="8" t="s">
        <v>55</v>
      </c>
      <c r="E5" s="8">
        <f t="shared" si="0"/>
        <v>7</v>
      </c>
      <c r="G5" s="3">
        <v>3</v>
      </c>
      <c r="H5" s="4">
        <f>I4</f>
        <v>0.70833333333333337</v>
      </c>
      <c r="I5" s="4">
        <v>0.99930555555555556</v>
      </c>
      <c r="K5" s="8" t="s">
        <v>187</v>
      </c>
      <c r="L5">
        <v>100</v>
      </c>
      <c r="N5" s="8">
        <v>22</v>
      </c>
      <c r="O5">
        <v>6</v>
      </c>
      <c r="Q5" t="s">
        <v>197</v>
      </c>
      <c r="R5">
        <f>SUMIFS(O:O, N:N, "&gt;30",N:N, "&lt;=35")</f>
        <v>15</v>
      </c>
      <c r="T5" s="8" t="s">
        <v>203</v>
      </c>
      <c r="U5">
        <v>9</v>
      </c>
      <c r="W5" s="10">
        <v>3</v>
      </c>
      <c r="X5">
        <v>72</v>
      </c>
      <c r="Z5" s="8" t="s">
        <v>17</v>
      </c>
      <c r="AA5">
        <v>71</v>
      </c>
      <c r="AC5" s="8" t="s">
        <v>55</v>
      </c>
      <c r="AD5">
        <v>7</v>
      </c>
      <c r="AR5" s="19">
        <v>44945</v>
      </c>
      <c r="AS5">
        <v>1</v>
      </c>
    </row>
    <row r="6" spans="1:45" x14ac:dyDescent="0.3">
      <c r="D6" s="8" t="s">
        <v>65</v>
      </c>
      <c r="E6" s="8">
        <f t="shared" si="0"/>
        <v>4</v>
      </c>
      <c r="N6" s="8">
        <v>23</v>
      </c>
      <c r="O6">
        <v>2</v>
      </c>
      <c r="Q6" t="s">
        <v>198</v>
      </c>
      <c r="R6">
        <f>SUMIFS(O:O, N:N, "&gt;35",N:N, "&lt;=40")</f>
        <v>19</v>
      </c>
      <c r="T6" s="8" t="s">
        <v>204</v>
      </c>
      <c r="U6">
        <v>9</v>
      </c>
      <c r="W6" s="10" t="s">
        <v>187</v>
      </c>
      <c r="X6">
        <v>167</v>
      </c>
      <c r="Z6" s="8" t="s">
        <v>53</v>
      </c>
      <c r="AA6">
        <v>11</v>
      </c>
      <c r="AC6" s="8" t="s">
        <v>65</v>
      </c>
      <c r="AD6">
        <v>4</v>
      </c>
      <c r="AR6" s="19">
        <v>44946</v>
      </c>
      <c r="AS6">
        <v>3</v>
      </c>
    </row>
    <row r="7" spans="1:45" x14ac:dyDescent="0.3">
      <c r="D7" s="8" t="s">
        <v>36</v>
      </c>
      <c r="E7" s="8">
        <f t="shared" si="0"/>
        <v>8</v>
      </c>
      <c r="N7" s="8">
        <v>24</v>
      </c>
      <c r="O7">
        <v>4</v>
      </c>
      <c r="Q7" t="s">
        <v>199</v>
      </c>
      <c r="R7">
        <f>SUMIFS(O:O, N:N, "&gt;40")</f>
        <v>29</v>
      </c>
      <c r="T7" s="8" t="s">
        <v>205</v>
      </c>
      <c r="U7">
        <v>13</v>
      </c>
      <c r="Z7" s="8" t="s">
        <v>187</v>
      </c>
      <c r="AA7">
        <v>100</v>
      </c>
      <c r="AC7" s="8" t="s">
        <v>36</v>
      </c>
      <c r="AD7">
        <v>8</v>
      </c>
      <c r="AR7" s="19">
        <v>44949</v>
      </c>
      <c r="AS7">
        <v>1</v>
      </c>
    </row>
    <row r="8" spans="1:45" x14ac:dyDescent="0.3">
      <c r="D8" s="8" t="s">
        <v>46</v>
      </c>
      <c r="E8" s="8">
        <f t="shared" si="0"/>
        <v>4</v>
      </c>
      <c r="N8" s="8">
        <v>25</v>
      </c>
      <c r="O8">
        <v>6</v>
      </c>
      <c r="T8" s="8" t="s">
        <v>206</v>
      </c>
      <c r="U8">
        <v>7</v>
      </c>
      <c r="AC8" s="8" t="s">
        <v>46</v>
      </c>
      <c r="AD8">
        <v>4</v>
      </c>
      <c r="AR8" s="19">
        <v>44950</v>
      </c>
      <c r="AS8">
        <v>8</v>
      </c>
    </row>
    <row r="9" spans="1:45" x14ac:dyDescent="0.3">
      <c r="D9" s="8" t="s">
        <v>77</v>
      </c>
      <c r="E9" s="8">
        <f t="shared" si="0"/>
        <v>7</v>
      </c>
      <c r="N9" s="8">
        <v>27</v>
      </c>
      <c r="O9">
        <v>3</v>
      </c>
      <c r="T9" s="8" t="s">
        <v>207</v>
      </c>
      <c r="U9">
        <v>7</v>
      </c>
      <c r="AC9" s="8" t="s">
        <v>77</v>
      </c>
      <c r="AD9">
        <v>7</v>
      </c>
      <c r="AR9" s="19">
        <v>44958</v>
      </c>
      <c r="AS9">
        <v>1</v>
      </c>
    </row>
    <row r="10" spans="1:45" x14ac:dyDescent="0.3">
      <c r="D10" s="8" t="s">
        <v>42</v>
      </c>
      <c r="E10" s="8">
        <f t="shared" si="0"/>
        <v>1</v>
      </c>
      <c r="N10" s="8">
        <v>29</v>
      </c>
      <c r="O10">
        <v>6</v>
      </c>
      <c r="T10" s="8" t="s">
        <v>208</v>
      </c>
      <c r="U10">
        <v>9</v>
      </c>
      <c r="AC10" s="8" t="s">
        <v>42</v>
      </c>
      <c r="AD10">
        <v>1</v>
      </c>
      <c r="AR10" s="19">
        <v>44959</v>
      </c>
      <c r="AS10">
        <v>3</v>
      </c>
    </row>
    <row r="11" spans="1:45" x14ac:dyDescent="0.3">
      <c r="D11" s="8" t="s">
        <v>32</v>
      </c>
      <c r="E11" s="8">
        <f t="shared" si="0"/>
        <v>3</v>
      </c>
      <c r="N11" s="8">
        <v>30</v>
      </c>
      <c r="O11">
        <v>6</v>
      </c>
      <c r="T11" s="8" t="s">
        <v>231</v>
      </c>
      <c r="U11">
        <v>3</v>
      </c>
      <c r="AC11" s="8" t="s">
        <v>32</v>
      </c>
      <c r="AD11">
        <v>3</v>
      </c>
      <c r="AR11" s="19">
        <v>44962</v>
      </c>
      <c r="AS11">
        <v>1</v>
      </c>
    </row>
    <row r="12" spans="1:45" x14ac:dyDescent="0.3">
      <c r="D12" s="8" t="s">
        <v>191</v>
      </c>
      <c r="E12" s="8">
        <f t="shared" si="0"/>
        <v>9</v>
      </c>
      <c r="N12" s="8">
        <v>31</v>
      </c>
      <c r="O12">
        <v>4</v>
      </c>
      <c r="T12" s="8" t="s">
        <v>209</v>
      </c>
      <c r="U12">
        <v>9</v>
      </c>
      <c r="AC12" s="8" t="s">
        <v>191</v>
      </c>
      <c r="AD12">
        <v>9</v>
      </c>
      <c r="AR12" s="19">
        <v>44963</v>
      </c>
      <c r="AS12">
        <v>1</v>
      </c>
    </row>
    <row r="13" spans="1:45" x14ac:dyDescent="0.3">
      <c r="D13" s="8" t="s">
        <v>28</v>
      </c>
      <c r="E13" s="8">
        <f t="shared" si="0"/>
        <v>9</v>
      </c>
      <c r="N13" s="8">
        <v>32</v>
      </c>
      <c r="O13">
        <v>2</v>
      </c>
      <c r="T13" s="8" t="s">
        <v>210</v>
      </c>
      <c r="U13">
        <v>12</v>
      </c>
      <c r="AC13" s="8" t="s">
        <v>28</v>
      </c>
      <c r="AD13">
        <v>9</v>
      </c>
      <c r="AR13" s="19">
        <v>44964</v>
      </c>
      <c r="AS13">
        <v>6</v>
      </c>
    </row>
    <row r="14" spans="1:45" x14ac:dyDescent="0.3">
      <c r="D14" s="8" t="s">
        <v>62</v>
      </c>
      <c r="E14" s="8">
        <f t="shared" si="0"/>
        <v>6</v>
      </c>
      <c r="N14" s="8">
        <v>33</v>
      </c>
      <c r="O14">
        <v>2</v>
      </c>
      <c r="T14" s="8" t="s">
        <v>211</v>
      </c>
      <c r="U14">
        <v>3</v>
      </c>
      <c r="Z14" s="8" t="s">
        <v>27</v>
      </c>
      <c r="AA14">
        <f>IFERROR(VLOOKUP(Z14,$Z$2:$AA$7,2,),0)</f>
        <v>13</v>
      </c>
      <c r="AC14" s="8" t="s">
        <v>62</v>
      </c>
      <c r="AD14">
        <v>6</v>
      </c>
      <c r="AR14" s="19">
        <v>44970</v>
      </c>
      <c r="AS14">
        <v>5</v>
      </c>
    </row>
    <row r="15" spans="1:45" x14ac:dyDescent="0.3">
      <c r="D15" s="8" t="s">
        <v>51</v>
      </c>
      <c r="E15" s="8">
        <f t="shared" si="0"/>
        <v>5</v>
      </c>
      <c r="N15" s="8">
        <v>34</v>
      </c>
      <c r="O15">
        <v>5</v>
      </c>
      <c r="T15" s="8" t="s">
        <v>187</v>
      </c>
      <c r="U15">
        <v>100</v>
      </c>
      <c r="Z15" s="8" t="s">
        <v>17</v>
      </c>
      <c r="AA15">
        <f t="shared" ref="AA15:AA17" si="1">IFERROR(VLOOKUP(Z15,$Z$2:$AA$7,2,),0)</f>
        <v>71</v>
      </c>
      <c r="AC15" s="8" t="s">
        <v>51</v>
      </c>
      <c r="AD15">
        <v>5</v>
      </c>
      <c r="AR15" s="19">
        <v>44975</v>
      </c>
      <c r="AS15">
        <v>5</v>
      </c>
    </row>
    <row r="16" spans="1:45" x14ac:dyDescent="0.3">
      <c r="D16" s="8" t="s">
        <v>192</v>
      </c>
      <c r="E16" s="8">
        <f t="shared" si="0"/>
        <v>5</v>
      </c>
      <c r="N16" s="8">
        <v>35</v>
      </c>
      <c r="O16">
        <v>2</v>
      </c>
      <c r="Z16" s="8" t="s">
        <v>53</v>
      </c>
      <c r="AA16">
        <f t="shared" si="1"/>
        <v>11</v>
      </c>
      <c r="AC16" s="8" t="s">
        <v>192</v>
      </c>
      <c r="AD16">
        <v>5</v>
      </c>
      <c r="AR16" s="19">
        <v>44980</v>
      </c>
      <c r="AS16">
        <v>1</v>
      </c>
    </row>
    <row r="17" spans="4:45" x14ac:dyDescent="0.3">
      <c r="D17" s="8" t="s">
        <v>92</v>
      </c>
      <c r="E17" s="8">
        <f t="shared" si="0"/>
        <v>8</v>
      </c>
      <c r="N17" s="8">
        <v>36</v>
      </c>
      <c r="O17">
        <v>6</v>
      </c>
      <c r="Z17" s="8" t="s">
        <v>68</v>
      </c>
      <c r="AA17">
        <f t="shared" si="1"/>
        <v>5</v>
      </c>
      <c r="AC17" s="8" t="s">
        <v>92</v>
      </c>
      <c r="AD17">
        <v>8</v>
      </c>
      <c r="AR17" s="19">
        <v>44981</v>
      </c>
      <c r="AS17">
        <v>1</v>
      </c>
    </row>
    <row r="18" spans="4:45" x14ac:dyDescent="0.3">
      <c r="D18" s="8" t="s">
        <v>74</v>
      </c>
      <c r="E18" s="8">
        <f t="shared" si="0"/>
        <v>5</v>
      </c>
      <c r="N18" s="8">
        <v>37</v>
      </c>
      <c r="O18">
        <v>2</v>
      </c>
      <c r="AC18" s="8" t="s">
        <v>74</v>
      </c>
      <c r="AD18">
        <v>5</v>
      </c>
      <c r="AR18" s="19">
        <v>44982</v>
      </c>
      <c r="AS18">
        <v>3</v>
      </c>
    </row>
    <row r="19" spans="4:45" x14ac:dyDescent="0.3">
      <c r="D19" s="8" t="s">
        <v>221</v>
      </c>
      <c r="E19">
        <f>SUM(E3:E18)</f>
        <v>100</v>
      </c>
      <c r="N19" s="8">
        <v>38</v>
      </c>
      <c r="O19">
        <v>2</v>
      </c>
      <c r="Z19" s="8"/>
      <c r="AC19" s="8" t="s">
        <v>187</v>
      </c>
      <c r="AD19">
        <v>100</v>
      </c>
      <c r="AR19" s="19">
        <v>44985</v>
      </c>
      <c r="AS19">
        <v>1</v>
      </c>
    </row>
    <row r="20" spans="4:45" x14ac:dyDescent="0.3">
      <c r="N20" s="8">
        <v>39</v>
      </c>
      <c r="O20">
        <v>5</v>
      </c>
      <c r="AR20" s="19">
        <v>44986</v>
      </c>
      <c r="AS20">
        <v>3</v>
      </c>
    </row>
    <row r="21" spans="4:45" x14ac:dyDescent="0.3">
      <c r="N21" s="8">
        <v>40</v>
      </c>
      <c r="O21">
        <v>4</v>
      </c>
      <c r="AR21" s="19">
        <v>44989</v>
      </c>
      <c r="AS21">
        <v>2</v>
      </c>
    </row>
    <row r="22" spans="4:45" x14ac:dyDescent="0.3">
      <c r="N22" s="8">
        <v>41</v>
      </c>
      <c r="O22">
        <v>5</v>
      </c>
      <c r="AR22" s="19">
        <v>44991</v>
      </c>
      <c r="AS22">
        <v>4</v>
      </c>
    </row>
    <row r="23" spans="4:45" x14ac:dyDescent="0.3">
      <c r="N23" s="8">
        <v>42</v>
      </c>
      <c r="O23">
        <v>5</v>
      </c>
      <c r="AR23" s="19">
        <v>44995</v>
      </c>
      <c r="AS23">
        <v>1</v>
      </c>
    </row>
    <row r="24" spans="4:45" x14ac:dyDescent="0.3">
      <c r="N24" s="8">
        <v>43</v>
      </c>
      <c r="O24">
        <v>2</v>
      </c>
      <c r="AR24" s="19">
        <v>44996</v>
      </c>
      <c r="AS24">
        <v>12</v>
      </c>
    </row>
    <row r="25" spans="4:45" x14ac:dyDescent="0.3">
      <c r="N25" s="8">
        <v>44</v>
      </c>
      <c r="O25">
        <v>3</v>
      </c>
      <c r="AR25" s="19">
        <v>45008</v>
      </c>
      <c r="AS25">
        <v>5</v>
      </c>
    </row>
    <row r="26" spans="4:45" x14ac:dyDescent="0.3">
      <c r="N26" s="8">
        <v>45</v>
      </c>
      <c r="O26">
        <v>5</v>
      </c>
      <c r="AR26" s="19">
        <v>45013</v>
      </c>
      <c r="AS26">
        <v>5</v>
      </c>
    </row>
    <row r="27" spans="4:45" x14ac:dyDescent="0.3">
      <c r="N27" s="8">
        <v>46</v>
      </c>
      <c r="O27">
        <v>4</v>
      </c>
      <c r="AR27" s="19">
        <v>45018</v>
      </c>
      <c r="AS27">
        <v>4</v>
      </c>
    </row>
    <row r="28" spans="4:45" x14ac:dyDescent="0.3">
      <c r="N28" s="8">
        <v>47</v>
      </c>
      <c r="O28">
        <v>1</v>
      </c>
      <c r="AR28" s="19">
        <v>45022</v>
      </c>
      <c r="AS28">
        <v>2</v>
      </c>
    </row>
    <row r="29" spans="4:45" x14ac:dyDescent="0.3">
      <c r="N29" s="8">
        <v>48</v>
      </c>
      <c r="O29">
        <v>4</v>
      </c>
      <c r="AR29" s="19">
        <v>45024</v>
      </c>
      <c r="AS29">
        <v>1</v>
      </c>
    </row>
    <row r="30" spans="4:45" x14ac:dyDescent="0.3">
      <c r="N30" s="8" t="s">
        <v>187</v>
      </c>
      <c r="O30">
        <v>100</v>
      </c>
      <c r="AR30" s="19">
        <v>45025</v>
      </c>
      <c r="AS30">
        <v>3</v>
      </c>
    </row>
    <row r="31" spans="4:45" x14ac:dyDescent="0.3">
      <c r="AR31" s="19">
        <v>45028</v>
      </c>
      <c r="AS31">
        <v>10</v>
      </c>
    </row>
    <row r="32" spans="4:45" x14ac:dyDescent="0.3">
      <c r="AR32" s="19">
        <v>45038</v>
      </c>
      <c r="AS32">
        <v>3</v>
      </c>
    </row>
    <row r="33" spans="44:45" x14ac:dyDescent="0.3">
      <c r="AR33" s="19">
        <v>45041</v>
      </c>
      <c r="AS33">
        <v>2</v>
      </c>
    </row>
    <row r="34" spans="44:45" x14ac:dyDescent="0.3">
      <c r="AR34" s="19">
        <v>45043</v>
      </c>
      <c r="AS34">
        <v>1</v>
      </c>
    </row>
    <row r="35" spans="44:45" x14ac:dyDescent="0.3">
      <c r="AR35" s="19">
        <v>45044</v>
      </c>
      <c r="AS35">
        <v>3</v>
      </c>
    </row>
    <row r="36" spans="44:45" x14ac:dyDescent="0.3">
      <c r="AR36" s="19">
        <v>45047</v>
      </c>
      <c r="AS36">
        <v>5</v>
      </c>
    </row>
    <row r="37" spans="44:45" x14ac:dyDescent="0.3">
      <c r="AR37" s="19">
        <v>45052</v>
      </c>
      <c r="AS37">
        <v>5</v>
      </c>
    </row>
    <row r="38" spans="44:45" x14ac:dyDescent="0.3">
      <c r="AR38" s="19">
        <v>45057</v>
      </c>
      <c r="AS38">
        <v>2</v>
      </c>
    </row>
    <row r="39" spans="44:45" x14ac:dyDescent="0.3">
      <c r="AR39" s="19">
        <v>45059</v>
      </c>
      <c r="AS39">
        <v>3</v>
      </c>
    </row>
    <row r="40" spans="44:45" x14ac:dyDescent="0.3">
      <c r="AR40" s="19">
        <v>45062</v>
      </c>
      <c r="AS40">
        <v>1</v>
      </c>
    </row>
    <row r="41" spans="44:45" x14ac:dyDescent="0.3">
      <c r="AR41" s="19">
        <v>45063</v>
      </c>
      <c r="AS41">
        <v>3</v>
      </c>
    </row>
    <row r="42" spans="44:45" x14ac:dyDescent="0.3">
      <c r="AR42" s="19">
        <v>45066</v>
      </c>
      <c r="AS42">
        <v>1</v>
      </c>
    </row>
    <row r="43" spans="44:45" x14ac:dyDescent="0.3">
      <c r="AR43" s="19">
        <v>45067</v>
      </c>
      <c r="AS43">
        <v>1</v>
      </c>
    </row>
    <row r="44" spans="44:45" x14ac:dyDescent="0.3">
      <c r="AR44" s="19">
        <v>45068</v>
      </c>
      <c r="AS44">
        <v>3</v>
      </c>
    </row>
    <row r="45" spans="44:45" x14ac:dyDescent="0.3">
      <c r="AR45" s="19">
        <v>45071</v>
      </c>
      <c r="AS45">
        <v>3</v>
      </c>
    </row>
    <row r="46" spans="44:45" x14ac:dyDescent="0.3">
      <c r="AR46" s="19">
        <v>45074</v>
      </c>
      <c r="AS46">
        <v>4</v>
      </c>
    </row>
    <row r="47" spans="44:45" x14ac:dyDescent="0.3">
      <c r="AR47" s="19">
        <v>45078</v>
      </c>
      <c r="AS47">
        <v>3</v>
      </c>
    </row>
    <row r="48" spans="44:45" x14ac:dyDescent="0.3">
      <c r="AR48" s="19">
        <v>45081</v>
      </c>
      <c r="AS48">
        <v>2</v>
      </c>
    </row>
    <row r="49" spans="44:45" x14ac:dyDescent="0.3">
      <c r="AR49" s="19">
        <v>45083</v>
      </c>
      <c r="AS49">
        <v>6</v>
      </c>
    </row>
    <row r="50" spans="44:45" x14ac:dyDescent="0.3">
      <c r="AR50" s="19">
        <v>45089</v>
      </c>
      <c r="AS50">
        <v>6</v>
      </c>
    </row>
    <row r="51" spans="44:45" x14ac:dyDescent="0.3">
      <c r="AR51" s="19">
        <v>45095</v>
      </c>
      <c r="AS51">
        <v>2</v>
      </c>
    </row>
    <row r="52" spans="44:45" x14ac:dyDescent="0.3">
      <c r="AR52" s="19">
        <v>45097</v>
      </c>
      <c r="AS52">
        <v>8</v>
      </c>
    </row>
    <row r="53" spans="44:45" x14ac:dyDescent="0.3">
      <c r="AR53" s="19">
        <v>45105</v>
      </c>
      <c r="AS53">
        <v>15</v>
      </c>
    </row>
    <row r="54" spans="44:45" x14ac:dyDescent="0.3">
      <c r="AR54" s="19">
        <v>45120</v>
      </c>
      <c r="AS54">
        <v>2</v>
      </c>
    </row>
    <row r="55" spans="44:45" x14ac:dyDescent="0.3">
      <c r="AR55" s="19">
        <v>45122</v>
      </c>
      <c r="AS55">
        <v>9</v>
      </c>
    </row>
    <row r="56" spans="44:45" x14ac:dyDescent="0.3">
      <c r="AR56" s="19">
        <v>45131</v>
      </c>
      <c r="AS56">
        <v>1</v>
      </c>
    </row>
    <row r="57" spans="44:45" x14ac:dyDescent="0.3">
      <c r="AR57" s="19">
        <v>45132</v>
      </c>
      <c r="AS57">
        <v>1</v>
      </c>
    </row>
    <row r="58" spans="44:45" x14ac:dyDescent="0.3">
      <c r="AR58" s="19">
        <v>45133</v>
      </c>
      <c r="AS58">
        <v>2</v>
      </c>
    </row>
    <row r="59" spans="44:45" x14ac:dyDescent="0.3">
      <c r="AR59" s="19">
        <v>45135</v>
      </c>
      <c r="AS59">
        <v>14</v>
      </c>
    </row>
    <row r="60" spans="44:45" x14ac:dyDescent="0.3">
      <c r="AR60" s="19">
        <v>45149</v>
      </c>
      <c r="AS60">
        <v>3</v>
      </c>
    </row>
    <row r="61" spans="44:45" x14ac:dyDescent="0.3">
      <c r="AR61" s="19">
        <v>45152</v>
      </c>
      <c r="AS61">
        <v>2</v>
      </c>
    </row>
    <row r="62" spans="44:45" x14ac:dyDescent="0.3">
      <c r="AR62" s="19">
        <v>45154</v>
      </c>
      <c r="AS62">
        <v>2</v>
      </c>
    </row>
    <row r="63" spans="44:45" x14ac:dyDescent="0.3">
      <c r="AR63" s="19">
        <v>45156</v>
      </c>
      <c r="AS63">
        <v>2</v>
      </c>
    </row>
    <row r="64" spans="44:45" x14ac:dyDescent="0.3">
      <c r="AR64" s="19">
        <v>45158</v>
      </c>
      <c r="AS64">
        <v>1</v>
      </c>
    </row>
    <row r="65" spans="44:45" x14ac:dyDescent="0.3">
      <c r="AR65" s="19">
        <v>45159</v>
      </c>
      <c r="AS65">
        <v>7</v>
      </c>
    </row>
    <row r="66" spans="44:45" x14ac:dyDescent="0.3">
      <c r="AR66" s="19">
        <v>45166</v>
      </c>
      <c r="AS66">
        <v>14</v>
      </c>
    </row>
    <row r="67" spans="44:45" x14ac:dyDescent="0.3">
      <c r="AR67" s="19">
        <v>45180</v>
      </c>
      <c r="AS67">
        <v>5</v>
      </c>
    </row>
    <row r="68" spans="44:45" x14ac:dyDescent="0.3">
      <c r="AR68" s="19">
        <v>45185</v>
      </c>
      <c r="AS68">
        <v>12</v>
      </c>
    </row>
    <row r="69" spans="44:45" x14ac:dyDescent="0.3">
      <c r="AR69" s="19">
        <v>45197</v>
      </c>
      <c r="AS69">
        <v>3</v>
      </c>
    </row>
    <row r="70" spans="44:45" x14ac:dyDescent="0.3">
      <c r="AR70" s="19">
        <v>45200</v>
      </c>
      <c r="AS70">
        <v>3</v>
      </c>
    </row>
    <row r="71" spans="44:45" x14ac:dyDescent="0.3">
      <c r="AR71" s="19">
        <v>45203</v>
      </c>
      <c r="AS71">
        <v>1</v>
      </c>
    </row>
    <row r="72" spans="44:45" x14ac:dyDescent="0.3">
      <c r="AR72" s="19">
        <v>45204</v>
      </c>
      <c r="AS72">
        <v>5</v>
      </c>
    </row>
    <row r="73" spans="44:45" x14ac:dyDescent="0.3">
      <c r="AR73" s="19">
        <v>45209</v>
      </c>
      <c r="AS73">
        <v>1</v>
      </c>
    </row>
    <row r="74" spans="44:45" x14ac:dyDescent="0.3">
      <c r="AR74" s="19">
        <v>45210</v>
      </c>
      <c r="AS74">
        <v>1</v>
      </c>
    </row>
    <row r="75" spans="44:45" x14ac:dyDescent="0.3">
      <c r="AR75" s="19">
        <v>45211</v>
      </c>
      <c r="AS75">
        <v>1</v>
      </c>
    </row>
    <row r="76" spans="44:45" x14ac:dyDescent="0.3">
      <c r="AR76" s="19">
        <v>45212</v>
      </c>
      <c r="AS76">
        <v>13</v>
      </c>
    </row>
    <row r="77" spans="44:45" x14ac:dyDescent="0.3">
      <c r="AR77" s="19">
        <v>45225</v>
      </c>
      <c r="AS77">
        <v>6</v>
      </c>
    </row>
    <row r="78" spans="44:45" x14ac:dyDescent="0.3">
      <c r="AR78" s="19">
        <v>45231</v>
      </c>
      <c r="AS78">
        <v>2</v>
      </c>
    </row>
    <row r="79" spans="44:45" x14ac:dyDescent="0.3">
      <c r="AR79" s="19">
        <v>45233</v>
      </c>
      <c r="AS79">
        <v>2</v>
      </c>
    </row>
    <row r="80" spans="44:45" x14ac:dyDescent="0.3">
      <c r="AR80" s="19">
        <v>45235</v>
      </c>
      <c r="AS80">
        <v>1</v>
      </c>
    </row>
    <row r="81" spans="44:45" x14ac:dyDescent="0.3">
      <c r="AR81" s="19">
        <v>45236</v>
      </c>
      <c r="AS81">
        <v>8</v>
      </c>
    </row>
    <row r="82" spans="44:45" x14ac:dyDescent="0.3">
      <c r="AR82" s="19">
        <v>45244</v>
      </c>
      <c r="AS82">
        <v>2</v>
      </c>
    </row>
    <row r="83" spans="44:45" x14ac:dyDescent="0.3">
      <c r="AR83" s="19">
        <v>45246</v>
      </c>
      <c r="AS83">
        <v>3</v>
      </c>
    </row>
    <row r="84" spans="44:45" x14ac:dyDescent="0.3">
      <c r="AR84" s="19">
        <v>45249</v>
      </c>
      <c r="AS84">
        <v>2</v>
      </c>
    </row>
    <row r="85" spans="44:45" x14ac:dyDescent="0.3">
      <c r="AR85" s="19">
        <v>45251</v>
      </c>
      <c r="AS85">
        <v>3</v>
      </c>
    </row>
    <row r="86" spans="44:45" x14ac:dyDescent="0.3">
      <c r="AR86" s="19">
        <v>45254</v>
      </c>
      <c r="AS86">
        <v>1</v>
      </c>
    </row>
    <row r="87" spans="44:45" x14ac:dyDescent="0.3">
      <c r="AR87" s="19">
        <v>45255</v>
      </c>
      <c r="AS87">
        <v>3</v>
      </c>
    </row>
    <row r="88" spans="44:45" x14ac:dyDescent="0.3">
      <c r="AR88" s="19">
        <v>45258</v>
      </c>
      <c r="AS88">
        <v>4</v>
      </c>
    </row>
    <row r="89" spans="44:45" x14ac:dyDescent="0.3">
      <c r="AR89" s="19">
        <v>45262</v>
      </c>
      <c r="AS89">
        <v>3</v>
      </c>
    </row>
    <row r="90" spans="44:45" x14ac:dyDescent="0.3">
      <c r="AR90" s="19">
        <v>45265</v>
      </c>
      <c r="AS90">
        <v>6</v>
      </c>
    </row>
    <row r="91" spans="44:45" x14ac:dyDescent="0.3">
      <c r="AR91" s="19">
        <v>45271</v>
      </c>
      <c r="AS91">
        <v>1</v>
      </c>
    </row>
    <row r="92" spans="44:45" x14ac:dyDescent="0.3">
      <c r="AR92" s="19" t="s">
        <v>187</v>
      </c>
      <c r="AS92">
        <v>335</v>
      </c>
    </row>
  </sheetData>
  <mergeCells count="1">
    <mergeCell ref="G1:I1"/>
  </mergeCells>
  <pageMargins left="0.7" right="0.7" top="0.75" bottom="0.75" header="0.3" footer="0.3"/>
  <ignoredErrors>
    <ignoredError sqref="R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BDEF4-F60B-471E-97C1-FE75D8D7E7B1}">
  <dimension ref="A1"/>
  <sheetViews>
    <sheetView showGridLines="0" showRowColHeaders="0" tabSelected="1" view="pageBreakPreview" zoomScale="85" zoomScaleNormal="85" zoomScaleSheetLayoutView="85" workbookViewId="0">
      <selection activeCell="V19" sqref="V19"/>
    </sheetView>
  </sheetViews>
  <sheetFormatPr defaultRowHeight="14.4" x14ac:dyDescent="0.3"/>
  <cols>
    <col min="1" max="16384" width="8.88671875" style="13"/>
  </cols>
  <sheetData/>
  <pageMargins left="0.39370078740157483" right="0.39370078740157483" top="0.39370078740157483" bottom="0.39370078740157483" header="0.31496062992125984" footer="0.31496062992125984"/>
  <pageSetup paperSize="3" scale="115" fitToHeight="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REKAP</vt:lpstr>
      <vt:lpstr>MP</vt:lpstr>
      <vt:lpstr>CALCULATION</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Ahmad Hayat</cp:lastModifiedBy>
  <cp:lastPrinted>2024-10-25T15:31:34Z</cp:lastPrinted>
  <dcterms:created xsi:type="dcterms:W3CDTF">2024-09-25T16:14:29Z</dcterms:created>
  <dcterms:modified xsi:type="dcterms:W3CDTF">2024-10-25T16:19:09Z</dcterms:modified>
</cp:coreProperties>
</file>