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LappyLoc\scratch\"/>
    </mc:Choice>
  </mc:AlternateContent>
  <xr:revisionPtr revIDLastSave="0" documentId="13_ncr:1_{A67366C5-2902-42B3-AFD5-3BB1396E6F41}" xr6:coauthVersionLast="45" xr6:coauthVersionMax="46" xr10:uidLastSave="{00000000-0000-0000-0000-000000000000}"/>
  <bookViews>
    <workbookView xWindow="-120" yWindow="-120" windowWidth="29040" windowHeight="16440" activeTab="2" xr2:uid="{00000000-000D-0000-FFFF-FFFF00000000}"/>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BasicInfo!$H$1:$H$325</definedName>
    <definedName name="_xlnm._FilterDatabase" localSheetId="6" hidden="1">HLZ!$K$1:$L$435</definedName>
    <definedName name="_xlnm._FilterDatabase" localSheetId="5" hidden="1">HXZ!$J$1:$J$462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2" i="2"/>
  <c r="I43" i="8" l="1"/>
  <c r="I47" i="8"/>
  <c r="I82" i="8" l="1"/>
  <c r="I17" i="8"/>
  <c r="C247" i="21"/>
  <c r="F156" i="2" s="1"/>
  <c r="C176" i="21"/>
  <c r="F155" i="2" s="1"/>
  <c r="J17" i="21"/>
  <c r="C17" i="21"/>
  <c r="F154" i="2" s="1"/>
  <c r="J15" i="21"/>
  <c r="C15" i="21"/>
  <c r="F153" i="2" l="1"/>
  <c r="H82" i="8"/>
  <c r="C83" i="21"/>
  <c r="F29" i="2" s="1"/>
  <c r="J229" i="21" l="1"/>
  <c r="C229" i="21"/>
  <c r="F33" i="2" s="1"/>
  <c r="C134" i="21"/>
  <c r="F81" i="2" s="1"/>
  <c r="C105" i="21" l="1"/>
  <c r="F250" i="2" s="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280" i="21" l="1"/>
  <c r="K265" i="21"/>
  <c r="J265" i="21"/>
  <c r="K143" i="21"/>
  <c r="K103" i="21" l="1"/>
  <c r="J208" i="21"/>
  <c r="C250" i="21" l="1"/>
  <c r="F200" i="2" s="1"/>
  <c r="J141" i="21" l="1"/>
  <c r="J14" i="21" l="1"/>
  <c r="K14" i="21"/>
  <c r="C14" i="21"/>
  <c r="F177" i="2" s="1"/>
  <c r="C22" i="21" l="1"/>
  <c r="F260" i="2" s="1"/>
  <c r="C260" i="21"/>
  <c r="F97" i="2" s="1"/>
  <c r="C89" i="21"/>
  <c r="F77" i="2" s="1"/>
  <c r="C90" i="21"/>
  <c r="F78" i="2" s="1"/>
  <c r="C39" i="21"/>
  <c r="C122" i="21"/>
  <c r="C211" i="21"/>
  <c r="F276" i="2" s="1"/>
  <c r="C304" i="21"/>
  <c r="C168" i="21"/>
  <c r="C118" i="21"/>
  <c r="C101" i="21"/>
  <c r="C102" i="21"/>
  <c r="C313" i="21"/>
  <c r="C109" i="21"/>
  <c r="C11" i="21"/>
  <c r="C85" i="21"/>
  <c r="C280" i="21"/>
  <c r="C130" i="21"/>
  <c r="C275" i="21"/>
  <c r="C307" i="21"/>
  <c r="C61" i="21"/>
  <c r="C262" i="21"/>
  <c r="C265" i="21"/>
  <c r="F65" i="2" s="1"/>
  <c r="C266" i="21"/>
  <c r="F66" i="2" s="1"/>
  <c r="C128" i="21"/>
  <c r="F114" i="2" s="1"/>
  <c r="C182" i="21"/>
  <c r="F240" i="2" s="1"/>
  <c r="C183" i="21"/>
  <c r="F241" i="2" s="1"/>
  <c r="C297" i="21"/>
  <c r="F194" i="2" s="1"/>
  <c r="C112" i="21"/>
  <c r="C140" i="21"/>
  <c r="F23" i="2" s="1"/>
  <c r="C7" i="21"/>
  <c r="C113" i="21"/>
  <c r="F103" i="2" s="1"/>
  <c r="C84" i="21"/>
  <c r="C62" i="21"/>
  <c r="F34" i="2" s="1"/>
  <c r="C63" i="21"/>
  <c r="F35" i="2" s="1"/>
  <c r="C191" i="21"/>
  <c r="C261" i="21"/>
  <c r="F227" i="2" s="1"/>
  <c r="C232" i="21"/>
  <c r="C299" i="21"/>
  <c r="C189" i="21"/>
  <c r="C41" i="21"/>
  <c r="C200" i="21"/>
  <c r="C184" i="21"/>
  <c r="F221" i="2" s="1"/>
  <c r="C207" i="21"/>
  <c r="C179" i="21"/>
  <c r="F239" i="2" s="1"/>
  <c r="C294" i="21"/>
  <c r="C216" i="21"/>
  <c r="C289" i="21"/>
  <c r="F131" i="2" s="1"/>
  <c r="C76" i="21"/>
  <c r="F188" i="2" s="1"/>
  <c r="C234" i="21"/>
  <c r="F189" i="2" s="1"/>
  <c r="C302" i="21"/>
  <c r="C137" i="21"/>
  <c r="C187" i="21"/>
  <c r="C248" i="21"/>
  <c r="C108" i="21"/>
  <c r="F75" i="2" s="1"/>
  <c r="C16" i="21"/>
  <c r="F83" i="2" s="1"/>
  <c r="C274" i="21"/>
  <c r="F84" i="2" s="1"/>
  <c r="C53" i="21"/>
  <c r="F90" i="2" s="1"/>
  <c r="C305" i="21"/>
  <c r="F93" i="2" s="1"/>
  <c r="C316" i="21"/>
  <c r="C171" i="21"/>
  <c r="F105" i="2" s="1"/>
  <c r="C172" i="21"/>
  <c r="F106" i="2" s="1"/>
  <c r="C173" i="21"/>
  <c r="F107" i="2" s="1"/>
  <c r="C174" i="21"/>
  <c r="F108" i="2" s="1"/>
  <c r="C131" i="21"/>
  <c r="F125" i="2" s="1"/>
  <c r="C44" i="21"/>
  <c r="F136" i="2" s="1"/>
  <c r="C218" i="21"/>
  <c r="F138" i="2" s="1"/>
  <c r="C36" i="21"/>
  <c r="F142" i="2" s="1"/>
  <c r="C107" i="21"/>
  <c r="F191" i="2" s="1"/>
  <c r="C121" i="21"/>
  <c r="F196" i="2" s="1"/>
  <c r="C170" i="21"/>
  <c r="F197" i="2" s="1"/>
  <c r="C40" i="21"/>
  <c r="F198" i="2" s="1"/>
  <c r="C310" i="21"/>
  <c r="C95" i="21"/>
  <c r="F285" i="2" s="1"/>
  <c r="C312" i="21"/>
  <c r="F290" i="2" s="1"/>
  <c r="C24" i="21"/>
  <c r="C64" i="21"/>
  <c r="C70" i="21"/>
  <c r="F300" i="2" s="1"/>
  <c r="C72" i="21"/>
  <c r="C73" i="21"/>
  <c r="C74" i="21"/>
  <c r="C244" i="21"/>
  <c r="C268" i="21"/>
  <c r="F307" i="2" s="1"/>
  <c r="C82" i="21"/>
  <c r="F314" i="2" s="1"/>
  <c r="C287" i="21"/>
  <c r="F315" i="2" s="1"/>
  <c r="C239" i="21"/>
  <c r="F9" i="2" s="1"/>
  <c r="C28" i="21"/>
  <c r="F10" i="2" s="1"/>
  <c r="C29" i="21"/>
  <c r="F11" i="2" s="1"/>
  <c r="C33" i="21"/>
  <c r="F12" i="2" s="1"/>
  <c r="C34" i="21"/>
  <c r="F13" i="2" s="1"/>
  <c r="C35" i="21"/>
  <c r="F14" i="2" s="1"/>
  <c r="C150" i="21"/>
  <c r="F21" i="2" s="1"/>
  <c r="C272" i="21"/>
  <c r="F40" i="2" s="1"/>
  <c r="C273" i="21"/>
  <c r="F41" i="2" s="1"/>
  <c r="C19" i="21"/>
  <c r="F99" i="2" s="1"/>
  <c r="C59" i="21"/>
  <c r="F116" i="2" s="1"/>
  <c r="C233" i="21"/>
  <c r="F119" i="2" s="1"/>
  <c r="C325" i="21"/>
  <c r="F121" i="2" s="1"/>
  <c r="C30" i="21"/>
  <c r="F124" i="2" s="1"/>
  <c r="C231" i="21"/>
  <c r="F129" i="2" s="1"/>
  <c r="C3" i="21"/>
  <c r="F164" i="2" s="1"/>
  <c r="C50" i="21"/>
  <c r="F172" i="2" s="1"/>
  <c r="C311" i="21"/>
  <c r="F226" i="2" s="1"/>
  <c r="C106" i="21"/>
  <c r="F228" i="2" s="1"/>
  <c r="C146" i="21"/>
  <c r="F253" i="2" s="1"/>
  <c r="C147" i="21"/>
  <c r="F254" i="2" s="1"/>
  <c r="C43" i="21"/>
  <c r="F294" i="2" s="1"/>
  <c r="C71" i="21"/>
  <c r="F301" i="2" s="1"/>
  <c r="C245" i="21"/>
  <c r="F306" i="2" s="1"/>
  <c r="C49" i="21"/>
  <c r="F171" i="2" s="1"/>
  <c r="C282" i="21"/>
  <c r="C314" i="21"/>
  <c r="C315" i="21"/>
  <c r="C317" i="21"/>
  <c r="C296" i="21"/>
  <c r="C88" i="21"/>
  <c r="C27" i="21"/>
  <c r="F15" i="2" s="1"/>
  <c r="C149" i="21"/>
  <c r="F20" i="2" s="1"/>
  <c r="C151" i="21"/>
  <c r="F22" i="2" s="1"/>
  <c r="C38" i="21"/>
  <c r="F24" i="2" s="1"/>
  <c r="C162" i="21"/>
  <c r="C110" i="21"/>
  <c r="F30" i="2" s="1"/>
  <c r="C190" i="21"/>
  <c r="C270" i="21"/>
  <c r="F38" i="2" s="1"/>
  <c r="C271" i="21"/>
  <c r="F39" i="2" s="1"/>
  <c r="C54" i="21"/>
  <c r="F42" i="2" s="1"/>
  <c r="C221" i="21"/>
  <c r="F45" i="2" s="1"/>
  <c r="C81" i="21"/>
  <c r="F51" i="2" s="1"/>
  <c r="C66" i="21"/>
  <c r="C161" i="21"/>
  <c r="F59" i="2" s="1"/>
  <c r="C180" i="21"/>
  <c r="F60" i="2" s="1"/>
  <c r="C48" i="21"/>
  <c r="F62" i="2" s="1"/>
  <c r="C283" i="21"/>
  <c r="F76" i="2" s="1"/>
  <c r="C132" i="21"/>
  <c r="F79" i="2" s="1"/>
  <c r="C258" i="21"/>
  <c r="F88" i="2" s="1"/>
  <c r="C267" i="21"/>
  <c r="F96" i="2" s="1"/>
  <c r="C18" i="21"/>
  <c r="C58" i="21"/>
  <c r="F115" i="2" s="1"/>
  <c r="C139" i="21"/>
  <c r="C160" i="21"/>
  <c r="C169" i="21"/>
  <c r="C243" i="21"/>
  <c r="C103" i="21"/>
  <c r="C201" i="21"/>
  <c r="C203" i="21"/>
  <c r="F185" i="2" s="1"/>
  <c r="C198" i="21"/>
  <c r="F181" i="2" s="1"/>
  <c r="C204" i="21"/>
  <c r="F186" i="2" s="1"/>
  <c r="C199" i="21"/>
  <c r="F182" i="2" s="1"/>
  <c r="C205" i="21"/>
  <c r="F187" i="2" s="1"/>
  <c r="C193" i="21"/>
  <c r="F178" i="2" s="1"/>
  <c r="C196" i="21"/>
  <c r="F179" i="2" s="1"/>
  <c r="C202" i="21"/>
  <c r="F184" i="2" s="1"/>
  <c r="C197" i="21"/>
  <c r="F180" i="2" s="1"/>
  <c r="C251" i="21"/>
  <c r="F201" i="2" s="1"/>
  <c r="C249" i="21"/>
  <c r="F199" i="2" s="1"/>
  <c r="C157" i="21"/>
  <c r="C192" i="21"/>
  <c r="F208" i="2" s="1"/>
  <c r="C194" i="21"/>
  <c r="C37" i="21"/>
  <c r="F213" i="2" s="1"/>
  <c r="C57" i="21"/>
  <c r="C206" i="21"/>
  <c r="C321" i="21"/>
  <c r="F229" i="2" s="1"/>
  <c r="C322" i="21"/>
  <c r="F230" i="2" s="1"/>
  <c r="C323" i="21"/>
  <c r="F231" i="2" s="1"/>
  <c r="C65" i="21"/>
  <c r="C148" i="21"/>
  <c r="F235" i="2" s="1"/>
  <c r="C277" i="21"/>
  <c r="F246" i="2" s="1"/>
  <c r="C276" i="21"/>
  <c r="F245" i="2" s="1"/>
  <c r="C279" i="21"/>
  <c r="F248" i="2" s="1"/>
  <c r="C278" i="21"/>
  <c r="F247" i="2" s="1"/>
  <c r="C143" i="21"/>
  <c r="F251" i="2" s="1"/>
  <c r="C145" i="21"/>
  <c r="C175" i="21"/>
  <c r="C224" i="21"/>
  <c r="C51" i="21"/>
  <c r="F271" i="2" s="1"/>
  <c r="C253" i="21"/>
  <c r="C75" i="21"/>
  <c r="F311" i="2" s="1"/>
  <c r="C264" i="21"/>
  <c r="F313" i="2" s="1"/>
  <c r="C2" i="21"/>
  <c r="F322" i="2" s="1"/>
  <c r="C301" i="21"/>
  <c r="F324" i="2" s="1"/>
  <c r="C138" i="21"/>
  <c r="C181" i="21"/>
  <c r="F31" i="2" s="1"/>
  <c r="C252" i="21"/>
  <c r="F126" i="2" s="1"/>
  <c r="C153" i="21"/>
  <c r="C8" i="21"/>
  <c r="F100" i="2" s="1"/>
  <c r="C9" i="21"/>
  <c r="F101" i="2" s="1"/>
  <c r="C306" i="21"/>
  <c r="C226" i="21"/>
  <c r="F211" i="2" s="1"/>
  <c r="C227" i="21"/>
  <c r="F212" i="2" s="1"/>
  <c r="C124" i="21"/>
  <c r="C78" i="21"/>
  <c r="F238" i="2" s="1"/>
  <c r="C32" i="21"/>
  <c r="F272" i="2" s="1"/>
  <c r="C158" i="21"/>
  <c r="F203" i="2" s="1"/>
  <c r="C159" i="21"/>
  <c r="F204" i="2" s="1"/>
  <c r="C163" i="21"/>
  <c r="F26" i="2" s="1"/>
  <c r="C214" i="21"/>
  <c r="F68" i="2" s="1"/>
  <c r="C235" i="21"/>
  <c r="F70" i="2" s="1"/>
  <c r="C263" i="21"/>
  <c r="F223" i="2" s="1"/>
  <c r="C117" i="21"/>
  <c r="F233" i="2" s="1"/>
  <c r="C217" i="21"/>
  <c r="F234" i="2" s="1"/>
  <c r="C69" i="21"/>
  <c r="F295" i="2" s="1"/>
  <c r="C52" i="21"/>
  <c r="F262" i="2" s="1"/>
  <c r="C86" i="21"/>
  <c r="F263" i="2" s="1"/>
  <c r="C237" i="21"/>
  <c r="F264" i="2" s="1"/>
  <c r="C240" i="21"/>
  <c r="F265" i="2" s="1"/>
  <c r="C241" i="21"/>
  <c r="F266" i="2" s="1"/>
  <c r="C255" i="21"/>
  <c r="F267" i="2" s="1"/>
  <c r="C284" i="21"/>
  <c r="F268" i="2" s="1"/>
  <c r="C285" i="21"/>
  <c r="F269" i="2" s="1"/>
  <c r="C286" i="21"/>
  <c r="F270" i="2" s="1"/>
  <c r="C230" i="21"/>
  <c r="C87" i="21"/>
  <c r="F95" i="2" s="1"/>
  <c r="C10" i="21"/>
  <c r="C256" i="21"/>
  <c r="C141" i="21"/>
  <c r="C104" i="21"/>
  <c r="C31" i="21"/>
  <c r="F159" i="2" s="1"/>
  <c r="C100" i="21"/>
  <c r="F192" i="2" s="1"/>
  <c r="C238" i="21"/>
  <c r="F193" i="2" s="1"/>
  <c r="C210" i="21"/>
  <c r="F72" i="2" s="1"/>
  <c r="C213" i="21"/>
  <c r="F73" i="2" s="1"/>
  <c r="C320" i="21"/>
  <c r="C91" i="21"/>
  <c r="F92" i="2" s="1"/>
  <c r="C242" i="21"/>
  <c r="C208" i="21"/>
  <c r="C6" i="21"/>
  <c r="C67" i="21"/>
  <c r="C300" i="21"/>
  <c r="F323" i="2" s="1"/>
  <c r="C178" i="21"/>
  <c r="C126" i="21"/>
  <c r="C68" i="21"/>
  <c r="C129" i="21"/>
  <c r="F3" i="2" s="1"/>
  <c r="C152" i="21"/>
  <c r="F4" i="2" s="1"/>
  <c r="C154" i="21"/>
  <c r="C155" i="21"/>
  <c r="C156" i="21"/>
  <c r="F7" i="2" s="1"/>
  <c r="C186" i="21"/>
  <c r="F8" i="2" s="1"/>
  <c r="C164" i="21"/>
  <c r="F16" i="2" s="1"/>
  <c r="C167" i="21"/>
  <c r="C209" i="21"/>
  <c r="F130" i="2" s="1"/>
  <c r="C77" i="21"/>
  <c r="F104" i="2" s="1"/>
  <c r="C293" i="21"/>
  <c r="C295" i="21"/>
  <c r="C324" i="21"/>
  <c r="C12" i="21"/>
  <c r="F133" i="2" s="1"/>
  <c r="C42" i="21"/>
  <c r="F135" i="2" s="1"/>
  <c r="C26" i="21"/>
  <c r="C308" i="21"/>
  <c r="F167" i="2" s="1"/>
  <c r="C135" i="21"/>
  <c r="F214" i="2" s="1"/>
  <c r="C46" i="21"/>
  <c r="C292" i="21"/>
  <c r="C94" i="21"/>
  <c r="F281" i="2" s="1"/>
  <c r="C228" i="21"/>
  <c r="F282" i="2" s="1"/>
  <c r="C92" i="21"/>
  <c r="F283" i="2" s="1"/>
  <c r="C93" i="21"/>
  <c r="F284" i="2" s="1"/>
  <c r="C96" i="21"/>
  <c r="F286" i="2" s="1"/>
  <c r="C97" i="21"/>
  <c r="F287" i="2" s="1"/>
  <c r="C98" i="21"/>
  <c r="F288" i="2" s="1"/>
  <c r="C99" i="21"/>
  <c r="F289" i="2" s="1"/>
  <c r="C165" i="21"/>
  <c r="F27" i="2" s="1"/>
  <c r="C166" i="21"/>
  <c r="F28" i="2" s="1"/>
  <c r="C195" i="21"/>
  <c r="C55" i="21"/>
  <c r="F43" i="2" s="1"/>
  <c r="C56" i="21"/>
  <c r="F44" i="2" s="1"/>
  <c r="C222" i="21"/>
  <c r="F46" i="2" s="1"/>
  <c r="C223" i="21"/>
  <c r="F47" i="2" s="1"/>
  <c r="C303" i="21"/>
  <c r="F50" i="2" s="1"/>
  <c r="C127" i="21"/>
  <c r="F58" i="2" s="1"/>
  <c r="C47" i="21"/>
  <c r="F61" i="2" s="1"/>
  <c r="C188" i="21"/>
  <c r="F64" i="2" s="1"/>
  <c r="C215" i="21"/>
  <c r="F69" i="2" s="1"/>
  <c r="C236" i="21"/>
  <c r="F71" i="2" s="1"/>
  <c r="C133" i="21"/>
  <c r="F80" i="2" s="1"/>
  <c r="C257" i="21"/>
  <c r="F87" i="2" s="1"/>
  <c r="C259" i="21"/>
  <c r="F89" i="2" s="1"/>
  <c r="C177" i="21"/>
  <c r="F91" i="2" s="1"/>
  <c r="C13" i="21"/>
  <c r="F134" i="2" s="1"/>
  <c r="C45" i="21"/>
  <c r="F137" i="2" s="1"/>
  <c r="C219" i="21"/>
  <c r="F139" i="2" s="1"/>
  <c r="C220" i="21"/>
  <c r="F140" i="2" s="1"/>
  <c r="C4" i="21"/>
  <c r="F144" i="2" s="1"/>
  <c r="C5" i="21"/>
  <c r="F145" i="2" s="1"/>
  <c r="C111" i="21"/>
  <c r="F146" i="2" s="1"/>
  <c r="C119" i="21"/>
  <c r="F150" i="2" s="1"/>
  <c r="C120" i="21"/>
  <c r="F151" i="2" s="1"/>
  <c r="C281" i="21"/>
  <c r="F152" i="2" s="1"/>
  <c r="C114" i="21"/>
  <c r="F147" i="2" s="1"/>
  <c r="C115" i="21"/>
  <c r="F148" i="2" s="1"/>
  <c r="C116" i="21"/>
  <c r="F149" i="2" s="1"/>
  <c r="C142" i="21"/>
  <c r="F158" i="2" s="1"/>
  <c r="C144" i="21"/>
  <c r="C309" i="21"/>
  <c r="F168" i="2" s="1"/>
  <c r="C298" i="21"/>
  <c r="F195" i="2" s="1"/>
  <c r="C136" i="21"/>
  <c r="F215" i="2" s="1"/>
  <c r="C60" i="21"/>
  <c r="F217" i="2" s="1"/>
  <c r="C290" i="21"/>
  <c r="F219" i="2" s="1"/>
  <c r="C291" i="21"/>
  <c r="F220" i="2" s="1"/>
  <c r="C185" i="21"/>
  <c r="F222" i="2" s="1"/>
  <c r="C125" i="21"/>
  <c r="F237" i="2" s="1"/>
  <c r="C225" i="21"/>
  <c r="F257" i="2" s="1"/>
  <c r="C21" i="21"/>
  <c r="F259" i="2" s="1"/>
  <c r="C23" i="21"/>
  <c r="F261" i="2" s="1"/>
  <c r="C123" i="21"/>
  <c r="F275" i="2" s="1"/>
  <c r="C212" i="21"/>
  <c r="F277" i="2" s="1"/>
  <c r="C254" i="21"/>
  <c r="F279" i="2" s="1"/>
  <c r="C25" i="21"/>
  <c r="F298" i="2" s="1"/>
  <c r="C269" i="21"/>
  <c r="F308" i="2" s="1"/>
  <c r="C288" i="21"/>
  <c r="F316" i="2" s="1"/>
  <c r="C79" i="21"/>
  <c r="F317" i="2" s="1"/>
  <c r="C80" i="21"/>
  <c r="F318" i="2" s="1"/>
  <c r="C246" i="21"/>
  <c r="F319" i="2" s="1"/>
  <c r="C318" i="21"/>
  <c r="F320" i="2" s="1"/>
  <c r="C319" i="21"/>
  <c r="F321" i="2" s="1"/>
  <c r="C20" i="21"/>
  <c r="F258" i="2" s="1"/>
  <c r="J304" i="21"/>
  <c r="J102" i="21"/>
  <c r="J101" i="21"/>
  <c r="H13" i="8" l="1"/>
  <c r="F74" i="2"/>
  <c r="H55" i="8"/>
  <c r="F256" i="2"/>
  <c r="H37" i="8"/>
  <c r="F202" i="2"/>
  <c r="F183" i="2"/>
  <c r="H35" i="8"/>
  <c r="H89" i="8"/>
  <c r="F176" i="2"/>
  <c r="H16" i="8"/>
  <c r="F94" i="2"/>
  <c r="F67" i="2"/>
  <c r="H12" i="8"/>
  <c r="H14" i="8"/>
  <c r="F82" i="2"/>
  <c r="H50" i="8"/>
  <c r="F218" i="2"/>
  <c r="F117" i="2"/>
  <c r="H21" i="8"/>
  <c r="H51" i="8"/>
  <c r="F243" i="2"/>
  <c r="H57" i="8"/>
  <c r="F274" i="2"/>
  <c r="H3" i="8"/>
  <c r="F17" i="2"/>
  <c r="F36" i="2"/>
  <c r="H42" i="8"/>
  <c r="H52" i="8"/>
  <c r="F242" i="2"/>
  <c r="H72" i="8"/>
  <c r="F19" i="2"/>
  <c r="H70" i="8"/>
  <c r="F5" i="2"/>
  <c r="H94" i="8"/>
  <c r="F249" i="2"/>
  <c r="H60" i="8"/>
  <c r="F280" i="2"/>
  <c r="H54" i="8"/>
  <c r="F255" i="2"/>
  <c r="H5" i="8"/>
  <c r="F32" i="2"/>
  <c r="H58" i="8"/>
  <c r="F273" i="2"/>
  <c r="F120" i="2"/>
  <c r="H98" i="8"/>
  <c r="H15" i="8"/>
  <c r="F86" i="2"/>
  <c r="H48" i="8"/>
  <c r="F236" i="2"/>
  <c r="F132" i="2"/>
  <c r="H80" i="8"/>
  <c r="H49" i="8"/>
  <c r="F216" i="2"/>
  <c r="H33" i="8"/>
  <c r="F166" i="2"/>
  <c r="H87" i="8"/>
  <c r="F174" i="2"/>
  <c r="H96" i="8"/>
  <c r="F305" i="2"/>
  <c r="H95" i="8"/>
  <c r="F297" i="2"/>
  <c r="F54" i="2"/>
  <c r="H76" i="8"/>
  <c r="H90" i="8"/>
  <c r="F205" i="2"/>
  <c r="F111" i="2"/>
  <c r="H20" i="8"/>
  <c r="F162" i="2"/>
  <c r="H30" i="8"/>
  <c r="H23" i="8"/>
  <c r="F122" i="2"/>
  <c r="H28" i="8"/>
  <c r="F143" i="2"/>
  <c r="H88" i="8"/>
  <c r="F175" i="2"/>
  <c r="H27" i="8"/>
  <c r="F293" i="2"/>
  <c r="H62" i="8"/>
  <c r="F296" i="2"/>
  <c r="H56" i="8"/>
  <c r="F252" i="2"/>
  <c r="H29" i="8"/>
  <c r="F161" i="2"/>
  <c r="H19" i="8"/>
  <c r="F110" i="2"/>
  <c r="H2" i="8"/>
  <c r="F2" i="2"/>
  <c r="F244" i="2"/>
  <c r="H53" i="8"/>
  <c r="F85" i="2"/>
  <c r="H77" i="8"/>
  <c r="H46" i="8"/>
  <c r="F232" i="2"/>
  <c r="H31" i="8"/>
  <c r="F163" i="2"/>
  <c r="H8" i="8"/>
  <c r="F55" i="2"/>
  <c r="H6" i="8"/>
  <c r="F37" i="2"/>
  <c r="H86" i="8"/>
  <c r="F173" i="2"/>
  <c r="H97" i="8"/>
  <c r="F304" i="2"/>
  <c r="F49" i="2"/>
  <c r="H73" i="8"/>
  <c r="H7" i="8"/>
  <c r="F48" i="2"/>
  <c r="H85" i="8"/>
  <c r="F170" i="2"/>
  <c r="H41" i="8"/>
  <c r="F210" i="2"/>
  <c r="H92" i="8"/>
  <c r="F291" i="2"/>
  <c r="H61" i="8"/>
  <c r="F292" i="2"/>
  <c r="H69" i="8"/>
  <c r="F18" i="2"/>
  <c r="H66" i="8"/>
  <c r="F310" i="2"/>
  <c r="H83" i="8"/>
  <c r="F157" i="2"/>
  <c r="H34" i="8"/>
  <c r="F169" i="2"/>
  <c r="H63" i="8"/>
  <c r="F299" i="2"/>
  <c r="F190" i="2"/>
  <c r="H36" i="8"/>
  <c r="H18" i="8"/>
  <c r="F109" i="2"/>
  <c r="H10" i="8"/>
  <c r="F57" i="2"/>
  <c r="F165" i="2"/>
  <c r="H32" i="8"/>
  <c r="H59" i="8"/>
  <c r="F278" i="2"/>
  <c r="H40" i="8"/>
  <c r="F209" i="2"/>
  <c r="H84" i="8"/>
  <c r="F160" i="2"/>
  <c r="H93" i="8"/>
  <c r="F309" i="2"/>
  <c r="H65" i="8"/>
  <c r="F303" i="2"/>
  <c r="H91" i="8"/>
  <c r="F112" i="2"/>
  <c r="H22" i="8"/>
  <c r="F118" i="2"/>
  <c r="H25" i="8"/>
  <c r="F127" i="2"/>
  <c r="H75" i="8"/>
  <c r="F52" i="2"/>
  <c r="H78" i="8"/>
  <c r="F102" i="2"/>
  <c r="H44" i="8"/>
  <c r="F224" i="2"/>
  <c r="H17" i="8"/>
  <c r="F98" i="2"/>
  <c r="F63" i="2"/>
  <c r="H11" i="8"/>
  <c r="H81" i="8"/>
  <c r="F141" i="2"/>
  <c r="F6" i="2"/>
  <c r="H71" i="8"/>
  <c r="H67" i="8"/>
  <c r="F312" i="2"/>
  <c r="H26" i="8"/>
  <c r="F128" i="2"/>
  <c r="H38" i="8"/>
  <c r="F206" i="2"/>
  <c r="H68" i="8"/>
  <c r="F325" i="2"/>
  <c r="F123" i="2"/>
  <c r="H24" i="8"/>
  <c r="H4" i="8"/>
  <c r="F25" i="2"/>
  <c r="H79" i="8"/>
  <c r="F113" i="2"/>
  <c r="H64" i="8"/>
  <c r="F302" i="2"/>
  <c r="H45" i="8"/>
  <c r="F225" i="2"/>
  <c r="H9" i="8"/>
  <c r="F56" i="2"/>
  <c r="F207" i="2"/>
  <c r="H39" i="8"/>
  <c r="F53" i="2"/>
  <c r="H74" i="8"/>
  <c r="K82" i="21"/>
  <c r="J32" i="21"/>
  <c r="K144" i="21"/>
  <c r="J118" i="21" l="1"/>
  <c r="J153" i="21"/>
  <c r="J230" i="21"/>
  <c r="K307" i="21"/>
  <c r="J85" i="21"/>
  <c r="J84" i="21"/>
  <c r="J130" i="21"/>
  <c r="J58" i="21"/>
  <c r="K128" i="21"/>
  <c r="J296" i="21"/>
  <c r="J168" i="21" l="1"/>
  <c r="J11" i="21"/>
  <c r="K184" i="21"/>
  <c r="J289" i="21" l="1"/>
  <c r="J209" i="21"/>
  <c r="J9" i="21"/>
  <c r="J8" i="21"/>
  <c r="J48" i="21"/>
  <c r="J180" i="21"/>
  <c r="K294" i="21"/>
  <c r="J294" i="21"/>
  <c r="J207" i="21"/>
  <c r="J91" i="21"/>
  <c r="J256" i="21"/>
  <c r="J10" i="21"/>
  <c r="J132" i="21" l="1"/>
  <c r="J126" i="21"/>
  <c r="J178" i="21"/>
  <c r="J181" i="21"/>
  <c r="J112" i="21"/>
  <c r="J300" i="21"/>
  <c r="J66" i="21"/>
  <c r="J61" i="21" l="1"/>
  <c r="M211" i="21"/>
  <c r="M78" i="21"/>
  <c r="M263" i="21"/>
  <c r="O47" i="2" l="1"/>
  <c r="O28" i="2"/>
  <c r="O27" i="2"/>
  <c r="O26" i="2"/>
  <c r="O24" i="2"/>
  <c r="O16" i="2"/>
  <c r="O15" i="2"/>
  <c r="O14" i="2"/>
  <c r="O13" i="2"/>
  <c r="O12" i="2"/>
  <c r="O11" i="2"/>
  <c r="O10" i="2"/>
  <c r="K27" i="21" l="1"/>
  <c r="J27"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tc={7A2FEBEC-BA06-41E8-BC59-99BE30CE3BF0}</author>
  </authors>
  <commentList>
    <comment ref="S1" authorId="0" shapeId="0" xr:uid="{7A2FEBEC-BA06-41E8-BC59-99BE30CE3BF0}">
      <text>
        <t>[Threaded comment]
Your version of Excel allows you to read this threaded comment; however, any edits to it will get removed if the file is opened in a newer version of Excel. Learn more: https://go.microsoft.com/fwlink/?linkid=870924
Comment:
    May need updating.  Please see code for the defintion used in the data.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600-00000100000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<sst xmlns="http://schemas.openxmlformats.org/spreadsheetml/2006/main" count="16850" uniqueCount="5534">
  <si>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</si>
  <si>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</si>
  <si>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</si>
  <si>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</si>
  <si>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</si>
  <si>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</si>
  <si>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</si>
  <si>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</si>
  <si>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</si>
  <si>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</si>
  <si>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</si>
  <si>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</si>
  <si>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</si>
  <si>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</si>
  <si>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</si>
  <si>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</si>
  <si>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</si>
  <si>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</si>
  <si>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</si>
  <si>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</si>
  <si>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</si>
  <si>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</si>
  <si>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</si>
  <si>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</si>
  <si>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</si>
  <si>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</si>
  <si>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</si>
  <si>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</si>
  <si>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</si>
  <si>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</si>
  <si>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</si>
  <si>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</si>
  <si>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</si>
  <si>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</si>
  <si>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</si>
  <si>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</si>
  <si>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</si>
  <si>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</si>
  <si>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</si>
  <si>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</si>
  <si>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</si>
  <si>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</si>
  <si>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</si>
  <si>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</si>
  <si>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</si>
  <si>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</si>
  <si>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</si>
  <si>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</si>
  <si>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</si>
  <si>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</si>
  <si>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</si>
  <si>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</si>
  <si>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</si>
  <si>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</si>
  <si>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</si>
  <si>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</si>
  <si>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</si>
  <si>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</si>
  <si>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</si>
  <si>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</si>
  <si>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</si>
  <si>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</si>
  <si>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</si>
  <si>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</si>
  <si>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</si>
  <si>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</si>
  <si>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</si>
  <si>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</si>
  <si>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</si>
  <si>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</si>
  <si>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</si>
  <si>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</si>
  <si>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</si>
  <si>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</si>
  <si>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</si>
  <si>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</si>
  <si>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</si>
  <si>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</si>
  <si>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</si>
  <si>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</si>
  <si>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</si>
  <si>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</si>
  <si>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</si>
  <si>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</si>
  <si>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</si>
  <si>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</si>
  <si>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</si>
  <si>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</si>
  <si>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</si>
  <si>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</si>
  <si>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</si>
  <si>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</si>
  <si>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</si>
  <si>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</si>
  <si>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</si>
  <si>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</si>
  <si>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</si>
  <si>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</si>
  <si>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</si>
  <si>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</si>
  <si>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</si>
  <si>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</si>
  <si>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</si>
  <si>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</si>
  <si>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</si>
  <si>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</si>
  <si>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</si>
  <si>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</si>
  <si>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</si>
  <si>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</si>
  <si>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</si>
  <si>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</si>
  <si>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</si>
  <si>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</si>
  <si>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</si>
  <si>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</si>
  <si>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</si>
  <si>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</si>
  <si>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</si>
  <si>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</si>
  <si>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</si>
  <si>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</si>
  <si>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</si>
  <si>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</si>
  <si>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</si>
  <si>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</si>
  <si>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</si>
  <si>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</si>
  <si>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</si>
  <si>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</si>
  <si>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</si>
  <si>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</si>
  <si>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</si>
  <si>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</si>
  <si>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</si>
  <si>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</si>
  <si>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</si>
  <si>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</si>
  <si>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</si>
  <si>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</si>
  <si>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</si>
  <si>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</si>
  <si>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</si>
  <si>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</si>
  <si>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</si>
  <si>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</si>
  <si>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</si>
  <si>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</si>
  <si>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</si>
  <si>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</si>
  <si>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</si>
  <si>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</si>
  <si>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</si>
  <si>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</si>
  <si>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</si>
  <si>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</si>
  <si>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</si>
  <si>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</si>
  <si>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</si>
  <si>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</si>
  <si>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</si>
  <si>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</si>
  <si>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</si>
  <si>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</si>
  <si>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</si>
  <si>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</si>
  <si>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</si>
  <si>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</si>
  <si>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</si>
  <si>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</si>
  <si>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</si>
  <si>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</si>
  <si>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</si>
  <si>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</si>
  <si>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</si>
  <si>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</si>
  <si>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</si>
  <si>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</si>
  <si>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</si>
  <si>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</si>
  <si>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</si>
  <si>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</si>
  <si>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</si>
  <si>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</si>
  <si>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</si>
  <si>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</si>
  <si>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</si>
  <si>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</si>
  <si>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</si>
  <si>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</si>
  <si>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</si>
  <si>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</si>
  <si>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</si>
  <si>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</si>
  <si>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</si>
  <si>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</si>
  <si>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</si>
  <si>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</si>
  <si>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</si>
  <si>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</si>
  <si>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</si>
  <si>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</si>
  <si>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</si>
  <si>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</si>
  <si>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</si>
  <si>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</si>
  <si>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</si>
  <si>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</si>
  <si>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</si>
  <si>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</si>
  <si>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</si>
  <si>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</si>
  <si>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</si>
  <si>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</si>
  <si>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</si>
  <si>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</si>
  <si>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</si>
  <si>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</si>
  <si>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</si>
  <si>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</si>
  <si>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</si>
  <si>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</si>
  <si>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</si>
  <si>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</si>
  <si>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</si>
  <si>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</si>
  <si>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</si>
  <si>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</si>
  <si>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</si>
  <si>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</si>
  <si>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</si>
  <si>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</si>
  <si>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</si>
  <si>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</si>
  <si>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</si>
  <si>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</si>
  <si>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</si>
  <si>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</si>
  <si>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</si>
  <si>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</si>
  <si>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</si>
  <si>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</si>
  <si>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</si>
  <si>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</si>
  <si>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</si>
  <si>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</si>
  <si>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</si>
  <si>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</si>
  <si>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</si>
  <si>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</si>
  <si>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</si>
  <si>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</si>
  <si>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</si>
  <si>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</si>
  <si>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</si>
  <si>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</si>
  <si>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</si>
  <si>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</si>
  <si>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</si>
  <si>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</si>
  <si>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</si>
  <si>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</si>
  <si>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</si>
  <si>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</si>
  <si>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</si>
  <si>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</si>
  <si>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</si>
  <si>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</si>
  <si>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</si>
  <si>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</si>
  <si>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</si>
  <si>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</si>
  <si>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</si>
  <si>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</si>
  <si>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</si>
  <si>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</si>
  <si>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</si>
  <si>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</si>
  <si>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</si>
  <si>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</si>
  <si>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</si>
  <si>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</si>
  <si>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</si>
  <si>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</si>
  <si>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</si>
  <si>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</si>
  <si>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</si>
  <si>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</si>
  <si>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</si>
  <si>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</si>
  <si>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</si>
  <si>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</si>
  <si>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</si>
  <si>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</si>
  <si>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</si>
  <si>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</si>
  <si>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</si>
  <si>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</si>
  <si>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</si>
  <si>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</si>
  <si>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</si>
  <si>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</si>
  <si>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</si>
  <si>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</si>
  <si>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</si>
  <si>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</si>
  <si>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</si>
  <si>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</si>
  <si>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</si>
  <si>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</si>
  <si>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</si>
  <si>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</si>
  <si>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</si>
  <si>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</si>
  <si>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</si>
  <si>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</si>
  <si>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</si>
  <si>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</si>
  <si>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</si>
  <si>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</si>
  <si>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</si>
  <si>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</si>
  <si>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</si>
  <si>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</si>
  <si>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</si>
  <si>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</si>
  <si>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</si>
  <si>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</si>
  <si>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</si>
  <si>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</si>
  <si>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</si>
  <si>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</si>
  <si>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</si>
  <si>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</si>
  <si>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</si>
  <si>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</si>
  <si>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</si>
  <si>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</si>
  <si>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</si>
  <si>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</si>
  <si>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</si>
  <si>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</si>
  <si>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</si>
  <si>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</si>
  <si>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</si>
  <si>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</si>
  <si>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</si>
  <si>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</si>
  <si>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</si>
  <si>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</si>
  <si>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</si>
  <si>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</si>
  <si>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</si>
  <si>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</si>
  <si>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</si>
  <si>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</si>
  <si>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</si>
  <si>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</si>
  <si>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</si>
  <si>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</si>
  <si>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</si>
  <si>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</si>
  <si>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</si>
  <si>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</si>
  <si>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</si>
  <si>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</si>
  <si>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</si>
  <si>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</si>
  <si>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</si>
  <si>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</si>
  <si>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</si>
  <si>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</si>
  <si>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</si>
  <si>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</si>
  <si>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</si>
  <si>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</si>
  <si>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</si>
  <si>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</si>
  <si>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</si>
  <si>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</si>
  <si>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</si>
  <si>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</si>
  <si>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</si>
  <si>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</si>
  <si>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</si>
  <si>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</si>
  <si>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</si>
  <si>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</si>
  <si>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</si>
  <si>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</si>
  <si>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</si>
  <si>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</si>
  <si>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</si>
  <si>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</si>
  <si>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</si>
  <si>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</si>
  <si>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</si>
  <si>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</si>
  <si>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</si>
  <si>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</si>
  <si>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</si>
  <si>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</si>
  <si>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</si>
  <si>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</si>
  <si>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</si>
  <si>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</si>
  <si>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</si>
  <si>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</si>
  <si>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</si>
  <si>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</si>
  <si>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</si>
  <si>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</si>
  <si>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</si>
  <si>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</si>
  <si>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</si>
  <si>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</si>
  <si>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</si>
  <si>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</si>
  <si>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</si>
  <si>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</si>
  <si>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</si>
  <si>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</si>
  <si>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</si>
  <si>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</si>
  <si>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</si>
  <si>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</si>
  <si>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</si>
  <si>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</si>
  <si>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</si>
  <si>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</si>
  <si>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</si>
  <si>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</si>
  <si>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</si>
  <si>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</si>
  <si>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</si>
  <si>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</si>
  <si>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</si>
  <si>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</si>
  <si>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</si>
  <si>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</si>
  <si>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</si>
  <si>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</si>
  <si>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</si>
  <si>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</si>
  <si>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</si>
  <si>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</si>
  <si>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</si>
  <si>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</si>
  <si>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</si>
  <si>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</si>
  <si>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</si>
  <si>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</si>
  <si>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</si>
  <si>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</si>
  <si>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</si>
  <si>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</si>
  <si>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</si>
  <si>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</si>
  <si>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</si>
  <si>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</si>
  <si>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</si>
  <si>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</si>
  <si>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</si>
  <si>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</si>
  <si>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</si>
  <si>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</si>
  <si>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</si>
  <si>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</si>
  <si>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</si>
  <si>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</si>
  <si>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</si>
  <si>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</si>
  <si>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</si>
  <si>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</si>
  <si>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</si>
  <si>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</si>
  <si>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</si>
  <si>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</si>
  <si>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</si>
  <si>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</si>
  <si>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</si>
  <si>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</si>
  <si>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</si>
  <si>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</si>
  <si>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</si>
  <si>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</si>
  <si>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</si>
  <si>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</si>
  <si>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</si>
  <si>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</si>
  <si>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</si>
  <si>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</si>
  <si>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</si>
  <si>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</si>
  <si>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</si>
  <si>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</si>
  <si>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</si>
  <si>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</si>
  <si>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</si>
  <si>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</si>
  <si>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</si>
  <si>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</si>
  <si>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</si>
  <si>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</si>
  <si>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</si>
  <si>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</si>
  <si>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</si>
  <si>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</si>
  <si>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</si>
  <si>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</si>
  <si>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</si>
  <si>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</si>
  <si>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</si>
  <si>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</si>
  <si>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</si>
  <si>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</si>
  <si>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</si>
  <si>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</si>
  <si>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</si>
  <si>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</si>
  <si>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</si>
  <si>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</si>
  <si>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</si>
  <si>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</si>
  <si>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</si>
  <si>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</si>
  <si>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</si>
  <si>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</si>
  <si>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</si>
  <si>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</si>
  <si>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</si>
  <si>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</si>
  <si>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</si>
  <si>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</si>
  <si>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</si>
  <si>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</si>
  <si>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</si>
  <si>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</si>
  <si>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</si>
  <si>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</si>
  <si>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</si>
  <si>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</si>
  <si>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</si>
  <si>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</si>
  <si>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</si>
  <si>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</si>
  <si>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</si>
  <si>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</si>
  <si>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</si>
  <si>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</si>
  <si>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</si>
  <si>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</si>
  <si>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</si>
  <si>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</si>
  <si>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</si>
  <si>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</si>
  <si>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</si>
  <si>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</si>
  <si>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</si>
  <si>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</si>
  <si>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</si>
  <si>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</si>
  <si>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</si>
  <si>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</si>
  <si>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</si>
  <si>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</si>
  <si>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</si>
  <si>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</si>
  <si>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</si>
  <si>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</si>
  <si>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</si>
  <si>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</si>
  <si>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</si>
  <si>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</si>
  <si>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</si>
  <si>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</si>
  <si>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</si>
  <si>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</si>
  <si>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</si>
  <si>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</si>
  <si>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</si>
  <si>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</si>
  <si>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</si>
  <si>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</si>
  <si>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</si>
  <si>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</si>
  <si>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</si>
  <si>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</si>
  <si>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</si>
  <si>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</si>
  <si>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</si>
  <si>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</si>
  <si>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</si>
  <si>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</si>
  <si>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</si>
  <si>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</si>
  <si>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</si>
  <si>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</si>
  <si>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</si>
  <si>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</si>
  <si>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</si>
  <si>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</si>
  <si>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</si>
  <si>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</si>
  <si>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</si>
  <si>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</si>
  <si>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</si>
  <si>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</si>
  <si>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</si>
  <si>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</si>
  <si>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</si>
  <si>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</si>
  <si>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</si>
  <si>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</si>
  <si>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</si>
  <si>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</si>
  <si>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</si>
  <si>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</si>
  <si>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</si>
  <si>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</si>
  <si>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</si>
  <si>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</si>
  <si>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</si>
  <si>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</si>
  <si>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</si>
  <si>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</si>
  <si>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</si>
  <si>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</si>
  <si>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</si>
  <si>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</si>
  <si>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</si>
  <si>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</si>
  <si>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</si>
  <si>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</si>
  <si>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</si>
  <si>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</si>
  <si>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</si>
  <si>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</si>
  <si>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</si>
  <si>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</si>
  <si>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</si>
  <si>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</si>
  <si>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</si>
  <si>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</si>
  <si>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</si>
  <si>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</si>
  <si>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</si>
  <si>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</si>
  <si>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</si>
  <si>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</si>
  <si>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</si>
  <si>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</si>
  <si>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</si>
  <si>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</si>
  <si>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</si>
  <si>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</si>
  <si>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</si>
  <si>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</si>
  <si>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</si>
  <si>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</si>
  <si>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</si>
  <si>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</si>
  <si>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</si>
  <si>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</si>
  <si>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</si>
  <si>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</si>
  <si>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</si>
  <si>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</si>
  <si>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</si>
  <si>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</si>
  <si>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</si>
  <si>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</si>
  <si>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</si>
  <si>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</si>
  <si>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</si>
  <si>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</si>
  <si>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</si>
  <si>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</si>
  <si>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</si>
  <si>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</si>
  <si>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</si>
  <si>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</si>
  <si>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</si>
  <si>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</si>
  <si>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</si>
  <si>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</si>
  <si>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</si>
  <si>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</si>
  <si>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</si>
  <si>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</si>
  <si>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</si>
  <si>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</si>
  <si>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</si>
  <si>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</si>
  <si>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</si>
  <si>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</si>
  <si>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</si>
  <si>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</si>
  <si>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</si>
  <si>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</si>
  <si>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</si>
  <si>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</si>
  <si>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</si>
  <si>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</si>
  <si>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</si>
  <si>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</si>
  <si>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</si>
  <si>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</si>
  <si>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</si>
  <si>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</si>
  <si>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</si>
  <si>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</si>
  <si>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</si>
  <si>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</si>
  <si>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</si>
  <si>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</si>
  <si>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</si>
  <si>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</si>
  <si>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</si>
  <si>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</si>
  <si>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</si>
  <si>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</si>
  <si>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</si>
  <si>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</si>
  <si>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</si>
  <si>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</si>
  <si>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</si>
  <si>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</si>
  <si>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</si>
  <si>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</si>
  <si>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</si>
  <si>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</si>
  <si>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</si>
  <si>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</si>
  <si>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</si>
  <si>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</si>
  <si>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</si>
  <si>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</si>
  <si>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</si>
  <si>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</si>
  <si>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</si>
  <si>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</si>
  <si>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</si>
  <si>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</si>
  <si>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</si>
  <si>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</si>
  <si>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</si>
  <si>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</si>
  <si>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</si>
  <si>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</si>
  <si>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</si>
  <si>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</si>
  <si>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</si>
  <si>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</si>
  <si>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</si>
  <si>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</si>
  <si>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</si>
  <si>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</si>
  <si>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</si>
  <si>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</si>
  <si>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</si>
  <si>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</si>
  <si>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</si>
  <si>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</si>
  <si>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</si>
  <si>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</si>
  <si>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</si>
  <si>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</si>
  <si>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</si>
  <si>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</si>
  <si>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</si>
  <si>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</si>
  <si>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</si>
  <si>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</si>
  <si>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</si>
  <si>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</si>
  <si>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</si>
  <si>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</si>
  <si>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</si>
  <si>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</si>
  <si>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</si>
  <si>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</si>
  <si>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</si>
  <si>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</si>
  <si>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</si>
  <si>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</si>
  <si>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</si>
  <si>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</si>
  <si>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</si>
  <si>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</si>
  <si>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</si>
  <si>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</si>
  <si>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</si>
  <si>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</si>
  <si>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</si>
  <si>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</si>
  <si>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</si>
  <si>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</si>
  <si>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</si>
  <si>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</si>
  <si>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</si>
  <si>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</si>
  <si>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</si>
  <si>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</si>
  <si>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</si>
  <si>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</si>
  <si>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</si>
  <si>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</si>
  <si>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</si>
  <si>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</si>
  <si>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</si>
  <si>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</si>
  <si>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</si>
  <si>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</si>
  <si>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</si>
  <si>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</si>
  <si>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</si>
  <si>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</si>
  <si>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</si>
  <si>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</si>
  <si>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</si>
  <si>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</si>
  <si>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</si>
  <si>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</si>
  <si>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</si>
  <si>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</si>
  <si>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</si>
  <si>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</si>
  <si>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</si>
  <si>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</si>
  <si>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</si>
  <si>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</si>
  <si>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</si>
  <si>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</si>
  <si>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</si>
  <si>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</si>
  <si>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</si>
  <si>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</si>
  <si>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</si>
  <si>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</si>
  <si>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</si>
  <si>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</si>
  <si>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</si>
  <si>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</si>
  <si>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</si>
  <si>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</si>
  <si>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</si>
  <si>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</si>
  <si>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</si>
  <si>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</si>
  <si>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</si>
  <si>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</si>
  <si>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</si>
  <si>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</si>
  <si>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</si>
  <si>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</si>
  <si>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</si>
  <si>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</si>
  <si>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</si>
  <si>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</si>
  <si>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</si>
  <si>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</si>
  <si>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</si>
  <si>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</si>
  <si>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</si>
  <si>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</si>
  <si>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</si>
  <si>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</si>
  <si>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</si>
  <si>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</si>
  <si>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</si>
  <si>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</si>
  <si>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</si>
  <si>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</si>
  <si>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</si>
  <si>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</si>
  <si>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</si>
  <si>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</si>
  <si>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</si>
  <si>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</si>
  <si>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</si>
  <si>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</si>
  <si>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</si>
  <si>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</si>
  <si>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</si>
  <si>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</si>
  <si>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</si>
  <si>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</si>
  <si>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</si>
  <si>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</si>
  <si>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</si>
  <si>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</si>
  <si>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</si>
  <si>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</si>
  <si>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</si>
  <si>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</si>
  <si>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</si>
  <si>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</si>
  <si>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</si>
  <si>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</si>
  <si>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</si>
  <si>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</si>
  <si>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</si>
  <si>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</si>
  <si>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</si>
  <si>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</si>
  <si>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</si>
  <si>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</si>
  <si>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</si>
  <si>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</si>
  <si>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</si>
  <si>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</si>
  <si>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</si>
  <si>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</si>
  <si>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</si>
  <si>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</si>
  <si>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</si>
  <si>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</si>
  <si>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</si>
  <si>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</si>
  <si>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</si>
  <si>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</si>
  <si>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</si>
  <si>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</si>
  <si>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</si>
  <si>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</si>
  <si>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</si>
  <si>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</si>
  <si>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</si>
  <si>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</si>
  <si>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</si>
  <si>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</si>
  <si>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</si>
  <si>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</si>
  <si>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</si>
  <si>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</si>
  <si>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</si>
  <si>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</si>
  <si>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</si>
  <si>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</si>
  <si>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</si>
  <si>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</si>
  <si>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</si>
  <si>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</si>
  <si>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</si>
  <si>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</si>
  <si>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</si>
  <si>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</si>
  <si>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</si>
  <si>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</si>
  <si>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</si>
  <si>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</si>
  <si>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</si>
  <si>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</si>
  <si>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</si>
  <si>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</si>
  <si>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</si>
  <si>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</si>
  <si>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</si>
  <si>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</si>
  <si>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</si>
  <si>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</si>
  <si>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</si>
  <si>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</si>
  <si>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</si>
  <si>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</si>
  <si>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</si>
  <si>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</si>
  <si>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</si>
  <si>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</si>
  <si>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</si>
  <si>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</si>
  <si>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</si>
  <si>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</si>
  <si>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</si>
  <si>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</si>
  <si>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</si>
  <si>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</si>
  <si>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</si>
  <si>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</si>
  <si>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</si>
  <si>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</si>
  <si>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</si>
  <si>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</si>
  <si>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</si>
  <si>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</si>
  <si>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</si>
  <si>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</si>
  <si>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</si>
  <si>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</si>
  <si>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</si>
  <si>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</si>
  <si>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</si>
  <si>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</si>
  <si>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</si>
  <si>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</si>
  <si>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</si>
  <si>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</si>
  <si>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</si>
  <si>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</si>
  <si>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</si>
  <si>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</si>
  <si>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</si>
  <si>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</si>
  <si>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</si>
  <si>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</si>
  <si>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</si>
  <si>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</si>
  <si>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</si>
  <si>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</si>
  <si>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</si>
  <si>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</si>
  <si>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</si>
  <si>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</si>
  <si>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</si>
  <si>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</si>
  <si>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</si>
  <si>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</si>
  <si>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</si>
  <si>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</si>
  <si>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</si>
  <si>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</si>
  <si>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</si>
  <si>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</si>
  <si>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</si>
  <si>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</si>
  <si>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</si>
  <si>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</si>
  <si>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</si>
  <si>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</si>
  <si>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</si>
  <si>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</si>
  <si>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</si>
  <si>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</si>
  <si>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</si>
  <si>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</si>
  <si>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</si>
  <si>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</si>
  <si>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</si>
  <si>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</si>
  <si>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</si>
  <si>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</si>
  <si>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</si>
  <si>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</si>
  <si>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</si>
  <si>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</si>
  <si>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</si>
  <si>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</si>
  <si>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</si>
  <si>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</si>
  <si>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</si>
  <si>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</si>
  <si>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</si>
  <si>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</si>
  <si>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</si>
  <si>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</si>
  <si>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</si>
  <si>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</si>
  <si>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</si>
  <si>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</si>
  <si>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</si>
  <si>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</si>
  <si>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</si>
  <si>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</si>
  <si>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</si>
  <si>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</si>
  <si>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</si>
  <si>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</si>
  <si>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</si>
  <si>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</si>
  <si>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</si>
  <si>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</si>
  <si>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</si>
  <si>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</si>
  <si>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</si>
  <si>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</si>
  <si>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</si>
  <si>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</si>
  <si>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</si>
  <si>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</si>
  <si>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</si>
  <si>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</si>
  <si>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</si>
  <si>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</si>
  <si>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</si>
  <si>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</si>
  <si>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</si>
  <si>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</si>
  <si>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</si>
  <si>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</si>
  <si>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</si>
  <si>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</si>
  <si>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</si>
  <si>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</si>
  <si>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</si>
  <si>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</si>
  <si>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</si>
  <si>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</si>
  <si>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</si>
  <si>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</si>
  <si>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</si>
  <si>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</si>
  <si>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</si>
  <si>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</si>
  <si>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</si>
  <si>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</si>
  <si>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</si>
  <si>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</si>
  <si>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</si>
  <si>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</si>
  <si>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</si>
  <si>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</si>
  <si>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</si>
  <si>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</si>
  <si>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</si>
  <si>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</si>
  <si>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</si>
  <si>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</si>
  <si>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</si>
  <si>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</si>
  <si>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</si>
  <si>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</si>
  <si>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</si>
  <si>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</si>
  <si>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</si>
  <si>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</si>
  <si>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</si>
  <si>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</si>
  <si>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</si>
  <si>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</si>
  <si>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</si>
  <si>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</si>
  <si>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</si>
  <si>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</si>
  <si>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</si>
  <si>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</si>
  <si>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</si>
  <si>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</si>
  <si>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</si>
  <si>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</si>
  <si>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</si>
  <si>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</si>
  <si>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</si>
  <si>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</si>
  <si>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</si>
  <si>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</si>
  <si>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</si>
  <si>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</si>
  <si>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</si>
  <si>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</si>
  <si>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</si>
  <si>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</si>
  <si>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</si>
  <si>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</si>
  <si>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</si>
  <si>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</si>
  <si>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</si>
  <si>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</si>
  <si>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</si>
  <si>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</si>
  <si>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</si>
  <si>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</si>
  <si>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</si>
  <si>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</si>
  <si>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</si>
  <si>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</si>
  <si>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</si>
  <si>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</si>
  <si>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</si>
  <si>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</si>
  <si>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</si>
  <si>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</si>
  <si>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</si>
  <si>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</si>
  <si>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</si>
  <si>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</si>
  <si>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</si>
  <si>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</si>
  <si>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</si>
  <si>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</si>
  <si>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</si>
  <si>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</si>
  <si>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</si>
  <si>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</si>
  <si>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</si>
  <si>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</si>
  <si>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</si>
  <si>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</si>
  <si>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</si>
  <si>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</si>
  <si>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</si>
  <si>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</si>
  <si>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</si>
  <si>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</si>
  <si>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</si>
  <si>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</si>
  <si>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</si>
  <si>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</si>
  <si>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</si>
  <si>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</si>
  <si>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</si>
  <si>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</si>
  <si>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</si>
  <si>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</si>
  <si>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</si>
  <si>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</si>
  <si>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</si>
  <si>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</si>
  <si>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</si>
  <si>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</si>
  <si>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</si>
  <si>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</si>
  <si>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</si>
  <si>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</si>
  <si>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</si>
  <si>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</si>
  <si>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</si>
  <si>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</si>
  <si>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</si>
  <si>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</si>
  <si>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</si>
  <si>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</si>
  <si>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</si>
  <si>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</si>
  <si>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</si>
  <si>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</si>
  <si>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</si>
  <si>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</si>
  <si>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</si>
  <si>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</si>
  <si>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</si>
  <si>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</si>
  <si>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</si>
  <si>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</si>
  <si>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</si>
  <si>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</si>
  <si>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</si>
  <si>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</si>
  <si>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</si>
  <si>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</si>
  <si>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</si>
  <si>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</si>
  <si>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</si>
  <si>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</si>
  <si>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</si>
  <si>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</si>
  <si>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</si>
  <si>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</si>
  <si>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</si>
  <si>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</si>
  <si>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</si>
  <si>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</si>
  <si>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</si>
  <si>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</si>
  <si>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</si>
  <si>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</si>
  <si>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</si>
  <si>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</si>
  <si>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</si>
  <si>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</si>
  <si>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</si>
  <si>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</si>
  <si>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</si>
  <si>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</si>
  <si>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</si>
  <si>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</si>
  <si>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</si>
  <si>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</si>
  <si>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</si>
  <si>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</si>
  <si>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</si>
  <si>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</si>
  <si>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</si>
  <si>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</si>
  <si>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</si>
  <si>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</si>
  <si>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</si>
  <si>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</si>
  <si>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</si>
  <si>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</si>
  <si>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</si>
  <si>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</si>
  <si>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</si>
  <si>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</si>
  <si>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</si>
  <si>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</si>
  <si>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</si>
  <si>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</si>
  <si>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</si>
  <si>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</si>
  <si>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</si>
  <si>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</si>
  <si>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</si>
  <si>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</si>
  <si>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</si>
  <si>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</si>
  <si>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</si>
  <si>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</si>
  <si>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</si>
  <si>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</si>
  <si>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</si>
  <si>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</si>
  <si>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</si>
  <si>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</si>
  <si>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</si>
  <si>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</si>
  <si>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</si>
  <si>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</si>
  <si>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</si>
  <si>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</si>
  <si>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</si>
  <si>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</si>
  <si>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</si>
  <si>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</si>
  <si>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</si>
  <si>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</si>
  <si>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</si>
  <si>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</si>
  <si>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</si>
  <si>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</si>
  <si>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</si>
  <si>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</si>
  <si>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</si>
  <si>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</si>
  <si>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</si>
  <si>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</si>
  <si>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</si>
  <si>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</si>
  <si>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</si>
  <si>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</si>
  <si>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</si>
  <si>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</si>
  <si>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</si>
  <si>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</si>
  <si>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</si>
  <si>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</si>
  <si>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</si>
  <si>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</si>
  <si>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</si>
  <si>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</si>
  <si>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</si>
  <si>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</si>
  <si>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</si>
  <si>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</si>
  <si>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</si>
  <si>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</si>
  <si>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</si>
  <si>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</si>
  <si>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</si>
  <si>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</si>
  <si>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</si>
  <si>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</si>
  <si>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</si>
  <si>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</si>
  <si>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</si>
  <si>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</si>
  <si>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</si>
  <si>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</si>
  <si>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</si>
  <si>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</si>
  <si>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</si>
  <si>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</si>
  <si>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</si>
  <si>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</si>
  <si>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</si>
  <si>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</si>
  <si>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</si>
  <si>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</si>
  <si>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</si>
  <si>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</si>
  <si>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</si>
  <si>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</si>
  <si>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</si>
  <si>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</si>
  <si>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</si>
  <si>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</si>
  <si>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</si>
  <si>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</si>
  <si>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</si>
  <si>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</si>
  <si>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</si>
  <si>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</si>
  <si>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</si>
  <si>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</si>
  <si>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</si>
  <si>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</si>
  <si>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</si>
  <si>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</si>
  <si>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</si>
  <si>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</si>
  <si>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</si>
  <si>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</si>
  <si>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</si>
  <si>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</si>
  <si>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</si>
  <si>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</si>
  <si>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</si>
  <si>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</si>
  <si>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</si>
  <si>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</si>
  <si>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</si>
  <si>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</si>
  <si>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</si>
  <si>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</si>
  <si>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</si>
  <si>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</si>
  <si>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</si>
  <si>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</si>
  <si>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</si>
  <si>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</si>
  <si>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</si>
  <si>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</si>
  <si>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</si>
  <si>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</si>
  <si>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</si>
  <si>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</si>
  <si>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</si>
  <si>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</si>
  <si>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</si>
  <si>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</si>
  <si>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</si>
  <si>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</si>
  <si>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</si>
  <si>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</si>
  <si>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</si>
  <si>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</si>
  <si>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</si>
  <si>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</si>
  <si>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</si>
  <si>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</si>
  <si>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</si>
  <si>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</si>
  <si>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</si>
  <si>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</si>
  <si>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</si>
  <si>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</si>
  <si>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</si>
  <si>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</si>
  <si>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</si>
  <si>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</si>
  <si>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</si>
  <si>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</si>
  <si>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</si>
  <si>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</si>
  <si>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</si>
  <si>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</si>
  <si>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</si>
  <si>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</si>
  <si>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</si>
  <si>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</si>
  <si>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</si>
  <si>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</si>
  <si>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</si>
  <si>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</si>
  <si>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</si>
  <si>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</si>
  <si>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</si>
  <si>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</si>
  <si>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</si>
  <si>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</si>
  <si>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</si>
  <si>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</si>
  <si>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</si>
  <si>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</si>
  <si>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</si>
  <si>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</si>
  <si>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</si>
  <si>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</si>
  <si>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</si>
  <si>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</si>
  <si>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</si>
  <si>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</si>
  <si>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</si>
  <si>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</si>
  <si>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</si>
  <si>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</si>
  <si>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</si>
  <si>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</si>
  <si>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</si>
  <si>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</si>
  <si>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</si>
  <si>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</si>
  <si>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</si>
  <si>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</si>
  <si>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</si>
  <si>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</si>
  <si>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</si>
  <si>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</si>
  <si>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</si>
  <si>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</si>
  <si>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</si>
  <si>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</si>
  <si>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</si>
  <si>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</si>
  <si>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</si>
  <si>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</si>
  <si>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</si>
  <si>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</si>
  <si>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</si>
  <si>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</si>
  <si>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</si>
  <si>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</si>
  <si>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</si>
  <si>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</si>
  <si>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</si>
  <si>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</si>
  <si>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</si>
  <si>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</si>
  <si>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</si>
  <si>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</si>
  <si>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</si>
  <si>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</si>
  <si>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</si>
  <si>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</si>
  <si>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</si>
  <si>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</si>
  <si>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</si>
  <si>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</si>
  <si>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</si>
  <si>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</si>
  <si>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</si>
  <si>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</si>
  <si>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</si>
  <si>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</si>
  <si>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</si>
  <si>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</si>
  <si>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</si>
  <si>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</si>
  <si>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</si>
  <si>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</si>
  <si>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</si>
  <si>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</si>
  <si>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</si>
  <si>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</si>
  <si>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</si>
  <si>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</si>
  <si>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</si>
  <si>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</si>
  <si>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</si>
  <si>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</si>
  <si>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</si>
  <si>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</si>
  <si>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</si>
  <si>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</si>
  <si>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</si>
  <si>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</si>
  <si>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</si>
  <si>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</si>
  <si>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</si>
  <si>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</si>
  <si>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</si>
  <si>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</si>
  <si>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</si>
  <si>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</si>
  <si>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</si>
  <si>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</si>
  <si>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</si>
  <si>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</si>
  <si>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</si>
  <si>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</si>
  <si>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</si>
  <si>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</si>
  <si>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</si>
  <si>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</si>
  <si>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</si>
  <si>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</si>
  <si>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</si>
  <si>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</si>
  <si>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</si>
  <si>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</si>
  <si>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</si>
  <si>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</si>
  <si>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</si>
  <si>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</si>
  <si>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</si>
  <si>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</si>
  <si>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</si>
  <si>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</si>
  <si>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</si>
  <si>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</si>
  <si>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</si>
  <si>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</si>
  <si>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</si>
  <si>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</si>
  <si>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</si>
  <si>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</si>
  <si>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</si>
  <si>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</si>
  <si>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</si>
  <si>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</si>
  <si>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</si>
  <si>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</si>
  <si>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</si>
  <si>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</si>
  <si>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</si>
  <si>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</si>
  <si>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</si>
  <si>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</si>
  <si>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</si>
  <si>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</si>
  <si>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</si>
  <si>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</si>
  <si>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</si>
  <si>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</si>
  <si>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</si>
  <si>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</si>
  <si>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</si>
  <si>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</si>
  <si>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</si>
  <si>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</si>
  <si>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</si>
  <si>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</si>
  <si>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</si>
  <si>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</si>
  <si>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</si>
  <si>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</si>
  <si>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</si>
  <si>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</si>
  <si>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</si>
  <si>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</si>
  <si>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</si>
  <si>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</si>
  <si>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</si>
  <si>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</si>
  <si>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</si>
  <si>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</si>
  <si>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</si>
  <si>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</si>
  <si>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</si>
  <si>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</si>
  <si>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</si>
  <si>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</si>
  <si>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</si>
  <si>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</si>
  <si>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</si>
  <si>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</si>
  <si>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</si>
  <si>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</si>
  <si>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</si>
  <si>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</si>
  <si>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</si>
  <si>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</si>
  <si>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</si>
  <si>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</si>
  <si>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</si>
  <si>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</si>
  <si>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</si>
  <si>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</si>
  <si>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</si>
  <si>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</si>
  <si>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</si>
  <si>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</si>
  <si>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</si>
  <si>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</si>
  <si>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</si>
  <si>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</si>
  <si>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</si>
  <si>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</si>
  <si>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</si>
  <si>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</si>
  <si>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</si>
  <si>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</si>
  <si>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</si>
  <si>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</si>
  <si>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</si>
  <si>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</si>
  <si>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</si>
  <si>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</si>
  <si>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</si>
  <si>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</si>
  <si>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</si>
  <si>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</si>
  <si>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</si>
  <si>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</si>
  <si>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</si>
  <si>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</si>
  <si>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</si>
  <si>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</si>
  <si>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</si>
  <si>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</si>
  <si>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</si>
  <si>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</si>
  <si>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</si>
  <si>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</si>
  <si>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</si>
  <si>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</si>
  <si>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</si>
  <si>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</si>
  <si>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</si>
  <si>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</si>
  <si>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</si>
  <si>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</si>
  <si>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</si>
  <si>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</si>
  <si>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</si>
  <si>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</si>
  <si>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</si>
  <si>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</si>
  <si>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</si>
  <si>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</si>
  <si>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</si>
  <si>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</si>
  <si>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</si>
  <si>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</si>
  <si>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</si>
  <si>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</si>
  <si>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</si>
  <si>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</si>
  <si>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</si>
  <si>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</si>
  <si>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</si>
  <si>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</si>
  <si>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</si>
  <si>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</si>
  <si>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</si>
  <si>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</si>
  <si>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</si>
  <si>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</si>
  <si>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</si>
  <si>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</si>
  <si>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</si>
  <si>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</si>
  <si>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</si>
  <si>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</si>
  <si>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</si>
  <si>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</si>
  <si>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</si>
  <si>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</si>
  <si>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</si>
  <si>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</si>
  <si>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</si>
  <si>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</si>
  <si>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</si>
  <si>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</si>
  <si>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</si>
  <si>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</si>
  <si>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</si>
  <si>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</si>
  <si>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</si>
  <si>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</si>
  <si>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</si>
  <si>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</si>
  <si>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</si>
  <si>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</si>
  <si>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</si>
  <si>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</si>
  <si>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</si>
  <si>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</si>
  <si>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</si>
  <si>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</si>
  <si>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</si>
  <si>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</si>
  <si>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</si>
  <si>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</si>
  <si>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</si>
  <si>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</si>
  <si>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</si>
  <si>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</si>
  <si>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</si>
  <si>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</si>
  <si>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</si>
  <si>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</si>
  <si>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</si>
  <si>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</si>
  <si>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</si>
  <si>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</si>
  <si>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</si>
  <si>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</si>
  <si>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</si>
  <si>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</si>
  <si>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</si>
  <si>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</si>
  <si>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</si>
  <si>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</si>
  <si>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</si>
  <si>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</si>
  <si>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</si>
  <si>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</si>
  <si>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</si>
  <si>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</si>
  <si>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</si>
  <si>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</si>
  <si>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</si>
  <si>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</si>
  <si>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</si>
  <si>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</si>
  <si>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</si>
  <si>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</si>
  <si>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</si>
  <si>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</si>
  <si>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</si>
  <si>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</si>
  <si>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</si>
  <si>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</si>
  <si>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</si>
  <si>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</si>
  <si>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</si>
  <si>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</si>
  <si>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</si>
  <si>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</si>
  <si>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</si>
  <si>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</si>
  <si>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</si>
  <si>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</si>
  <si>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</si>
  <si>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</si>
  <si>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</si>
  <si>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</si>
  <si>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</si>
  <si>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</si>
  <si>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</si>
  <si>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</si>
  <si>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</si>
  <si>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</si>
  <si>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</si>
  <si>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</si>
  <si>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</si>
  <si>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</si>
  <si>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</si>
  <si>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</si>
  <si>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</si>
  <si>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</si>
  <si>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</si>
  <si>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</si>
  <si>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</si>
  <si>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</si>
  <si>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</si>
  <si>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</si>
  <si>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</si>
  <si>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</si>
  <si>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</si>
  <si>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</si>
  <si>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</si>
  <si>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</si>
  <si>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</si>
  <si>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</si>
  <si>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</si>
  <si>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</si>
  <si>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</si>
  <si>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</si>
  <si>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</si>
  <si>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</si>
  <si>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</si>
  <si>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</si>
  <si>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</si>
  <si>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</si>
  <si>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</si>
  <si>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</si>
  <si>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</si>
  <si>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</si>
  <si>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</si>
  <si>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</si>
  <si>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</si>
  <si>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</si>
  <si>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</si>
  <si>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</si>
  <si>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</si>
  <si>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</si>
  <si>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</si>
  <si>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</si>
  <si>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</si>
  <si>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</si>
  <si>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</si>
  <si>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</si>
  <si>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</si>
  <si>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</si>
  <si>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</si>
  <si>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</si>
  <si>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</si>
  <si>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</si>
  <si>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</si>
  <si>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</si>
  <si>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</si>
  <si>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</si>
  <si>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</si>
  <si>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</si>
  <si>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</si>
  <si>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</si>
  <si>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</si>
  <si>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</si>
  <si>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</si>
  <si>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</si>
  <si>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</si>
  <si>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</si>
  <si>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</si>
  <si>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</si>
  <si>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</si>
  <si>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</si>
  <si>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</si>
  <si>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</si>
  <si>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</si>
  <si>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</si>
  <si>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</si>
  <si>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</si>
  <si>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</si>
  <si>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</si>
  <si>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</si>
  <si>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</si>
  <si>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</si>
  <si>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</si>
  <si>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</si>
  <si>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</si>
  <si>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</si>
  <si>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</si>
  <si>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</si>
  <si>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</si>
  <si>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</si>
  <si>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</si>
  <si>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</si>
  <si>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</si>
  <si>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</si>
  <si>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</si>
  <si>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</si>
  <si>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</si>
  <si>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</si>
  <si>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</si>
  <si>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</si>
  <si>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</si>
  <si>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</si>
  <si>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</si>
  <si>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</si>
  <si>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</si>
  <si>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</si>
  <si>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</si>
  <si>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</si>
  <si>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</si>
  <si>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</si>
  <si>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</si>
  <si>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</si>
  <si>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</si>
  <si>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</si>
  <si>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</si>
  <si>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</si>
  <si>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</si>
  <si>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</si>
  <si>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</si>
  <si>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</si>
  <si>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</si>
  <si>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</si>
  <si>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</si>
  <si>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</si>
  <si>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</si>
  <si>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</si>
  <si>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</si>
  <si>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</si>
  <si>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</si>
  <si>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</si>
  <si>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</si>
  <si>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</si>
  <si>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</si>
  <si>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</si>
  <si>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</si>
  <si>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</si>
  <si>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</si>
  <si>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</si>
  <si>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</si>
  <si>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</si>
  <si>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</si>
  <si>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</si>
  <si>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</si>
  <si>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</si>
  <si>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</si>
  <si>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</si>
  <si>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</si>
  <si>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</si>
  <si>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</si>
  <si>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</si>
  <si>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</si>
  <si>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</si>
  <si>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</si>
  <si>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</si>
  <si>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</si>
  <si>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</si>
  <si>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</si>
  <si>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</si>
  <si>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</si>
  <si>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</si>
  <si>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</si>
  <si>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</si>
  <si>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</si>
  <si>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</si>
  <si>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</si>
  <si>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</si>
  <si>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</si>
  <si>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</si>
  <si>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</si>
  <si>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</si>
  <si>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</si>
  <si>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</si>
  <si>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</si>
  <si>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</si>
  <si>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</si>
  <si>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</si>
  <si>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</si>
  <si>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</si>
  <si>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</si>
  <si>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</si>
  <si>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</si>
  <si>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</si>
  <si>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</si>
  <si>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</si>
  <si>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</si>
  <si>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</si>
  <si>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</si>
  <si>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</si>
  <si>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</si>
  <si>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</si>
  <si>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</si>
  <si>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</si>
  <si>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</si>
  <si>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</si>
  <si>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</si>
  <si>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</si>
  <si>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</si>
  <si>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</si>
  <si>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</si>
  <si>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</si>
  <si>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</si>
  <si>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</si>
  <si>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</si>
  <si>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</si>
  <si>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</si>
  <si>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</si>
  <si>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</si>
  <si>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</si>
  <si>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</si>
  <si>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</si>
  <si>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</si>
  <si>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</si>
  <si>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</si>
  <si>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</si>
  <si>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</si>
  <si>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</si>
  <si>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</si>
  <si>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</si>
  <si>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</si>
  <si>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</si>
  <si>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</si>
  <si>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</si>
  <si>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</si>
  <si>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</si>
  <si>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</si>
  <si>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</si>
  <si>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</si>
  <si>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</si>
  <si>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</si>
  <si>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</si>
  <si>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</si>
  <si>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</si>
  <si>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</si>
  <si>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</si>
  <si>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</si>
  <si>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</si>
  <si>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</si>
  <si>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</si>
  <si>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</si>
  <si>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</si>
  <si>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</si>
  <si>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</si>
  <si>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</si>
  <si>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</si>
  <si>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</si>
  <si>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</si>
  <si>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</si>
  <si>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</si>
  <si>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</si>
  <si>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</si>
  <si>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</si>
  <si>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</si>
  <si>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</si>
  <si>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</si>
  <si>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</si>
  <si>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</si>
  <si>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</si>
  <si>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</si>
  <si>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</si>
  <si>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</si>
  <si>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</si>
  <si>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</si>
  <si>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</si>
  <si>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</si>
  <si>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</si>
  <si>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</si>
  <si>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</si>
  <si>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</si>
  <si>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</si>
  <si>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</si>
  <si>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</si>
  <si>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</si>
  <si>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</si>
  <si>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</si>
  <si>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</si>
  <si>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</si>
  <si>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</si>
  <si>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</si>
  <si>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</si>
  <si>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</si>
  <si>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</si>
  <si>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</si>
  <si>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</si>
  <si>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</si>
  <si>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</si>
  <si>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</si>
  <si>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</si>
  <si>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</si>
  <si>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</si>
  <si>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</si>
  <si>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</si>
  <si>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</si>
  <si>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</si>
  <si>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</si>
  <si>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</si>
  <si>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</si>
  <si>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</si>
  <si>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</si>
  <si>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</si>
  <si>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</si>
  <si>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</si>
  <si>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</si>
  <si>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</si>
  <si>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</si>
  <si>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</si>
  <si>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</si>
  <si>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</si>
  <si>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</si>
  <si>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</si>
  <si>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</si>
  <si>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</si>
  <si>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</si>
  <si>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</si>
  <si>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</si>
  <si>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</si>
  <si>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</si>
  <si>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</si>
  <si>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</si>
  <si>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</si>
  <si>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</si>
  <si>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</si>
  <si>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</si>
  <si>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</si>
  <si>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</si>
  <si>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</si>
  <si>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</si>
  <si>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</si>
  <si>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</si>
  <si>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</si>
  <si>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</si>
  <si>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</si>
  <si>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</si>
  <si>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</si>
  <si>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</si>
  <si>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</si>
  <si>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</si>
  <si>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</si>
  <si>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</si>
  <si>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</si>
  <si>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</si>
  <si>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</si>
  <si>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</si>
  <si>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</si>
  <si>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</si>
  <si>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</si>
  <si>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</si>
  <si>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</si>
  <si>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</si>
  <si>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</si>
  <si>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</si>
  <si>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</si>
  <si>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</si>
  <si>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</si>
  <si>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</si>
  <si>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</si>
  <si>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</si>
  <si>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</si>
  <si>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</si>
  <si>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</si>
  <si>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</si>
  <si>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</si>
  <si>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</si>
  <si>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</si>
  <si>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</si>
  <si>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</si>
  <si>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</si>
  <si>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</si>
  <si>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</si>
  <si>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</si>
  <si>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</si>
  <si>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</si>
  <si>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</si>
  <si>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</si>
  <si>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</si>
  <si>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</si>
  <si>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</si>
  <si>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</si>
  <si>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</si>
  <si>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</si>
  <si>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</si>
  <si>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</si>
  <si>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</si>
  <si>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</si>
  <si>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</si>
  <si>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</si>
  <si>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</si>
  <si>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</si>
  <si>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</si>
  <si>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</si>
  <si>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</si>
  <si>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</si>
  <si>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</si>
  <si>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</si>
  <si>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</si>
  <si>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</si>
  <si>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</si>
  <si>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</si>
  <si>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</si>
  <si>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</si>
  <si>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</si>
  <si>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</si>
  <si>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</si>
  <si>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</si>
  <si>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</si>
  <si>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</si>
  <si>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</si>
  <si>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</si>
  <si>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</si>
  <si>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</si>
  <si>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</si>
  <si>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</si>
  <si>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</si>
  <si>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</si>
  <si>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</si>
  <si>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</si>
  <si>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</si>
  <si>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</si>
  <si>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</si>
  <si>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</si>
  <si>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</si>
  <si>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</si>
  <si>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</si>
  <si>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</si>
  <si>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</si>
  <si>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</si>
  <si>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</si>
  <si>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</si>
  <si>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</si>
  <si>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</si>
  <si>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</si>
  <si>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</si>
  <si>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</si>
  <si>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</si>
  <si>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</si>
  <si>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</si>
  <si>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</si>
  <si>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</si>
  <si>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</si>
  <si>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</si>
  <si>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</si>
  <si>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</si>
  <si>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</si>
  <si>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</si>
  <si>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</si>
  <si>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</si>
  <si>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</si>
  <si>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</si>
  <si>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</si>
  <si>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</si>
  <si>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</si>
  <si>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</si>
  <si>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</si>
  <si>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</si>
  <si>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</si>
  <si>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</si>
  <si>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</si>
  <si>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</si>
  <si>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</si>
  <si>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</si>
  <si>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</si>
  <si>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</si>
  <si>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</si>
  <si>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</si>
  <si>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</si>
  <si>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</si>
  <si>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</si>
  <si>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</si>
  <si>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</si>
  <si>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</si>
  <si>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</si>
  <si>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</si>
  <si>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</si>
  <si>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</si>
  <si>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</si>
  <si>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</si>
  <si>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</si>
  <si>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</si>
  <si>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</si>
  <si>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</si>
  <si>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</si>
  <si>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</si>
  <si>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</si>
  <si>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</si>
  <si>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</si>
  <si>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</si>
  <si>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</si>
  <si>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</si>
  <si>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</si>
  <si>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</si>
  <si>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</si>
  <si>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</si>
  <si>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</si>
  <si>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</si>
  <si>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</si>
  <si>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</si>
  <si>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</si>
  <si>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</si>
  <si>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</si>
  <si>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</si>
  <si>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</si>
  <si>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</si>
  <si>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</si>
  <si>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</si>
  <si>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</si>
  <si>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</si>
  <si>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</si>
  <si>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</si>
  <si>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</si>
  <si>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</si>
  <si>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</si>
  <si>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</si>
  <si>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</si>
  <si>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</si>
  <si>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</si>
  <si>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</si>
  <si>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</si>
  <si>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</si>
  <si>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</si>
  <si>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</si>
  <si>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</si>
  <si>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</si>
  <si>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</si>
  <si>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</si>
  <si>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</si>
  <si>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</si>
  <si>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</si>
  <si>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</si>
  <si>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</si>
  <si>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</si>
  <si>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</si>
  <si>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</si>
  <si>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</si>
  <si>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</si>
  <si>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</si>
  <si>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</si>
  <si>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</si>
  <si>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</si>
  <si>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</si>
  <si>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</si>
  <si>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</si>
  <si>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</si>
  <si>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</si>
  <si>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</si>
  <si>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</si>
  <si>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</si>
  <si>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</si>
  <si>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</si>
  <si>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</si>
  <si>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</si>
  <si>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</si>
  <si>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</si>
  <si>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</si>
  <si>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</si>
  <si>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</si>
  <si>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</si>
  <si>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</si>
  <si>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</si>
  <si>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</si>
  <si>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</si>
  <si>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</si>
  <si>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</si>
  <si>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</si>
  <si>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</si>
  <si>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</si>
  <si>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</si>
  <si>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</si>
  <si>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</si>
  <si>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</si>
  <si>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</si>
  <si>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</si>
  <si>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</si>
  <si>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</si>
  <si>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</si>
  <si>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</si>
  <si>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</si>
  <si>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</si>
  <si>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</si>
  <si>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</si>
  <si>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</si>
  <si>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</si>
  <si>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</si>
  <si>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</si>
  <si>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</si>
  <si>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</si>
  <si>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</si>
  <si>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</si>
  <si>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</si>
  <si>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</si>
  <si>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</si>
  <si>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</si>
  <si>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</si>
  <si>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</si>
  <si>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</si>
  <si>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</si>
  <si>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</si>
  <si>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</si>
  <si>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</si>
  <si>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</si>
  <si>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</si>
  <si>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</si>
  <si>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</si>
  <si>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</si>
  <si>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</si>
  <si>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</si>
  <si>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</si>
  <si>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</si>
  <si>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</si>
  <si>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</si>
  <si>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</si>
  <si>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</si>
  <si>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</si>
  <si>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</si>
  <si>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</si>
  <si>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</si>
  <si>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</si>
  <si>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</si>
  <si>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</si>
  <si>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</si>
  <si>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</si>
  <si>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</si>
  <si>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</si>
  <si>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</si>
  <si>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</si>
  <si>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</si>
  <si>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</si>
  <si>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</si>
  <si>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</si>
  <si>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</si>
  <si>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</si>
  <si>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</si>
  <si>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</si>
  <si>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</si>
  <si>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</si>
  <si>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</si>
  <si>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</si>
  <si>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</si>
  <si>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</si>
  <si>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</si>
  <si>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</si>
  <si>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</si>
  <si>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</si>
  <si>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</si>
  <si>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</si>
  <si>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</si>
  <si>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</si>
  <si>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</si>
  <si>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</si>
  <si>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</si>
  <si>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</si>
  <si>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</si>
  <si>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</si>
  <si>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</si>
  <si>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</si>
  <si>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</si>
  <si>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</si>
  <si>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</si>
  <si>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</si>
  <si>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</si>
  <si>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</si>
  <si>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</si>
  <si>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</si>
  <si>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</si>
  <si>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</si>
  <si>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</si>
  <si>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</si>
  <si>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</si>
  <si>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</si>
  <si>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</si>
  <si>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</si>
  <si>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</si>
  <si>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</si>
  <si>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</si>
  <si>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</si>
  <si>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</si>
  <si>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</si>
  <si>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</si>
  <si>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</si>
  <si>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</si>
  <si>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</si>
  <si>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</si>
  <si>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</si>
  <si>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</si>
  <si>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</si>
  <si>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</si>
  <si>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</si>
  <si>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</si>
  <si>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</si>
  <si>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</si>
  <si>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</si>
  <si>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</si>
  <si>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</si>
  <si>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</si>
  <si>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</si>
  <si>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</si>
  <si>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</si>
  <si>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</si>
  <si>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</si>
  <si>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</si>
  <si>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</si>
  <si>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</si>
  <si>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</si>
  <si>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</si>
  <si>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</si>
  <si>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</si>
  <si>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</si>
  <si>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</si>
  <si>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</si>
  <si>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</si>
  <si>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</si>
  <si>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</si>
  <si>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</si>
  <si>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</si>
  <si>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</si>
  <si>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</si>
  <si>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</si>
  <si>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</si>
  <si>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</si>
  <si>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</si>
  <si>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</si>
  <si>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</si>
  <si>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</si>
  <si>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</si>
  <si>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</si>
  <si>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</si>
  <si>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</si>
  <si>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</si>
  <si>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</si>
  <si>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</si>
  <si>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</si>
  <si>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</si>
  <si>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</si>
  <si>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</si>
  <si>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</si>
  <si>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</si>
  <si>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</si>
  <si>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</si>
  <si>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</si>
  <si>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</si>
  <si>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</si>
  <si>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</si>
  <si>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</si>
  <si>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</si>
  <si>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</si>
  <si>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</si>
  <si>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</si>
  <si>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</si>
  <si>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</si>
  <si>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</si>
  <si>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</si>
  <si>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</si>
  <si>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</si>
  <si>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</si>
  <si>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</si>
  <si>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</si>
  <si>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</si>
  <si>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</si>
  <si>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</si>
  <si>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</si>
  <si>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</si>
  <si>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</si>
  <si>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</si>
  <si>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</si>
  <si>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</si>
  <si>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</si>
  <si>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</si>
  <si>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</si>
  <si>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</si>
  <si>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</si>
  <si>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</si>
  <si>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</si>
  <si>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</si>
  <si>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</si>
  <si>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</si>
  <si>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</si>
  <si>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</si>
  <si>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</si>
  <si>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</si>
  <si>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</si>
  <si>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</si>
  <si>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</si>
  <si>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</si>
  <si>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</si>
  <si>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</si>
  <si>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</si>
  <si>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</si>
  <si>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</si>
  <si>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</si>
  <si>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</si>
  <si>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</si>
  <si>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</si>
  <si>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</si>
  <si>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</si>
  <si>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</si>
  <si>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</si>
  <si>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</si>
  <si>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</si>
  <si>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</si>
  <si>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</si>
  <si>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</si>
  <si>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</si>
  <si>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</si>
  <si>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</si>
  <si>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</si>
  <si>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</si>
  <si>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</si>
  <si>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</si>
  <si>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</si>
  <si>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</si>
  <si>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</si>
  <si>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</si>
  <si>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</si>
  <si>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</si>
  <si>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</si>
  <si>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</si>
  <si>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</si>
  <si>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</si>
  <si>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</si>
  <si>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</si>
  <si>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</si>
  <si>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</si>
  <si>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</si>
  <si>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</si>
  <si>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</si>
  <si>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</si>
  <si>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</si>
  <si>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</si>
  <si>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</si>
  <si>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</si>
  <si>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</si>
  <si>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</si>
  <si>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</si>
  <si>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</si>
  <si>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</si>
  <si>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</si>
  <si>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</si>
  <si>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</si>
  <si>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</si>
  <si>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</si>
  <si>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</si>
  <si>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</si>
  <si>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</si>
  <si>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</si>
  <si>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</si>
  <si>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</si>
  <si>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</si>
  <si>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</si>
  <si>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</si>
  <si>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</si>
  <si>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</si>
  <si>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</si>
  <si>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</si>
  <si>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</si>
  <si>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</si>
  <si>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</si>
  <si>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</si>
  <si>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</si>
  <si>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</si>
  <si>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</si>
  <si>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</si>
  <si>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</si>
  <si>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</si>
  <si>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</si>
  <si>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</si>
  <si>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</si>
  <si>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</si>
  <si>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</si>
  <si>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</si>
  <si>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</si>
  <si>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</si>
  <si>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</si>
  <si>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</si>
  <si>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</si>
  <si>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</si>
  <si>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</si>
  <si>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</si>
  <si>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</si>
  <si>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</si>
  <si>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</si>
  <si>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</si>
  <si>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</si>
  <si>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</si>
  <si>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</si>
  <si>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</si>
  <si>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</si>
  <si>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</si>
  <si>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</si>
  <si>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</si>
  <si>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</si>
  <si>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</si>
  <si>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</si>
  <si>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</si>
  <si>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</si>
  <si>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</si>
  <si>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</si>
  <si>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</si>
  <si>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</si>
  <si>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</si>
  <si>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</si>
  <si>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</si>
  <si>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</si>
  <si>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</si>
  <si>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</si>
  <si>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</si>
  <si>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</si>
  <si>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</si>
  <si>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</si>
  <si>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</si>
  <si>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</si>
  <si>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</si>
  <si>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</si>
  <si>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</si>
  <si>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</si>
  <si>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</si>
  <si>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</si>
  <si>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</si>
  <si>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</si>
  <si>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</si>
  <si>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</si>
  <si>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</si>
  <si>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</si>
  <si>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</si>
  <si>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</si>
  <si>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</si>
  <si>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</si>
  <si>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</si>
  <si>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</si>
  <si>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</si>
  <si>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</si>
  <si>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</si>
  <si>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</si>
  <si>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</si>
  <si>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</si>
  <si>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</si>
  <si>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</si>
  <si>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</si>
  <si>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</si>
  <si>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</si>
  <si>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</si>
  <si>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</si>
  <si>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</si>
  <si>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</si>
  <si>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</si>
  <si>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</si>
  <si>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</si>
  <si>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</si>
  <si>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</si>
  <si>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</si>
  <si>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</si>
  <si>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</si>
  <si>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</si>
  <si>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</si>
  <si>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</si>
  <si>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</si>
  <si>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</si>
  <si>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</si>
  <si>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</si>
  <si>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</si>
  <si>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</si>
  <si>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</si>
  <si>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</si>
  <si>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</si>
  <si>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</si>
  <si>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</si>
  <si>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</si>
  <si>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</si>
  <si>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</si>
  <si>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</si>
  <si>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</si>
  <si>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</si>
  <si>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</si>
  <si>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</si>
  <si>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</si>
  <si>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</si>
  <si>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</si>
  <si>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</si>
  <si>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</si>
  <si>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</si>
  <si>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</si>
  <si>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</si>
  <si>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</si>
  <si>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</si>
  <si>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</si>
  <si>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</si>
  <si>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</si>
  <si>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</si>
  <si>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</si>
  <si>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</si>
  <si>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</si>
  <si>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</si>
  <si>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</si>
  <si>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</si>
  <si>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</si>
  <si>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</si>
  <si>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</si>
  <si>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</si>
  <si>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</si>
  <si>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</si>
  <si>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</si>
  <si>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</si>
  <si>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</si>
  <si>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</si>
  <si>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</si>
  <si>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</si>
  <si>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</si>
  <si>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</si>
  <si>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</si>
  <si>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</si>
  <si>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</si>
  <si>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</si>
  <si>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</si>
  <si>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</si>
  <si>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</si>
  <si>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</si>
  <si>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</si>
  <si>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</si>
  <si>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</si>
  <si>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</si>
  <si>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</si>
  <si>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</si>
  <si>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</si>
  <si>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</si>
  <si>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</si>
  <si>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</si>
  <si>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</si>
  <si>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</si>
  <si>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</si>
  <si>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</si>
  <si>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</si>
  <si>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</si>
  <si>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</si>
  <si>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</si>
  <si>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</si>
  <si>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</si>
  <si>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</si>
  <si>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</si>
  <si>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</si>
  <si>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</si>
  <si>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</si>
  <si>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</si>
  <si>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</si>
  <si>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</si>
  <si>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</si>
  <si>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</si>
  <si>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</si>
  <si>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</si>
  <si>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</si>
  <si>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</si>
  <si>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</si>
  <si>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</si>
  <si>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</si>
  <si>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</si>
  <si>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</si>
  <si>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</si>
  <si>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</si>
  <si>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</si>
  <si>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</si>
  <si>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</si>
  <si>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</si>
  <si>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</si>
  <si>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</si>
  <si>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</si>
  <si>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</si>
  <si>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</si>
  <si>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</si>
  <si>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</si>
  <si>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</si>
  <si>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</si>
  <si>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</si>
  <si>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</si>
  <si>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</si>
  <si>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</si>
  <si>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</si>
  <si>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</si>
  <si>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</si>
  <si>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</si>
  <si>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</si>
  <si>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</si>
  <si>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</si>
  <si>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</si>
  <si>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</si>
  <si>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</si>
  <si>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</si>
  <si>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</si>
  <si>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</si>
  <si>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</si>
  <si>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</si>
  <si>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</si>
  <si>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</si>
  <si>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</si>
  <si>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</si>
  <si>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</si>
  <si>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</si>
  <si>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</si>
  <si>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</si>
  <si>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</si>
  <si>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</si>
  <si>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</si>
  <si>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</si>
  <si>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</si>
  <si>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</si>
  <si>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</si>
  <si>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</si>
  <si>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</si>
  <si>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</si>
  <si>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</si>
  <si>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</si>
  <si>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</si>
  <si>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</si>
  <si>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</si>
  <si>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</si>
  <si>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</si>
  <si>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</si>
  <si>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</si>
  <si>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</si>
  <si>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</si>
  <si>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</si>
  <si>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</si>
  <si>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</si>
  <si>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</si>
  <si>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</si>
  <si>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</si>
  <si>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</si>
  <si>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</si>
  <si>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</si>
  <si>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</si>
  <si>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</si>
  <si>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</si>
  <si>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</si>
  <si>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</si>
  <si>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</si>
  <si>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</si>
  <si>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</si>
  <si>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</si>
  <si>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</si>
  <si>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</si>
  <si>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</si>
  <si>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</si>
  <si>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</si>
  <si>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</si>
  <si>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</si>
  <si>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</si>
  <si>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</si>
  <si>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</si>
  <si>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</si>
  <si>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</si>
  <si>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</si>
  <si>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</si>
  <si>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</si>
  <si>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</si>
  <si>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</si>
  <si>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</si>
  <si>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</si>
  <si>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</si>
  <si>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</si>
  <si>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</si>
  <si>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</si>
  <si>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</si>
  <si>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</si>
  <si>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</si>
  <si>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</si>
  <si>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</si>
  <si>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</si>
  <si>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</si>
  <si>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</si>
  <si>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</si>
  <si>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</si>
  <si>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</si>
  <si>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</si>
  <si>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</si>
  <si>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</si>
  <si>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</si>
  <si>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</si>
  <si>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</si>
  <si>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</si>
  <si>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</si>
  <si>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</si>
  <si>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</si>
  <si>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</si>
  <si>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</si>
  <si>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</si>
  <si>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</si>
  <si>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</si>
  <si>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</si>
  <si>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</si>
  <si>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</si>
  <si>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</si>
  <si>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</si>
  <si>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</si>
  <si>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</si>
  <si>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</si>
  <si>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</si>
  <si>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</si>
  <si>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</si>
  <si>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</si>
  <si>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</si>
  <si>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</si>
  <si>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</si>
  <si>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</si>
  <si>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</si>
  <si>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</si>
  <si>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</si>
  <si>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</si>
  <si>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</si>
  <si>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</si>
  <si>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</si>
  <si>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</si>
  <si>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</si>
  <si>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</si>
  <si>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</si>
  <si>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</si>
  <si>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</si>
  <si>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</si>
  <si>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</si>
  <si>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</si>
  <si>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</si>
  <si>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</si>
  <si>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</si>
  <si>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</si>
  <si>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</si>
  <si>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</si>
  <si>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</si>
  <si>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</si>
  <si>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</si>
  <si>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</si>
  <si>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</si>
  <si>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</si>
  <si>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</si>
  <si>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</si>
  <si>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</si>
  <si>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</si>
  <si>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</si>
  <si>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</si>
  <si>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</si>
  <si>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</si>
  <si>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</si>
  <si>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</si>
  <si>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</si>
  <si>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</si>
  <si>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</si>
  <si>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</si>
  <si>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</si>
  <si>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</si>
  <si>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</si>
  <si>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</si>
  <si>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</si>
  <si>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</si>
  <si>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</si>
  <si>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</si>
  <si>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</si>
  <si>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</si>
  <si>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</si>
  <si>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</si>
  <si>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</si>
  <si>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</si>
  <si>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</si>
  <si>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</si>
  <si>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</si>
  <si>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</si>
  <si>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</si>
  <si>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</si>
  <si>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</si>
  <si>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</si>
  <si>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</si>
  <si>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</si>
  <si>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</si>
  <si>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</si>
  <si>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</si>
  <si>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</si>
  <si>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</si>
  <si>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</si>
  <si>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</si>
  <si>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</si>
  <si>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</si>
  <si>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</si>
  <si>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</si>
  <si>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</si>
  <si>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</si>
  <si>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</si>
  <si>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</si>
  <si>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</si>
  <si>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</si>
  <si>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</si>
  <si>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</si>
  <si>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</si>
  <si>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</si>
  <si>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</si>
  <si>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</si>
  <si>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</si>
  <si>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</si>
  <si>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</si>
  <si>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</si>
  <si>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</si>
  <si>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</si>
  <si>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</si>
  <si>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</si>
  <si>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</si>
  <si>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</si>
  <si>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</si>
  <si>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</si>
  <si>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</si>
  <si>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</si>
  <si>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</si>
  <si>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</si>
  <si>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</si>
  <si>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</si>
  <si>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</si>
  <si>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</si>
  <si>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</si>
  <si>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</si>
  <si>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Change in Return on assets</t>
  </si>
  <si>
    <t>Change in Return on equity</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</si>
  <si>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</si>
  <si>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</si>
  <si>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</si>
  <si>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</si>
  <si>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</si>
  <si>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</si>
  <si>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</si>
  <si>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</si>
  <si>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</si>
  <si>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</si>
  <si>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</si>
  <si>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</si>
  <si>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</si>
  <si>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</si>
  <si>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</si>
  <si>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</si>
  <si>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</si>
  <si>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</si>
  <si>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</si>
  <si>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</si>
  <si>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</si>
  <si>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</si>
  <si>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</si>
  <si>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</si>
  <si>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</si>
  <si>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</si>
  <si>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</si>
  <si>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</si>
  <si>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</si>
  <si>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</si>
  <si>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</si>
  <si>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</si>
  <si>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</si>
  <si>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</si>
  <si>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</si>
  <si>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</si>
  <si>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</si>
  <si>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</si>
  <si>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</si>
  <si>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</si>
  <si>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</si>
  <si>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</si>
  <si>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</si>
  <si>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</si>
  <si>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</si>
  <si>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 xml:space="preserve">Belo and Lin </t>
  </si>
  <si>
    <t>AbnormalAccrualsPercent</t>
  </si>
  <si>
    <t>Percent Abnormal Accruals</t>
  </si>
  <si>
    <t>Capital turnover (quarterly)</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</si>
  <si>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</si>
  <si>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</si>
  <si>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</si>
  <si>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</si>
  <si>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</si>
  <si>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</si>
  <si>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</si>
  <si>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</si>
  <si>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</si>
  <si>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</si>
  <si>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</si>
  <si>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</si>
  <si>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</si>
  <si>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</si>
  <si>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</si>
  <si>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</si>
  <si>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</si>
  <si>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</si>
  <si>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</si>
  <si>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</si>
  <si>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</si>
  <si>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</si>
  <si>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</si>
  <si>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</si>
  <si>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</si>
  <si>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</si>
  <si>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</si>
  <si>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</si>
  <si>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</si>
  <si>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</si>
  <si>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</si>
  <si>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</si>
  <si>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</si>
  <si>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</si>
  <si>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</si>
  <si>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</si>
  <si>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</si>
  <si>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</si>
  <si>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</si>
  <si>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</si>
  <si>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</si>
  <si>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</si>
  <si>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</si>
  <si>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</si>
  <si>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</si>
  <si>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</si>
  <si>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</si>
  <si>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</si>
  <si>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</si>
  <si>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</si>
  <si>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</si>
  <si>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</si>
  <si>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</si>
  <si>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</si>
  <si>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</si>
  <si>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</si>
  <si>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</si>
  <si>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</si>
  <si>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</si>
  <si>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</si>
  <si>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</si>
  <si>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</si>
  <si>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</si>
  <si>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</si>
  <si>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</si>
  <si>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</si>
  <si>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</si>
  <si>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</si>
  <si>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</si>
  <si>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</si>
  <si>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</si>
  <si>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</si>
  <si>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</si>
  <si>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</si>
  <si>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</si>
  <si>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</si>
  <si>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</si>
  <si>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</si>
  <si>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</si>
  <si>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</si>
  <si>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</si>
  <si>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</si>
  <si>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</si>
  <si>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</si>
  <si>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</si>
  <si>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</si>
  <si>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</si>
  <si>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</si>
  <si>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</si>
  <si>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</si>
  <si>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</si>
  <si>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</si>
  <si>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</si>
  <si>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</si>
  <si>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</si>
  <si>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</si>
  <si>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</si>
  <si>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</si>
  <si>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</si>
  <si>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</si>
  <si>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</si>
  <si>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</si>
  <si>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</si>
  <si>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</si>
  <si>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</si>
  <si>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</si>
  <si>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</si>
  <si>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</si>
  <si>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</si>
  <si>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</si>
  <si>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</si>
  <si>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</si>
  <si>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</si>
  <si>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</si>
  <si>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</si>
  <si>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</si>
  <si>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</si>
  <si>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</si>
  <si>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</si>
  <si>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</si>
  <si>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</si>
  <si>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</si>
  <si>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</si>
  <si>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</si>
  <si>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</si>
  <si>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</si>
  <si>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</si>
  <si>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</si>
  <si>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</si>
  <si>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</si>
  <si>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</si>
  <si>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</si>
  <si>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</si>
  <si>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</si>
  <si>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</si>
  <si>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</si>
  <si>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</si>
  <si>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</si>
  <si>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</si>
  <si>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</si>
  <si>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</si>
  <si>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</si>
  <si>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</si>
  <si>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</si>
  <si>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</si>
  <si>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</si>
  <si>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</si>
  <si>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</si>
  <si>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</si>
  <si>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</si>
  <si>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</si>
  <si>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</si>
  <si>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</si>
  <si>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</si>
  <si>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</si>
  <si>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</si>
  <si>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</si>
  <si>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</si>
  <si>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</si>
  <si>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</si>
  <si>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</si>
  <si>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</si>
  <si>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</si>
  <si>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</si>
  <si>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</si>
  <si>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</si>
  <si>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</si>
  <si>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</si>
  <si>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</si>
  <si>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</si>
  <si>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</si>
  <si>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</si>
  <si>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</si>
  <si>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</si>
  <si>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</si>
  <si>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</si>
  <si>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</si>
  <si>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</si>
  <si>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</si>
  <si>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</si>
  <si>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</si>
  <si>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</si>
  <si>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</si>
  <si>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</si>
  <si>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</si>
  <si>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</si>
  <si>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</si>
  <si>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</si>
  <si>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</si>
  <si>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</si>
  <si>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</si>
  <si>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</si>
  <si>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</si>
  <si>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</si>
  <si>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</si>
  <si>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</si>
  <si>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</si>
  <si>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</si>
  <si>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</si>
  <si>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</si>
  <si>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</si>
  <si>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</si>
  <si>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</si>
  <si>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</si>
  <si>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</si>
  <si>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</si>
  <si>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</si>
  <si>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</si>
  <si>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</si>
  <si>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</si>
  <si>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</si>
  <si>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</si>
  <si>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</si>
  <si>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</si>
  <si>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</si>
  <si>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</si>
  <si>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</si>
  <si>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</si>
  <si>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</si>
  <si>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</si>
  <si>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</si>
  <si>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</si>
  <si>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</si>
  <si>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</si>
  <si>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</si>
  <si>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</si>
  <si>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</si>
  <si>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</si>
  <si>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</si>
  <si>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</si>
  <si>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</si>
  <si>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</si>
  <si>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</si>
  <si>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</si>
  <si>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</si>
  <si>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</si>
  <si>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</si>
  <si>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</si>
  <si>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</si>
  <si>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</si>
  <si>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</si>
  <si>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</si>
  <si>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</si>
  <si>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</si>
  <si>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</si>
  <si>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</si>
  <si>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</si>
  <si>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</si>
  <si>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</si>
  <si>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</si>
  <si>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</si>
  <si>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</si>
  <si>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</si>
  <si>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</si>
  <si>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</si>
  <si>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</si>
  <si>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</si>
  <si>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</si>
  <si>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</si>
  <si>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</si>
  <si>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</si>
  <si>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</si>
  <si>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</si>
  <si>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</si>
  <si>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</si>
  <si>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</si>
  <si>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</si>
  <si>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</si>
  <si>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</si>
  <si>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</si>
  <si>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</si>
  <si>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</si>
  <si>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</si>
  <si>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</si>
  <si>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</si>
  <si>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</si>
  <si>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</si>
  <si>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</si>
  <si>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</si>
  <si>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</si>
  <si>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</si>
  <si>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</si>
  <si>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</si>
  <si>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</si>
  <si>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</si>
  <si>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</si>
  <si>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</si>
  <si>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</si>
  <si>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</si>
  <si>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</si>
  <si>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</si>
  <si>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</si>
  <si>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</si>
  <si>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</si>
  <si>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</si>
  <si>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</si>
  <si>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</si>
  <si>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</si>
  <si>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</si>
  <si>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</si>
  <si>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</si>
  <si>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</si>
  <si>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</si>
  <si>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</si>
  <si>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</si>
  <si>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</si>
  <si>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</si>
  <si>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</si>
  <si>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</si>
  <si>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</si>
  <si>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</si>
  <si>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</si>
  <si>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</si>
  <si>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</si>
  <si>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</si>
  <si>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</si>
  <si>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</si>
  <si>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</si>
  <si>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</si>
  <si>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</si>
  <si>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</si>
  <si>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</si>
  <si>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</si>
  <si>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</si>
  <si>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</si>
  <si>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</si>
  <si>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</si>
  <si>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</si>
  <si>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</si>
  <si>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</si>
  <si>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</si>
  <si>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</si>
  <si>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</si>
  <si>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</si>
  <si>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</si>
  <si>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</si>
  <si>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</si>
  <si>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</si>
  <si>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</si>
  <si>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</si>
  <si>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</si>
  <si>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</si>
  <si>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</si>
  <si>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</si>
  <si>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</si>
  <si>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</si>
  <si>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</si>
  <si>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</si>
  <si>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</si>
  <si>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</si>
  <si>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</si>
  <si>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</si>
  <si>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</si>
  <si>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</si>
  <si>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</si>
  <si>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</si>
  <si>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</si>
  <si>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</si>
  <si>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</si>
  <si>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</si>
  <si>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</si>
  <si>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</si>
  <si>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</si>
  <si>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</si>
  <si>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</si>
  <si>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</si>
  <si>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</si>
  <si>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</si>
  <si>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</si>
  <si>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</si>
  <si>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</si>
  <si>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</si>
  <si>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</si>
  <si>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</si>
  <si>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</si>
  <si>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</si>
  <si>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</si>
  <si>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</si>
  <si>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</si>
  <si>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</si>
  <si>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</si>
  <si>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</si>
  <si>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</si>
  <si>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</si>
  <si>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</si>
  <si>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</si>
  <si>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</si>
  <si>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</si>
  <si>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</si>
  <si>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</si>
  <si>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</si>
  <si>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</si>
  <si>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</si>
  <si>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</si>
  <si>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</si>
  <si>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</si>
  <si>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</si>
  <si>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</si>
  <si>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</si>
  <si>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</si>
  <si>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</si>
  <si>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</si>
  <si>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</si>
  <si>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</si>
  <si>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</si>
  <si>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</si>
  <si>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</si>
  <si>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</si>
  <si>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</si>
  <si>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</si>
  <si>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</si>
  <si>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</si>
  <si>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</si>
  <si>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</si>
  <si>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</si>
  <si>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</si>
  <si>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</si>
  <si>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</si>
  <si>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</si>
  <si>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</si>
  <si>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</si>
  <si>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</si>
  <si>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</si>
  <si>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</si>
  <si>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</si>
  <si>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</si>
  <si>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</si>
  <si>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</si>
  <si>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</si>
  <si>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</si>
  <si>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</si>
  <si>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</si>
  <si>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</si>
  <si>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</si>
  <si>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</si>
  <si>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</si>
  <si>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</si>
  <si>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</si>
  <si>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</si>
  <si>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</si>
  <si>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</si>
  <si>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</si>
  <si>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</si>
  <si>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</si>
  <si>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</si>
  <si>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</si>
  <si>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</si>
  <si>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</si>
  <si>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</si>
  <si>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</si>
  <si>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</si>
  <si>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</si>
  <si>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</si>
  <si>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</si>
  <si>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</si>
  <si>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</si>
  <si>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</si>
  <si>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</si>
  <si>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</si>
  <si>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</si>
  <si>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</si>
  <si>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</si>
  <si>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</si>
  <si>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</si>
  <si>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</si>
  <si>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</si>
  <si>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</si>
  <si>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</si>
  <si>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</si>
  <si>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</si>
  <si>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</si>
  <si>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</si>
  <si>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</si>
  <si>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</si>
  <si>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</si>
  <si>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</si>
  <si>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</si>
  <si>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</si>
  <si>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</si>
  <si>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</si>
  <si>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</si>
  <si>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</si>
  <si>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</si>
  <si>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</si>
  <si>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</si>
  <si>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</si>
  <si>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</si>
  <si>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</si>
  <si>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</si>
  <si>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</si>
  <si>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</si>
  <si>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</si>
  <si>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</si>
  <si>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</si>
  <si>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</si>
  <si>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</si>
  <si>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</si>
  <si>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</si>
  <si>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</si>
  <si>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</si>
  <si>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</si>
  <si>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</si>
  <si>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</si>
  <si>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</si>
  <si>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</si>
  <si>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</si>
  <si>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</si>
  <si>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</si>
  <si>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</si>
  <si>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</si>
  <si>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</si>
  <si>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</si>
  <si>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</si>
  <si>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</si>
  <si>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</si>
  <si>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</si>
  <si>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</si>
  <si>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</si>
  <si>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</si>
  <si>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</si>
  <si>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</si>
  <si>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</si>
  <si>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</si>
  <si>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</si>
  <si>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</si>
  <si>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</si>
  <si>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</si>
  <si>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</si>
  <si>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</si>
  <si>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</si>
  <si>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</si>
  <si>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</si>
  <si>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</si>
  <si>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</si>
  <si>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</si>
  <si>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</si>
  <si>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</si>
  <si>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</si>
  <si>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</si>
  <si>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</si>
  <si>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</si>
  <si>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</si>
  <si>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</si>
  <si>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</si>
  <si>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</si>
  <si>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</si>
  <si>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</si>
  <si>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</si>
  <si>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</si>
  <si>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</si>
  <si>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</si>
  <si>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</si>
  <si>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</si>
  <si>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</si>
  <si>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</si>
  <si>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</si>
  <si>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</si>
  <si>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</si>
  <si>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</si>
  <si>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</si>
  <si>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</si>
  <si>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</si>
  <si>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</si>
  <si>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</si>
  <si>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</si>
  <si>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</si>
  <si>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</si>
  <si>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</si>
  <si>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</si>
  <si>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</si>
  <si>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</si>
  <si>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</si>
  <si>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</si>
  <si>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</si>
  <si>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</si>
  <si>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</si>
  <si>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</si>
  <si>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</si>
  <si>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</si>
  <si>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</si>
  <si>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</si>
  <si>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</si>
  <si>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</si>
  <si>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</si>
  <si>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</si>
  <si>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</si>
  <si>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</si>
  <si>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</si>
  <si>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</si>
  <si>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</si>
  <si>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</si>
  <si>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</si>
  <si>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</si>
  <si>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</si>
  <si>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</si>
  <si>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</si>
  <si>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</si>
  <si>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</si>
  <si>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</si>
  <si>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</si>
  <si>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</si>
  <si>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</si>
  <si>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</si>
  <si>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</si>
  <si>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</si>
  <si>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</si>
  <si>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</si>
  <si>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</si>
  <si>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</si>
  <si>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</si>
  <si>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</si>
  <si>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</si>
  <si>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</si>
  <si>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</si>
  <si>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</si>
  <si>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</si>
  <si>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</si>
  <si>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</si>
  <si>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</si>
  <si>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</si>
  <si>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</si>
  <si>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</si>
  <si>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</si>
  <si>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</si>
  <si>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</si>
  <si>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</si>
  <si>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</si>
  <si>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</si>
  <si>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</si>
  <si>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</si>
  <si>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</si>
  <si>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</si>
  <si>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</si>
  <si>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</si>
  <si>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</si>
  <si>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</si>
  <si>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</si>
  <si>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</si>
  <si>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</si>
  <si>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</si>
  <si>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</si>
  <si>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</si>
  <si>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</si>
  <si>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</si>
  <si>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</si>
  <si>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</si>
  <si>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</si>
  <si>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</si>
  <si>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</si>
  <si>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</si>
  <si>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</si>
  <si>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</si>
  <si>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</si>
  <si>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</si>
  <si>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</si>
  <si>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</si>
  <si>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</si>
  <si>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</si>
  <si>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</si>
  <si>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</si>
  <si>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</si>
  <si>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</si>
  <si>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</si>
  <si>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</si>
  <si>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</si>
  <si>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</si>
  <si>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</si>
  <si>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</si>
  <si>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</si>
  <si>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</si>
  <si>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</si>
  <si>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</si>
  <si>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</si>
  <si>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</si>
  <si>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</si>
  <si>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</si>
  <si>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</si>
  <si>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</si>
  <si>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</si>
  <si>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</si>
  <si>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</si>
  <si>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</si>
  <si>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</si>
  <si>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</si>
  <si>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</si>
  <si>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</si>
  <si>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</si>
  <si>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</si>
  <si>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</si>
  <si>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</si>
  <si>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</si>
  <si>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</si>
  <si>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</si>
  <si>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</si>
  <si>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</si>
  <si>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</si>
  <si>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</si>
  <si>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</si>
  <si>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</si>
  <si>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</si>
  <si>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</si>
  <si>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</si>
  <si>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</si>
  <si>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</si>
  <si>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</si>
  <si>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</si>
  <si>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</si>
  <si>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</si>
  <si>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</si>
  <si>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</si>
  <si>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</si>
  <si>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</si>
  <si>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</si>
  <si>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</si>
  <si>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</si>
  <si>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</si>
  <si>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</si>
  <si>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</si>
  <si>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</si>
  <si>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</si>
  <si>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</si>
  <si>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</si>
  <si>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</si>
  <si>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</si>
  <si>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</si>
  <si>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</si>
  <si>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</si>
  <si>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</si>
  <si>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</si>
  <si>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</si>
  <si>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</si>
  <si>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</si>
  <si>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</si>
  <si>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</si>
  <si>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</si>
  <si>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</si>
  <si>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</si>
  <si>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</si>
  <si>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</si>
  <si>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</si>
  <si>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</si>
  <si>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</si>
  <si>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</si>
  <si>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</si>
  <si>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</si>
  <si>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</si>
  <si>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</si>
  <si>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</si>
  <si>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</si>
  <si>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</si>
  <si>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</si>
  <si>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</si>
  <si>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</si>
  <si>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</si>
  <si>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</si>
  <si>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</si>
  <si>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</si>
  <si>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</si>
  <si>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</si>
  <si>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</si>
  <si>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</si>
  <si>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</si>
  <si>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</si>
  <si>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</si>
  <si>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</si>
  <si>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</si>
  <si>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</si>
  <si>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</si>
  <si>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</si>
  <si>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</si>
  <si>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</si>
  <si>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</si>
  <si>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</si>
  <si>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</si>
  <si>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</si>
  <si>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</si>
  <si>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</si>
  <si>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</si>
  <si>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</si>
  <si>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</si>
  <si>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</si>
  <si>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</si>
  <si>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</si>
  <si>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</si>
  <si>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</si>
  <si>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</si>
  <si>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</si>
  <si>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</si>
  <si>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</si>
  <si>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</si>
  <si>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</si>
  <si>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</si>
  <si>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</si>
  <si>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</si>
  <si>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</si>
  <si>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</si>
  <si>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</si>
  <si>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</si>
  <si>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</si>
  <si>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</si>
  <si>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</si>
  <si>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</si>
  <si>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</si>
  <si>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</si>
  <si>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</si>
  <si>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</si>
  <si>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</si>
  <si>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</si>
  <si>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</si>
  <si>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</si>
  <si>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</si>
  <si>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</si>
  <si>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</si>
  <si>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</si>
  <si>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</si>
  <si>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</si>
  <si>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</si>
  <si>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</si>
  <si>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</si>
  <si>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</si>
  <si>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</si>
  <si>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</si>
  <si>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</si>
  <si>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</si>
  <si>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</si>
  <si>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</si>
  <si>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</si>
  <si>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</si>
  <si>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</si>
  <si>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</si>
  <si>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</si>
  <si>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</si>
  <si>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</si>
  <si>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</si>
  <si>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</si>
  <si>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</si>
  <si>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</si>
  <si>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</si>
  <si>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</si>
  <si>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</si>
  <si>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</si>
  <si>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</si>
  <si>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</si>
  <si>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</si>
  <si>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</si>
  <si>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</si>
  <si>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</si>
  <si>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</si>
  <si>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</si>
  <si>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</si>
  <si>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</si>
  <si>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</si>
  <si>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</si>
  <si>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</si>
  <si>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</si>
  <si>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</si>
  <si>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</si>
  <si>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</si>
  <si>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</si>
  <si>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</si>
  <si>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</si>
  <si>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</si>
  <si>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</si>
  <si>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</si>
  <si>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</si>
  <si>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</si>
  <si>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</si>
  <si>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</si>
  <si>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</si>
  <si>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</si>
  <si>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</si>
  <si>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</si>
  <si>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</si>
  <si>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</si>
  <si>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</si>
  <si>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</si>
  <si>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</si>
  <si>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</si>
  <si>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</si>
  <si>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</si>
  <si>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</si>
  <si>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</si>
  <si>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</si>
  <si>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</si>
  <si>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</si>
  <si>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</si>
  <si>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</si>
  <si>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</si>
  <si>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</si>
  <si>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</si>
  <si>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</si>
  <si>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</si>
  <si>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</si>
  <si>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</si>
  <si>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</si>
  <si>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</si>
  <si>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</si>
  <si>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</si>
  <si>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</si>
  <si>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</si>
  <si>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</si>
  <si>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</si>
  <si>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</si>
  <si>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</si>
  <si>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</si>
  <si>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</si>
  <si>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</si>
  <si>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</si>
  <si>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</si>
  <si>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</si>
  <si>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</si>
  <si>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</si>
  <si>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</si>
  <si>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</si>
  <si>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</si>
  <si>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</si>
  <si>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</si>
  <si>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</si>
  <si>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</si>
  <si>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</si>
  <si>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</si>
  <si>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</si>
  <si>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</si>
  <si>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</si>
  <si>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</si>
  <si>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</si>
  <si>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</si>
  <si>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</si>
  <si>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</si>
  <si>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</si>
  <si>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</si>
  <si>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</si>
  <si>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</si>
  <si>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</si>
  <si>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</si>
  <si>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</si>
  <si>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</si>
  <si>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</si>
  <si>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</si>
  <si>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</si>
  <si>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</si>
  <si>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</si>
  <si>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</si>
  <si>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</si>
  <si>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</si>
  <si>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</si>
  <si>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</si>
  <si>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</si>
  <si>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</si>
  <si>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</si>
  <si>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</si>
  <si>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</si>
  <si>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</si>
  <si>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</si>
  <si>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</si>
  <si>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</si>
  <si>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</si>
  <si>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</si>
  <si>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</si>
  <si>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</si>
  <si>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</si>
  <si>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</si>
  <si>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</si>
  <si>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</si>
  <si>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</si>
  <si>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</si>
  <si>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</si>
  <si>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</si>
  <si>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</si>
  <si>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</si>
  <si>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</si>
  <si>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</si>
  <si>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</si>
  <si>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</si>
  <si>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</si>
  <si>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</si>
  <si>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</si>
  <si>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</si>
  <si>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</si>
  <si>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</si>
  <si>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</si>
  <si>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</si>
  <si>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</si>
  <si>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</si>
  <si>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</si>
  <si>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</si>
  <si>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</si>
  <si>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</si>
  <si>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</si>
  <si>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</si>
  <si>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</si>
  <si>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</si>
  <si>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</si>
  <si>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</si>
  <si>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</si>
  <si>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</si>
  <si>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</si>
  <si>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</si>
  <si>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</si>
  <si>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</si>
  <si>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</si>
  <si>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</si>
  <si>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</si>
  <si>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</si>
  <si>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</si>
  <si>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</si>
  <si>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</si>
  <si>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</si>
  <si>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</si>
  <si>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</si>
  <si>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</si>
  <si>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</si>
  <si>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</si>
  <si>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</si>
  <si>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</si>
  <si>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</si>
  <si>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</si>
  <si>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</si>
  <si>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</si>
  <si>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</si>
  <si>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</si>
  <si>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</si>
  <si>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</si>
  <si>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</si>
  <si>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</si>
  <si>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</si>
  <si>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</si>
  <si>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</si>
  <si>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</si>
  <si>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</si>
  <si>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</si>
  <si>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</si>
  <si>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</si>
  <si>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</si>
  <si>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</si>
  <si>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</si>
  <si>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</si>
  <si>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</si>
  <si>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</si>
  <si>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</si>
  <si>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</si>
  <si>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</si>
  <si>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</si>
  <si>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</si>
  <si>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</si>
  <si>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</si>
  <si>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</si>
  <si>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</si>
  <si>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</si>
  <si>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</si>
  <si>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</si>
  <si>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</si>
  <si>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</si>
  <si>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</si>
  <si>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</si>
  <si>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</si>
  <si>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</si>
  <si>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</si>
  <si>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</si>
  <si>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</si>
  <si>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</si>
  <si>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</si>
  <si>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</si>
  <si>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</si>
  <si>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</si>
  <si>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</si>
  <si>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</si>
  <si>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</si>
  <si>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</si>
  <si>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</si>
  <si>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</si>
  <si>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</si>
  <si>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</si>
  <si>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</si>
  <si>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</si>
  <si>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</si>
  <si>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</si>
  <si>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</si>
  <si>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</si>
  <si>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</si>
  <si>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</si>
  <si>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</si>
  <si>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</si>
  <si>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</si>
  <si>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</si>
  <si>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</si>
  <si>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</si>
  <si>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</si>
  <si>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</si>
  <si>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</si>
  <si>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</si>
  <si>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</si>
  <si>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</si>
  <si>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</si>
  <si>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</si>
  <si>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</si>
  <si>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</si>
  <si>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</si>
  <si>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</si>
  <si>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</si>
  <si>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</si>
  <si>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</si>
  <si>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</si>
  <si>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</si>
  <si>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</si>
  <si>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</si>
  <si>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</si>
  <si>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</si>
  <si>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</si>
  <si>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</si>
  <si>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</si>
  <si>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</si>
  <si>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</si>
  <si>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</si>
  <si>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</si>
  <si>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</si>
  <si>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</si>
  <si>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</si>
  <si>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</si>
  <si>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</si>
  <si>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</si>
  <si>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</si>
  <si>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</si>
  <si>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</si>
  <si>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</si>
  <si>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</si>
  <si>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</si>
  <si>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</si>
  <si>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</si>
  <si>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</si>
  <si>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</si>
  <si>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</si>
  <si>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</si>
  <si>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</si>
  <si>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</si>
  <si>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</si>
  <si>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</si>
  <si>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</si>
  <si>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</si>
  <si>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</si>
  <si>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</si>
  <si>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</si>
  <si>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</si>
  <si>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</si>
  <si>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</si>
  <si>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</si>
  <si>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</si>
  <si>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</si>
  <si>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</si>
  <si>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</si>
  <si>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</si>
  <si>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</si>
  <si>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</si>
  <si>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</si>
  <si>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</si>
  <si>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</si>
  <si>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</si>
  <si>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</si>
  <si>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</si>
  <si>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</si>
  <si>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</si>
  <si>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</si>
  <si>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</si>
  <si>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</si>
  <si>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</si>
  <si>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</si>
  <si>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</si>
  <si>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</si>
  <si>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</si>
  <si>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</si>
  <si>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</si>
  <si>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</si>
  <si>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</si>
  <si>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</si>
  <si>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</si>
  <si>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</si>
  <si>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</si>
  <si>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</si>
  <si>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</si>
  <si>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</si>
  <si>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</si>
  <si>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</si>
  <si>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</si>
  <si>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</si>
  <si>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</si>
  <si>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</si>
  <si>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</si>
  <si>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</si>
  <si>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</si>
  <si>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</si>
  <si>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</si>
  <si>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</si>
  <si>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</si>
  <si>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</si>
  <si>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</si>
  <si>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</si>
  <si>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</si>
  <si>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</si>
  <si>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</si>
  <si>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</si>
  <si>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</si>
  <si>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</si>
  <si>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</si>
  <si>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</si>
  <si>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</si>
  <si>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</si>
  <si>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</si>
  <si>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</si>
  <si>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</si>
  <si>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</si>
  <si>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</si>
  <si>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</si>
  <si>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</si>
  <si>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</si>
  <si>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</si>
  <si>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Customers momentum</t>
  </si>
  <si>
    <t>Suppliers momentum</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</si>
  <si>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</si>
  <si>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</si>
  <si>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</si>
  <si>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</si>
  <si>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</si>
  <si>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</si>
  <si>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</si>
  <si>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</si>
  <si>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</si>
  <si>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</si>
  <si>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</si>
  <si>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</si>
  <si>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</si>
  <si>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</si>
  <si>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</si>
  <si>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</si>
  <si>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</si>
  <si>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</si>
  <si>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</si>
  <si>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</si>
  <si>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</si>
  <si>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</si>
  <si>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</si>
  <si>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</si>
  <si>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</si>
  <si>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</si>
  <si>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</si>
  <si>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</si>
  <si>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</si>
  <si>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</si>
  <si>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</si>
  <si>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</si>
  <si>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</si>
  <si>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</si>
  <si>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</si>
  <si>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</si>
  <si>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EPS forecast (Monthly)</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</si>
  <si>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</si>
  <si>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</si>
  <si>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</si>
  <si>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</si>
  <si>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</si>
  <si>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</si>
  <si>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</si>
  <si>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</si>
  <si>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</si>
  <si>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</si>
  <si>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</si>
  <si>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</si>
  <si>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</si>
  <si>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</si>
  <si>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</si>
  <si>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</si>
  <si>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</si>
  <si>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</si>
  <si>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</si>
  <si>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</si>
  <si>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</si>
  <si>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</si>
  <si>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</si>
  <si>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</si>
  <si>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</si>
  <si>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</si>
  <si>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</si>
  <si>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</si>
  <si>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</si>
  <si>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</si>
  <si>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</si>
  <si>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</si>
  <si>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</si>
  <si>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</si>
  <si>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</si>
  <si>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</si>
  <si>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</si>
  <si>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</si>
  <si>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</si>
  <si>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</si>
  <si>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</si>
  <si>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</si>
  <si>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</si>
  <si>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</si>
  <si>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</si>
  <si>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</si>
  <si>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</si>
  <si>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</si>
  <si>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</si>
  <si>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</si>
  <si>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</si>
  <si>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</si>
  <si>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</si>
  <si>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</si>
  <si>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</si>
  <si>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</si>
  <si>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</si>
  <si>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</si>
  <si>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</si>
  <si>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</si>
  <si>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</si>
  <si>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</si>
  <si>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</si>
  <si>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</si>
  <si>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</si>
  <si>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</si>
  <si>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</si>
  <si>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</si>
  <si>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</si>
  <si>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</si>
  <si>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</si>
  <si>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</si>
  <si>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</si>
  <si>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</si>
  <si>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</si>
  <si>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</si>
  <si>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</si>
  <si>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</si>
  <si>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</si>
  <si>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</si>
  <si>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</si>
  <si>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</si>
  <si>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</si>
  <si>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</si>
  <si>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</si>
  <si>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</si>
  <si>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</si>
  <si>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</si>
  <si>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</si>
  <si>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</si>
  <si>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</si>
  <si>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</si>
  <si>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</si>
  <si>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</si>
  <si>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</si>
  <si>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</si>
  <si>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</si>
  <si>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</si>
  <si>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</si>
  <si>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</si>
  <si>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</si>
  <si>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</si>
  <si>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</si>
  <si>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</si>
  <si>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</si>
  <si>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</si>
  <si>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</si>
  <si>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</si>
  <si>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</si>
  <si>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</si>
  <si>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</si>
  <si>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</si>
  <si>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</si>
  <si>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</si>
  <si>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</si>
  <si>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mixed results, small spread</t>
  </si>
  <si>
    <t>2a</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</si>
  <si>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</si>
  <si>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</si>
  <si>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</si>
  <si>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</si>
  <si>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</si>
  <si>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</si>
  <si>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</si>
  <si>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</si>
  <si>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</si>
  <si>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</si>
  <si>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</si>
  <si>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</si>
  <si>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</si>
  <si>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</si>
  <si>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</si>
  <si>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</si>
  <si>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</si>
  <si>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</si>
  <si>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</si>
  <si>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</si>
  <si>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</si>
  <si>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</si>
  <si>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</si>
  <si>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</si>
  <si>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</si>
  <si>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</si>
  <si>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</si>
  <si>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</si>
  <si>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</si>
  <si>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</si>
  <si>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</si>
  <si>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</si>
  <si>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</si>
  <si>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</si>
  <si>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</si>
  <si>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</si>
  <si>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</si>
  <si>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</si>
  <si>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</si>
  <si>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</si>
  <si>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</si>
  <si>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</si>
  <si>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</si>
  <si>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</si>
  <si>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</si>
  <si>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</si>
  <si>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</si>
  <si>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</si>
  <si>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</si>
  <si>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</si>
  <si>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</si>
  <si>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</si>
  <si>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</si>
  <si>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</si>
  <si>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Describes main table used for interpreting OP's predictability</t>
  </si>
  <si>
    <t>Test, Sign, Return, … …Filter</t>
  </si>
  <si>
    <t>Key Table in OP</t>
  </si>
  <si>
    <t>1_good</t>
  </si>
  <si>
    <t>2_fair</t>
  </si>
  <si>
    <t>3_distant</t>
  </si>
  <si>
    <t>3B I-24</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</si>
  <si>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</si>
  <si>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</si>
  <si>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</si>
  <si>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</si>
  <si>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</si>
  <si>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</si>
  <si>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</si>
  <si>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</si>
  <si>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</si>
  <si>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</si>
  <si>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</si>
  <si>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</si>
  <si>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</si>
  <si>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</si>
  <si>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 xml:space="preserve">We follow OP, not HXZ.  OP notation is odd, uses cegth2 and cegth3 but no cegth.  </t>
  </si>
  <si>
    <t>called cegth2</t>
  </si>
  <si>
    <t>3B cegth2</t>
  </si>
  <si>
    <t>3D cegth3</t>
  </si>
  <si>
    <t>port sort 4-factor alpha difference</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</si>
  <si>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</si>
  <si>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</si>
  <si>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</si>
  <si>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</si>
  <si>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</si>
  <si>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</si>
  <si>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</si>
  <si>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</si>
  <si>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</si>
  <si>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</si>
  <si>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</si>
  <si>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</si>
  <si>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</si>
  <si>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</si>
  <si>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</si>
  <si>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</si>
  <si>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</si>
  <si>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</si>
  <si>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</si>
  <si>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</si>
  <si>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</si>
  <si>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</si>
  <si>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</si>
  <si>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</si>
  <si>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</si>
  <si>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</si>
  <si>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</si>
  <si>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</si>
  <si>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</si>
  <si>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</si>
  <si>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</si>
  <si>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</si>
  <si>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</si>
  <si>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</si>
  <si>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</si>
  <si>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</si>
  <si>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</si>
  <si>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</si>
  <si>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</si>
  <si>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</si>
  <si>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</si>
  <si>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</si>
  <si>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</si>
  <si>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</si>
  <si>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</si>
  <si>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</si>
  <si>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</si>
  <si>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</si>
  <si>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</si>
  <si>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</si>
  <si>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</si>
  <si>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</si>
  <si>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</si>
  <si>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</si>
  <si>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</si>
  <si>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</si>
  <si>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</si>
  <si>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</si>
  <si>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</si>
  <si>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</si>
  <si>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</si>
  <si>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</si>
  <si>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</si>
  <si>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</si>
  <si>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</si>
  <si>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</si>
  <si>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</si>
  <si>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</si>
  <si>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</si>
  <si>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</si>
  <si>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</si>
  <si>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</si>
  <si>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</si>
  <si>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</si>
  <si>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</si>
  <si>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</si>
  <si>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</si>
  <si>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</si>
  <si>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</si>
  <si>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</si>
  <si>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</si>
  <si>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</si>
  <si>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</si>
  <si>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</si>
  <si>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</si>
  <si>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</si>
  <si>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</si>
  <si>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</si>
  <si>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</si>
  <si>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</si>
  <si>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</si>
  <si>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</si>
  <si>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</si>
  <si>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</si>
  <si>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</si>
  <si>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</si>
  <si>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</si>
  <si>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</si>
  <si>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</si>
  <si>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</si>
  <si>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</si>
  <si>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</si>
  <si>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</si>
  <si>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</si>
  <si>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3 E{g}</t>
  </si>
  <si>
    <t>t=4.9 in regression</t>
  </si>
  <si>
    <t>abs(prc) &gt; 5</t>
  </si>
  <si>
    <t>2 alphas return diff</t>
  </si>
  <si>
    <t xml:space="preserve">We follow MP and measure changes in earnings forecasts, while OP studies changes in recommendation.  </t>
  </si>
  <si>
    <t>t=5.1 in LS port</t>
  </si>
  <si>
    <t>t=2.9 in port sort</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</si>
  <si>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</si>
  <si>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</si>
  <si>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</si>
  <si>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</si>
  <si>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</si>
  <si>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</si>
  <si>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</si>
  <si>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</si>
  <si>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</si>
  <si>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</si>
  <si>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</si>
  <si>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</si>
  <si>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</si>
  <si>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</si>
  <si>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</si>
  <si>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</si>
  <si>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</si>
  <si>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</si>
  <si>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</si>
  <si>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</si>
  <si>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</si>
  <si>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</si>
  <si>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</si>
  <si>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</si>
  <si>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</si>
  <si>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</si>
  <si>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</si>
  <si>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</si>
  <si>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</si>
  <si>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</si>
  <si>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</si>
  <si>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</si>
  <si>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</si>
  <si>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</si>
  <si>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</si>
  <si>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</si>
  <si>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</si>
  <si>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</si>
  <si>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</si>
  <si>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</si>
  <si>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</si>
  <si>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</si>
  <si>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</si>
  <si>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</si>
  <si>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</si>
  <si>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</si>
  <si>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</si>
  <si>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</si>
  <si>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</si>
  <si>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</si>
  <si>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</si>
  <si>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</si>
  <si>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</si>
  <si>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</si>
  <si>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</si>
  <si>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</si>
  <si>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</si>
  <si>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</si>
  <si>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</si>
  <si>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</si>
  <si>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</si>
  <si>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</si>
  <si>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</si>
  <si>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</si>
  <si>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</si>
  <si>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</si>
  <si>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</si>
  <si>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</si>
  <si>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</si>
  <si>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</si>
  <si>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</si>
  <si>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</si>
  <si>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</si>
  <si>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</si>
  <si>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</si>
  <si>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</si>
  <si>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</si>
  <si>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</si>
  <si>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</si>
  <si>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</si>
  <si>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</si>
  <si>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</si>
  <si>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</si>
  <si>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</si>
  <si>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</si>
  <si>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</si>
  <si>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</si>
  <si>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</si>
  <si>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</si>
  <si>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</si>
  <si>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</si>
  <si>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</si>
  <si>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</si>
  <si>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</si>
  <si>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</si>
  <si>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</si>
  <si>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</si>
  <si>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</si>
  <si>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</si>
  <si>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</si>
  <si>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</si>
  <si>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</si>
  <si>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</si>
  <si>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</si>
  <si>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5A EW</t>
  </si>
  <si>
    <t>long port FF3 alpha</t>
  </si>
  <si>
    <t>Table 3 has event study, table 5 has LS ports.  Table 5 p-value = 0.000, so we use norm dist assuming p-value = 0.0004.  FF3 loadings should roughly cancel out.</t>
  </si>
  <si>
    <t>4A.1</t>
  </si>
  <si>
    <t>port sort less rf</t>
  </si>
  <si>
    <t>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</si>
  <si>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</si>
  <si>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</si>
  <si>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</si>
  <si>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</si>
  <si>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</si>
  <si>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</si>
  <si>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</si>
  <si>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</si>
  <si>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</si>
  <si>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</si>
  <si>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</si>
  <si>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</si>
  <si>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</si>
  <si>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</si>
  <si>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</si>
  <si>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</si>
  <si>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</si>
  <si>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</si>
  <si>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</si>
  <si>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</si>
  <si>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</si>
  <si>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</si>
  <si>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</si>
  <si>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</si>
  <si>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</si>
  <si>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</si>
  <si>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</si>
  <si>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</si>
  <si>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</si>
  <si>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</si>
  <si>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</si>
  <si>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</si>
  <si>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</si>
  <si>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</si>
  <si>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</si>
  <si>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</si>
  <si>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</si>
  <si>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</si>
  <si>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</si>
  <si>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</si>
  <si>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</si>
  <si>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</si>
  <si>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</si>
  <si>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</si>
  <si>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</si>
  <si>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</si>
  <si>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</si>
  <si>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</si>
  <si>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</si>
  <si>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</si>
  <si>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</si>
  <si>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</si>
  <si>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</si>
  <si>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</si>
  <si>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</si>
  <si>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</si>
  <si>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</si>
  <si>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</si>
  <si>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</si>
  <si>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</si>
  <si>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</si>
  <si>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</si>
  <si>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</si>
  <si>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</si>
  <si>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</si>
  <si>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</si>
  <si>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</si>
  <si>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</si>
  <si>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</si>
  <si>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</si>
  <si>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</si>
  <si>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</si>
  <si>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</si>
  <si>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</si>
  <si>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</si>
  <si>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</si>
  <si>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</si>
  <si>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</si>
  <si>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</si>
  <si>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</si>
  <si>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</si>
  <si>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</si>
  <si>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</si>
  <si>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</si>
  <si>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</si>
  <si>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</si>
  <si>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</si>
  <si>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</si>
  <si>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</si>
  <si>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</si>
  <si>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</si>
  <si>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</si>
  <si>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</si>
  <si>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</si>
  <si>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</si>
  <si>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</si>
  <si>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</si>
  <si>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</si>
  <si>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</si>
  <si>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</si>
  <si>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</si>
  <si>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</si>
  <si>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</si>
  <si>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</si>
  <si>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</si>
  <si>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</si>
  <si>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</si>
  <si>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</si>
  <si>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OP sample is 1985-1998 using Zack's, but our IBES recommendations only begins in 1993.  OP is binary, but we follow MP.  Even though sample is super short for us, it seems to work, and is even mostly monotonic.</t>
  </si>
  <si>
    <t xml:space="preserve">Tab6A uses FF93 style factor (HDMLD).  They don't seem to like the factor thing much and complain about it on page 14.  Our is just VW quintiles for simplicity, </t>
  </si>
  <si>
    <t>Table 9 does ff3 style VW to adjust for size.  Table 8 shows that predictability weak in large firms, so we just focus on small firms and VW to keep this spreadsheet manageable.</t>
  </si>
  <si>
    <t>t=2.6 in FF3 style long-short</t>
  </si>
  <si>
    <t>t=4.1 in FF3 style long-short</t>
  </si>
  <si>
    <t xml:space="preserve">This is operating prof with working cap and R&amp;D adjustments.  </t>
  </si>
  <si>
    <t>CBOperProfLagAT</t>
  </si>
  <si>
    <t>CBOperProfLagAT_q</t>
  </si>
  <si>
    <t>OperProfRDLagAT</t>
  </si>
  <si>
    <t>OperProfRDLagAT_q</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</si>
  <si>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</si>
  <si>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</si>
  <si>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</si>
  <si>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</si>
  <si>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</si>
  <si>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</si>
  <si>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</si>
  <si>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</si>
  <si>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</si>
  <si>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</si>
  <si>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</si>
  <si>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</si>
  <si>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</si>
  <si>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</si>
  <si>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</si>
  <si>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</si>
  <si>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</si>
  <si>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</si>
  <si>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</si>
  <si>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</si>
  <si>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</si>
  <si>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</si>
  <si>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</si>
  <si>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</si>
  <si>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</si>
  <si>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</si>
  <si>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</si>
  <si>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</si>
  <si>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</si>
  <si>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</si>
  <si>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</si>
  <si>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</si>
  <si>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</si>
  <si>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</si>
  <si>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</si>
  <si>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</si>
  <si>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</si>
  <si>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</si>
  <si>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</si>
  <si>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</si>
  <si>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</si>
  <si>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</si>
  <si>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</si>
  <si>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</si>
  <si>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</si>
  <si>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</si>
  <si>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</si>
  <si>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</si>
  <si>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</si>
  <si>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</si>
  <si>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</si>
  <si>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</si>
  <si>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</si>
  <si>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</si>
  <si>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</si>
  <si>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</si>
  <si>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</si>
  <si>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</si>
  <si>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</si>
  <si>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</si>
  <si>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</si>
  <si>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</si>
  <si>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</si>
  <si>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</si>
  <si>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</si>
  <si>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</si>
  <si>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</si>
  <si>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</si>
  <si>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</si>
  <si>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</si>
  <si>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</si>
  <si>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</si>
  <si>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</si>
  <si>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</si>
  <si>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</si>
  <si>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</si>
  <si>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</si>
  <si>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</si>
  <si>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</si>
  <si>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</si>
  <si>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</si>
  <si>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</si>
  <si>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</si>
  <si>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</si>
  <si>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</si>
  <si>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</si>
  <si>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</si>
  <si>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</si>
  <si>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</si>
  <si>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t=9.5 in port sort ff3 alpha</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</si>
  <si>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</si>
  <si>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</si>
  <si>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</si>
  <si>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</si>
  <si>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</si>
  <si>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</si>
  <si>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</si>
  <si>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</si>
  <si>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</si>
  <si>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</si>
  <si>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</si>
  <si>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OP doesn't skip the current month in the signal, and instead skips one week before buying the portfolio.  We follow McLean and Pontiff, Green-Hand-Zhang, and others in skipping the current month instead.</t>
  </si>
  <si>
    <t>see Mom6m</t>
  </si>
  <si>
    <t>2 J=6 K=3 V3 R10-R1</t>
  </si>
  <si>
    <t>Momentum in high volume stocks</t>
  </si>
  <si>
    <t>t=6 in long-short, lots of robustness</t>
  </si>
  <si>
    <t>We use monthly instead of daily volume.</t>
  </si>
  <si>
    <t>4A Spread</t>
  </si>
  <si>
    <t>exchcd%in%c(1,2,3),shrcd&lt;=11</t>
  </si>
  <si>
    <t>2B 1M</t>
  </si>
  <si>
    <t>t=8 in long-short ff3+ alpha</t>
  </si>
  <si>
    <t>t=6.5 in port sort, nontraditional</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</si>
  <si>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</si>
  <si>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</si>
  <si>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</si>
  <si>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</si>
  <si>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</si>
  <si>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</si>
  <si>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</si>
  <si>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</si>
  <si>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</si>
  <si>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</si>
  <si>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</si>
  <si>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</si>
  <si>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</si>
  <si>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</si>
  <si>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</si>
  <si>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</si>
  <si>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</si>
  <si>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</si>
  <si>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</si>
  <si>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</si>
  <si>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</si>
  <si>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</si>
  <si>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</si>
  <si>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</si>
  <si>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</si>
  <si>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</si>
  <si>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</si>
  <si>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</si>
  <si>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</si>
  <si>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</si>
  <si>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</si>
  <si>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</si>
  <si>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</si>
  <si>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</si>
  <si>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</si>
  <si>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</si>
  <si>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</si>
  <si>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</si>
  <si>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</si>
  <si>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</si>
  <si>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</si>
  <si>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</si>
  <si>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</si>
  <si>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</si>
  <si>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</si>
  <si>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</si>
  <si>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</si>
  <si>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</si>
  <si>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</si>
  <si>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</si>
  <si>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</si>
  <si>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</si>
  <si>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</si>
  <si>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</si>
  <si>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</si>
  <si>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</si>
  <si>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</si>
  <si>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</si>
  <si>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</si>
  <si>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</si>
  <si>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</si>
  <si>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</si>
  <si>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</si>
  <si>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</si>
  <si>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</si>
  <si>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</si>
  <si>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</si>
  <si>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</si>
  <si>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</si>
  <si>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</si>
  <si>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</si>
  <si>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</si>
  <si>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</si>
  <si>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</si>
  <si>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</si>
  <si>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</si>
  <si>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</si>
  <si>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</si>
  <si>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</si>
  <si>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</si>
  <si>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</si>
  <si>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</si>
  <si>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</si>
  <si>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</si>
  <si>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</si>
  <si>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</si>
  <si>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</si>
  <si>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</si>
  <si>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</si>
  <si>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</si>
  <si>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</si>
  <si>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</si>
  <si>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</si>
  <si>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</si>
  <si>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</si>
  <si>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</si>
  <si>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</si>
  <si>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</si>
  <si>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</si>
  <si>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</si>
  <si>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</si>
  <si>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</si>
  <si>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</si>
  <si>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</si>
  <si>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</si>
  <si>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</si>
  <si>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</si>
  <si>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</si>
  <si>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</si>
  <si>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</si>
  <si>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</si>
  <si>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</si>
  <si>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</si>
  <si>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</si>
  <si>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</si>
  <si>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</si>
  <si>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</si>
  <si>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</si>
  <si>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</si>
  <si>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</si>
  <si>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</si>
  <si>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</si>
  <si>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</si>
  <si>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shrcd&lt;=11, exchcd==1</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</si>
  <si>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</si>
  <si>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</si>
  <si>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</si>
  <si>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</si>
  <si>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</si>
  <si>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</si>
  <si>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</si>
  <si>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</si>
  <si>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</si>
  <si>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</si>
  <si>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</si>
  <si>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</si>
  <si>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5C OP Ret36</t>
  </si>
  <si>
    <t>Called OP (optimism) in paper.   See AnalystValue.</t>
  </si>
  <si>
    <t>Called V_h in paper or historical earnings based value in paper.  Our name comes from HXZ, but we should probably rename it.</t>
  </si>
  <si>
    <t>univariate reg nonstandard p-val</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</si>
  <si>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</si>
  <si>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</si>
  <si>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</si>
  <si>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</si>
  <si>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</si>
  <si>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</si>
  <si>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</si>
  <si>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</si>
  <si>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</si>
  <si>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</si>
  <si>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</si>
  <si>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</si>
  <si>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</si>
  <si>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</si>
  <si>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</si>
  <si>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</si>
  <si>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</si>
  <si>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</si>
  <si>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</si>
  <si>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</si>
  <si>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</si>
  <si>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</si>
  <si>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</si>
  <si>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</si>
  <si>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</si>
  <si>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</si>
  <si>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</si>
  <si>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</si>
  <si>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</si>
  <si>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</si>
  <si>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</si>
  <si>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</si>
  <si>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</si>
  <si>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</si>
  <si>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</si>
  <si>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</si>
  <si>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</si>
  <si>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</si>
  <si>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</si>
  <si>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</si>
  <si>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</si>
  <si>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</si>
  <si>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</si>
  <si>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</si>
  <si>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</si>
  <si>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</si>
  <si>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</si>
  <si>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</si>
  <si>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</si>
  <si>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</si>
  <si>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</si>
  <si>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</si>
  <si>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</si>
  <si>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</si>
  <si>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</si>
  <si>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</si>
  <si>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</si>
  <si>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</si>
  <si>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</si>
  <si>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</si>
  <si>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</si>
  <si>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</si>
  <si>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</si>
  <si>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</si>
  <si>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</si>
  <si>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</si>
  <si>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</si>
  <si>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</si>
  <si>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</si>
  <si>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</si>
  <si>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</si>
  <si>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</si>
  <si>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</si>
  <si>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</si>
  <si>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</si>
  <si>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</si>
  <si>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</si>
  <si>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</si>
  <si>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</si>
  <si>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</si>
  <si>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</si>
  <si>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</si>
  <si>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</si>
  <si>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</si>
  <si>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</si>
  <si>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</si>
  <si>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</si>
  <si>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</si>
  <si>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</si>
  <si>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</si>
  <si>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</si>
  <si>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</si>
  <si>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</si>
  <si>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</si>
  <si>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</si>
  <si>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</si>
  <si>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</si>
  <si>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</si>
  <si>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</si>
  <si>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</si>
  <si>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</si>
  <si>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</si>
  <si>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</si>
  <si>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</si>
  <si>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</si>
  <si>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</si>
  <si>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</si>
  <si>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</si>
  <si>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</si>
  <si>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</si>
  <si>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</si>
  <si>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</si>
  <si>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</si>
  <si>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</si>
  <si>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</si>
  <si>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</si>
  <si>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</si>
  <si>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</si>
  <si>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</si>
  <si>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</si>
  <si>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</si>
  <si>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</si>
  <si>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</si>
  <si>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</si>
  <si>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</si>
  <si>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</si>
  <si>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</si>
  <si>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</si>
  <si>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</si>
  <si>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</si>
  <si>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</si>
  <si>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</si>
  <si>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</si>
  <si>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</si>
  <si>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</si>
  <si>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</si>
  <si>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</si>
  <si>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</si>
  <si>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</si>
  <si>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</si>
  <si>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</si>
  <si>
    <t xml:space="preserve">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t>
  </si>
  <si>
    <t>"and then risk-return regressions of (10) are fit month by month" on page 617</t>
  </si>
  <si>
    <t>OP does nontraditional LS strategy that is industry adjusted and minimizes variance in some way.  Short paper does not explain details, we do something simple.  Unlike FF, RRL update weights every month based on B/M.</t>
  </si>
  <si>
    <t xml:space="preserve">Seems to be monthly.  Table 4 footnote says decile portfolios formed monthly for NOA.  Interestingly they have a minimum 4 month lag.  </t>
  </si>
  <si>
    <t>Table 2, panel A , 10-1.  Portfolios are "rebalanced every month using the most recent advertising spending data"</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</si>
  <si>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Could be that OP uses overlapping samples.  We use Portfolio Period = 1 to try to get close.</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</si>
  <si>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t>
  </si>
  <si>
    <t>See AbnormalAccruals.  signal = AbnormalAccruals x lagged assets / absolute value of ni</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</si>
  <si>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</si>
  <si>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see AccrualQuality. Update only with June values for each variable.</t>
  </si>
  <si>
    <t>24 minus Governance Index (G). Set to missing if G is missing, or if not in the highest quartile of institutional ownership (maxinstown\_perc), or if dual share class.</t>
  </si>
  <si>
    <t>Institiutional ownership share (maxinstown\_perc) if share greater than 5 percent.  Set to missing if G is missing, or if dual share class, or if 24 minus Governance index (G) is less than 19.</t>
  </si>
  <si>
    <t xml:space="preserve">Age is  (current year -  founding year from Jay Ritter's dataset). Exclude if IndIPO == 0.  </t>
  </si>
  <si>
    <t>keep fpi == "1", last obs each month.  Signal is meanest / last month's meanest.</t>
  </si>
  <si>
    <t>Value based on a three-stage dividend discount model and analyst forecasts, scaled by market value.  See code for details.</t>
  </si>
  <si>
    <t>(assets (at) + 0.75*(at - short term investments(che)) + 0.5*(at- curren total assets (act) - goodwill(gdwl) - intangibles (itan)) scaled by the one-month lagged book assets (at).</t>
  </si>
  <si>
    <t>(short term investments (cheq) + 0.75*(actq - short term investments(cheq)) + 0.5*(atq- curren total assets (actq) - goodwill(gdwlq) - intangibles (itanq)) scaled by the one-month lagged book assets (atq). Replace goodwill and intangibles with 0 if they are missing.</t>
  </si>
  <si>
    <t>(assets (at) + 0.75*(at - short term investments(che)) + 0.5*(at- curren total assets (act) - goodwill(gdwl) - intangibles (itan)) scaled by the one-month lagged market assets (at + end-of-fiscal-year-stock-price (prcc_f) * common shares outstanding (csho) - book equity (ceq)).</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</si>
  <si>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</si>
  <si>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t>
  </si>
  <si>
    <t>see monthly Code</t>
  </si>
  <si>
    <t>Rolling regression of daily return (ret - rf) on the same-day, one-day ahead, and one-day lagged value of the market return (mktrf). Rolling regression with 20 observations (minimum 15). BetaDimson is the sum of the three coefficients.</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</si>
  <si>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</si>
  <si>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Monthly excess return (ret -rf) regressed on innovations in liquidity from Pastor's website (\url{https://faculty.chicagobooth.edu/lubos.pastor/research/liq_data_1962_2018.txt}). Use 60 month rolling window regression, and require at least 36 non-missing observations.</t>
  </si>
  <si>
    <t>Coefficient on daily change in the VIX of a 1-month rolling window regression of daily stock excess returns on market return and the daily change in the CBOE S&amp;P 100 volatility index (downloaded from FRED). Require at least 15 non-missing observations.</t>
  </si>
  <si>
    <t>TAQ-based trading costs estimates (SAS code).</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</si>
  <si>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</si>
  <si>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Total assets (atq) divided by book value of equity plus deferred taxes (txditcq) and preferred stock. Equity is shareholder equity (seqq) if available, or book equity (ceqq) plus preferred stock (pstkq), or total assets minus total liabilities (ltq).</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</si>
  <si>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</si>
  <si>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t>
  </si>
  <si>
    <t>Lagged sales (sale) divided by two-year lagged assets (at).</t>
  </si>
  <si>
    <t>Sales (saleq) divided by one quarter lagged assets (atq).</t>
  </si>
  <si>
    <t>Sum of income before extraordinary items (ib) and depreciation and amortization (dp) divided by total liabilities (lt) averaged over the current and previous fiscal years.</t>
  </si>
  <si>
    <t>Calculate market value of equity (mve_c) as absolute price (prc) times number of shares outstanding (shrout). Cash productivity is equal to the difference between mve_c and total assets (at) divided by cash and short-term investments (che).</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</si>
  <si>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</si>
  <si>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t>
  </si>
  <si>
    <t>keep last ireccd each month, then average across analysts for each firm-month.  Define opscore as 6-ireccd.  Signal is opscore - last month's opscore.</t>
  </si>
  <si>
    <t>Quarterly return on assets (rdq/atq) minus its value four quarters ago.</t>
  </si>
  <si>
    <t>Quarterly return on equity (ceqq/atq) minus its value four quarters ago.</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</si>
  <si>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</si>
  <si>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Twelve-month change in noncurrent operating liabilites. Noncurrent operating liabilites is (lt - dlc- dltt).</t>
  </si>
  <si>
    <t>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t>
  </si>
  <si>
    <t xml:space="preserve">Define consistent negative returns (ConsNegRet) as 1 if stock returns from months t to t-5 are all less than 0. </t>
  </si>
  <si>
    <t xml:space="preserve">Define consistent positive returns (ConsPosRet) as 1 if stock returns from months t to t-5 are all greater than 0. </t>
  </si>
  <si>
    <t>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t>
  </si>
  <si>
    <t>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</si>
  <si>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</si>
  <si>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 xml:space="preserve">Current total assets (act) divided by current total liabilities (lct). If missing, replace current total assets by cash and short-term investments (che) plus total receivables (rect) plus total inventory (invt), and replace current total liabilities (lct) with accounts payable (ap). </t>
  </si>
  <si>
    <t>Based on firms' principals customers from Compustat Segment data as in Cohen and Frazzini.</t>
  </si>
  <si>
    <t>Monthly cross-sectional regression of PriceDelay on AccrualQuality, special items (si) scaled by average total assets (at) and earnings surprise (meanest - actual) scaled by its cross-sectional standard deviation. DelayAcct is the predicted value from that regression.</t>
  </si>
  <si>
    <t>Monthly cross-sectional regression of PriceDelay on AccrualQuality, special items (si) scaled by average total assets (at) and earnings surprise (meanest - actual) scaled by its cross-sectional standard deviation. DelayNonAcct is the residual  from that regression.</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</si>
  <si>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</si>
  <si>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Difference of the current and one-year lagged short-term investments (ivst) scaled by the mean of current and one-year lagged total assets (at).</t>
  </si>
  <si>
    <t>Depreciation and amortization (dp) divided by property, plant and equipment net total (ppent).</t>
  </si>
  <si>
    <t xml:space="preserve">Keep only distcd 2nd digit = 2 or 3.  Define dividend initiation as having paid a dividend in month t (divamt &gt; 0), and not having paid a dividend in the last 24 months.  DivInit is equal to 1 if a dividend was initiated in the past 6 months, and 0 for all other stocks.  </t>
  </si>
  <si>
    <t>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t>
  </si>
  <si>
    <t>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t>
  </si>
  <si>
    <t>Define tempDY as 4 times latest dividend (divamt) divided by price (prc). Define positive yield stocks as those which paid a dividend in all of the past 4 quarters.  Set DivYield to missing if stock is above the median firm size.  This procedure is based on Table 1B.</t>
  </si>
  <si>
    <t>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</si>
  <si>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</si>
  <si>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Keep fpi = 1.  Binary variable equal to 1 if mean analyst earnings forecast for the next quarter (meanest) has improved over the previous month, and 0 otherwise.</t>
  </si>
  <si>
    <t>Beta of Daily stock return (ret - rf) regressed on market return (mktrf) for days for which the market return was less than the average market return over the previous year. Rolling window of 252 trading days with at least 50 observations.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</si>
  <si>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</si>
  <si>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Analyst forecasted 5-year earnings growth (fgr5yr) minus 100 times the difference between mean earnings forecast (meanest) and fiscal year earnings expectations (fy0a) scaled by the absolute value of fy0a.  Drop if fpedats is missing or fpedats - statpers &lt; 30</t>
  </si>
  <si>
    <t>Earnings per share (epspx/ajex) regressed on its value from the previous year. Rolling regression in annual data with 10 observations. EarningsPersistence is the coefficient on the lagged value.</t>
  </si>
  <si>
    <t>Earnings per share (epspx/ajex) regressed on its value from the previous year. Rolling regression in annual data with 10 observations. EarningsPredictability is the R2 of this regression.</t>
  </si>
  <si>
    <t>10-year rolling standard deviation of (ib/at) divided by 10-year rolling standard deviation of cash-flow ((ib - ( (act - act_{t-1}) - (lct - lct_{t-1}) - (che - che_{t-1}) + (dlc - dlc_{t-1}) - dp))/at_{t-1})</t>
  </si>
  <si>
    <t>Use fpi == 6 and only the last statpers for each anndats_act.  Define surp = (actual - meanest)/price.  Define a firm-anndats as a streak if surp has the same sign as the most recent surp observation.  Keep only streaks.  Then define signal = surp.</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</si>
  <si>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</si>
  <si>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15 month stock return from (t=-11 to t=+3) regressed on Earnings (ib) and the change in earnings, both scaled by market capitalization (shrout*abs(prc)). Rolling regression in annual data with 10 observations. EarningsValueRelevance is the R2 of this regression.</t>
  </si>
  <si>
    <t>see code</t>
  </si>
  <si>
    <t>Let Tax be tax payments (txt) over pre-tax income (pi) and amortization of intangibles (am, 0 if missing). Let earnings per share be epspx/ajex. ETR if Tax minus the average of Tax over the previous three years multiplied by one-year EPS growth scaled by by price (prcc_f).</t>
  </si>
  <si>
    <t>Using IBES unadjusted forecasts, keep fpi == 1, signal is meanest.</t>
  </si>
  <si>
    <t xml:space="preserve">Lag long-term earnings forecast (fgr5yr) by 6 months.   Then keep only June observations, and fill in missing with most recent obs.  Exclude if book equity (ceq), net income (ib), deferred taxes (txdi), dividends (dvp), revenue (sale) or depreciation (dp) is missing.  Keep only </t>
  </si>
  <si>
    <t>Long-term earnings forecast (fgr5yr).  Exclude if book equity (ceq), net income (ib), deferred taxes (txdi), dividends (dvp), revenue (sale) or depreciation (dp) is missing.</t>
  </si>
  <si>
    <t>Keep fpi = 1 and fpedats &gt; statpers + 30.  Standard deviation of earnings estimates (stdev\_est) scaled by mean earnings estimate.</t>
  </si>
  <si>
    <t>Standard deviation of earnings estimates (stdev\_est) scaled by mean earnings estimate.  Keep if ME is in the top 500 for the month to approximate S&amp;P 500.</t>
  </si>
  <si>
    <t>FR = (FVPA - PBO), scaled by total assets (at). FVPA is pbnaa from 1980 to 1986, pplao + pplao from 1987 to 1997, and pplao after 1997. PBO is pbnvv from 1980 to 1986, pbpro + pbpru from 1987 to 1997, and pbpro after 1997. Exclude if price less than 5 or  shrcd &gt; 11.</t>
  </si>
  <si>
    <t>Revenue (sale) - cost of goods solds (cogs), divided by  total assets (at).  Drop if financial.</t>
  </si>
  <si>
    <t>Revenue (revtq) - cost of goods solds (cogsq), divided by one quarter lagged total assets (atq).</t>
  </si>
  <si>
    <t>Growth between one-year lagged capital expenditures (capx) and two-year lagged capital expenditures. Replace capx with the one year difference in property, plant and equipment (ppent) if capx is missing and the corresponding firm age is greater or equal than two years.</t>
  </si>
  <si>
    <t>Capital expenditures (capx) divided by the sum of capital expenditures from year - 1, year -2, and year -3.   If capx is missing, replace with annual change in property, plant and equipment (ppent).</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</si>
  <si>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t>
  </si>
  <si>
    <t xml:space="preserve">Percentage growth in sales (sale) relative to average sales of t-1 and t-2, minus percentage growth in receivables (rect) relative to average receivables of t-1 and t-2. Both growth terms are calculated relative to t-1 only if t-2 is missing. </t>
  </si>
  <si>
    <t>Three-year rolling average of the three digit industry Herfindahl index based on firm assets (at). Exclude regulated industries (4011, 4210, 4213 &amp; year $\leq$ 1980; 4512 &amp; year $\leq$ 1978, 4812, 4813 &amp; year $\leq$ 1982, 4900-4999 in any year)</t>
  </si>
  <si>
    <t>Three-year rolling average of the three digit industry Herfindahl index based on firm book equity. Exclude regulated industries (4011, 4210, 4213 &amp; year $\leq$ 1980; 4512 &amp; year $\leq$ 1978, 4812, 4813 &amp; year $\leq$ 1982, 4900-4999 in any year)</t>
  </si>
  <si>
    <t>Price (prc/cfacshr) divided by the maximum price over the previous 12 months.</t>
  </si>
  <si>
    <t>Standard deviation of residuals from Fama-French three factor regressions using the past month of daily data.  Value weighted</t>
  </si>
  <si>
    <t>Standard deviation of residuals from CAPM regressions using the past year of daily data. Require at least 100 non-missing observations.</t>
  </si>
  <si>
    <t>Standard deviation of residuals from q-factor regressions using the past month of daily data.  Value weighted</t>
  </si>
  <si>
    <t>Value based on a two-stage dividend discount model assuming ROE is remains the same as the most recent observation, scaled by market value.</t>
  </si>
  <si>
    <t>One-year change in property, plants and equipment (ppegt) plus one year change in inventory (invt), scaled by one-year lagged assets (at).</t>
  </si>
  <si>
    <t>Defate invt growth using gnp deflator.  Signal is deflated invt growth rate from fiscal year t to fiscal year t-1.  Drop if 1 digit sic code is 4 or 6, or if at or ppent &lt;= 0</t>
  </si>
  <si>
    <t>Exclude all stocks with short interest (ShortInterest) below 99th percentile. IO\_ShortInterest is institutional ownership (instown\_perc).  Keep NYSE Only.</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</si>
  <si>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</si>
  <si>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</si>
  <si>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One year growth of the ratio between sales (sale) and employment (emp).</t>
  </si>
  <si>
    <t>Stock return between months t-12 and t-1</t>
  </si>
  <si>
    <t xml:space="preserve">Average return in  other months over the previous year. </t>
  </si>
  <si>
    <t>Stock return between months t-6 and t-1</t>
  </si>
  <si>
    <t xml:space="preserve">Average return in other months over the preceding 2-5 years. </t>
  </si>
  <si>
    <t xml:space="preserve">Average return in other months over the preceding 6-10 years. </t>
  </si>
  <si>
    <t xml:space="preserve">Average return in other months over the preceding 11-15 years. </t>
  </si>
  <si>
    <t xml:space="preserve">Average return in other months over the preceding 16-20 years. </t>
  </si>
  <si>
    <t xml:space="preserve">Average return in the same month over the preceding 2-5 years. </t>
  </si>
  <si>
    <t xml:space="preserve">Average return in the same month over the preceding 6-10 years. </t>
  </si>
  <si>
    <t xml:space="preserve">Average return in the same month over the preceding 11-15 years. </t>
  </si>
  <si>
    <t xml:space="preserve">Average return in the same month over the preceding 16-20 years. </t>
  </si>
  <si>
    <t xml:space="preserve">Average return in the same monthin the previous year. </t>
  </si>
  <si>
    <t>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t>
  </si>
  <si>
    <t xml:space="preserve">See code for details.  MS is only evaluated for low BM firms and comes from combining three signals related to profitability and cash flow, two signals related to income volatility, and three signals related to investment.  </t>
  </si>
  <si>
    <t>Number of estimates (numest) in IBES for one-quarter ahead earnings. Replace with 0 if missing after 1989.</t>
  </si>
  <si>
    <t>Dividends (dvc) plus purchase of common and preferred stock (prstkc) minus sale of common and preferred stock (sstk), divided by market value of equity lagged 6 months.  Exclude if NetPayoutYield is 0, financial firm based on SIC code, ceq &lt;= 0, or less than 2 years in CRSP</t>
  </si>
  <si>
    <t>Number if consecutive 4-quarter increases in ibq, up to 8.</t>
  </si>
  <si>
    <t>Revenue (revt) minus cost (cogs) - administrative expenses (xsga) - interest expenses (xint), scaled by lagged book value of equity (ceq). Exclude smallest size tercile.</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</si>
  <si>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</si>
  <si>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t>
  </si>
  <si>
    <t>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</si>
  <si>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t>
  </si>
  <si>
    <t>Define normalized order backlog  as order backlog (ob) divided by average total assets (at) in years t-1 and t. Exclude if order backlog is 0.  Signal is normalized order backlog minus normalized order backlog one year ago.</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</si>
  <si>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</si>
  <si>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OrgCapAdj without the industry adjustment (see OrgCapAdj).</t>
  </si>
  <si>
    <t>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t>
  </si>
  <si>
    <t>Sum of dividends (dvc), purchase of common and preferred stock (prstkc) and max(preferred stock redemption value (pstkrv), 0) over market value of equity lagged 6 months.  Exclude if PayoutYield $\leq$ 0, financial firm based on SIC code, ceq &lt;= 0, or less than 2 years in CRSP</t>
  </si>
  <si>
    <t>One year growth of the current ratio (currat) defined as current total assets (act) divided by current total liabilities (lct).</t>
  </si>
  <si>
    <t>growth in (sale-cogs) minus growth in sale</t>
  </si>
  <si>
    <t>One year growth in quick ratio, defined as change between total current assets (act) and inventory (invt) scaled by the total current liabilities (lct).</t>
  </si>
  <si>
    <t>One year growth in sales (sale) to inventory (invt) ratio.</t>
  </si>
  <si>
    <t>Binary signal equal to if ConsPosRet equal to 1, and equal to 0 if CosnNegRet equal to 1.</t>
  </si>
  <si>
    <t>The fitted value from cross-sectional regressions of analyst earnings' forecast errors on cross-sectional rankings of 5-year sales growth, book-to-market, AOP, and analyst long term growth.  See code for details.</t>
  </si>
  <si>
    <t>Each July regress stock return on day $t$ on market return in $t, t-1, \ldots, t-4$ using observations from July 1 of the previous year to June 30 of the current year.  Then regress again with no market return lags.  PriceDelay Rsq = 1 - [Rsq from second regression]/[Rsq from first regression]</t>
  </si>
  <si>
    <t xml:space="preserve">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 </t>
  </si>
  <si>
    <t>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t>
  </si>
  <si>
    <t>Downloaded from Soren Hvidkjaer's website: \url{https://sites.google.com/site/hvidkjaer/data}.  Drop if in below median ME.</t>
  </si>
  <si>
    <t>Difference between current total assets (act) and total inventory (invt) all divided by the current total liabilities (lct).</t>
  </si>
  <si>
    <t>One year lagged R&amp;D (xrd) divided by one year lagged sales (sale).</t>
  </si>
  <si>
    <t>One year lagged quarterly R&amp;D (xrdq) divided by one year lagged quarterly sales (saleq).</t>
  </si>
  <si>
    <t xml:space="preserve">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</si>
  <si>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</si>
  <si>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</si>
  <si>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</si>
  <si>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t>
  </si>
  <si>
    <t>Skewness of daily returns (ret) over previous month.</t>
  </si>
  <si>
    <t>Skewness of idiosyncratic returns computed as residuals from regression of daily excess returns (ret - rf) on Fama-French factors (mktrf, smb, hml) over the previous month. We require at least 15 non-missing observations.</t>
  </si>
  <si>
    <t>Skewness of idiosyncratic returns computed as residuals from regression of daily excess returns (ret - rf) on market factor (mktrf) over the previous month. We require at least 15 non-missing observations.</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</si>
  <si>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</si>
  <si>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Follow RIO\_MB, except define Disp as the stdev of IBES forecasts where fpi == 1 divided by at, and sort on Disp instead of MB.  Finally, let RIO\_Disp = lagged RIO quntile if the Disp quintile &gt;= 4.</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</si>
  <si>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t>
  </si>
  <si>
    <t>Follow RIO\_MB, except define turnover as vol/shrout.  Let RIO\_Turnover = lagged RIO quintile if the Volatility quintile == 5</t>
  </si>
  <si>
    <t>Follow RIO\_MB, except define volatility as the rolling standard deviation of the last 12 months of the stock return.  Let RIO\_Disp = lagged RIO quintile if the Volatility quintile == 5</t>
  </si>
  <si>
    <t xml:space="preserve">Quarterly net income (ibq) divided by lagged total assets (atq). </t>
  </si>
  <si>
    <t>Rolling standard deviation of quarterly return on assets (roaq) over 4 years (minimum 2 years).</t>
  </si>
  <si>
    <t>EBIT (ebit) minus non-operating income (nopi) divided by the sum of equity (ceq), liabilities (lt) and cash (che).</t>
  </si>
  <si>
    <t>Sales (sale) divided by cash and short-term investments (che).</t>
  </si>
  <si>
    <t>Sales (sale) divded by total inventory (invt).</t>
  </si>
  <si>
    <t>Sales (sale) divded by total receivables (rect).</t>
  </si>
  <si>
    <t>Debt/mortgages and other secured (dm) divided by long-term liabilities (dltt) plus current liabilities (dlc). Replace with 0 if missing.</t>
  </si>
  <si>
    <t>Binary version of secured. 1 if secured greater than 0, 0 otherwise.</t>
  </si>
  <si>
    <t>Median estimate for next year eps (fpi = 1) in March, divided by stock price from December.  Dec fiscal year ends only, keep only forecasts more than 90 days out.  Keep only below median analyst coverage each month.</t>
  </si>
  <si>
    <t>Let tempvol = sum of monthly share trading volume (vol) over the previous three months, scaled by 3 times common shares outstanding (shrout).  Let ShareVol = 1 if tempvol &gt; 10%, and ShareVol = 0 if tempvol &lt; 5%.</t>
  </si>
  <si>
    <t>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t>
  </si>
  <si>
    <t>Using OptionMetrics's daily volatility surfaces (vsurfd), keep last observation each month, delta = 0.50 or -0.50, and days to expiration = 30.  The signal is then the difference between put implied vol and call implied vol.</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</si>
  <si>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</si>
  <si>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 xml:space="preserve">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t>
  </si>
  <si>
    <t>Keep fpi = 1.  Binary variable equal to 1 if mean earnings forecast (meanest) decreased over the past month.</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</si>
  <si>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</si>
  <si>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</si>
  <si>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In each month, count the number of days with no trades. Define zerotrade as the number of days without trades plus (the sum of monthly turnover (vol/shrout) divided by 48*10$^5$), multiplied by 21/number of trading days per month. Take 1-month average.</t>
  </si>
  <si>
    <t>In each month, count the number of days with no trades. Define zerotrade as the number of days without trades plus (the sum of monthly turnover (vol/shrout) divided by 48*10$^5$), multiplied by 21/number of trading days per month. Take 12-month average.</t>
  </si>
  <si>
    <t>Detailed Definition</t>
  </si>
  <si>
    <t>Effective bid ask spread based on Corwin-Schulz scaled by stock price.</t>
  </si>
  <si>
    <t>Log of annual book equity (ceq) over market equity.</t>
  </si>
  <si>
    <t>Log of quarterly book equity over market equity.</t>
  </si>
  <si>
    <t>BM using most recent December value of market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</si>
</sst>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
      <sz val="9"/>
      <color indexed="81"/>
      <name val="Tahoma"/>
      <charset val="1"/>
    </font>
  </fonts>
  <fills count="10">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2" fillId="0" borderId="0"/>
    <xf numFmtId="0" fontId="32" fillId="2" borderId="0" applyBorder="0"/>
    <xf numFmtId="0" fontId="28" fillId="3" borderId="0" applyBorder="0" applyProtection="0"/>
    <xf numFmtId="0" fontId="25" fillId="0" borderId="0"/>
    <xf numFmtId="0" fontId="40" fillId="0" borderId="0" applyNumberFormat="0" applyFill="0" applyBorder="0" applyAlignment="0" applyProtection="0"/>
    <xf numFmtId="0" fontId="25" fillId="7" borderId="0" applyFont="0" applyBorder="0"/>
    <xf numFmtId="0" fontId="24" fillId="0" borderId="0"/>
    <xf numFmtId="0" fontId="23" fillId="0" borderId="0"/>
    <xf numFmtId="0" fontId="23" fillId="7" borderId="0" applyFont="0" applyBorder="0"/>
    <xf numFmtId="0" fontId="23" fillId="0" borderId="0"/>
    <xf numFmtId="0" fontId="22" fillId="0" borderId="0"/>
    <xf numFmtId="0" fontId="15" fillId="0" borderId="0"/>
    <xf numFmtId="0" fontId="47" fillId="0" borderId="0"/>
  </cellStyleXfs>
  <cellXfs count="122">
    <xf numFmtId="0" fontId="0" fillId="0" borderId="0" xfId="0"/>
    <xf numFmtId="0" fontId="0" fillId="0" borderId="0" xfId="0" applyAlignment="1">
      <alignment wrapText="1"/>
    </xf>
    <xf numFmtId="0" fontId="0" fillId="4" borderId="0" xfId="0" applyFont="1" applyFill="1"/>
    <xf numFmtId="0" fontId="0" fillId="0" borderId="0" xfId="0" applyFont="1"/>
    <xf numFmtId="0" fontId="27" fillId="0" borderId="0" xfId="0" applyFont="1"/>
    <xf numFmtId="0" fontId="0" fillId="0" borderId="0" xfId="0"/>
    <xf numFmtId="0" fontId="0" fillId="0" borderId="0" xfId="0"/>
    <xf numFmtId="0" fontId="27" fillId="0" borderId="0" xfId="0" applyFont="1"/>
    <xf numFmtId="0" fontId="26" fillId="0" borderId="0" xfId="3" applyFont="1" applyFill="1" applyBorder="1" applyAlignment="1" applyProtection="1">
      <alignment horizontal="left"/>
    </xf>
    <xf numFmtId="0" fontId="26" fillId="0" borderId="0" xfId="1" applyFont="1" applyAlignment="1">
      <alignment horizontal="left"/>
    </xf>
    <xf numFmtId="0" fontId="26" fillId="0" borderId="0" xfId="1" applyFont="1" applyBorder="1" applyAlignment="1">
      <alignment horizontal="left"/>
    </xf>
    <xf numFmtId="0" fontId="0" fillId="0" borderId="0" xfId="1" applyFont="1" applyBorder="1" applyAlignment="1">
      <alignment horizontal="left"/>
    </xf>
    <xf numFmtId="0" fontId="30" fillId="0" borderId="0" xfId="0" applyFont="1"/>
    <xf numFmtId="0" fontId="31" fillId="0" borderId="0" xfId="0" applyFont="1"/>
    <xf numFmtId="0" fontId="0" fillId="0" borderId="0" xfId="0" applyFont="1" applyAlignment="1">
      <alignment wrapText="1"/>
    </xf>
    <xf numFmtId="0" fontId="34" fillId="0" borderId="0" xfId="0" applyFont="1"/>
    <xf numFmtId="0" fontId="35" fillId="0" borderId="0" xfId="0" applyFont="1" applyAlignment="1">
      <alignment wrapText="1"/>
    </xf>
    <xf numFmtId="0" fontId="35" fillId="0" borderId="0" xfId="0" applyFont="1"/>
    <xf numFmtId="0" fontId="36" fillId="6" borderId="0" xfId="0" applyFont="1" applyFill="1"/>
    <xf numFmtId="0" fontId="34" fillId="4" borderId="0" xfId="0" applyFont="1" applyFill="1"/>
    <xf numFmtId="0" fontId="37" fillId="6" borderId="0" xfId="0" applyFont="1" applyFill="1"/>
    <xf numFmtId="0" fontId="37" fillId="4" borderId="0" xfId="0" applyFont="1" applyFill="1"/>
    <xf numFmtId="0" fontId="36" fillId="4" borderId="0" xfId="0" applyFont="1" applyFill="1"/>
    <xf numFmtId="0" fontId="34" fillId="5" borderId="0" xfId="0" applyFont="1" applyFill="1"/>
    <xf numFmtId="0" fontId="0" fillId="5" borderId="0" xfId="0" applyFont="1" applyFill="1" applyBorder="1"/>
    <xf numFmtId="0" fontId="0" fillId="0" borderId="0" xfId="0" applyBorder="1"/>
    <xf numFmtId="0" fontId="0" fillId="0" borderId="0" xfId="0" applyFont="1" applyBorder="1"/>
    <xf numFmtId="0" fontId="35" fillId="0" borderId="0" xfId="0" applyFont="1" applyBorder="1"/>
    <xf numFmtId="0" fontId="36" fillId="0" borderId="0" xfId="1" applyFont="1" applyBorder="1" applyAlignment="1">
      <alignment horizontal="left"/>
    </xf>
    <xf numFmtId="0" fontId="0" fillId="0" borderId="0" xfId="0"/>
    <xf numFmtId="0" fontId="35" fillId="0" borderId="0" xfId="0" applyFont="1"/>
    <xf numFmtId="0" fontId="41" fillId="0" borderId="0" xfId="11" applyFont="1" applyFill="1" applyAlignment="1">
      <alignment horizontal="center" vertical="center" wrapText="1"/>
    </xf>
    <xf numFmtId="0" fontId="22" fillId="0" borderId="0" xfId="11" applyFill="1" applyAlignment="1">
      <alignment horizontal="center" vertical="center" wrapText="1"/>
    </xf>
    <xf numFmtId="0" fontId="22" fillId="0" borderId="0" xfId="11" applyFill="1"/>
    <xf numFmtId="0" fontId="39" fillId="0" borderId="0" xfId="11" applyFont="1" applyFill="1" applyAlignment="1">
      <alignment horizontal="center" vertical="center" wrapText="1"/>
    </xf>
    <xf numFmtId="0" fontId="40" fillId="0" borderId="0" xfId="5" applyFill="1" applyAlignment="1">
      <alignment horizontal="center" vertical="center" wrapText="1"/>
    </xf>
    <xf numFmtId="0" fontId="42" fillId="0" borderId="0" xfId="11" applyFont="1" applyFill="1" applyAlignment="1">
      <alignment horizontal="center" vertical="center" wrapText="1"/>
    </xf>
    <xf numFmtId="0" fontId="25" fillId="0" borderId="0" xfId="4" applyFill="1" applyAlignment="1">
      <alignment horizontal="center" vertical="center" wrapText="1"/>
    </xf>
    <xf numFmtId="0" fontId="33" fillId="0" borderId="0" xfId="4" applyFont="1" applyFill="1" applyAlignment="1">
      <alignment horizontal="center" vertical="center" wrapText="1"/>
    </xf>
    <xf numFmtId="0" fontId="46" fillId="0" borderId="0" xfId="5" applyFont="1" applyFill="1" applyAlignment="1">
      <alignment horizontal="center" vertical="center" wrapText="1"/>
    </xf>
    <xf numFmtId="0" fontId="0" fillId="0" borderId="0" xfId="0" applyFill="1"/>
    <xf numFmtId="0" fontId="27" fillId="0" borderId="2" xfId="0" applyFont="1" applyFill="1" applyBorder="1"/>
    <xf numFmtId="0" fontId="27" fillId="0" borderId="3" xfId="0" applyFont="1" applyFill="1" applyBorder="1"/>
    <xf numFmtId="0" fontId="0" fillId="0" borderId="3" xfId="0" applyFill="1" applyBorder="1"/>
    <xf numFmtId="0" fontId="16" fillId="0" borderId="0" xfId="4" applyFont="1" applyFill="1" applyAlignment="1">
      <alignment horizontal="center" vertical="center" wrapText="1"/>
    </xf>
    <xf numFmtId="0" fontId="16" fillId="0" borderId="0" xfId="11" applyFont="1" applyFill="1" applyAlignment="1">
      <alignment horizontal="center" vertical="center" wrapText="1"/>
    </xf>
    <xf numFmtId="0" fontId="35" fillId="4" borderId="0" xfId="0" applyFont="1" applyFill="1" applyAlignment="1">
      <alignment wrapText="1"/>
    </xf>
    <xf numFmtId="0" fontId="35" fillId="5" borderId="0" xfId="0" applyFont="1" applyFill="1" applyAlignment="1">
      <alignment wrapText="1"/>
    </xf>
    <xf numFmtId="0" fontId="33" fillId="0" borderId="0" xfId="12" applyFont="1" applyFill="1" applyAlignment="1">
      <alignment wrapText="1"/>
    </xf>
    <xf numFmtId="0" fontId="33" fillId="0" borderId="0" xfId="12" applyFont="1" applyFill="1" applyAlignment="1"/>
    <xf numFmtId="2" fontId="33" fillId="0" borderId="0" xfId="12" applyNumberFormat="1" applyFont="1" applyFill="1" applyAlignment="1">
      <alignment wrapText="1"/>
    </xf>
    <xf numFmtId="2" fontId="33" fillId="0" borderId="0" xfId="12" applyNumberFormat="1" applyFont="1" applyFill="1" applyAlignment="1"/>
    <xf numFmtId="0" fontId="14" fillId="0" borderId="0" xfId="4" applyFont="1" applyFill="1" applyAlignment="1">
      <alignment horizontal="center" vertical="center" wrapText="1"/>
    </xf>
    <xf numFmtId="0" fontId="13" fillId="0" borderId="0" xfId="4" applyFont="1" applyFill="1" applyAlignment="1">
      <alignment horizontal="center" vertical="center" wrapText="1"/>
    </xf>
    <xf numFmtId="0" fontId="13" fillId="0" borderId="0" xfId="11" applyFont="1" applyFill="1"/>
    <xf numFmtId="0" fontId="33" fillId="0" borderId="0" xfId="11" applyFont="1" applyFill="1" applyAlignment="1">
      <alignment horizontal="center" vertical="center" wrapText="1"/>
    </xf>
    <xf numFmtId="0" fontId="48" fillId="0" borderId="0" xfId="11" applyFont="1" applyFill="1" applyAlignment="1">
      <alignment horizontal="center" vertical="center" wrapText="1"/>
    </xf>
    <xf numFmtId="0" fontId="33" fillId="0" borderId="0" xfId="11" applyFont="1" applyFill="1"/>
    <xf numFmtId="0" fontId="12" fillId="0" borderId="0" xfId="4" applyFont="1" applyFill="1" applyAlignment="1">
      <alignment horizontal="center" vertical="center" wrapText="1"/>
    </xf>
    <xf numFmtId="0" fontId="12" fillId="0" borderId="0" xfId="11" applyFont="1" applyFill="1" applyAlignment="1">
      <alignment horizontal="center" vertical="center" wrapText="1"/>
    </xf>
    <xf numFmtId="0" fontId="12" fillId="0" borderId="0" xfId="11" applyFont="1" applyFill="1"/>
    <xf numFmtId="0" fontId="19" fillId="0" borderId="0" xfId="11" applyFont="1" applyFill="1" applyAlignment="1">
      <alignment horizontal="center" vertical="center" wrapText="1"/>
    </xf>
    <xf numFmtId="0" fontId="14" fillId="0" borderId="0" xfId="11" applyFont="1" applyFill="1" applyAlignment="1">
      <alignment horizontal="center" vertical="center" wrapText="1"/>
    </xf>
    <xf numFmtId="0" fontId="11" fillId="0" borderId="0" xfId="4" applyFont="1" applyFill="1" applyAlignment="1">
      <alignment horizontal="center" vertical="center" wrapText="1"/>
    </xf>
    <xf numFmtId="0" fontId="38" fillId="0" borderId="0" xfId="11" applyFont="1" applyFill="1" applyAlignment="1">
      <alignment horizontal="center" vertical="center" wrapText="1"/>
    </xf>
    <xf numFmtId="0" fontId="17" fillId="0" borderId="0" xfId="11" applyFont="1" applyFill="1" applyAlignment="1">
      <alignment horizontal="center" vertical="center" wrapText="1"/>
    </xf>
    <xf numFmtId="0" fontId="11" fillId="0" borderId="0" xfId="11" applyFont="1" applyFill="1" applyAlignment="1">
      <alignment horizontal="center" vertical="center" wrapText="1"/>
    </xf>
    <xf numFmtId="0" fontId="18" fillId="0" borderId="0" xfId="11" applyFont="1" applyFill="1" applyAlignment="1">
      <alignment horizontal="center" vertical="center" wrapText="1"/>
    </xf>
    <xf numFmtId="0" fontId="22" fillId="0" borderId="0" xfId="11" applyFont="1" applyFill="1" applyAlignment="1">
      <alignment horizontal="center" vertical="center" wrapText="1"/>
    </xf>
    <xf numFmtId="0" fontId="22" fillId="0" borderId="0" xfId="11" applyFill="1" applyAlignment="1">
      <alignment vertical="center" wrapText="1"/>
    </xf>
    <xf numFmtId="0" fontId="13" fillId="0" borderId="0" xfId="11" applyFont="1" applyFill="1" applyAlignment="1">
      <alignment horizontal="center" vertical="center" wrapText="1"/>
    </xf>
    <xf numFmtId="0" fontId="49" fillId="0" borderId="0" xfId="5" applyFont="1" applyFill="1" applyAlignment="1">
      <alignment horizontal="center" vertical="center" wrapText="1"/>
    </xf>
    <xf numFmtId="0" fontId="43" fillId="0" borderId="0" xfId="11" applyFont="1" applyFill="1" applyAlignment="1">
      <alignment horizontal="center" vertical="center" wrapText="1"/>
    </xf>
    <xf numFmtId="0" fontId="20" fillId="0" borderId="0" xfId="11" applyFont="1" applyFill="1" applyAlignment="1">
      <alignment horizontal="center" vertical="center" wrapText="1"/>
    </xf>
    <xf numFmtId="0" fontId="21" fillId="0" borderId="0" xfId="11" applyFont="1" applyFill="1" applyAlignment="1">
      <alignment horizontal="center" vertical="center" wrapText="1"/>
    </xf>
    <xf numFmtId="0" fontId="50" fillId="0" borderId="0" xfId="0" applyFont="1" applyFill="1" applyAlignment="1">
      <alignment wrapText="1"/>
    </xf>
    <xf numFmtId="0" fontId="38" fillId="0" borderId="0" xfId="0" applyFont="1" applyFill="1" applyAlignment="1">
      <alignment wrapText="1"/>
    </xf>
    <xf numFmtId="0" fontId="51" fillId="0" borderId="0" xfId="0" applyFont="1" applyFill="1" applyAlignment="1"/>
    <xf numFmtId="0" fontId="51" fillId="0" borderId="0" xfId="0" applyFont="1" applyFill="1"/>
    <xf numFmtId="0" fontId="10" fillId="0" borderId="0" xfId="12" applyFont="1" applyFill="1" applyAlignment="1">
      <alignment wrapText="1"/>
    </xf>
    <xf numFmtId="0" fontId="51" fillId="0" borderId="0" xfId="0" applyFont="1" applyFill="1" applyAlignment="1">
      <alignment wrapText="1"/>
    </xf>
    <xf numFmtId="49" fontId="10" fillId="0" borderId="0" xfId="12" applyNumberFormat="1" applyFont="1" applyFill="1" applyAlignment="1">
      <alignment wrapText="1"/>
    </xf>
    <xf numFmtId="0" fontId="41" fillId="0" borderId="0" xfId="0" applyFont="1" applyFill="1"/>
    <xf numFmtId="2" fontId="10" fillId="0" borderId="0" xfId="12" applyNumberFormat="1" applyFont="1" applyFill="1" applyAlignment="1"/>
    <xf numFmtId="0" fontId="10" fillId="0" borderId="0" xfId="12" applyFont="1" applyFill="1" applyAlignment="1"/>
    <xf numFmtId="0" fontId="41" fillId="0" borderId="0" xfId="0" applyFont="1" applyFill="1" applyAlignment="1">
      <alignment wrapText="1"/>
    </xf>
    <xf numFmtId="0" fontId="41" fillId="0" borderId="0" xfId="0" applyFont="1" applyFill="1" applyAlignment="1"/>
    <xf numFmtId="0" fontId="50" fillId="0" borderId="0" xfId="0" applyFont="1" applyFill="1" applyAlignment="1"/>
    <xf numFmtId="0" fontId="10" fillId="8" borderId="0" xfId="12" applyFont="1" applyFill="1" applyBorder="1" applyAlignment="1">
      <alignment wrapText="1"/>
    </xf>
    <xf numFmtId="0" fontId="50" fillId="0" borderId="0" xfId="0" applyFont="1" applyFill="1"/>
    <xf numFmtId="0" fontId="38" fillId="0" borderId="0" xfId="0" applyFont="1" applyFill="1"/>
    <xf numFmtId="2" fontId="51" fillId="0" borderId="0" xfId="0" applyNumberFormat="1" applyFont="1" applyFill="1"/>
    <xf numFmtId="0" fontId="10" fillId="0" borderId="0" xfId="12" applyFont="1" applyFill="1" applyBorder="1" applyAlignment="1">
      <alignment wrapText="1"/>
    </xf>
    <xf numFmtId="2" fontId="41" fillId="0" borderId="0" xfId="0" applyNumberFormat="1" applyFont="1" applyFill="1"/>
    <xf numFmtId="0" fontId="9" fillId="0" borderId="0" xfId="12" applyFont="1" applyFill="1" applyAlignment="1">
      <alignment wrapText="1"/>
    </xf>
    <xf numFmtId="0" fontId="8" fillId="0" borderId="0" xfId="12" applyFont="1" applyFill="1" applyAlignment="1">
      <alignment wrapText="1"/>
    </xf>
    <xf numFmtId="0" fontId="7" fillId="0" borderId="0" xfId="4" applyFont="1" applyFill="1" applyAlignment="1">
      <alignment horizontal="center" vertical="center" wrapText="1"/>
    </xf>
    <xf numFmtId="0" fontId="7" fillId="0" borderId="0" xfId="12" applyFont="1" applyFill="1" applyAlignment="1">
      <alignment wrapText="1"/>
    </xf>
    <xf numFmtId="2" fontId="7" fillId="0" borderId="0" xfId="12" applyNumberFormat="1" applyFont="1" applyFill="1" applyAlignment="1"/>
    <xf numFmtId="0" fontId="6" fillId="0" borderId="0" xfId="12" applyFont="1" applyFill="1" applyAlignment="1">
      <alignment wrapText="1"/>
    </xf>
    <xf numFmtId="0" fontId="0" fillId="0" borderId="1" xfId="0" applyBorder="1"/>
    <xf numFmtId="0" fontId="36" fillId="4" borderId="1" xfId="0" applyFont="1" applyFill="1" applyBorder="1"/>
    <xf numFmtId="0" fontId="0" fillId="0" borderId="1" xfId="0" applyFont="1" applyBorder="1"/>
    <xf numFmtId="0" fontId="5" fillId="0" borderId="0" xfId="12" applyFont="1" applyFill="1" applyAlignment="1">
      <alignment wrapText="1"/>
    </xf>
    <xf numFmtId="0" fontId="22" fillId="0" borderId="0" xfId="11" applyFill="1" applyAlignment="1">
      <alignment horizontal="center" vertical="center"/>
    </xf>
    <xf numFmtId="0" fontId="4" fillId="0" borderId="0" xfId="12" applyFont="1" applyFill="1" applyAlignment="1">
      <alignment wrapText="1"/>
    </xf>
    <xf numFmtId="0" fontId="3" fillId="0" borderId="0" xfId="12" applyFont="1" applyFill="1" applyAlignment="1">
      <alignment wrapText="1"/>
    </xf>
    <xf numFmtId="0" fontId="2" fillId="0" borderId="0" xfId="12" applyFont="1" applyFill="1" applyAlignment="1">
      <alignment wrapText="1"/>
    </xf>
    <xf numFmtId="0" fontId="1" fillId="0" borderId="0" xfId="12" applyFont="1" applyFill="1" applyAlignment="1">
      <alignment wrapText="1"/>
    </xf>
    <xf numFmtId="2" fontId="1" fillId="0" borderId="0" xfId="12" applyNumberFormat="1" applyFont="1" applyFill="1" applyAlignment="1"/>
    <xf numFmtId="0" fontId="1" fillId="0" borderId="0" xfId="12" applyFont="1" applyFill="1" applyAlignment="1"/>
    <xf numFmtId="49" fontId="33" fillId="9" borderId="0" xfId="12" applyNumberFormat="1" applyFont="1" applyFill="1" applyAlignment="1">
      <alignment wrapText="1"/>
    </xf>
    <xf numFmtId="49" fontId="10" fillId="9" borderId="0" xfId="12" applyNumberFormat="1" applyFont="1" applyFill="1" applyAlignment="1">
      <alignment wrapText="1"/>
    </xf>
    <xf numFmtId="49" fontId="1" fillId="9" borderId="0" xfId="12" applyNumberFormat="1" applyFont="1" applyFill="1" applyAlignment="1">
      <alignment wrapText="1"/>
    </xf>
    <xf numFmtId="0" fontId="10" fillId="9" borderId="0" xfId="12" applyFont="1" applyFill="1" applyAlignment="1">
      <alignment wrapText="1"/>
    </xf>
    <xf numFmtId="49" fontId="7" fillId="9" borderId="0" xfId="12" applyNumberFormat="1" applyFont="1" applyFill="1" applyAlignment="1">
      <alignment wrapText="1"/>
    </xf>
    <xf numFmtId="0" fontId="51" fillId="9" borderId="0" xfId="0" applyFont="1" applyFill="1"/>
    <xf numFmtId="0" fontId="10" fillId="9" borderId="0" xfId="12" applyFont="1" applyFill="1" applyAlignment="1"/>
    <xf numFmtId="0" fontId="1" fillId="9" borderId="0" xfId="12" applyFont="1" applyFill="1" applyAlignment="1">
      <alignment wrapText="1"/>
    </xf>
    <xf numFmtId="0" fontId="41" fillId="0" borderId="0" xfId="0" applyFont="1" applyAlignment="1">
      <alignment wrapText="1"/>
    </xf>
    <xf numFmtId="0" fontId="38" fillId="0" borderId="0" xfId="0" applyFont="1" applyAlignment="1">
      <alignment wrapText="1"/>
    </xf>
    <xf numFmtId="0" fontId="51" fillId="0" borderId="0" xfId="0" applyFont="1" applyAlignment="1">
      <alignment wrapText="1"/>
    </xf>
  </cellXfs>
  <cellStyles count="14">
    <cellStyle name="Excel Built-in Bad" xfId="3" xr:uid="{00000000-0005-0000-0000-000000000000}"/>
    <cellStyle name="Hyperlink" xfId="5" builtinId="8"/>
    <cellStyle name="Normal" xfId="0" builtinId="0"/>
    <cellStyle name="Normal 2" xfId="1" xr:uid="{00000000-0005-0000-0000-000003000000}"/>
    <cellStyle name="Normal 3" xfId="4" xr:uid="{00000000-0005-0000-0000-000004000000}"/>
    <cellStyle name="Normal 3 2" xfId="8" xr:uid="{00000000-0005-0000-0000-000005000000}"/>
    <cellStyle name="Normal 4" xfId="7" xr:uid="{00000000-0005-0000-0000-000006000000}"/>
    <cellStyle name="Normal 4 2" xfId="10" xr:uid="{00000000-0005-0000-0000-000007000000}"/>
    <cellStyle name="Normal 5" xfId="11" xr:uid="{00000000-0005-0000-0000-000008000000}"/>
    <cellStyle name="Normal 6" xfId="12" xr:uid="{00000000-0005-0000-0000-000009000000}"/>
    <cellStyle name="Normal 7" xfId="13" xr:uid="{00000000-0005-0000-0000-00000A000000}"/>
    <cellStyle name="Style 1" xfId="2" xr:uid="{00000000-0005-0000-0000-00000B000000}"/>
    <cellStyle name="Style 1 2" xfId="6" xr:uid="{00000000-0005-0000-0000-00000C000000}"/>
    <cellStyle name="Style 1 2 2" xfId="9" xr:uid="{00000000-0005-0000-0000-00000D000000}"/>
  </cellStyles>
  <dxfs count="4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ndrew Chen" id="{7CD5DB71-FC9C-41DC-867F-173F9AFF310E}" userId="S-1-5-21-494564499-3874391898-67382419-338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1-04-20T14:26:15.35" personId="{7CD5DB71-FC9C-41DC-867F-173F9AFF310E}" id="{7A2FEBEC-BA06-41E8-BC59-99BE30CE3BF0}">
    <text>May need updating.  Please see code for the defintion used in the data.</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2.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2.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3"/>
  <sheetViews>
    <sheetView workbookViewId="0">
      <selection activeCell="C16" sqref="C16"/>
    </sheetView>
  </sheetViews>
  <sheetFormatPr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4565</v>
      </c>
    </row>
    <row r="5" spans="1:4" x14ac:dyDescent="0.25">
      <c r="A5" t="s">
        <v>2</v>
      </c>
    </row>
    <row r="6" spans="1:4" s="29" customFormat="1" x14ac:dyDescent="0.25">
      <c r="B6" s="1" t="s">
        <v>4600</v>
      </c>
      <c r="C6" s="1" t="s">
        <v>1267</v>
      </c>
      <c r="D6" s="1"/>
    </row>
    <row r="7" spans="1:4" x14ac:dyDescent="0.25">
      <c r="B7" s="1" t="s">
        <v>3</v>
      </c>
    </row>
    <row r="8" spans="1:4" x14ac:dyDescent="0.25">
      <c r="B8" s="1" t="s">
        <v>4</v>
      </c>
    </row>
    <row r="9" spans="1:4" ht="60" x14ac:dyDescent="0.25">
      <c r="B9" s="1" t="s">
        <v>4417</v>
      </c>
      <c r="C9" s="1" t="s">
        <v>4271</v>
      </c>
    </row>
    <row r="10" spans="1:4" x14ac:dyDescent="0.25">
      <c r="B10" s="1" t="s">
        <v>4418</v>
      </c>
    </row>
    <row r="11" spans="1:4" x14ac:dyDescent="0.25">
      <c r="B11" s="1" t="s">
        <v>4420</v>
      </c>
      <c r="C11" s="1" t="s">
        <v>4419</v>
      </c>
    </row>
    <row r="15" spans="1:4" x14ac:dyDescent="0.25">
      <c r="A15" s="29" t="s">
        <v>4599</v>
      </c>
    </row>
    <row r="16" spans="1:4" ht="105" x14ac:dyDescent="0.25">
      <c r="B16" s="1" t="s">
        <v>4595</v>
      </c>
      <c r="C16" s="1" t="s">
        <v>5023</v>
      </c>
    </row>
    <row r="17" spans="2:4" ht="45" x14ac:dyDescent="0.25">
      <c r="C17" s="1" t="s">
        <v>4279</v>
      </c>
      <c r="D17" s="1" t="s">
        <v>4596</v>
      </c>
    </row>
    <row r="18" spans="2:4" ht="30" x14ac:dyDescent="0.25">
      <c r="C18" s="1" t="s">
        <v>4280</v>
      </c>
      <c r="D18" s="1" t="s">
        <v>4943</v>
      </c>
    </row>
    <row r="19" spans="2:4" s="29" customFormat="1" ht="30" x14ac:dyDescent="0.25">
      <c r="B19" s="1"/>
      <c r="C19" s="1" t="s">
        <v>4281</v>
      </c>
      <c r="D19" s="1" t="s">
        <v>4620</v>
      </c>
    </row>
    <row r="20" spans="2:4" x14ac:dyDescent="0.25">
      <c r="C20" s="1" t="s">
        <v>4282</v>
      </c>
      <c r="D20" s="1" t="s">
        <v>4597</v>
      </c>
    </row>
    <row r="21" spans="2:4" x14ac:dyDescent="0.25">
      <c r="C21" s="1" t="s">
        <v>4561</v>
      </c>
    </row>
    <row r="25" spans="2:4" ht="30" x14ac:dyDescent="0.25">
      <c r="B25" s="1" t="s">
        <v>4604</v>
      </c>
      <c r="C25" s="1" t="s">
        <v>4602</v>
      </c>
    </row>
    <row r="26" spans="2:4" ht="30" x14ac:dyDescent="0.25">
      <c r="B26" s="1" t="s">
        <v>4603</v>
      </c>
      <c r="C26" s="1" t="s">
        <v>4631</v>
      </c>
    </row>
    <row r="27" spans="2:4" s="29" customFormat="1" x14ac:dyDescent="0.25">
      <c r="B27" s="1"/>
    </row>
    <row r="28" spans="2:4" s="29" customFormat="1" x14ac:dyDescent="0.25">
      <c r="B28" s="1"/>
      <c r="C28" s="1" t="s">
        <v>4536</v>
      </c>
      <c r="D28" s="1" t="s">
        <v>4629</v>
      </c>
    </row>
    <row r="29" spans="2:4" s="29" customFormat="1" x14ac:dyDescent="0.25">
      <c r="B29" s="1"/>
      <c r="C29" s="1" t="s">
        <v>4558</v>
      </c>
      <c r="D29" s="1" t="s">
        <v>4630</v>
      </c>
    </row>
    <row r="30" spans="2:4" s="29" customFormat="1" ht="30" x14ac:dyDescent="0.25">
      <c r="B30" s="1"/>
      <c r="C30" s="1" t="s">
        <v>4907</v>
      </c>
      <c r="D30" s="1"/>
    </row>
    <row r="31" spans="2:4" s="29" customFormat="1" ht="45" x14ac:dyDescent="0.25">
      <c r="B31" s="1"/>
      <c r="C31" s="1" t="s">
        <v>4540</v>
      </c>
      <c r="D31" s="1" t="s">
        <v>4927</v>
      </c>
    </row>
    <row r="34" spans="2:4" ht="165" x14ac:dyDescent="0.25">
      <c r="B34" s="1" t="s">
        <v>5059</v>
      </c>
      <c r="C34" s="1" t="s">
        <v>5144</v>
      </c>
    </row>
    <row r="36" spans="2:4" x14ac:dyDescent="0.25">
      <c r="C36" s="1" t="s">
        <v>4919</v>
      </c>
      <c r="D36" s="1" t="s">
        <v>4619</v>
      </c>
    </row>
    <row r="37" spans="2:4" ht="60" x14ac:dyDescent="0.25">
      <c r="C37" s="1" t="s">
        <v>4920</v>
      </c>
      <c r="D37" s="1" t="s">
        <v>5145</v>
      </c>
    </row>
    <row r="38" spans="2:4" x14ac:dyDescent="0.25">
      <c r="C38" s="1" t="s">
        <v>4921</v>
      </c>
    </row>
    <row r="39" spans="2:4" x14ac:dyDescent="0.25">
      <c r="C39" s="1" t="s">
        <v>4922</v>
      </c>
    </row>
    <row r="40" spans="2:4" ht="45" x14ac:dyDescent="0.25">
      <c r="C40" s="1" t="s">
        <v>2204</v>
      </c>
      <c r="D40" s="1" t="s">
        <v>4926</v>
      </c>
    </row>
    <row r="43" spans="2:4" ht="60" x14ac:dyDescent="0.25">
      <c r="B43" s="1" t="s">
        <v>4647</v>
      </c>
      <c r="C43" s="1" t="s">
        <v>5016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25"/>
  <sheetViews>
    <sheetView workbookViewId="0">
      <pane xSplit="1" ySplit="1" topLeftCell="B2" activePane="bottomRight" state="frozen"/>
      <selection pane="topRight" activeCell="C1" sqref="C1"/>
      <selection pane="bottomLeft" activeCell="A2" sqref="A2"/>
      <selection pane="bottomRight" activeCell="D8" sqref="D8"/>
    </sheetView>
  </sheetViews>
  <sheetFormatPr defaultColWidth="9.140625" defaultRowHeight="15" x14ac:dyDescent="0.25"/>
  <cols>
    <col min="1" max="1" width="24.140625" style="19" customWidth="1"/>
    <col min="2" max="2" width="37" style="19" bestFit="1" customWidth="1"/>
    <col min="3" max="3" width="5" style="19" customWidth="1"/>
    <col min="4" max="4" width="43" style="19" customWidth="1"/>
    <col min="5" max="5" width="9.7109375" style="19" customWidth="1"/>
    <col min="6" max="6" width="16.5703125" style="23" customWidth="1"/>
    <col min="7" max="7" width="31" style="23" customWidth="1"/>
    <col min="8" max="8" width="12.28515625" style="23" customWidth="1"/>
    <col min="9" max="9" width="13.5703125" style="23" customWidth="1"/>
    <col min="10" max="10" width="19.140625" style="23" customWidth="1"/>
    <col min="11" max="11" width="15" style="20" customWidth="1"/>
    <col min="12" max="12" width="14.28515625" style="20" customWidth="1"/>
    <col min="13" max="13" width="7.42578125" style="20" customWidth="1"/>
    <col min="14" max="14" width="15.28515625" style="20" customWidth="1"/>
    <col min="15" max="15" width="23.7109375" style="19" customWidth="1"/>
    <col min="16" max="16384" width="9.140625" style="15"/>
  </cols>
  <sheetData>
    <row r="1" spans="1:15" s="16" customFormat="1" x14ac:dyDescent="0.25">
      <c r="A1" s="46" t="s">
        <v>5</v>
      </c>
      <c r="B1" s="46" t="s">
        <v>6</v>
      </c>
      <c r="C1" s="46" t="s">
        <v>7</v>
      </c>
      <c r="D1" s="46" t="s">
        <v>8</v>
      </c>
      <c r="E1" s="46" t="s">
        <v>9</v>
      </c>
      <c r="F1" s="47" t="s">
        <v>4429</v>
      </c>
      <c r="G1" s="47" t="s">
        <v>4638</v>
      </c>
      <c r="H1" s="47" t="s">
        <v>4478</v>
      </c>
      <c r="I1" s="47" t="s">
        <v>4276</v>
      </c>
      <c r="J1" s="47" t="s">
        <v>4277</v>
      </c>
      <c r="K1" s="18" t="s">
        <v>917</v>
      </c>
      <c r="L1" s="18" t="s">
        <v>918</v>
      </c>
      <c r="M1" s="18" t="s">
        <v>919</v>
      </c>
      <c r="N1" s="18" t="s">
        <v>920</v>
      </c>
      <c r="O1" s="46" t="s">
        <v>4431</v>
      </c>
    </row>
    <row r="2" spans="1:15" x14ac:dyDescent="0.25">
      <c r="A2" s="19" t="s">
        <v>29</v>
      </c>
      <c r="B2" s="19" t="s">
        <v>12</v>
      </c>
      <c r="C2" s="19">
        <v>1998</v>
      </c>
      <c r="D2" s="19" t="s">
        <v>30</v>
      </c>
      <c r="E2" s="19" t="s">
        <v>14</v>
      </c>
      <c r="F2" s="23" t="str">
        <f>VLOOKUP(A2,AddInfo!$A:$F,3,FALSE)</f>
        <v>Predictor</v>
      </c>
      <c r="G2" s="23" t="str">
        <f>VLOOKUP(A2,AddInfo!$A:$F,4,FALSE)</f>
        <v>t=2.9 in mv reg</v>
      </c>
      <c r="H2" s="23" t="s">
        <v>4544</v>
      </c>
      <c r="I2" s="23" t="s">
        <v>15</v>
      </c>
      <c r="J2" s="23" t="s">
        <v>34</v>
      </c>
      <c r="K2" s="20">
        <v>1974</v>
      </c>
      <c r="L2" s="20">
        <v>1988</v>
      </c>
      <c r="O2" s="19" t="s">
        <v>2257</v>
      </c>
    </row>
    <row r="3" spans="1:15" x14ac:dyDescent="0.25">
      <c r="A3" s="19" t="s">
        <v>17</v>
      </c>
      <c r="B3" s="19" t="s">
        <v>12</v>
      </c>
      <c r="C3" s="19">
        <v>1998</v>
      </c>
      <c r="D3" s="19" t="s">
        <v>18</v>
      </c>
      <c r="E3" s="19" t="s">
        <v>14</v>
      </c>
      <c r="F3" s="23" t="str">
        <f>VLOOKUP(A3,AddInfo!$A:$F,3,FALSE)</f>
        <v>Placebo</v>
      </c>
      <c r="G3" s="23" t="str">
        <f>VLOOKUP(A3,AddInfo!$A:$F,4,FALSE)</f>
        <v>t=1.5 in mv reg</v>
      </c>
      <c r="H3" s="23" t="s">
        <v>4544</v>
      </c>
      <c r="I3" s="23" t="s">
        <v>15</v>
      </c>
      <c r="J3" s="23" t="s">
        <v>20</v>
      </c>
      <c r="K3" s="20">
        <v>1974</v>
      </c>
      <c r="L3" s="20">
        <v>1988</v>
      </c>
      <c r="O3" s="19" t="s">
        <v>4432</v>
      </c>
    </row>
    <row r="4" spans="1:15" x14ac:dyDescent="0.25">
      <c r="A4" s="19" t="s">
        <v>36</v>
      </c>
      <c r="B4" s="19" t="s">
        <v>12</v>
      </c>
      <c r="C4" s="19">
        <v>1998</v>
      </c>
      <c r="D4" s="19" t="s">
        <v>5276</v>
      </c>
      <c r="E4" s="19" t="s">
        <v>14</v>
      </c>
      <c r="F4" s="23" t="str">
        <f>VLOOKUP(A4,AddInfo!$A:$F,3,FALSE)</f>
        <v>Placebo</v>
      </c>
      <c r="G4" s="23" t="str">
        <f>VLOOKUP(A4,AddInfo!$A:$F,4,FALSE)</f>
        <v>t=1.9 in mv reg</v>
      </c>
      <c r="H4" s="23" t="s">
        <v>4544</v>
      </c>
      <c r="I4" s="23" t="s">
        <v>15</v>
      </c>
      <c r="J4" s="23" t="s">
        <v>39</v>
      </c>
      <c r="K4" s="20">
        <v>1974</v>
      </c>
      <c r="L4" s="20">
        <v>1988</v>
      </c>
      <c r="O4" s="19" t="s">
        <v>2198</v>
      </c>
    </row>
    <row r="5" spans="1:15" x14ac:dyDescent="0.25">
      <c r="A5" s="19" t="s">
        <v>41</v>
      </c>
      <c r="B5" s="19" t="s">
        <v>12</v>
      </c>
      <c r="C5" s="19">
        <v>1998</v>
      </c>
      <c r="D5" s="19" t="s">
        <v>42</v>
      </c>
      <c r="E5" s="19" t="s">
        <v>14</v>
      </c>
      <c r="F5" s="23" t="str">
        <f>VLOOKUP(A5,AddInfo!$A:$F,3,FALSE)</f>
        <v>Predictor</v>
      </c>
      <c r="G5" s="23" t="str">
        <f>VLOOKUP(A5,AddInfo!$A:$F,4,FALSE)</f>
        <v>t=2.4 in mv reg</v>
      </c>
      <c r="H5" s="23" t="s">
        <v>4544</v>
      </c>
      <c r="I5" s="23" t="s">
        <v>15</v>
      </c>
      <c r="J5" s="23" t="s">
        <v>46</v>
      </c>
      <c r="K5" s="20">
        <v>1974</v>
      </c>
      <c r="L5" s="20">
        <v>1988</v>
      </c>
      <c r="O5" s="19" t="s">
        <v>2281</v>
      </c>
    </row>
    <row r="6" spans="1:15" x14ac:dyDescent="0.25">
      <c r="A6" s="19" t="s">
        <v>48</v>
      </c>
      <c r="B6" s="19" t="s">
        <v>12</v>
      </c>
      <c r="C6" s="19">
        <v>1998</v>
      </c>
      <c r="D6" s="19" t="s">
        <v>49</v>
      </c>
      <c r="E6" s="19" t="s">
        <v>14</v>
      </c>
      <c r="F6" s="23" t="str">
        <f>VLOOKUP(A6,AddInfo!$A:$F,3,FALSE)</f>
        <v>Predictor</v>
      </c>
      <c r="G6" s="23" t="str">
        <f>VLOOKUP(A6,AddInfo!$A:$F,4,FALSE)</f>
        <v>t=2.1 in mv reg</v>
      </c>
      <c r="H6" s="23" t="s">
        <v>4544</v>
      </c>
      <c r="I6" s="23" t="s">
        <v>15</v>
      </c>
      <c r="J6" s="23" t="s">
        <v>46</v>
      </c>
      <c r="K6" s="20">
        <v>1974</v>
      </c>
      <c r="L6" s="20">
        <v>1988</v>
      </c>
      <c r="O6" s="19" t="s">
        <v>2282</v>
      </c>
    </row>
    <row r="7" spans="1:15" x14ac:dyDescent="0.25">
      <c r="A7" s="19" t="s">
        <v>21</v>
      </c>
      <c r="B7" s="19" t="s">
        <v>12</v>
      </c>
      <c r="C7" s="19">
        <v>1998</v>
      </c>
      <c r="D7" s="19" t="s">
        <v>5275</v>
      </c>
      <c r="E7" s="19" t="s">
        <v>14</v>
      </c>
      <c r="F7" s="23" t="str">
        <f>VLOOKUP(A7,AddInfo!$A:$F,3,FALSE)</f>
        <v>Placebo</v>
      </c>
      <c r="G7" s="23" t="str">
        <f>VLOOKUP(A7,AddInfo!$A:$F,4,FALSE)</f>
        <v>t=1.6 in mv reg</v>
      </c>
      <c r="H7" s="23" t="s">
        <v>4544</v>
      </c>
      <c r="I7" s="23" t="s">
        <v>15</v>
      </c>
      <c r="J7" s="23" t="s">
        <v>16</v>
      </c>
      <c r="K7" s="20">
        <v>1974</v>
      </c>
      <c r="L7" s="20">
        <v>1988</v>
      </c>
      <c r="O7" s="19" t="s">
        <v>4433</v>
      </c>
    </row>
    <row r="8" spans="1:15" x14ac:dyDescent="0.25">
      <c r="A8" s="19" t="s">
        <v>26</v>
      </c>
      <c r="B8" s="19" t="s">
        <v>12</v>
      </c>
      <c r="C8" s="19">
        <v>1998</v>
      </c>
      <c r="D8" s="19" t="s">
        <v>27</v>
      </c>
      <c r="E8" s="19" t="s">
        <v>14</v>
      </c>
      <c r="F8" s="23" t="str">
        <f>VLOOKUP(A8,AddInfo!$A:$F,3,FALSE)</f>
        <v>Placebo</v>
      </c>
      <c r="G8" s="23" t="str">
        <f>VLOOKUP(A8,AddInfo!$A:$F,4,FALSE)</f>
        <v>t=0.6 in mv reg</v>
      </c>
      <c r="H8" s="23" t="s">
        <v>4544</v>
      </c>
      <c r="I8" s="23" t="s">
        <v>15</v>
      </c>
      <c r="J8" s="23" t="s">
        <v>16</v>
      </c>
      <c r="K8" s="20">
        <v>1974</v>
      </c>
      <c r="L8" s="20">
        <v>1988</v>
      </c>
      <c r="O8" s="19" t="s">
        <v>4434</v>
      </c>
    </row>
    <row r="9" spans="1:15" x14ac:dyDescent="0.25">
      <c r="A9" s="19" t="s">
        <v>11</v>
      </c>
      <c r="B9" s="19" t="s">
        <v>12</v>
      </c>
      <c r="C9" s="19">
        <v>1998</v>
      </c>
      <c r="D9" s="19" t="s">
        <v>13</v>
      </c>
      <c r="E9" s="19" t="s">
        <v>14</v>
      </c>
      <c r="F9" s="23" t="str">
        <f>VLOOKUP(A9,AddInfo!$A:$F,3,FALSE)</f>
        <v>Placebo</v>
      </c>
      <c r="G9" s="23" t="str">
        <f>VLOOKUP(A9,AddInfo!$A:$F,4,FALSE)</f>
        <v>GHZ variant of GrGMToGrSale</v>
      </c>
      <c r="H9" s="23" t="s">
        <v>4544</v>
      </c>
      <c r="I9" s="23" t="s">
        <v>15</v>
      </c>
      <c r="J9" s="23" t="s">
        <v>16</v>
      </c>
      <c r="K9" s="20">
        <v>1974</v>
      </c>
      <c r="L9" s="20">
        <v>1988</v>
      </c>
      <c r="O9" s="19" t="s">
        <v>831</v>
      </c>
    </row>
    <row r="10" spans="1:15" x14ac:dyDescent="0.25">
      <c r="A10" s="19" t="s">
        <v>54</v>
      </c>
      <c r="B10" s="19" t="s">
        <v>55</v>
      </c>
      <c r="C10" s="19">
        <v>2005</v>
      </c>
      <c r="D10" s="19" t="s">
        <v>56</v>
      </c>
      <c r="E10" s="19" t="s">
        <v>57</v>
      </c>
      <c r="F10" s="23" t="str">
        <f>VLOOKUP(A10,AddInfo!$A:$F,3,FALSE)</f>
        <v>Placebo</v>
      </c>
      <c r="G10" s="23" t="str">
        <f>VLOOKUP(A10,AddInfo!$A:$F,4,FALSE)</f>
        <v>in-sample only</v>
      </c>
      <c r="H10" s="23" t="s">
        <v>4544</v>
      </c>
      <c r="I10" s="23" t="s">
        <v>58</v>
      </c>
      <c r="J10" s="23" t="s">
        <v>59</v>
      </c>
      <c r="K10" s="20">
        <v>1964</v>
      </c>
      <c r="L10" s="20">
        <v>1999</v>
      </c>
      <c r="O10" s="19" t="str">
        <f t="shared" ref="O10:O16" si="0">A10</f>
        <v>betaCC</v>
      </c>
    </row>
    <row r="11" spans="1:15" x14ac:dyDescent="0.25">
      <c r="A11" s="19" t="s">
        <v>60</v>
      </c>
      <c r="B11" s="19" t="s">
        <v>55</v>
      </c>
      <c r="C11" s="19">
        <v>2005</v>
      </c>
      <c r="D11" s="19" t="s">
        <v>61</v>
      </c>
      <c r="E11" s="19" t="s">
        <v>57</v>
      </c>
      <c r="F11" s="23" t="str">
        <f>VLOOKUP(A11,AddInfo!$A:$F,3,FALSE)</f>
        <v>Placebo</v>
      </c>
      <c r="G11" s="23" t="str">
        <f>VLOOKUP(A11,AddInfo!$A:$F,4,FALSE)</f>
        <v>in-sample only</v>
      </c>
      <c r="H11" s="23" t="s">
        <v>4544</v>
      </c>
      <c r="I11" s="23" t="s">
        <v>58</v>
      </c>
      <c r="J11" s="23" t="s">
        <v>59</v>
      </c>
      <c r="K11" s="20">
        <v>1964</v>
      </c>
      <c r="L11" s="20">
        <v>1999</v>
      </c>
      <c r="O11" s="19" t="str">
        <f t="shared" si="0"/>
        <v>betaCR</v>
      </c>
    </row>
    <row r="12" spans="1:15" x14ac:dyDescent="0.25">
      <c r="A12" s="19" t="s">
        <v>62</v>
      </c>
      <c r="B12" s="19" t="s">
        <v>55</v>
      </c>
      <c r="C12" s="19">
        <v>2005</v>
      </c>
      <c r="D12" s="19" t="s">
        <v>63</v>
      </c>
      <c r="E12" s="19" t="s">
        <v>57</v>
      </c>
      <c r="F12" s="23" t="str">
        <f>VLOOKUP(A12,AddInfo!$A:$F,3,FALSE)</f>
        <v>Placebo</v>
      </c>
      <c r="G12" s="23" t="str">
        <f>VLOOKUP(A12,AddInfo!$A:$F,4,FALSE)</f>
        <v>in-sample only</v>
      </c>
      <c r="H12" s="23" t="s">
        <v>4544</v>
      </c>
      <c r="I12" s="23" t="s">
        <v>58</v>
      </c>
      <c r="J12" s="23" t="s">
        <v>59</v>
      </c>
      <c r="K12" s="20">
        <v>1964</v>
      </c>
      <c r="L12" s="20">
        <v>1999</v>
      </c>
      <c r="O12" s="19" t="str">
        <f t="shared" si="0"/>
        <v>betaNet</v>
      </c>
    </row>
    <row r="13" spans="1:15" x14ac:dyDescent="0.25">
      <c r="A13" s="19" t="s">
        <v>64</v>
      </c>
      <c r="B13" s="19" t="s">
        <v>55</v>
      </c>
      <c r="C13" s="19">
        <v>2005</v>
      </c>
      <c r="D13" s="19" t="s">
        <v>5268</v>
      </c>
      <c r="E13" s="19" t="s">
        <v>57</v>
      </c>
      <c r="F13" s="23" t="str">
        <f>VLOOKUP(A13,AddInfo!$A:$F,3,FALSE)</f>
        <v>Placebo</v>
      </c>
      <c r="G13" s="23" t="str">
        <f>VLOOKUP(A13,AddInfo!$A:$F,4,FALSE)</f>
        <v>in-sample only</v>
      </c>
      <c r="H13" s="23" t="s">
        <v>4544</v>
      </c>
      <c r="I13" s="23" t="s">
        <v>58</v>
      </c>
      <c r="J13" s="23" t="s">
        <v>59</v>
      </c>
      <c r="K13" s="20">
        <v>1964</v>
      </c>
      <c r="L13" s="20">
        <v>1999</v>
      </c>
      <c r="O13" s="19" t="str">
        <f t="shared" si="0"/>
        <v>betaRC</v>
      </c>
    </row>
    <row r="14" spans="1:15" x14ac:dyDescent="0.25">
      <c r="A14" s="19" t="s">
        <v>65</v>
      </c>
      <c r="B14" s="19" t="s">
        <v>55</v>
      </c>
      <c r="C14" s="19">
        <v>2005</v>
      </c>
      <c r="D14" s="19" t="s">
        <v>5269</v>
      </c>
      <c r="E14" s="19" t="s">
        <v>57</v>
      </c>
      <c r="F14" s="23" t="str">
        <f>VLOOKUP(A14,AddInfo!$A:$F,3,FALSE)</f>
        <v>Placebo</v>
      </c>
      <c r="G14" s="23" t="str">
        <f>VLOOKUP(A14,AddInfo!$A:$F,4,FALSE)</f>
        <v>in-sample only</v>
      </c>
      <c r="H14" s="23" t="s">
        <v>4544</v>
      </c>
      <c r="I14" s="23" t="s">
        <v>58</v>
      </c>
      <c r="J14" s="23" t="s">
        <v>59</v>
      </c>
      <c r="K14" s="20">
        <v>1964</v>
      </c>
      <c r="L14" s="20">
        <v>1999</v>
      </c>
      <c r="O14" s="19" t="str">
        <f t="shared" si="0"/>
        <v>betaRR</v>
      </c>
    </row>
    <row r="15" spans="1:15" x14ac:dyDescent="0.25">
      <c r="A15" s="19" t="s">
        <v>66</v>
      </c>
      <c r="B15" s="19" t="s">
        <v>67</v>
      </c>
      <c r="C15" s="19">
        <v>2014</v>
      </c>
      <c r="D15" s="19" t="s">
        <v>68</v>
      </c>
      <c r="E15" s="19" t="s">
        <v>89</v>
      </c>
      <c r="F15" s="23" t="str">
        <f>VLOOKUP(A15,AddInfo!$A:$F,3,FALSE)</f>
        <v>Placebo</v>
      </c>
      <c r="G15" s="23" t="str">
        <f>VLOOKUP(A15,AddInfo!$A:$F,4,FALSE)</f>
        <v>t=1 in conservative port sort</v>
      </c>
      <c r="H15" s="23" t="s">
        <v>4544</v>
      </c>
      <c r="I15" s="23" t="s">
        <v>58</v>
      </c>
      <c r="J15" s="23" t="s">
        <v>59</v>
      </c>
      <c r="K15" s="20">
        <v>1973</v>
      </c>
      <c r="L15" s="20">
        <v>2009</v>
      </c>
      <c r="M15" s="20">
        <v>4</v>
      </c>
      <c r="O15" s="19" t="str">
        <f t="shared" si="0"/>
        <v>BetaBDLeverage</v>
      </c>
    </row>
    <row r="16" spans="1:15" x14ac:dyDescent="0.25">
      <c r="A16" s="19" t="s">
        <v>3120</v>
      </c>
      <c r="B16" s="19" t="s">
        <v>1398</v>
      </c>
      <c r="C16" s="19">
        <v>2003</v>
      </c>
      <c r="D16" s="19" t="s">
        <v>3124</v>
      </c>
      <c r="E16" s="19" t="s">
        <v>57</v>
      </c>
      <c r="F16" s="23" t="str">
        <f>VLOOKUP(A16,AddInfo!$A:$F,3,FALSE)</f>
        <v>Predictor</v>
      </c>
      <c r="G16" s="23" t="str">
        <f>VLOOKUP(A16,AddInfo!$A:$F,4,FALSE)</f>
        <v>t = 2.7 in mv reg</v>
      </c>
      <c r="H16" s="23" t="s">
        <v>4544</v>
      </c>
      <c r="I16" s="23" t="s">
        <v>95</v>
      </c>
      <c r="J16" s="23" t="s">
        <v>96</v>
      </c>
      <c r="K16" s="20">
        <v>1976</v>
      </c>
      <c r="L16" s="20">
        <v>1997</v>
      </c>
      <c r="O16" s="19" t="str">
        <f t="shared" si="0"/>
        <v>IdioVolAHT</v>
      </c>
    </row>
    <row r="17" spans="1:15" x14ac:dyDescent="0.25">
      <c r="A17" s="19" t="s">
        <v>69</v>
      </c>
      <c r="B17" s="19" t="s">
        <v>70</v>
      </c>
      <c r="C17" s="19">
        <v>2009</v>
      </c>
      <c r="D17" s="19" t="s">
        <v>5258</v>
      </c>
      <c r="E17" s="19" t="s">
        <v>72</v>
      </c>
      <c r="F17" s="23" t="str">
        <f>VLOOKUP(A17,AddInfo!$A:$F,3,FALSE)</f>
        <v>Predictor</v>
      </c>
      <c r="G17" s="23" t="str">
        <f>VLOOKUP(A17,AddInfo!$A:$F,4,FALSE)</f>
        <v>t=2.7 in complicated LS port</v>
      </c>
      <c r="H17" s="23" t="s">
        <v>4544</v>
      </c>
      <c r="I17" s="23" t="s">
        <v>15</v>
      </c>
      <c r="J17" s="23" t="s">
        <v>39</v>
      </c>
      <c r="K17" s="20">
        <v>1971</v>
      </c>
      <c r="L17" s="20">
        <v>2002</v>
      </c>
      <c r="O17" s="19" t="s">
        <v>2199</v>
      </c>
    </row>
    <row r="18" spans="1:15" x14ac:dyDescent="0.25">
      <c r="A18" s="19" t="s">
        <v>75</v>
      </c>
      <c r="B18" s="19" t="s">
        <v>76</v>
      </c>
      <c r="C18" s="19">
        <v>2002</v>
      </c>
      <c r="D18" s="19" t="s">
        <v>77</v>
      </c>
      <c r="E18" s="19" t="s">
        <v>78</v>
      </c>
      <c r="F18" s="23" t="str">
        <f>VLOOKUP(A18,AddInfo!$A:$F,3,FALSE)</f>
        <v>Predictor</v>
      </c>
      <c r="G18" s="23" t="str">
        <f>VLOOKUP(A18,AddInfo!$A:$F,4,FALSE)</f>
        <v>t=6.6 in univariate reg</v>
      </c>
      <c r="H18" s="23" t="s">
        <v>4544</v>
      </c>
      <c r="I18" s="23" t="s">
        <v>58</v>
      </c>
      <c r="J18" s="23" t="s">
        <v>59</v>
      </c>
      <c r="K18" s="20">
        <v>1964</v>
      </c>
      <c r="L18" s="20">
        <v>1997</v>
      </c>
      <c r="O18" s="19" t="s">
        <v>2435</v>
      </c>
    </row>
    <row r="19" spans="1:15" x14ac:dyDescent="0.25">
      <c r="A19" s="19" t="s">
        <v>81</v>
      </c>
      <c r="B19" s="19" t="s">
        <v>82</v>
      </c>
      <c r="C19" s="19">
        <v>1986</v>
      </c>
      <c r="D19" s="19" t="s">
        <v>83</v>
      </c>
      <c r="E19" s="19" t="s">
        <v>57</v>
      </c>
      <c r="F19" s="23" t="str">
        <f>VLOOKUP(A19,AddInfo!$A:$F,3,FALSE)</f>
        <v>Predictor</v>
      </c>
      <c r="G19" s="23" t="str">
        <f>VLOOKUP(A19,AddInfo!$A:$F,4,FALSE)</f>
        <v>strong port sorts but no LS special data</v>
      </c>
      <c r="H19" s="23" t="s">
        <v>4544</v>
      </c>
      <c r="I19" s="23" t="s">
        <v>58</v>
      </c>
      <c r="J19" s="23" t="s">
        <v>59</v>
      </c>
      <c r="K19" s="20">
        <v>1961</v>
      </c>
      <c r="L19" s="20">
        <v>1980</v>
      </c>
      <c r="O19" s="19" t="s">
        <v>81</v>
      </c>
    </row>
    <row r="20" spans="1:15" x14ac:dyDescent="0.25">
      <c r="A20" s="19" t="s">
        <v>86</v>
      </c>
      <c r="B20" s="19" t="s">
        <v>87</v>
      </c>
      <c r="C20" s="19">
        <v>2006</v>
      </c>
      <c r="D20" s="19" t="s">
        <v>88</v>
      </c>
      <c r="E20" s="19" t="s">
        <v>89</v>
      </c>
      <c r="F20" s="23" t="str">
        <f>VLOOKUP(A20,AddInfo!$A:$F,3,FALSE)</f>
        <v>Predictor</v>
      </c>
      <c r="G20" s="23" t="str">
        <f>VLOOKUP(A20,AddInfo!$A:$F,4,FALSE)</f>
        <v>t=5 in port sort</v>
      </c>
      <c r="H20" s="23" t="s">
        <v>4544</v>
      </c>
      <c r="I20" s="23" t="s">
        <v>15</v>
      </c>
      <c r="J20" s="23" t="s">
        <v>34</v>
      </c>
      <c r="K20" s="20">
        <v>1976</v>
      </c>
      <c r="L20" s="20">
        <v>1999</v>
      </c>
      <c r="O20" s="19" t="s">
        <v>2259</v>
      </c>
    </row>
    <row r="21" spans="1:15" x14ac:dyDescent="0.25">
      <c r="A21" s="19" t="s">
        <v>897</v>
      </c>
      <c r="B21" s="19" t="s">
        <v>87</v>
      </c>
      <c r="C21" s="19">
        <v>2006</v>
      </c>
      <c r="D21" s="19" t="s">
        <v>899</v>
      </c>
      <c r="E21" s="19" t="s">
        <v>14</v>
      </c>
      <c r="F21" s="23" t="str">
        <f>VLOOKUP(A21,AddInfo!$A:$F,3,FALSE)</f>
        <v>Placebo</v>
      </c>
      <c r="G21" s="23" t="str">
        <f>VLOOKUP(A21,AddInfo!$A:$F,4,FALSE)</f>
        <v>HXZ variant</v>
      </c>
      <c r="H21" s="23" t="s">
        <v>4544</v>
      </c>
      <c r="I21" s="23" t="s">
        <v>15</v>
      </c>
      <c r="J21" s="23" t="s">
        <v>302</v>
      </c>
      <c r="K21" s="20">
        <v>1964</v>
      </c>
      <c r="L21" s="20">
        <v>2003</v>
      </c>
      <c r="O21" s="19" t="s">
        <v>4435</v>
      </c>
    </row>
    <row r="22" spans="1:15" x14ac:dyDescent="0.25">
      <c r="A22" s="19" t="s">
        <v>3142</v>
      </c>
      <c r="B22" s="19" t="s">
        <v>87</v>
      </c>
      <c r="C22" s="19">
        <v>2006</v>
      </c>
      <c r="D22" s="19" t="s">
        <v>3172</v>
      </c>
      <c r="E22" s="19" t="s">
        <v>89</v>
      </c>
      <c r="F22" s="23" t="str">
        <f>VLOOKUP(A22,AddInfo!$A:$F,3,FALSE)</f>
        <v>Predictor</v>
      </c>
      <c r="G22" s="23" t="str">
        <f>VLOOKUP(A22,AddInfo!$A:$F,4,FALSE)</f>
        <v>t=4.7 in port sort</v>
      </c>
      <c r="H22" s="23" t="s">
        <v>4544</v>
      </c>
      <c r="I22" s="23" t="s">
        <v>15</v>
      </c>
      <c r="J22" s="23" t="s">
        <v>34</v>
      </c>
      <c r="K22" s="20">
        <v>1976</v>
      </c>
      <c r="L22" s="20">
        <v>1999</v>
      </c>
      <c r="O22" s="19" t="s">
        <v>4436</v>
      </c>
    </row>
    <row r="23" spans="1:15" x14ac:dyDescent="0.25">
      <c r="A23" s="19" t="s">
        <v>3139</v>
      </c>
      <c r="B23" s="19" t="s">
        <v>1408</v>
      </c>
      <c r="C23" s="19">
        <v>2005</v>
      </c>
      <c r="D23" s="19" t="s">
        <v>5273</v>
      </c>
      <c r="E23" s="19" t="s">
        <v>100</v>
      </c>
      <c r="F23" s="23" t="str">
        <f>VLOOKUP(A23,AddInfo!$A:$F,3,FALSE)</f>
        <v>Placebo</v>
      </c>
      <c r="G23" s="23" t="str">
        <f>VLOOKUP(A23,AddInfo!$A:$F,4,FALSE)</f>
        <v>t=1.0 in conservative long-short</v>
      </c>
      <c r="H23" s="23" t="s">
        <v>4544</v>
      </c>
      <c r="I23" s="23" t="s">
        <v>152</v>
      </c>
      <c r="J23" s="23" t="s">
        <v>96</v>
      </c>
      <c r="K23" s="20">
        <v>1991</v>
      </c>
      <c r="L23" s="20">
        <v>1997</v>
      </c>
      <c r="O23" s="19" t="s">
        <v>4437</v>
      </c>
    </row>
    <row r="24" spans="1:15" x14ac:dyDescent="0.25">
      <c r="A24" s="19" t="s">
        <v>3125</v>
      </c>
      <c r="B24" s="19" t="s">
        <v>91</v>
      </c>
      <c r="C24" s="19">
        <v>2006</v>
      </c>
      <c r="D24" s="19" t="s">
        <v>2583</v>
      </c>
      <c r="E24" s="19" t="s">
        <v>89</v>
      </c>
      <c r="F24" s="23" t="str">
        <f>VLOOKUP(A24,AddInfo!$A:$F,3,FALSE)</f>
        <v>Predictor</v>
      </c>
      <c r="G24" s="23" t="str">
        <f>VLOOKUP(A24,AddInfo!$A:$F,4,FALSE)</f>
        <v>t=3.9 in port sort</v>
      </c>
      <c r="H24" s="23" t="s">
        <v>4544</v>
      </c>
      <c r="I24" s="23" t="s">
        <v>95</v>
      </c>
      <c r="J24" s="23" t="s">
        <v>96</v>
      </c>
      <c r="K24" s="20">
        <v>1986</v>
      </c>
      <c r="L24" s="20">
        <v>2000</v>
      </c>
      <c r="O24" s="19" t="str">
        <f>A24</f>
        <v>betaVIX</v>
      </c>
    </row>
    <row r="25" spans="1:15" x14ac:dyDescent="0.25">
      <c r="A25" s="19" t="s">
        <v>90</v>
      </c>
      <c r="B25" s="19" t="s">
        <v>91</v>
      </c>
      <c r="C25" s="19">
        <v>2006</v>
      </c>
      <c r="D25" s="19" t="s">
        <v>92</v>
      </c>
      <c r="E25" s="19" t="s">
        <v>89</v>
      </c>
      <c r="F25" s="23" t="str">
        <f>VLOOKUP(A25,AddInfo!$A:$F,3,FALSE)</f>
        <v>Predictor</v>
      </c>
      <c r="G25" s="23" t="str">
        <f>VLOOKUP(A25,AddInfo!$A:$F,4,FALSE)</f>
        <v>t=2.9 in port sort</v>
      </c>
      <c r="H25" s="23" t="s">
        <v>4544</v>
      </c>
      <c r="I25" s="23" t="s">
        <v>95</v>
      </c>
      <c r="J25" s="23" t="s">
        <v>96</v>
      </c>
      <c r="K25" s="20">
        <v>1963</v>
      </c>
      <c r="L25" s="20">
        <v>2000</v>
      </c>
      <c r="O25" s="19" t="s">
        <v>2429</v>
      </c>
    </row>
    <row r="26" spans="1:15" x14ac:dyDescent="0.25">
      <c r="A26" s="19" t="s">
        <v>3118</v>
      </c>
      <c r="B26" s="19" t="s">
        <v>91</v>
      </c>
      <c r="C26" s="19">
        <v>2006</v>
      </c>
      <c r="D26" s="19" t="s">
        <v>3122</v>
      </c>
      <c r="E26" s="19" t="s">
        <v>89</v>
      </c>
      <c r="F26" s="23" t="str">
        <f>VLOOKUP(A26,AddInfo!$A:$F,3,FALSE)</f>
        <v>Predictor</v>
      </c>
      <c r="G26" s="23" t="str">
        <f>VLOOKUP(A26,AddInfo!$A:$F,4,FALSE)</f>
        <v>t=3.1 in port sort</v>
      </c>
      <c r="H26" s="23" t="s">
        <v>4544</v>
      </c>
      <c r="I26" s="23" t="s">
        <v>95</v>
      </c>
      <c r="J26" s="23" t="s">
        <v>96</v>
      </c>
      <c r="K26" s="20">
        <v>1963</v>
      </c>
      <c r="L26" s="20">
        <v>2000</v>
      </c>
      <c r="O26" s="19" t="str">
        <f>A26</f>
        <v>IdioVol3F</v>
      </c>
    </row>
    <row r="27" spans="1:15" x14ac:dyDescent="0.25">
      <c r="A27" s="19" t="s">
        <v>3117</v>
      </c>
      <c r="B27" s="19" t="s">
        <v>91</v>
      </c>
      <c r="C27" s="19">
        <v>2006</v>
      </c>
      <c r="D27" s="19" t="s">
        <v>3121</v>
      </c>
      <c r="E27" s="19" t="s">
        <v>89</v>
      </c>
      <c r="F27" s="23" t="str">
        <f>VLOOKUP(A27,AddInfo!$A:$F,3,FALSE)</f>
        <v>Placebo</v>
      </c>
      <c r="G27" s="23" t="str">
        <f>VLOOKUP(A27,AddInfo!$A:$F,4,FALSE)</f>
        <v>HXZ variant</v>
      </c>
      <c r="H27" s="23" t="s">
        <v>4544</v>
      </c>
      <c r="I27" s="23" t="s">
        <v>95</v>
      </c>
      <c r="J27" s="23" t="s">
        <v>96</v>
      </c>
      <c r="K27" s="20">
        <v>1963</v>
      </c>
      <c r="L27" s="20">
        <v>2000</v>
      </c>
      <c r="O27" s="19" t="str">
        <f>A27</f>
        <v>IdioVolCAPM</v>
      </c>
    </row>
    <row r="28" spans="1:15" x14ac:dyDescent="0.25">
      <c r="A28" s="19" t="s">
        <v>3119</v>
      </c>
      <c r="B28" s="19" t="s">
        <v>91</v>
      </c>
      <c r="C28" s="19">
        <v>2006</v>
      </c>
      <c r="D28" s="19" t="s">
        <v>3123</v>
      </c>
      <c r="E28" s="19" t="s">
        <v>89</v>
      </c>
      <c r="F28" s="23" t="str">
        <f>VLOOKUP(A28,AddInfo!$A:$F,3,FALSE)</f>
        <v>Placebo</v>
      </c>
      <c r="G28" s="23" t="str">
        <f>VLOOKUP(A28,AddInfo!$A:$F,4,FALSE)</f>
        <v>HXZ variant</v>
      </c>
      <c r="H28" s="23" t="s">
        <v>4544</v>
      </c>
      <c r="I28" s="23" t="s">
        <v>95</v>
      </c>
      <c r="J28" s="23" t="s">
        <v>96</v>
      </c>
      <c r="K28" s="20">
        <v>1967</v>
      </c>
      <c r="L28" s="20">
        <v>2000</v>
      </c>
      <c r="O28" s="19" t="str">
        <f>A28</f>
        <v>IdioVolQF</v>
      </c>
    </row>
    <row r="29" spans="1:15" x14ac:dyDescent="0.25">
      <c r="A29" s="19" t="s">
        <v>5198</v>
      </c>
      <c r="B29" s="19" t="s">
        <v>98</v>
      </c>
      <c r="C29" s="19">
        <v>2006</v>
      </c>
      <c r="D29" s="19" t="s">
        <v>5199</v>
      </c>
      <c r="E29" s="19" t="s">
        <v>100</v>
      </c>
      <c r="F29" s="23" t="str">
        <f>VLOOKUP(A29,AddInfo!$A:$F,3,FALSE)</f>
        <v>Predictor</v>
      </c>
      <c r="G29" s="23" t="str">
        <f>VLOOKUP(A29,AddInfo!$A:$F,4,FALSE)</f>
        <v xml:space="preserve">t=2.8 in port sort </v>
      </c>
      <c r="H29" s="23" t="s">
        <v>4544</v>
      </c>
      <c r="I29" s="23" t="s">
        <v>95</v>
      </c>
      <c r="J29" s="23" t="s">
        <v>101</v>
      </c>
      <c r="K29" s="20">
        <v>1963</v>
      </c>
      <c r="L29" s="20">
        <v>2001</v>
      </c>
      <c r="O29" s="19" t="s">
        <v>5198</v>
      </c>
    </row>
    <row r="30" spans="1:15" ht="13.9" customHeight="1" x14ac:dyDescent="0.25">
      <c r="A30" s="19" t="s">
        <v>97</v>
      </c>
      <c r="B30" s="19" t="s">
        <v>98</v>
      </c>
      <c r="C30" s="19">
        <v>2006</v>
      </c>
      <c r="D30" s="19" t="s">
        <v>99</v>
      </c>
      <c r="E30" s="19" t="s">
        <v>100</v>
      </c>
      <c r="F30" s="23" t="str">
        <f>VLOOKUP(A30,AddInfo!$A:$F,3,FALSE)</f>
        <v>Placebo</v>
      </c>
      <c r="G30" s="23" t="str">
        <f>VLOOKUP(A30,AddInfo!$A:$F,4,FALSE)</f>
        <v>t=0.6 in port sort</v>
      </c>
      <c r="H30" s="23" t="s">
        <v>4544</v>
      </c>
      <c r="I30" s="23" t="s">
        <v>95</v>
      </c>
      <c r="J30" s="23" t="s">
        <v>101</v>
      </c>
      <c r="K30" s="20">
        <v>1963</v>
      </c>
      <c r="L30" s="20">
        <v>2001</v>
      </c>
      <c r="O30" s="19" t="s">
        <v>4438</v>
      </c>
    </row>
    <row r="31" spans="1:15" x14ac:dyDescent="0.25">
      <c r="A31" s="19" t="s">
        <v>102</v>
      </c>
      <c r="B31" s="19" t="s">
        <v>103</v>
      </c>
      <c r="C31" s="19">
        <v>2005</v>
      </c>
      <c r="D31" s="19" t="s">
        <v>104</v>
      </c>
      <c r="E31" s="19" t="s">
        <v>57</v>
      </c>
      <c r="F31" s="23" t="str">
        <f>VLOOKUP(A31,AddInfo!$A:$F,3,FALSE)</f>
        <v>Predictor</v>
      </c>
      <c r="G31" s="23" t="str">
        <f>VLOOKUP(A31,AddInfo!$A:$F,4,FALSE)</f>
        <v>strong port sort but no long-short</v>
      </c>
      <c r="H31" s="23" t="s">
        <v>4544</v>
      </c>
      <c r="I31" s="23" t="s">
        <v>105</v>
      </c>
      <c r="J31" s="23" t="s">
        <v>106</v>
      </c>
      <c r="K31" s="20">
        <v>1980</v>
      </c>
      <c r="L31" s="20">
        <v>2002</v>
      </c>
      <c r="O31" s="19" t="s">
        <v>2156</v>
      </c>
    </row>
    <row r="32" spans="1:15" x14ac:dyDescent="0.25">
      <c r="A32" s="19" t="s">
        <v>107</v>
      </c>
      <c r="B32" s="19" t="s">
        <v>108</v>
      </c>
      <c r="C32" s="19">
        <v>2007</v>
      </c>
      <c r="D32" s="19" t="s">
        <v>109</v>
      </c>
      <c r="E32" s="19" t="s">
        <v>89</v>
      </c>
      <c r="F32" s="23" t="str">
        <f>VLOOKUP(A32,AddInfo!$A:$F,3,FALSE)</f>
        <v>Predictor</v>
      </c>
      <c r="G32" s="23" t="str">
        <f>VLOOKUP(A32,AddInfo!$A:$F,4,FALSE)</f>
        <v>t=4.3 in port sort</v>
      </c>
      <c r="H32" s="23" t="s">
        <v>4544</v>
      </c>
      <c r="I32" s="23" t="s">
        <v>95</v>
      </c>
      <c r="J32" s="23" t="s">
        <v>111</v>
      </c>
      <c r="K32" s="20">
        <v>1985</v>
      </c>
      <c r="L32" s="20">
        <v>2003</v>
      </c>
      <c r="O32" s="19" t="s">
        <v>2393</v>
      </c>
    </row>
    <row r="33" spans="1:15" x14ac:dyDescent="0.25">
      <c r="A33" s="19" t="s">
        <v>5174</v>
      </c>
      <c r="B33" s="19" t="s">
        <v>5175</v>
      </c>
      <c r="C33" s="19">
        <v>2007</v>
      </c>
      <c r="D33" s="19" t="s">
        <v>2921</v>
      </c>
      <c r="E33" s="19" t="s">
        <v>165</v>
      </c>
      <c r="F33" s="23" t="str">
        <f>VLOOKUP(A33,AddInfo!$A:$F,3,FALSE)</f>
        <v>Predictor</v>
      </c>
      <c r="G33" s="23" t="str">
        <f>VLOOKUP(A33,AddInfo!$A:$F,4,FALSE)</f>
        <v>p&lt;0.01 in port sort</v>
      </c>
      <c r="H33" s="23" t="s">
        <v>4544</v>
      </c>
      <c r="I33" s="23" t="s">
        <v>15</v>
      </c>
      <c r="J33" s="23" t="s">
        <v>510</v>
      </c>
      <c r="K33" s="20">
        <v>1971</v>
      </c>
      <c r="L33" s="20">
        <v>1999</v>
      </c>
      <c r="O33" s="19" t="s">
        <v>5174</v>
      </c>
    </row>
    <row r="34" spans="1:15" x14ac:dyDescent="0.25">
      <c r="A34" s="19" t="s">
        <v>3107</v>
      </c>
      <c r="B34" s="19" t="s">
        <v>114</v>
      </c>
      <c r="C34" s="19">
        <v>2010</v>
      </c>
      <c r="D34" s="19" t="s">
        <v>3126</v>
      </c>
      <c r="E34" s="19" t="s">
        <v>2204</v>
      </c>
      <c r="F34" s="23" t="str">
        <f>VLOOKUP(A34,AddInfo!$A:$F,3,FALSE)</f>
        <v>Placebo</v>
      </c>
      <c r="G34" s="23" t="str">
        <f>VLOOKUP(A34,AddInfo!$A:$F,4,FALSE)</f>
        <v>HXZ variant</v>
      </c>
      <c r="H34" s="23" t="s">
        <v>4544</v>
      </c>
      <c r="I34" s="23" t="s">
        <v>15</v>
      </c>
      <c r="J34" s="23" t="s">
        <v>384</v>
      </c>
      <c r="K34" s="20">
        <v>1976</v>
      </c>
      <c r="L34" s="20">
        <v>2005</v>
      </c>
      <c r="O34" s="19" t="s">
        <v>3107</v>
      </c>
    </row>
    <row r="35" spans="1:15" x14ac:dyDescent="0.25">
      <c r="A35" s="19" t="s">
        <v>3108</v>
      </c>
      <c r="B35" s="19" t="s">
        <v>114</v>
      </c>
      <c r="C35" s="19">
        <v>2010</v>
      </c>
      <c r="D35" s="19" t="s">
        <v>3127</v>
      </c>
      <c r="E35" s="19" t="s">
        <v>2204</v>
      </c>
      <c r="F35" s="23" t="str">
        <f>VLOOKUP(A35,AddInfo!$A:$F,3,FALSE)</f>
        <v>Placebo</v>
      </c>
      <c r="G35" s="23" t="str">
        <f>VLOOKUP(A35,AddInfo!$A:$F,4,FALSE)</f>
        <v>HXZ variant</v>
      </c>
      <c r="H35" s="23" t="s">
        <v>4544</v>
      </c>
      <c r="I35" s="23" t="s">
        <v>15</v>
      </c>
      <c r="J35" s="23" t="s">
        <v>384</v>
      </c>
      <c r="K35" s="20">
        <v>1976</v>
      </c>
      <c r="L35" s="20">
        <v>2005</v>
      </c>
      <c r="O35" s="19" t="s">
        <v>3108</v>
      </c>
    </row>
    <row r="36" spans="1:15" x14ac:dyDescent="0.25">
      <c r="A36" s="19" t="s">
        <v>119</v>
      </c>
      <c r="B36" s="19" t="s">
        <v>114</v>
      </c>
      <c r="C36" s="19">
        <v>2010</v>
      </c>
      <c r="D36" s="19" t="s">
        <v>5259</v>
      </c>
      <c r="E36" s="19" t="s">
        <v>116</v>
      </c>
      <c r="F36" s="23" t="str">
        <f>VLOOKUP(A36,AddInfo!$A:$F,3,FALSE)</f>
        <v>Predictor</v>
      </c>
      <c r="G36" s="23" t="str">
        <f>VLOOKUP(A36,AddInfo!$A:$F,4,FALSE)</f>
        <v>t=6.5 in port sort, nontraditional</v>
      </c>
      <c r="H36" s="23" t="s">
        <v>4544</v>
      </c>
      <c r="I36" s="23" t="s">
        <v>15</v>
      </c>
      <c r="J36" s="23" t="s">
        <v>117</v>
      </c>
      <c r="K36" s="20">
        <v>1976</v>
      </c>
      <c r="L36" s="20">
        <v>2005</v>
      </c>
      <c r="O36" s="19" t="s">
        <v>4439</v>
      </c>
    </row>
    <row r="37" spans="1:15" x14ac:dyDescent="0.25">
      <c r="A37" s="19" t="s">
        <v>121</v>
      </c>
      <c r="B37" s="19" t="s">
        <v>1230</v>
      </c>
      <c r="C37" s="19">
        <v>2010</v>
      </c>
      <c r="D37" s="19" t="s">
        <v>123</v>
      </c>
      <c r="E37" s="19" t="s">
        <v>89</v>
      </c>
      <c r="F37" s="23" t="str">
        <f>VLOOKUP(A37,AddInfo!$A:$F,3,FALSE)</f>
        <v>Predictor</v>
      </c>
      <c r="G37" s="23" t="str">
        <f>VLOOKUP(A37,AddInfo!$A:$F,4,FALSE)</f>
        <v xml:space="preserve">t=2.8 in port sort </v>
      </c>
      <c r="H37" s="23" t="s">
        <v>4544</v>
      </c>
      <c r="I37" s="23" t="s">
        <v>95</v>
      </c>
      <c r="J37" s="23" t="s">
        <v>96</v>
      </c>
      <c r="K37" s="20">
        <v>1962</v>
      </c>
      <c r="L37" s="20">
        <v>2005</v>
      </c>
      <c r="O37" s="19" t="s">
        <v>121</v>
      </c>
    </row>
    <row r="38" spans="1:15" x14ac:dyDescent="0.25">
      <c r="A38" s="19" t="s">
        <v>126</v>
      </c>
      <c r="B38" s="19" t="s">
        <v>122</v>
      </c>
      <c r="C38" s="19">
        <v>2015</v>
      </c>
      <c r="D38" s="19" t="s">
        <v>5260</v>
      </c>
      <c r="E38" s="19" t="s">
        <v>127</v>
      </c>
      <c r="F38" s="23" t="str">
        <f>VLOOKUP(A38,AddInfo!$A:$F,3,FALSE)</f>
        <v>Predictor</v>
      </c>
      <c r="G38" s="23" t="str">
        <f>VLOOKUP(A38,AddInfo!$A:$F,4,FALSE)</f>
        <v>t=4 in port sort</v>
      </c>
      <c r="H38" s="23" t="s">
        <v>4544</v>
      </c>
      <c r="I38" s="23" t="s">
        <v>95</v>
      </c>
      <c r="J38" s="23" t="s">
        <v>101</v>
      </c>
      <c r="K38" s="20">
        <v>1963</v>
      </c>
      <c r="L38" s="20">
        <v>2012</v>
      </c>
      <c r="O38" s="19" t="s">
        <v>4440</v>
      </c>
    </row>
    <row r="39" spans="1:15" x14ac:dyDescent="0.25">
      <c r="A39" s="19" t="s">
        <v>128</v>
      </c>
      <c r="B39" s="19" t="s">
        <v>122</v>
      </c>
      <c r="C39" s="19">
        <v>2015</v>
      </c>
      <c r="D39" s="19" t="s">
        <v>5261</v>
      </c>
      <c r="E39" s="19" t="s">
        <v>127</v>
      </c>
      <c r="F39" s="23" t="str">
        <f>VLOOKUP(A39,AddInfo!$A:$F,3,FALSE)</f>
        <v>Predictor</v>
      </c>
      <c r="G39" s="23" t="str">
        <f>VLOOKUP(A39,AddInfo!$A:$F,4,FALSE)</f>
        <v>t=4.4 in port sort</v>
      </c>
      <c r="H39" s="23" t="s">
        <v>4544</v>
      </c>
      <c r="I39" s="23" t="s">
        <v>95</v>
      </c>
      <c r="J39" s="23" t="s">
        <v>101</v>
      </c>
      <c r="K39" s="20">
        <v>1963</v>
      </c>
      <c r="L39" s="20">
        <v>2012</v>
      </c>
      <c r="O39" s="19" t="s">
        <v>4441</v>
      </c>
    </row>
    <row r="40" spans="1:15" x14ac:dyDescent="0.25">
      <c r="A40" s="19" t="s">
        <v>129</v>
      </c>
      <c r="B40" s="19" t="s">
        <v>122</v>
      </c>
      <c r="C40" s="19">
        <v>2015</v>
      </c>
      <c r="D40" s="19" t="s">
        <v>5262</v>
      </c>
      <c r="E40" s="19" t="s">
        <v>127</v>
      </c>
      <c r="F40" s="23" t="str">
        <f>VLOOKUP(A40,AddInfo!$A:$F,3,FALSE)</f>
        <v>Placebo</v>
      </c>
      <c r="G40" s="23" t="str">
        <f>VLOOKUP(A40,AddInfo!$A:$F,4,FALSE)</f>
        <v>HXZ variant</v>
      </c>
      <c r="H40" s="23" t="s">
        <v>4544</v>
      </c>
      <c r="I40" s="23" t="s">
        <v>95</v>
      </c>
      <c r="J40" s="23" t="s">
        <v>101</v>
      </c>
      <c r="K40" s="20">
        <v>1963</v>
      </c>
      <c r="L40" s="20">
        <v>2012</v>
      </c>
      <c r="O40" s="19" t="s">
        <v>4442</v>
      </c>
    </row>
    <row r="41" spans="1:15" x14ac:dyDescent="0.25">
      <c r="A41" s="19" t="s">
        <v>3116</v>
      </c>
      <c r="B41" s="19" t="s">
        <v>122</v>
      </c>
      <c r="C41" s="19">
        <v>2015</v>
      </c>
      <c r="D41" s="19" t="s">
        <v>5263</v>
      </c>
      <c r="E41" s="19" t="s">
        <v>127</v>
      </c>
      <c r="F41" s="23" t="str">
        <f>VLOOKUP(A41,AddInfo!$A:$F,3,FALSE)</f>
        <v>Placebo</v>
      </c>
      <c r="G41" s="23" t="str">
        <f>VLOOKUP(A41,AddInfo!$A:$F,4,FALSE)</f>
        <v>HXZ variant</v>
      </c>
      <c r="H41" s="23" t="s">
        <v>4544</v>
      </c>
      <c r="I41" s="23" t="s">
        <v>95</v>
      </c>
      <c r="J41" s="23" t="s">
        <v>101</v>
      </c>
      <c r="K41" s="20">
        <v>1967</v>
      </c>
      <c r="L41" s="20">
        <v>2012</v>
      </c>
      <c r="O41" s="19" t="s">
        <v>4443</v>
      </c>
    </row>
    <row r="42" spans="1:15" x14ac:dyDescent="0.25">
      <c r="A42" s="19" t="s">
        <v>130</v>
      </c>
      <c r="B42" s="19" t="s">
        <v>131</v>
      </c>
      <c r="C42" s="19">
        <v>2016</v>
      </c>
      <c r="D42" s="19" t="s">
        <v>132</v>
      </c>
      <c r="E42" s="19" t="s">
        <v>57</v>
      </c>
      <c r="F42" s="23" t="str">
        <f>VLOOKUP(A42,AddInfo!$A:$F,3,FALSE)</f>
        <v>Predictor</v>
      </c>
      <c r="G42" s="23" t="str">
        <f>VLOOKUP(A42,AddInfo!$A:$F,4,FALSE)</f>
        <v>t=3.2 in port sort</v>
      </c>
      <c r="H42" s="23" t="s">
        <v>4544</v>
      </c>
      <c r="I42" s="23" t="s">
        <v>15</v>
      </c>
      <c r="J42" s="23" t="s">
        <v>117</v>
      </c>
      <c r="K42" s="20">
        <v>1963</v>
      </c>
      <c r="L42" s="20">
        <v>2014</v>
      </c>
      <c r="O42" s="19" t="s">
        <v>2271</v>
      </c>
    </row>
    <row r="43" spans="1:15" x14ac:dyDescent="0.25">
      <c r="A43" s="19" t="s">
        <v>4963</v>
      </c>
      <c r="B43" s="19" t="s">
        <v>131</v>
      </c>
      <c r="C43" s="19">
        <v>2016</v>
      </c>
      <c r="D43" s="19" t="s">
        <v>5256</v>
      </c>
      <c r="E43" s="19" t="s">
        <v>57</v>
      </c>
      <c r="F43" s="23" t="str">
        <f>VLOOKUP(A43,AddInfo!$A:$F,3,FALSE)</f>
        <v>Placebo</v>
      </c>
      <c r="G43" s="23" t="str">
        <f>VLOOKUP(A43,AddInfo!$A:$F,4,FALSE)</f>
        <v>HXZ variant</v>
      </c>
      <c r="H43" s="23" t="s">
        <v>4544</v>
      </c>
      <c r="I43" s="23" t="s">
        <v>15</v>
      </c>
      <c r="J43" s="23" t="s">
        <v>117</v>
      </c>
      <c r="K43" s="20">
        <v>1963</v>
      </c>
      <c r="L43" s="20">
        <v>2014</v>
      </c>
      <c r="O43" s="19" t="s">
        <v>4444</v>
      </c>
    </row>
    <row r="44" spans="1:15" x14ac:dyDescent="0.25">
      <c r="A44" s="19" t="s">
        <v>4964</v>
      </c>
      <c r="B44" s="19" t="s">
        <v>131</v>
      </c>
      <c r="C44" s="19">
        <v>2016</v>
      </c>
      <c r="D44" s="19" t="s">
        <v>5257</v>
      </c>
      <c r="E44" s="19" t="s">
        <v>57</v>
      </c>
      <c r="F44" s="23" t="str">
        <f>VLOOKUP(A44,AddInfo!$A:$F,3,FALSE)</f>
        <v>Placebo</v>
      </c>
      <c r="G44" s="23" t="str">
        <f>VLOOKUP(A44,AddInfo!$A:$F,4,FALSE)</f>
        <v>HXZ variant</v>
      </c>
      <c r="H44" s="23" t="s">
        <v>4544</v>
      </c>
      <c r="I44" s="23" t="s">
        <v>15</v>
      </c>
      <c r="J44" s="23" t="s">
        <v>117</v>
      </c>
      <c r="K44" s="20">
        <v>1963</v>
      </c>
      <c r="L44" s="20">
        <v>2014</v>
      </c>
      <c r="O44" s="19" t="s">
        <v>4445</v>
      </c>
    </row>
    <row r="45" spans="1:15" x14ac:dyDescent="0.25">
      <c r="A45" s="19" t="s">
        <v>3131</v>
      </c>
      <c r="B45" s="19" t="s">
        <v>131</v>
      </c>
      <c r="C45" s="19">
        <v>2016</v>
      </c>
      <c r="D45" s="19" t="s">
        <v>4447</v>
      </c>
      <c r="E45" s="19" t="s">
        <v>57</v>
      </c>
      <c r="F45" s="23" t="str">
        <f>VLOOKUP(A45,AddInfo!$A:$F,3,FALSE)</f>
        <v>Predictor</v>
      </c>
      <c r="G45" s="23" t="str">
        <f>VLOOKUP(A45,AddInfo!$A:$F,4,FALSE)</f>
        <v>t=1.8 in port sort</v>
      </c>
      <c r="H45" s="23" t="s">
        <v>4544</v>
      </c>
      <c r="I45" s="23" t="s">
        <v>15</v>
      </c>
      <c r="J45" s="23" t="s">
        <v>117</v>
      </c>
      <c r="K45" s="20">
        <v>1963</v>
      </c>
      <c r="L45" s="20">
        <v>2014</v>
      </c>
      <c r="O45" s="19" t="s">
        <v>3131</v>
      </c>
    </row>
    <row r="46" spans="1:15" x14ac:dyDescent="0.25">
      <c r="A46" s="19" t="s">
        <v>4965</v>
      </c>
      <c r="B46" s="19" t="s">
        <v>131</v>
      </c>
      <c r="C46" s="19">
        <v>2016</v>
      </c>
      <c r="D46" s="19" t="s">
        <v>5277</v>
      </c>
      <c r="E46" s="19" t="s">
        <v>57</v>
      </c>
      <c r="F46" s="23" t="str">
        <f>VLOOKUP(A46,AddInfo!$A:$F,3,FALSE)</f>
        <v>Placebo</v>
      </c>
      <c r="G46" s="23" t="str">
        <f>VLOOKUP(A46,AddInfo!$A:$F,4,FALSE)</f>
        <v>HXZ variant</v>
      </c>
      <c r="H46" s="23" t="s">
        <v>4544</v>
      </c>
      <c r="I46" s="23" t="s">
        <v>15</v>
      </c>
      <c r="J46" s="23" t="s">
        <v>117</v>
      </c>
      <c r="K46" s="20">
        <v>1963</v>
      </c>
      <c r="L46" s="20">
        <v>2014</v>
      </c>
      <c r="O46" s="19" t="s">
        <v>4446</v>
      </c>
    </row>
    <row r="47" spans="1:15" x14ac:dyDescent="0.25">
      <c r="A47" s="19" t="s">
        <v>4966</v>
      </c>
      <c r="B47" s="19" t="s">
        <v>131</v>
      </c>
      <c r="C47" s="19">
        <v>2016</v>
      </c>
      <c r="D47" s="19" t="s">
        <v>5278</v>
      </c>
      <c r="E47" s="19" t="s">
        <v>57</v>
      </c>
      <c r="F47" s="23" t="str">
        <f>VLOOKUP(A47,AddInfo!$A:$F,3,FALSE)</f>
        <v>Placebo</v>
      </c>
      <c r="G47" s="23" t="str">
        <f>VLOOKUP(A47,AddInfo!$A:$F,4,FALSE)</f>
        <v>HXZ variant</v>
      </c>
      <c r="H47" s="23" t="s">
        <v>4544</v>
      </c>
      <c r="I47" s="23" t="s">
        <v>15</v>
      </c>
      <c r="J47" s="23" t="s">
        <v>117</v>
      </c>
      <c r="K47" s="20">
        <v>1963</v>
      </c>
      <c r="L47" s="20">
        <v>2014</v>
      </c>
      <c r="O47" s="19" t="str">
        <f>A47</f>
        <v>OperProfRDLagAT_q</v>
      </c>
    </row>
    <row r="48" spans="1:15" x14ac:dyDescent="0.25">
      <c r="A48" s="19" t="s">
        <v>135</v>
      </c>
      <c r="B48" s="19" t="s">
        <v>136</v>
      </c>
      <c r="C48" s="19">
        <v>1981</v>
      </c>
      <c r="D48" s="19" t="s">
        <v>135</v>
      </c>
      <c r="E48" s="19" t="s">
        <v>57</v>
      </c>
      <c r="F48" s="23" t="str">
        <f>VLOOKUP(A48,AddInfo!$A:$F,3,FALSE)</f>
        <v>Predictor</v>
      </c>
      <c r="G48" s="23" t="str">
        <f>VLOOKUP(A48,AddInfo!$A:$F,4,FALSE)</f>
        <v>t=3.1 in long-short</v>
      </c>
      <c r="H48" s="23" t="s">
        <v>4544</v>
      </c>
      <c r="I48" s="23" t="s">
        <v>95</v>
      </c>
      <c r="J48" s="23" t="s">
        <v>139</v>
      </c>
      <c r="K48" s="20">
        <v>1926</v>
      </c>
      <c r="L48" s="20">
        <v>1975</v>
      </c>
      <c r="O48" s="19" t="s">
        <v>135</v>
      </c>
    </row>
    <row r="49" spans="1:15" x14ac:dyDescent="0.25">
      <c r="A49" s="19" t="s">
        <v>140</v>
      </c>
      <c r="B49" s="19" t="s">
        <v>141</v>
      </c>
      <c r="C49" s="19">
        <v>1996</v>
      </c>
      <c r="D49" s="19" t="s">
        <v>142</v>
      </c>
      <c r="E49" s="19" t="s">
        <v>143</v>
      </c>
      <c r="F49" s="23" t="str">
        <f>VLOOKUP(A49,AddInfo!$A:$F,3,FALSE)</f>
        <v>Predictor</v>
      </c>
      <c r="G49" s="23" t="str">
        <f>VLOOKUP(A49,AddInfo!$A:$F,4,FALSE)</f>
        <v>t=2.5 in mv reg</v>
      </c>
      <c r="H49" s="23" t="s">
        <v>4544</v>
      </c>
      <c r="I49" s="23" t="s">
        <v>15</v>
      </c>
      <c r="J49" s="23" t="s">
        <v>147</v>
      </c>
      <c r="K49" s="20">
        <v>1979</v>
      </c>
      <c r="L49" s="20">
        <v>1991</v>
      </c>
      <c r="O49" s="19" t="s">
        <v>2413</v>
      </c>
    </row>
    <row r="50" spans="1:15" x14ac:dyDescent="0.25">
      <c r="A50" s="19" t="s">
        <v>3099</v>
      </c>
      <c r="B50" s="19" t="s">
        <v>141</v>
      </c>
      <c r="C50" s="19">
        <v>1996</v>
      </c>
      <c r="D50" s="19" t="s">
        <v>4397</v>
      </c>
      <c r="E50" s="19" t="s">
        <v>143</v>
      </c>
      <c r="F50" s="23" t="str">
        <f>VLOOKUP(A50,AddInfo!$A:$F,3,FALSE)</f>
        <v>Placebo</v>
      </c>
      <c r="G50" s="23" t="str">
        <f>VLOOKUP(A50,AddInfo!$A:$F,4,FALSE)</f>
        <v>HXZ variant</v>
      </c>
      <c r="H50" s="23" t="s">
        <v>4544</v>
      </c>
      <c r="I50" s="23" t="s">
        <v>15</v>
      </c>
      <c r="J50" s="23" t="s">
        <v>147</v>
      </c>
      <c r="K50" s="20">
        <v>1979</v>
      </c>
      <c r="L50" s="20">
        <v>1991</v>
      </c>
      <c r="O50" s="19" t="s">
        <v>4448</v>
      </c>
    </row>
    <row r="51" spans="1:15" x14ac:dyDescent="0.25">
      <c r="A51" s="19" t="s">
        <v>149</v>
      </c>
      <c r="B51" s="19" t="s">
        <v>150</v>
      </c>
      <c r="C51" s="19">
        <v>2002</v>
      </c>
      <c r="D51" s="19" t="s">
        <v>151</v>
      </c>
      <c r="E51" s="19" t="s">
        <v>89</v>
      </c>
      <c r="F51" s="23" t="str">
        <f>VLOOKUP(A51,AddInfo!$A:$F,3,FALSE)</f>
        <v>Predictor</v>
      </c>
      <c r="G51" s="23" t="str">
        <f>VLOOKUP(A51,AddInfo!$A:$F,4,FALSE)</f>
        <v>t=3.2 in port sort nonstandard data</v>
      </c>
      <c r="H51" s="23" t="s">
        <v>5033</v>
      </c>
      <c r="I51" s="23" t="s">
        <v>152</v>
      </c>
      <c r="J51" s="23" t="s">
        <v>153</v>
      </c>
      <c r="K51" s="20">
        <v>1985</v>
      </c>
      <c r="L51" s="20">
        <v>1997</v>
      </c>
      <c r="O51" s="19" t="s">
        <v>149</v>
      </c>
    </row>
    <row r="52" spans="1:15" x14ac:dyDescent="0.25">
      <c r="A52" s="19" t="s">
        <v>4950</v>
      </c>
      <c r="B52" s="19" t="s">
        <v>150</v>
      </c>
      <c r="C52" s="19">
        <v>2002</v>
      </c>
      <c r="D52" s="19" t="s">
        <v>156</v>
      </c>
      <c r="E52" s="19" t="s">
        <v>89</v>
      </c>
      <c r="F52" s="23" t="str">
        <f>VLOOKUP(A52,AddInfo!$A:$F,3,FALSE)</f>
        <v>Predictor</v>
      </c>
      <c r="G52" s="23" t="str">
        <f>VLOOKUP(A52,AddInfo!$A:$F,4,FALSE)</f>
        <v>t&gt;8 in 3-day event study</v>
      </c>
      <c r="H52" s="23" t="s">
        <v>5033</v>
      </c>
      <c r="I52" s="23" t="s">
        <v>152</v>
      </c>
      <c r="J52" s="23" t="s">
        <v>158</v>
      </c>
      <c r="K52" s="20">
        <v>1985</v>
      </c>
      <c r="L52" s="20">
        <v>1997</v>
      </c>
      <c r="O52" s="19" t="s">
        <v>4950</v>
      </c>
    </row>
    <row r="53" spans="1:15" x14ac:dyDescent="0.25">
      <c r="A53" s="19" t="s">
        <v>4949</v>
      </c>
      <c r="B53" s="19" t="s">
        <v>150</v>
      </c>
      <c r="C53" s="19">
        <v>2002</v>
      </c>
      <c r="D53" s="19" t="s">
        <v>160</v>
      </c>
      <c r="E53" s="19" t="s">
        <v>89</v>
      </c>
      <c r="F53" s="23" t="str">
        <f>VLOOKUP(A53,AddInfo!$A:$F,3,FALSE)</f>
        <v>Predictor</v>
      </c>
      <c r="G53" s="23" t="str">
        <f>VLOOKUP(A53,AddInfo!$A:$F,4,FALSE)</f>
        <v>t&gt;8 in 3-day event study</v>
      </c>
      <c r="H53" s="23" t="s">
        <v>5033</v>
      </c>
      <c r="I53" s="23" t="s">
        <v>152</v>
      </c>
      <c r="J53" s="23" t="s">
        <v>158</v>
      </c>
      <c r="K53" s="20">
        <v>1985</v>
      </c>
      <c r="L53" s="20">
        <v>1997</v>
      </c>
      <c r="O53" s="19" t="s">
        <v>4949</v>
      </c>
    </row>
    <row r="54" spans="1:15" x14ac:dyDescent="0.25">
      <c r="A54" s="19" t="s">
        <v>161</v>
      </c>
      <c r="B54" s="19" t="s">
        <v>162</v>
      </c>
      <c r="C54" s="19">
        <v>1984</v>
      </c>
      <c r="D54" s="19" t="s">
        <v>4396</v>
      </c>
      <c r="E54" s="19" t="s">
        <v>57</v>
      </c>
      <c r="F54" s="23" t="str">
        <f>VLOOKUP(A54,AddInfo!$A:$F,3,FALSE)</f>
        <v>Predictor</v>
      </c>
      <c r="G54" s="23" t="str">
        <f>VLOOKUP(A54,AddInfo!$A:$F,4,FALSE)</f>
        <v>t=2.5 in reg nonstandard data</v>
      </c>
      <c r="H54" s="23" t="s">
        <v>4544</v>
      </c>
      <c r="I54" s="23" t="s">
        <v>165</v>
      </c>
      <c r="J54" s="23" t="s">
        <v>4283</v>
      </c>
      <c r="K54" s="20">
        <v>1931</v>
      </c>
      <c r="L54" s="20">
        <v>1980</v>
      </c>
      <c r="O54" s="19" t="s">
        <v>161</v>
      </c>
    </row>
    <row r="55" spans="1:15" x14ac:dyDescent="0.25">
      <c r="A55" s="19" t="s">
        <v>166</v>
      </c>
      <c r="B55" s="19" t="s">
        <v>167</v>
      </c>
      <c r="C55" s="19">
        <v>2004</v>
      </c>
      <c r="D55" s="19" t="s">
        <v>168</v>
      </c>
      <c r="E55" s="19" t="s">
        <v>169</v>
      </c>
      <c r="F55" s="23" t="str">
        <f>VLOOKUP(A55,AddInfo!$A:$F,3,FALSE)</f>
        <v>Predictor</v>
      </c>
      <c r="G55" s="23" t="str">
        <f>VLOOKUP(A55,AddInfo!$A:$F,4,FALSE)</f>
        <v>p-val &lt; 0.001 in port sort</v>
      </c>
      <c r="H55" s="23" t="s">
        <v>5033</v>
      </c>
      <c r="I55" s="23" t="s">
        <v>152</v>
      </c>
      <c r="J55" s="23" t="s">
        <v>158</v>
      </c>
      <c r="K55" s="20">
        <v>1981</v>
      </c>
      <c r="L55" s="20">
        <v>1996</v>
      </c>
      <c r="O55" s="19" t="s">
        <v>2330</v>
      </c>
    </row>
    <row r="56" spans="1:15" x14ac:dyDescent="0.25">
      <c r="A56" s="19" t="s">
        <v>172</v>
      </c>
      <c r="B56" s="19" t="s">
        <v>173</v>
      </c>
      <c r="C56" s="19">
        <v>2004</v>
      </c>
      <c r="D56" s="19" t="s">
        <v>174</v>
      </c>
      <c r="E56" s="19" t="s">
        <v>175</v>
      </c>
      <c r="F56" s="23" t="str">
        <f>VLOOKUP(A56,AddInfo!$A:$F,3,FALSE)</f>
        <v>Predictor</v>
      </c>
      <c r="G56" s="23" t="str">
        <f>VLOOKUP(A56,AddInfo!$A:$F,4,FALSE)</f>
        <v>t=5.5 in long-short</v>
      </c>
      <c r="H56" s="23" t="s">
        <v>5033</v>
      </c>
      <c r="I56" s="23" t="s">
        <v>15</v>
      </c>
      <c r="J56" s="23" t="s">
        <v>147</v>
      </c>
      <c r="K56" s="20">
        <v>1980</v>
      </c>
      <c r="L56" s="20">
        <v>1998</v>
      </c>
      <c r="O56" s="19" t="s">
        <v>172</v>
      </c>
    </row>
    <row r="57" spans="1:15" x14ac:dyDescent="0.25">
      <c r="A57" s="19" t="s">
        <v>177</v>
      </c>
      <c r="B57" s="19" t="s">
        <v>178</v>
      </c>
      <c r="C57" s="19">
        <v>1977</v>
      </c>
      <c r="D57" s="19" t="s">
        <v>179</v>
      </c>
      <c r="E57" s="19" t="s">
        <v>89</v>
      </c>
      <c r="F57" s="23" t="str">
        <f>VLOOKUP(A57,AddInfo!$A:$F,3,FALSE)</f>
        <v>Predictor</v>
      </c>
      <c r="G57" s="23" t="str">
        <f>VLOOKUP(A57,AddInfo!$A:$F,4,FALSE)</f>
        <v>monotonic port sort but no LS</v>
      </c>
      <c r="H57" s="23" t="s">
        <v>4544</v>
      </c>
      <c r="I57" s="23" t="s">
        <v>95</v>
      </c>
      <c r="J57" s="23" t="s">
        <v>147</v>
      </c>
      <c r="K57" s="20">
        <v>1957</v>
      </c>
      <c r="L57" s="20">
        <v>1971</v>
      </c>
      <c r="O57" s="19" t="s">
        <v>177</v>
      </c>
    </row>
    <row r="58" spans="1:15" x14ac:dyDescent="0.25">
      <c r="A58" s="19" t="s">
        <v>3082</v>
      </c>
      <c r="B58" s="19" t="s">
        <v>178</v>
      </c>
      <c r="C58" s="19">
        <v>1977</v>
      </c>
      <c r="D58" s="19" t="s">
        <v>179</v>
      </c>
      <c r="E58" s="19" t="s">
        <v>89</v>
      </c>
      <c r="F58" s="23" t="str">
        <f>VLOOKUP(A58,AddInfo!$A:$F,3,FALSE)</f>
        <v>Placebo</v>
      </c>
      <c r="G58" s="23" t="str">
        <f>VLOOKUP(A58,AddInfo!$A:$F,4,FALSE)</f>
        <v>HXZ variant</v>
      </c>
      <c r="H58" s="23" t="s">
        <v>4544</v>
      </c>
      <c r="I58" s="23" t="s">
        <v>95</v>
      </c>
      <c r="J58" s="23" t="s">
        <v>147</v>
      </c>
      <c r="K58" s="20">
        <v>1963</v>
      </c>
      <c r="L58" s="20">
        <v>1971</v>
      </c>
      <c r="O58" s="19" t="s">
        <v>3082</v>
      </c>
    </row>
    <row r="59" spans="1:15" x14ac:dyDescent="0.25">
      <c r="A59" s="19" t="s">
        <v>183</v>
      </c>
      <c r="B59" s="19" t="s">
        <v>184</v>
      </c>
      <c r="C59" s="19">
        <v>2014</v>
      </c>
      <c r="D59" s="19" t="s">
        <v>185</v>
      </c>
      <c r="E59" s="19" t="s">
        <v>186</v>
      </c>
      <c r="F59" s="23" t="str">
        <f>VLOOKUP(A59,AddInfo!$A:$F,3,FALSE)</f>
        <v>Predictor</v>
      </c>
      <c r="G59" s="23" t="str">
        <f>VLOOKUP(A59,AddInfo!$A:$F,4,FALSE)</f>
        <v>t=5.8 in port sort</v>
      </c>
      <c r="H59" s="23" t="s">
        <v>4544</v>
      </c>
      <c r="I59" s="23" t="s">
        <v>165</v>
      </c>
      <c r="J59" s="23" t="s">
        <v>188</v>
      </c>
      <c r="K59" s="20">
        <v>1965</v>
      </c>
      <c r="L59" s="20">
        <v>2010</v>
      </c>
      <c r="O59" s="19" t="s">
        <v>2238</v>
      </c>
    </row>
    <row r="60" spans="1:15" x14ac:dyDescent="0.25">
      <c r="A60" s="19" t="s">
        <v>3132</v>
      </c>
      <c r="B60" s="19" t="s">
        <v>3173</v>
      </c>
      <c r="C60" s="19">
        <v>2012</v>
      </c>
      <c r="D60" s="19" t="s">
        <v>857</v>
      </c>
      <c r="E60" s="19" t="s">
        <v>100</v>
      </c>
      <c r="F60" s="23" t="str">
        <f>VLOOKUP(A60,AddInfo!$A:$F,3,FALSE)</f>
        <v>Predictor</v>
      </c>
      <c r="G60" s="23" t="str">
        <f>VLOOKUP(A60,AddInfo!$A:$F,4,FALSE)</f>
        <v>t=6.6 in port sort</v>
      </c>
      <c r="H60" s="23" t="s">
        <v>4544</v>
      </c>
      <c r="I60" s="23" t="s">
        <v>15</v>
      </c>
      <c r="J60" s="23" t="s">
        <v>117</v>
      </c>
      <c r="K60" s="20">
        <v>1965</v>
      </c>
      <c r="L60" s="20">
        <v>2009</v>
      </c>
      <c r="O60" s="19" t="s">
        <v>4449</v>
      </c>
    </row>
    <row r="61" spans="1:15" x14ac:dyDescent="0.25">
      <c r="A61" s="19" t="s">
        <v>193</v>
      </c>
      <c r="B61" s="19" t="s">
        <v>190</v>
      </c>
      <c r="C61" s="19">
        <v>2014</v>
      </c>
      <c r="D61" s="19" t="s">
        <v>194</v>
      </c>
      <c r="E61" s="19" t="s">
        <v>192</v>
      </c>
      <c r="F61" s="23" t="str">
        <f>VLOOKUP(A61,AddInfo!$A:$F,3,FALSE)</f>
        <v>Placebo</v>
      </c>
      <c r="G61" s="23" t="str">
        <f>VLOOKUP(A61,AddInfo!$A:$F,4,FALSE)</f>
        <v>not studied for predictability</v>
      </c>
      <c r="H61" s="23" t="s">
        <v>4544</v>
      </c>
      <c r="I61" s="23" t="s">
        <v>15</v>
      </c>
      <c r="J61" s="23" t="s">
        <v>188</v>
      </c>
      <c r="K61" s="20">
        <v>1975</v>
      </c>
      <c r="L61" s="20">
        <v>2010</v>
      </c>
      <c r="O61" s="19" t="s">
        <v>193</v>
      </c>
    </row>
    <row r="62" spans="1:15" x14ac:dyDescent="0.25">
      <c r="A62" s="19" t="s">
        <v>189</v>
      </c>
      <c r="B62" s="19" t="s">
        <v>190</v>
      </c>
      <c r="C62" s="19">
        <v>2014</v>
      </c>
      <c r="D62" s="19" t="s">
        <v>191</v>
      </c>
      <c r="E62" s="19" t="s">
        <v>192</v>
      </c>
      <c r="F62" s="23" t="str">
        <f>VLOOKUP(A62,AddInfo!$A:$F,3,FALSE)</f>
        <v>Predictor</v>
      </c>
      <c r="G62" s="23" t="str">
        <f>VLOOKUP(A62,AddInfo!$A:$F,4,FALSE)</f>
        <v>t=2.0 in port sort</v>
      </c>
      <c r="H62" s="23" t="s">
        <v>4544</v>
      </c>
      <c r="I62" s="23" t="s">
        <v>15</v>
      </c>
      <c r="J62" s="23" t="s">
        <v>188</v>
      </c>
      <c r="K62" s="20">
        <v>1975</v>
      </c>
      <c r="L62" s="20">
        <v>2010</v>
      </c>
      <c r="O62" s="19" t="s">
        <v>189</v>
      </c>
    </row>
    <row r="63" spans="1:15" x14ac:dyDescent="0.25">
      <c r="A63" s="19" t="s">
        <v>196</v>
      </c>
      <c r="B63" s="19" t="s">
        <v>197</v>
      </c>
      <c r="C63" s="19">
        <v>1988</v>
      </c>
      <c r="D63" s="19" t="s">
        <v>198</v>
      </c>
      <c r="E63" s="19" t="s">
        <v>57</v>
      </c>
      <c r="F63" s="23" t="str">
        <f>VLOOKUP(A63,AddInfo!$A:$F,3,FALSE)</f>
        <v>Predictor</v>
      </c>
      <c r="G63" s="23" t="str">
        <f>VLOOKUP(A63,AddInfo!$A:$F,4,FALSE)</f>
        <v>t=3.9 in regression</v>
      </c>
      <c r="H63" s="23" t="s">
        <v>4544</v>
      </c>
      <c r="I63" s="23" t="s">
        <v>95</v>
      </c>
      <c r="J63" s="23" t="s">
        <v>201</v>
      </c>
      <c r="K63" s="20">
        <v>1952</v>
      </c>
      <c r="L63" s="20">
        <v>1981</v>
      </c>
      <c r="O63" s="19" t="s">
        <v>196</v>
      </c>
    </row>
    <row r="64" spans="1:15" x14ac:dyDescent="0.25">
      <c r="A64" s="19" t="s">
        <v>3083</v>
      </c>
      <c r="B64" s="19" t="s">
        <v>197</v>
      </c>
      <c r="C64" s="19">
        <v>1988</v>
      </c>
      <c r="D64" s="19" t="s">
        <v>4398</v>
      </c>
      <c r="E64" s="19" t="s">
        <v>57</v>
      </c>
      <c r="F64" s="23" t="str">
        <f>VLOOKUP(A64,AddInfo!$A:$F,3,FALSE)</f>
        <v>Placebo</v>
      </c>
      <c r="G64" s="23" t="str">
        <f>VLOOKUP(A64,AddInfo!$A:$F,4,FALSE)</f>
        <v>HXZ variant</v>
      </c>
      <c r="H64" s="23" t="s">
        <v>4544</v>
      </c>
      <c r="I64" s="23" t="s">
        <v>95</v>
      </c>
      <c r="J64" s="23" t="s">
        <v>201</v>
      </c>
      <c r="K64" s="20">
        <v>1952</v>
      </c>
      <c r="L64" s="20">
        <v>1981</v>
      </c>
      <c r="O64" s="19" t="s">
        <v>4450</v>
      </c>
    </row>
    <row r="65" spans="1:15" x14ac:dyDescent="0.25">
      <c r="A65" s="19" t="s">
        <v>5081</v>
      </c>
      <c r="B65" s="19" t="s">
        <v>203</v>
      </c>
      <c r="C65" s="19">
        <v>2011</v>
      </c>
      <c r="D65" s="19" t="s">
        <v>5083</v>
      </c>
      <c r="E65" s="19" t="s">
        <v>204</v>
      </c>
      <c r="F65" s="23" t="str">
        <f>VLOOKUP(A65,AddInfo!$A:$F,3,FALSE)</f>
        <v>Predictor</v>
      </c>
      <c r="G65" s="23" t="str">
        <f>VLOOKUP(A65,AddInfo!$A:$F,4,FALSE)</f>
        <v>t=8 in long-short ff3+ alpha</v>
      </c>
      <c r="H65" s="23" t="s">
        <v>4544</v>
      </c>
      <c r="I65" s="23" t="s">
        <v>95</v>
      </c>
      <c r="J65" s="23" t="s">
        <v>111</v>
      </c>
      <c r="K65" s="20">
        <v>1930</v>
      </c>
      <c r="L65" s="20">
        <v>2009</v>
      </c>
      <c r="O65" s="19" t="s">
        <v>5082</v>
      </c>
    </row>
    <row r="66" spans="1:15" x14ac:dyDescent="0.25">
      <c r="A66" s="19" t="s">
        <v>205</v>
      </c>
      <c r="B66" s="19" t="s">
        <v>203</v>
      </c>
      <c r="C66" s="19">
        <v>2011</v>
      </c>
      <c r="D66" s="19" t="s">
        <v>206</v>
      </c>
      <c r="E66" s="19" t="s">
        <v>204</v>
      </c>
      <c r="F66" s="23" t="str">
        <f>VLOOKUP(A66,AddInfo!$A:$F,3,FALSE)</f>
        <v>Placebo</v>
      </c>
      <c r="G66" s="23" t="str">
        <f>VLOOKUP(A66,AddInfo!$A:$F,4,FALSE)</f>
        <v>HXZ variant</v>
      </c>
      <c r="H66" s="23" t="s">
        <v>4544</v>
      </c>
      <c r="I66" s="23" t="s">
        <v>95</v>
      </c>
      <c r="J66" s="23" t="s">
        <v>111</v>
      </c>
      <c r="K66" s="20">
        <v>1930</v>
      </c>
      <c r="L66" s="20">
        <v>2009</v>
      </c>
      <c r="O66" s="19" t="s">
        <v>4451</v>
      </c>
    </row>
    <row r="67" spans="1:15" x14ac:dyDescent="0.25">
      <c r="A67" s="19" t="s">
        <v>95</v>
      </c>
      <c r="B67" s="19" t="s">
        <v>207</v>
      </c>
      <c r="C67" s="19">
        <v>1972</v>
      </c>
      <c r="D67" s="19" t="s">
        <v>95</v>
      </c>
      <c r="E67" s="19" t="s">
        <v>89</v>
      </c>
      <c r="F67" s="23" t="str">
        <f>VLOOKUP(A67,AddInfo!$A:$F,3,FALSE)</f>
        <v>Predictor</v>
      </c>
      <c r="G67" s="23" t="str">
        <f>VLOOKUP(A67,AddInfo!$A:$F,4,FALSE)</f>
        <v>t=3 in regressions</v>
      </c>
      <c r="H67" s="23" t="s">
        <v>4544</v>
      </c>
      <c r="I67" s="23" t="s">
        <v>95</v>
      </c>
      <c r="J67" s="23" t="s">
        <v>20</v>
      </c>
      <c r="K67" s="20">
        <v>1932</v>
      </c>
      <c r="L67" s="20">
        <v>1971</v>
      </c>
      <c r="O67" s="19" t="s">
        <v>95</v>
      </c>
    </row>
    <row r="68" spans="1:15" x14ac:dyDescent="0.25">
      <c r="A68" s="19" t="s">
        <v>208</v>
      </c>
      <c r="B68" s="19" t="s">
        <v>209</v>
      </c>
      <c r="C68" s="19">
        <v>2007</v>
      </c>
      <c r="D68" s="19" t="s">
        <v>210</v>
      </c>
      <c r="E68" s="19" t="s">
        <v>89</v>
      </c>
      <c r="F68" s="23" t="str">
        <f>VLOOKUP(A68,AddInfo!$A:$F,3,FALSE)</f>
        <v>Predictor</v>
      </c>
      <c r="G68" s="23" t="str">
        <f>VLOOKUP(A68,AddInfo!$A:$F,4,FALSE)</f>
        <v>t=2.8 in conservative LS,  strong port sort</v>
      </c>
      <c r="H68" s="23" t="s">
        <v>4544</v>
      </c>
      <c r="I68" s="23" t="s">
        <v>95</v>
      </c>
      <c r="J68" s="23" t="s">
        <v>147</v>
      </c>
      <c r="K68" s="20">
        <v>1984</v>
      </c>
      <c r="L68" s="20">
        <v>2003</v>
      </c>
      <c r="O68" s="19" t="s">
        <v>2414</v>
      </c>
    </row>
    <row r="69" spans="1:15" x14ac:dyDescent="0.25">
      <c r="A69" s="19" t="s">
        <v>3090</v>
      </c>
      <c r="B69" s="19" t="s">
        <v>209</v>
      </c>
      <c r="C69" s="19">
        <v>2007</v>
      </c>
      <c r="D69" s="19" t="s">
        <v>4399</v>
      </c>
      <c r="E69" s="19" t="s">
        <v>89</v>
      </c>
      <c r="F69" s="23" t="str">
        <f>VLOOKUP(A69,AddInfo!$A:$F,3,FALSE)</f>
        <v>Placebo</v>
      </c>
      <c r="G69" s="23" t="str">
        <f>VLOOKUP(A69,AddInfo!$A:$F,4,FALSE)</f>
        <v>HXZ variant</v>
      </c>
      <c r="H69" s="23" t="s">
        <v>4544</v>
      </c>
      <c r="I69" s="23" t="s">
        <v>95</v>
      </c>
      <c r="J69" s="23" t="s">
        <v>147</v>
      </c>
      <c r="K69" s="20">
        <v>1984</v>
      </c>
      <c r="L69" s="20">
        <v>2003</v>
      </c>
      <c r="O69" s="19" t="s">
        <v>4452</v>
      </c>
    </row>
    <row r="70" spans="1:15" x14ac:dyDescent="0.25">
      <c r="A70" s="19" t="s">
        <v>212</v>
      </c>
      <c r="B70" s="19" t="s">
        <v>209</v>
      </c>
      <c r="C70" s="19">
        <v>2007</v>
      </c>
      <c r="D70" s="19" t="s">
        <v>213</v>
      </c>
      <c r="E70" s="19" t="s">
        <v>89</v>
      </c>
      <c r="F70" s="23" t="str">
        <f>VLOOKUP(A70,AddInfo!$A:$F,3,FALSE)</f>
        <v>Predictor</v>
      </c>
      <c r="G70" s="23" t="str">
        <f>VLOOKUP(A70,AddInfo!$A:$F,4,FALSE)</f>
        <v>t=3.9 in conservative LS,  strong port sort</v>
      </c>
      <c r="H70" s="23" t="s">
        <v>4544</v>
      </c>
      <c r="I70" s="23" t="s">
        <v>95</v>
      </c>
      <c r="J70" s="23" t="s">
        <v>147</v>
      </c>
      <c r="K70" s="20">
        <v>1984</v>
      </c>
      <c r="L70" s="20">
        <v>2003</v>
      </c>
      <c r="O70" s="19" t="s">
        <v>2415</v>
      </c>
    </row>
    <row r="71" spans="1:15" x14ac:dyDescent="0.25">
      <c r="A71" s="19" t="s">
        <v>3092</v>
      </c>
      <c r="B71" s="19" t="s">
        <v>209</v>
      </c>
      <c r="C71" s="19">
        <v>2007</v>
      </c>
      <c r="D71" s="19" t="s">
        <v>4400</v>
      </c>
      <c r="E71" s="19" t="s">
        <v>89</v>
      </c>
      <c r="F71" s="23" t="str">
        <f>VLOOKUP(A71,AddInfo!$A:$F,3,FALSE)</f>
        <v>Placebo</v>
      </c>
      <c r="G71" s="23" t="str">
        <f>VLOOKUP(A71,AddInfo!$A:$F,4,FALSE)</f>
        <v>HXZ variant</v>
      </c>
      <c r="H71" s="23" t="s">
        <v>4544</v>
      </c>
      <c r="I71" s="23" t="s">
        <v>95</v>
      </c>
      <c r="J71" s="23" t="s">
        <v>147</v>
      </c>
      <c r="K71" s="20">
        <v>1984</v>
      </c>
      <c r="L71" s="20">
        <v>2003</v>
      </c>
      <c r="O71" s="19" t="s">
        <v>4453</v>
      </c>
    </row>
    <row r="72" spans="1:15" x14ac:dyDescent="0.25">
      <c r="A72" s="19" t="s">
        <v>215</v>
      </c>
      <c r="B72" s="19" t="s">
        <v>5284</v>
      </c>
      <c r="C72" s="19">
        <v>2006</v>
      </c>
      <c r="D72" s="19" t="s">
        <v>216</v>
      </c>
      <c r="E72" s="19" t="s">
        <v>116</v>
      </c>
      <c r="F72" s="23" t="str">
        <f>VLOOKUP(A72,AddInfo!$A:$F,3,FALSE)</f>
        <v>Predictor</v>
      </c>
      <c r="G72" s="23" t="str">
        <f>VLOOKUP(A72,AddInfo!$A:$F,4,FALSE)</f>
        <v xml:space="preserve">t=6.9 in port sort </v>
      </c>
      <c r="H72" s="23" t="s">
        <v>4544</v>
      </c>
      <c r="I72" s="23" t="s">
        <v>15</v>
      </c>
      <c r="J72" s="23" t="s">
        <v>218</v>
      </c>
      <c r="K72" s="20">
        <v>1971</v>
      </c>
      <c r="L72" s="20">
        <v>2000</v>
      </c>
      <c r="O72" s="19" t="s">
        <v>2207</v>
      </c>
    </row>
    <row r="73" spans="1:15" x14ac:dyDescent="0.25">
      <c r="A73" s="19" t="s">
        <v>219</v>
      </c>
      <c r="B73" s="19" t="s">
        <v>5284</v>
      </c>
      <c r="C73" s="19">
        <v>2006</v>
      </c>
      <c r="D73" s="19" t="s">
        <v>220</v>
      </c>
      <c r="E73" s="19" t="s">
        <v>116</v>
      </c>
      <c r="F73" s="23" t="str">
        <f>VLOOKUP(A73,AddInfo!$A:$F,3,FALSE)</f>
        <v>Predictor</v>
      </c>
      <c r="G73" s="23" t="str">
        <f>VLOOKUP(A73,AddInfo!$A:$F,4,FALSE)</f>
        <v xml:space="preserve">t=3.8 in port sort </v>
      </c>
      <c r="H73" s="23" t="s">
        <v>4544</v>
      </c>
      <c r="I73" s="23" t="s">
        <v>15</v>
      </c>
      <c r="J73" s="23" t="s">
        <v>218</v>
      </c>
      <c r="K73" s="20">
        <v>1971</v>
      </c>
      <c r="L73" s="20">
        <v>2000</v>
      </c>
      <c r="O73" s="19" t="s">
        <v>2208</v>
      </c>
    </row>
    <row r="74" spans="1:15" x14ac:dyDescent="0.25">
      <c r="A74" s="19" t="s">
        <v>222</v>
      </c>
      <c r="B74" s="19" t="s">
        <v>5284</v>
      </c>
      <c r="C74" s="19">
        <v>2006</v>
      </c>
      <c r="D74" s="19" t="s">
        <v>223</v>
      </c>
      <c r="E74" s="19" t="s">
        <v>116</v>
      </c>
      <c r="F74" s="23" t="str">
        <f>VLOOKUP(A74,AddInfo!$A:$F,3,FALSE)</f>
        <v>Predictor</v>
      </c>
      <c r="G74" s="23" t="str">
        <f>VLOOKUP(A74,AddInfo!$A:$F,4,FALSE)</f>
        <v>t=5.7 in port sort</v>
      </c>
      <c r="H74" s="23" t="s">
        <v>4544</v>
      </c>
      <c r="I74" s="23" t="s">
        <v>15</v>
      </c>
      <c r="J74" s="23" t="s">
        <v>218</v>
      </c>
      <c r="K74" s="20">
        <v>1971</v>
      </c>
      <c r="L74" s="20">
        <v>2000</v>
      </c>
      <c r="O74" s="19" t="s">
        <v>2209</v>
      </c>
    </row>
    <row r="75" spans="1:15" x14ac:dyDescent="0.25">
      <c r="A75" s="19" t="s">
        <v>226</v>
      </c>
      <c r="B75" s="19" t="s">
        <v>5283</v>
      </c>
      <c r="C75" s="19">
        <v>1998</v>
      </c>
      <c r="D75" s="19" t="s">
        <v>227</v>
      </c>
      <c r="E75" s="19" t="s">
        <v>57</v>
      </c>
      <c r="F75" s="23" t="str">
        <f>VLOOKUP(A75,AddInfo!$A:$F,3,FALSE)</f>
        <v>Predictor</v>
      </c>
      <c r="G75" s="23" t="str">
        <f>VLOOKUP(A75,AddInfo!$A:$F,4,FALSE)</f>
        <v>t=2.9 in regression</v>
      </c>
      <c r="H75" s="23" t="s">
        <v>4544</v>
      </c>
      <c r="I75" s="23" t="s">
        <v>58</v>
      </c>
      <c r="J75" s="23" t="s">
        <v>228</v>
      </c>
      <c r="K75" s="20">
        <v>1966</v>
      </c>
      <c r="L75" s="20">
        <v>1995</v>
      </c>
      <c r="O75" s="19" t="s">
        <v>2449</v>
      </c>
    </row>
    <row r="76" spans="1:15" x14ac:dyDescent="0.25">
      <c r="A76" s="19" t="s">
        <v>230</v>
      </c>
      <c r="B76" s="19" t="s">
        <v>231</v>
      </c>
      <c r="C76" s="19">
        <v>2007</v>
      </c>
      <c r="D76" s="19" t="s">
        <v>232</v>
      </c>
      <c r="E76" s="19" t="s">
        <v>233</v>
      </c>
      <c r="F76" s="23" t="str">
        <f>VLOOKUP(A76,AddInfo!$A:$F,3,FALSE)</f>
        <v>Placebo</v>
      </c>
      <c r="G76" s="23" t="str">
        <f>VLOOKUP(A76,AddInfo!$A:$F,4,FALSE)</f>
        <v>t=0.9 in port sort</v>
      </c>
      <c r="H76" s="23" t="s">
        <v>4544</v>
      </c>
      <c r="I76" s="23" t="s">
        <v>15</v>
      </c>
      <c r="J76" s="23" t="s">
        <v>117</v>
      </c>
      <c r="K76" s="20">
        <v>1970</v>
      </c>
      <c r="L76" s="20">
        <v>2005</v>
      </c>
      <c r="O76" s="19" t="s">
        <v>4454</v>
      </c>
    </row>
    <row r="77" spans="1:15" x14ac:dyDescent="0.25">
      <c r="A77" s="19" t="s">
        <v>234</v>
      </c>
      <c r="B77" s="19" t="s">
        <v>235</v>
      </c>
      <c r="C77" s="19">
        <v>2013</v>
      </c>
      <c r="D77" s="19" t="s">
        <v>236</v>
      </c>
      <c r="E77" s="19" t="s">
        <v>237</v>
      </c>
      <c r="F77" s="23" t="str">
        <f>VLOOKUP(A77,AddInfo!$A:$F,3,FALSE)</f>
        <v>Placebo</v>
      </c>
      <c r="G77" s="23" t="str">
        <f>VLOOKUP(A77,AddInfo!$A:$F,4,FALSE)</f>
        <v>t=1 in long-short</v>
      </c>
      <c r="H77" s="23" t="s">
        <v>4544</v>
      </c>
      <c r="I77" s="23" t="s">
        <v>15</v>
      </c>
      <c r="J77" s="23" t="s">
        <v>291</v>
      </c>
      <c r="K77" s="20">
        <v>1981</v>
      </c>
      <c r="L77" s="20">
        <v>2006</v>
      </c>
      <c r="O77" s="19" t="s">
        <v>234</v>
      </c>
    </row>
    <row r="78" spans="1:15" x14ac:dyDescent="0.25">
      <c r="A78" s="19" t="s">
        <v>238</v>
      </c>
      <c r="B78" s="19" t="s">
        <v>235</v>
      </c>
      <c r="C78" s="19">
        <v>2013</v>
      </c>
      <c r="D78" s="19" t="s">
        <v>239</v>
      </c>
      <c r="E78" s="19" t="s">
        <v>237</v>
      </c>
      <c r="F78" s="23" t="str">
        <f>VLOOKUP(A78,AddInfo!$A:$F,3,FALSE)</f>
        <v>Placebo</v>
      </c>
      <c r="G78" s="23" t="str">
        <f>VLOOKUP(A78,AddInfo!$A:$F,4,FALSE)</f>
        <v>t=1 in long-short</v>
      </c>
      <c r="H78" s="23" t="s">
        <v>4544</v>
      </c>
      <c r="I78" s="23" t="s">
        <v>15</v>
      </c>
      <c r="J78" s="23" t="s">
        <v>291</v>
      </c>
      <c r="K78" s="20">
        <v>1981</v>
      </c>
      <c r="L78" s="20">
        <v>2006</v>
      </c>
      <c r="O78" s="19" t="s">
        <v>238</v>
      </c>
    </row>
    <row r="79" spans="1:15" x14ac:dyDescent="0.25">
      <c r="A79" s="19" t="s">
        <v>241</v>
      </c>
      <c r="B79" s="19" t="s">
        <v>242</v>
      </c>
      <c r="C79" s="19">
        <v>2008</v>
      </c>
      <c r="D79" s="19" t="s">
        <v>243</v>
      </c>
      <c r="E79" s="19" t="s">
        <v>89</v>
      </c>
      <c r="F79" s="23" t="str">
        <f>VLOOKUP(A79,AddInfo!$A:$F,3,FALSE)</f>
        <v>Placebo</v>
      </c>
      <c r="G79" s="23" t="str">
        <f>VLOOKUP(A79,AddInfo!$A:$F,4,FALSE)</f>
        <v>t=1.5 in conservative port sort</v>
      </c>
      <c r="H79" s="23" t="s">
        <v>4544</v>
      </c>
      <c r="I79" s="23" t="s">
        <v>15</v>
      </c>
      <c r="J79" s="23" t="s">
        <v>245</v>
      </c>
      <c r="K79" s="20">
        <v>1981</v>
      </c>
      <c r="L79" s="20">
        <v>2003</v>
      </c>
      <c r="O79" s="19" t="s">
        <v>2197</v>
      </c>
    </row>
    <row r="80" spans="1:15" x14ac:dyDescent="0.25">
      <c r="A80" s="19" t="s">
        <v>3138</v>
      </c>
      <c r="B80" s="19" t="s">
        <v>242</v>
      </c>
      <c r="C80" s="19">
        <v>2008</v>
      </c>
      <c r="D80" s="19" t="s">
        <v>243</v>
      </c>
      <c r="E80" s="19" t="s">
        <v>89</v>
      </c>
      <c r="F80" s="23" t="str">
        <f>VLOOKUP(A80,AddInfo!$A:$F,3,FALSE)</f>
        <v>Placebo</v>
      </c>
      <c r="G80" s="23" t="str">
        <f>VLOOKUP(A80,AddInfo!$A:$F,4,FALSE)</f>
        <v>HXZ variant</v>
      </c>
      <c r="H80" s="23" t="s">
        <v>4544</v>
      </c>
      <c r="I80" s="23" t="s">
        <v>15</v>
      </c>
      <c r="J80" s="23" t="s">
        <v>245</v>
      </c>
      <c r="K80" s="20">
        <v>1981</v>
      </c>
      <c r="L80" s="20">
        <v>2003</v>
      </c>
      <c r="O80" s="19" t="s">
        <v>4455</v>
      </c>
    </row>
    <row r="81" spans="1:15" x14ac:dyDescent="0.25">
      <c r="A81" s="19" t="s">
        <v>5167</v>
      </c>
      <c r="B81" s="19" t="s">
        <v>5168</v>
      </c>
      <c r="C81" s="19">
        <v>2006</v>
      </c>
      <c r="D81" s="19" t="s">
        <v>5169</v>
      </c>
      <c r="E81" s="19" t="s">
        <v>233</v>
      </c>
      <c r="F81" s="23" t="str">
        <f>VLOOKUP(A81,AddInfo!$A:$F,3,FALSE)</f>
        <v>Predictor</v>
      </c>
      <c r="G81" s="23" t="str">
        <f>VLOOKUP(A81,AddInfo!$A:$F,4,FALSE)</f>
        <v>t=2.7 in port sort</v>
      </c>
      <c r="H81" s="23" t="s">
        <v>4544</v>
      </c>
      <c r="I81" s="23" t="s">
        <v>152</v>
      </c>
      <c r="J81" s="23" t="s">
        <v>117</v>
      </c>
      <c r="K81" s="20">
        <v>1983</v>
      </c>
      <c r="L81" s="20">
        <v>2002</v>
      </c>
      <c r="O81" s="19" t="s">
        <v>5167</v>
      </c>
    </row>
    <row r="82" spans="1:15" x14ac:dyDescent="0.25">
      <c r="A82" s="19" t="s">
        <v>247</v>
      </c>
      <c r="B82" s="19" t="s">
        <v>248</v>
      </c>
      <c r="C82" s="19">
        <v>2006</v>
      </c>
      <c r="D82" s="19" t="s">
        <v>249</v>
      </c>
      <c r="E82" s="19" t="s">
        <v>250</v>
      </c>
      <c r="F82" s="23" t="str">
        <f>VLOOKUP(A82,AddInfo!$A:$F,3,FALSE)</f>
        <v>Predictor</v>
      </c>
      <c r="G82" s="23" t="str">
        <f>VLOOKUP(A82,AddInfo!$A:$F,4,FALSE)</f>
        <v>t=4.3 in long-short</v>
      </c>
      <c r="H82" s="23" t="s">
        <v>5033</v>
      </c>
      <c r="I82" s="23" t="s">
        <v>95</v>
      </c>
      <c r="J82" s="23" t="s">
        <v>111</v>
      </c>
      <c r="K82" s="20">
        <v>1965</v>
      </c>
      <c r="L82" s="20">
        <v>2001</v>
      </c>
      <c r="O82" s="19" t="s">
        <v>247</v>
      </c>
    </row>
    <row r="83" spans="1:15" x14ac:dyDescent="0.25">
      <c r="A83" s="19" t="s">
        <v>260</v>
      </c>
      <c r="B83" s="19" t="s">
        <v>253</v>
      </c>
      <c r="C83" s="19">
        <v>1996</v>
      </c>
      <c r="D83" s="19" t="s">
        <v>261</v>
      </c>
      <c r="E83" s="19" t="s">
        <v>89</v>
      </c>
      <c r="F83" s="23" t="str">
        <f>VLOOKUP(A83,AddInfo!$A:$F,3,FALSE)</f>
        <v>Predictor</v>
      </c>
      <c r="G83" s="23" t="str">
        <f>VLOOKUP(A83,AddInfo!$A:$F,4,FALSE)</f>
        <v>t=9.3 in regression</v>
      </c>
      <c r="H83" s="23" t="s">
        <v>4544</v>
      </c>
      <c r="I83" s="23" t="s">
        <v>95</v>
      </c>
      <c r="J83" s="23" t="s">
        <v>263</v>
      </c>
      <c r="K83" s="20">
        <v>1977</v>
      </c>
      <c r="L83" s="20">
        <v>1992</v>
      </c>
      <c r="O83" s="19" t="s">
        <v>2381</v>
      </c>
    </row>
    <row r="84" spans="1:15" x14ac:dyDescent="0.25">
      <c r="A84" s="19" t="s">
        <v>252</v>
      </c>
      <c r="B84" s="19" t="s">
        <v>253</v>
      </c>
      <c r="C84" s="19">
        <v>1996</v>
      </c>
      <c r="D84" s="19" t="s">
        <v>254</v>
      </c>
      <c r="E84" s="19" t="s">
        <v>89</v>
      </c>
      <c r="F84" s="23" t="str">
        <f>VLOOKUP(A84,AddInfo!$A:$F,3,FALSE)</f>
        <v>Predictor</v>
      </c>
      <c r="G84" s="23" t="str">
        <f>VLOOKUP(A84,AddInfo!$A:$F,4,FALSE)</f>
        <v>t=4.1 in regression</v>
      </c>
      <c r="H84" s="23" t="s">
        <v>4544</v>
      </c>
      <c r="I84" s="23" t="s">
        <v>152</v>
      </c>
      <c r="J84" s="23" t="s">
        <v>158</v>
      </c>
      <c r="K84" s="20">
        <v>1977</v>
      </c>
      <c r="L84" s="20">
        <v>1992</v>
      </c>
      <c r="O84" s="19" t="s">
        <v>2332</v>
      </c>
    </row>
    <row r="85" spans="1:15" x14ac:dyDescent="0.25">
      <c r="A85" s="19" t="s">
        <v>255</v>
      </c>
      <c r="B85" s="19" t="s">
        <v>256</v>
      </c>
      <c r="C85" s="19">
        <v>2001</v>
      </c>
      <c r="D85" s="19" t="s">
        <v>257</v>
      </c>
      <c r="E85" s="19" t="s">
        <v>89</v>
      </c>
      <c r="F85" s="23" t="str">
        <f>VLOOKUP(A85,AddInfo!$A:$F,3,FALSE)</f>
        <v>Predictor</v>
      </c>
      <c r="G85" s="23" t="str">
        <f>VLOOKUP(A85,AddInfo!$A:$F,4,FALSE)</f>
        <v xml:space="preserve">53 bps spread but no t-stat </v>
      </c>
      <c r="H85" s="23" t="s">
        <v>4544</v>
      </c>
      <c r="I85" s="23" t="s">
        <v>15</v>
      </c>
      <c r="J85" s="23" t="s">
        <v>259</v>
      </c>
      <c r="K85" s="20">
        <v>1975</v>
      </c>
      <c r="L85" s="20">
        <v>1996</v>
      </c>
      <c r="O85" s="19" t="s">
        <v>255</v>
      </c>
    </row>
    <row r="86" spans="1:15" x14ac:dyDescent="0.25">
      <c r="A86" s="19" t="s">
        <v>264</v>
      </c>
      <c r="B86" s="19" t="s">
        <v>256</v>
      </c>
      <c r="C86" s="19">
        <v>2001</v>
      </c>
      <c r="D86" s="19" t="s">
        <v>265</v>
      </c>
      <c r="E86" s="19" t="s">
        <v>89</v>
      </c>
      <c r="F86" s="23" t="str">
        <f>VLOOKUP(A86,AddInfo!$A:$F,3,FALSE)</f>
        <v>Predictor</v>
      </c>
      <c r="G86" s="23" t="str">
        <f>VLOOKUP(A86,AddInfo!$A:$F,4,FALSE)</f>
        <v>strong port sort</v>
      </c>
      <c r="H86" s="23" t="s">
        <v>4544</v>
      </c>
      <c r="I86" s="23" t="s">
        <v>15</v>
      </c>
      <c r="J86" s="23" t="s">
        <v>259</v>
      </c>
      <c r="K86" s="20">
        <v>1975</v>
      </c>
      <c r="L86" s="20">
        <v>1995</v>
      </c>
      <c r="O86" s="19" t="s">
        <v>264</v>
      </c>
    </row>
    <row r="87" spans="1:15" x14ac:dyDescent="0.25">
      <c r="A87" s="19" t="s">
        <v>3096</v>
      </c>
      <c r="B87" s="19" t="s">
        <v>256</v>
      </c>
      <c r="C87" s="19">
        <v>2001</v>
      </c>
      <c r="D87" s="19" t="s">
        <v>4457</v>
      </c>
      <c r="E87" s="19" t="s">
        <v>89</v>
      </c>
      <c r="F87" s="23" t="str">
        <f>VLOOKUP(A87,AddInfo!$A:$F,3,FALSE)</f>
        <v>Placebo</v>
      </c>
      <c r="G87" s="23" t="str">
        <f>VLOOKUP(A87,AddInfo!$A:$F,4,FALSE)</f>
        <v>HXZ variant</v>
      </c>
      <c r="H87" s="23" t="s">
        <v>4544</v>
      </c>
      <c r="I87" s="23" t="s">
        <v>15</v>
      </c>
      <c r="J87" s="23" t="s">
        <v>259</v>
      </c>
      <c r="K87" s="20">
        <v>1975</v>
      </c>
      <c r="L87" s="20">
        <v>1995</v>
      </c>
      <c r="O87" s="19" t="s">
        <v>4456</v>
      </c>
    </row>
    <row r="88" spans="1:15" x14ac:dyDescent="0.25">
      <c r="A88" s="19" t="s">
        <v>268</v>
      </c>
      <c r="B88" s="19" t="s">
        <v>256</v>
      </c>
      <c r="C88" s="19">
        <v>2001</v>
      </c>
      <c r="D88" s="19" t="s">
        <v>269</v>
      </c>
      <c r="E88" s="19" t="s">
        <v>89</v>
      </c>
      <c r="F88" s="23" t="str">
        <f>VLOOKUP(A88,AddInfo!$A:$F,3,FALSE)</f>
        <v>Placebo</v>
      </c>
      <c r="G88" s="23" t="str">
        <f>VLOOKUP(A88,AddInfo!$A:$F,4,FALSE)</f>
        <v>8 bps spread in port sort</v>
      </c>
      <c r="H88" s="23" t="s">
        <v>4544</v>
      </c>
      <c r="I88" s="23" t="s">
        <v>15</v>
      </c>
      <c r="J88" s="23" t="s">
        <v>188</v>
      </c>
      <c r="K88" s="20">
        <v>1975</v>
      </c>
      <c r="L88" s="20">
        <v>1995</v>
      </c>
      <c r="O88" s="19" t="s">
        <v>268</v>
      </c>
    </row>
    <row r="89" spans="1:15" x14ac:dyDescent="0.25">
      <c r="A89" s="19" t="s">
        <v>3097</v>
      </c>
      <c r="B89" s="19" t="s">
        <v>256</v>
      </c>
      <c r="C89" s="19">
        <v>2001</v>
      </c>
      <c r="D89" s="19" t="s">
        <v>269</v>
      </c>
      <c r="E89" s="19" t="s">
        <v>89</v>
      </c>
      <c r="F89" s="23" t="str">
        <f>VLOOKUP(A89,AddInfo!$A:$F,3,FALSE)</f>
        <v>Placebo</v>
      </c>
      <c r="G89" s="23" t="str">
        <f>VLOOKUP(A89,AddInfo!$A:$F,4,FALSE)</f>
        <v>HXZ variant</v>
      </c>
      <c r="H89" s="23" t="s">
        <v>4544</v>
      </c>
      <c r="I89" s="23" t="s">
        <v>15</v>
      </c>
      <c r="J89" s="23" t="s">
        <v>259</v>
      </c>
      <c r="K89" s="20">
        <v>1975</v>
      </c>
      <c r="L89" s="20">
        <v>1995</v>
      </c>
      <c r="O89" s="19" t="s">
        <v>3097</v>
      </c>
    </row>
    <row r="90" spans="1:15" x14ac:dyDescent="0.25">
      <c r="A90" s="19" t="s">
        <v>271</v>
      </c>
      <c r="B90" s="19" t="s">
        <v>272</v>
      </c>
      <c r="C90" s="19">
        <v>2009</v>
      </c>
      <c r="D90" s="19" t="s">
        <v>273</v>
      </c>
      <c r="E90" s="19" t="s">
        <v>233</v>
      </c>
      <c r="F90" s="23" t="str">
        <f>VLOOKUP(A90,AddInfo!$A:$F,3,FALSE)</f>
        <v>Predictor</v>
      </c>
      <c r="G90" s="23" t="str">
        <f>VLOOKUP(A90,AddInfo!$A:$F,4,FALSE)</f>
        <v>t=3.6 in regression</v>
      </c>
      <c r="H90" s="23" t="s">
        <v>4544</v>
      </c>
      <c r="I90" s="23" t="s">
        <v>15</v>
      </c>
      <c r="J90" s="23" t="s">
        <v>16</v>
      </c>
      <c r="K90" s="20">
        <v>1963</v>
      </c>
      <c r="L90" s="20">
        <v>2003</v>
      </c>
      <c r="O90" s="19" t="s">
        <v>271</v>
      </c>
    </row>
    <row r="91" spans="1:15" x14ac:dyDescent="0.25">
      <c r="A91" s="19" t="s">
        <v>275</v>
      </c>
      <c r="B91" s="19" t="s">
        <v>276</v>
      </c>
      <c r="C91" s="19">
        <v>2010</v>
      </c>
      <c r="D91" s="19" t="s">
        <v>277</v>
      </c>
      <c r="E91" s="19" t="s">
        <v>278</v>
      </c>
      <c r="F91" s="23" t="str">
        <f>VLOOKUP(A91,AddInfo!$A:$F,3,FALSE)</f>
        <v>Drop</v>
      </c>
      <c r="G91" s="23" t="str">
        <f>VLOOKUP(A91,AddInfo!$A:$F,4,FALSE)</f>
        <v>drop</v>
      </c>
      <c r="H91" s="23" t="s">
        <v>4544</v>
      </c>
      <c r="I91" s="23" t="s">
        <v>15</v>
      </c>
      <c r="J91" s="23" t="s">
        <v>302</v>
      </c>
      <c r="K91" s="20">
        <v>1972</v>
      </c>
      <c r="L91" s="20">
        <v>2006</v>
      </c>
      <c r="O91" s="19" t="s">
        <v>275</v>
      </c>
    </row>
    <row r="92" spans="1:15" x14ac:dyDescent="0.25">
      <c r="A92" s="19" t="s">
        <v>280</v>
      </c>
      <c r="B92" s="19" t="s">
        <v>281</v>
      </c>
      <c r="C92" s="19">
        <v>2002</v>
      </c>
      <c r="D92" s="19" t="s">
        <v>282</v>
      </c>
      <c r="E92" s="19" t="s">
        <v>57</v>
      </c>
      <c r="F92" s="23" t="str">
        <f>VLOOKUP(A92,AddInfo!$A:$F,3,FALSE)</f>
        <v>Predictor</v>
      </c>
      <c r="G92" s="23" t="str">
        <f>VLOOKUP(A92,AddInfo!$A:$F,4,FALSE)</f>
        <v>t=4.0 in port sort</v>
      </c>
      <c r="H92" s="23" t="s">
        <v>4544</v>
      </c>
      <c r="I92" s="23" t="s">
        <v>105</v>
      </c>
      <c r="J92" s="23" t="s">
        <v>106</v>
      </c>
      <c r="K92" s="20">
        <v>1979</v>
      </c>
      <c r="L92" s="20">
        <v>1998</v>
      </c>
      <c r="O92" s="19" t="s">
        <v>280</v>
      </c>
    </row>
    <row r="93" spans="1:15" x14ac:dyDescent="0.25">
      <c r="A93" s="19" t="s">
        <v>286</v>
      </c>
      <c r="B93" s="19" t="s">
        <v>5285</v>
      </c>
      <c r="C93" s="19">
        <v>2001</v>
      </c>
      <c r="D93" s="19" t="s">
        <v>287</v>
      </c>
      <c r="E93" s="19" t="s">
        <v>57</v>
      </c>
      <c r="F93" s="23" t="str">
        <f>VLOOKUP(A93,AddInfo!$A:$F,3,FALSE)</f>
        <v>Predictor</v>
      </c>
      <c r="G93" s="23" t="str">
        <f>VLOOKUP(A93,AddInfo!$A:$F,4,FALSE)</f>
        <v>t=3.7 in regression</v>
      </c>
      <c r="H93" s="23" t="s">
        <v>4544</v>
      </c>
      <c r="I93" s="23" t="s">
        <v>58</v>
      </c>
      <c r="J93" s="23" t="s">
        <v>59</v>
      </c>
      <c r="K93" s="20">
        <v>1966</v>
      </c>
      <c r="L93" s="20">
        <v>1995</v>
      </c>
      <c r="O93" s="19" t="s">
        <v>2441</v>
      </c>
    </row>
    <row r="94" spans="1:15" x14ac:dyDescent="0.25">
      <c r="A94" s="19" t="s">
        <v>283</v>
      </c>
      <c r="B94" s="19" t="s">
        <v>5285</v>
      </c>
      <c r="C94" s="19">
        <v>2001</v>
      </c>
      <c r="D94" s="19" t="s">
        <v>284</v>
      </c>
      <c r="E94" s="19" t="s">
        <v>57</v>
      </c>
      <c r="F94" s="23" t="str">
        <f>VLOOKUP(A94,AddInfo!$A:$F,3,FALSE)</f>
        <v>Predictor</v>
      </c>
      <c r="G94" s="23" t="str">
        <f>VLOOKUP(A94,AddInfo!$A:$F,4,FALSE)</f>
        <v>t=3.6 in regression</v>
      </c>
      <c r="H94" s="23" t="s">
        <v>4544</v>
      </c>
      <c r="I94" s="23" t="s">
        <v>58</v>
      </c>
      <c r="J94" s="23" t="s">
        <v>59</v>
      </c>
      <c r="K94" s="20">
        <v>1966</v>
      </c>
      <c r="L94" s="20">
        <v>1995</v>
      </c>
      <c r="O94" s="19" t="s">
        <v>2445</v>
      </c>
    </row>
    <row r="95" spans="1:15" x14ac:dyDescent="0.25">
      <c r="A95" s="19" t="s">
        <v>288</v>
      </c>
      <c r="B95" s="19" t="s">
        <v>289</v>
      </c>
      <c r="C95" s="19">
        <v>2008</v>
      </c>
      <c r="D95" s="19" t="s">
        <v>290</v>
      </c>
      <c r="E95" s="19" t="s">
        <v>89</v>
      </c>
      <c r="F95" s="23" t="str">
        <f>VLOOKUP(A95,AddInfo!$A:$F,3,FALSE)</f>
        <v>Predictor</v>
      </c>
      <c r="G95" s="23" t="str">
        <f>VLOOKUP(A95,AddInfo!$A:$F,4,FALSE)</f>
        <v xml:space="preserve">t=3.8 in port sort </v>
      </c>
      <c r="H95" s="23" t="s">
        <v>4544</v>
      </c>
      <c r="I95" s="23" t="s">
        <v>165</v>
      </c>
      <c r="J95" s="23" t="s">
        <v>291</v>
      </c>
      <c r="K95" s="20">
        <v>1980</v>
      </c>
      <c r="L95" s="20">
        <v>2004</v>
      </c>
      <c r="O95" s="19" t="s">
        <v>4459</v>
      </c>
    </row>
    <row r="96" spans="1:15" x14ac:dyDescent="0.25">
      <c r="A96" s="19" t="s">
        <v>292</v>
      </c>
      <c r="B96" s="19" t="s">
        <v>293</v>
      </c>
      <c r="C96" s="19">
        <v>2012</v>
      </c>
      <c r="D96" s="19" t="s">
        <v>294</v>
      </c>
      <c r="E96" s="19" t="s">
        <v>57</v>
      </c>
      <c r="F96" s="23" t="str">
        <f>VLOOKUP(A96,AddInfo!$A:$F,3,FALSE)</f>
        <v>Predictor</v>
      </c>
      <c r="G96" s="23" t="str">
        <f>VLOOKUP(A96,AddInfo!$A:$F,4,FALSE)</f>
        <v>t=5.5 in port sort</v>
      </c>
      <c r="H96" s="23" t="s">
        <v>4544</v>
      </c>
      <c r="I96" s="23" t="s">
        <v>95</v>
      </c>
      <c r="J96" s="23" t="s">
        <v>291</v>
      </c>
      <c r="K96" s="20">
        <v>1977</v>
      </c>
      <c r="L96" s="20">
        <v>2009</v>
      </c>
      <c r="O96" s="19" t="s">
        <v>2382</v>
      </c>
    </row>
    <row r="97" spans="1:15" x14ac:dyDescent="0.25">
      <c r="A97" s="19" t="s">
        <v>295</v>
      </c>
      <c r="B97" s="19" t="s">
        <v>296</v>
      </c>
      <c r="C97" s="19">
        <v>2013</v>
      </c>
      <c r="D97" s="19" t="s">
        <v>297</v>
      </c>
      <c r="E97" s="19" t="s">
        <v>100</v>
      </c>
      <c r="F97" s="23" t="str">
        <f>VLOOKUP(A97,AddInfo!$A:$F,3,FALSE)</f>
        <v>Predictor</v>
      </c>
      <c r="G97" s="23" t="str">
        <f>VLOOKUP(A97,AddInfo!$A:$F,4,FALSE)</f>
        <v>t=2.6 in double sort</v>
      </c>
      <c r="H97" s="23" t="s">
        <v>4544</v>
      </c>
      <c r="I97" s="23" t="s">
        <v>15</v>
      </c>
      <c r="J97" s="23" t="s">
        <v>20</v>
      </c>
      <c r="K97" s="20">
        <v>1980</v>
      </c>
      <c r="L97" s="20">
        <v>2009</v>
      </c>
      <c r="O97" s="19" t="s">
        <v>295</v>
      </c>
    </row>
    <row r="98" spans="1:15" x14ac:dyDescent="0.25">
      <c r="A98" s="19" t="s">
        <v>298</v>
      </c>
      <c r="B98" s="19" t="s">
        <v>299</v>
      </c>
      <c r="C98" s="19">
        <v>2008</v>
      </c>
      <c r="D98" s="19" t="s">
        <v>2074</v>
      </c>
      <c r="E98" s="19" t="s">
        <v>89</v>
      </c>
      <c r="F98" s="23" t="str">
        <f>VLOOKUP(A98,AddInfo!$A:$F,3,FALSE)</f>
        <v>Predictor</v>
      </c>
      <c r="G98" s="23" t="str">
        <f>VLOOKUP(A98,AddInfo!$A:$F,4,FALSE)</f>
        <v>t=8.5 in port sort</v>
      </c>
      <c r="H98" s="23" t="s">
        <v>4544</v>
      </c>
      <c r="I98" s="23" t="s">
        <v>15</v>
      </c>
      <c r="J98" s="23" t="s">
        <v>302</v>
      </c>
      <c r="K98" s="20">
        <v>1968</v>
      </c>
      <c r="L98" s="20">
        <v>2003</v>
      </c>
      <c r="O98" s="19" t="s">
        <v>2224</v>
      </c>
    </row>
    <row r="99" spans="1:15" x14ac:dyDescent="0.25">
      <c r="A99" s="19" t="s">
        <v>3087</v>
      </c>
      <c r="B99" s="19" t="s">
        <v>299</v>
      </c>
      <c r="C99" s="19">
        <v>2008</v>
      </c>
      <c r="D99" s="19" t="s">
        <v>5187</v>
      </c>
      <c r="E99" s="19" t="s">
        <v>89</v>
      </c>
      <c r="F99" s="23" t="str">
        <f>VLOOKUP(A99,AddInfo!$A:$F,3,FALSE)</f>
        <v>Placebo</v>
      </c>
      <c r="G99" s="23" t="str">
        <f>VLOOKUP(A99,AddInfo!$A:$F,4,FALSE)</f>
        <v>HXZ variant</v>
      </c>
      <c r="H99" s="23" t="s">
        <v>4544</v>
      </c>
      <c r="I99" s="23" t="s">
        <v>15</v>
      </c>
      <c r="J99" s="23" t="s">
        <v>302</v>
      </c>
      <c r="K99" s="20">
        <v>1968</v>
      </c>
      <c r="L99" s="20">
        <v>2003</v>
      </c>
      <c r="O99" s="19" t="s">
        <v>4460</v>
      </c>
    </row>
    <row r="100" spans="1:15" x14ac:dyDescent="0.25">
      <c r="A100" s="19" t="s">
        <v>303</v>
      </c>
      <c r="B100" s="19" t="s">
        <v>304</v>
      </c>
      <c r="C100" s="19">
        <v>2005</v>
      </c>
      <c r="D100" s="19" t="s">
        <v>5350</v>
      </c>
      <c r="E100" s="19" t="s">
        <v>89</v>
      </c>
      <c r="F100" s="23" t="str">
        <f>VLOOKUP(A100,AddInfo!$A:$F,3,FALSE)</f>
        <v>Predictor</v>
      </c>
      <c r="G100" s="23" t="str">
        <f>VLOOKUP(A100,AddInfo!$A:$F,4,FALSE)</f>
        <v>t=3.1 in port sort</v>
      </c>
      <c r="H100" s="23" t="s">
        <v>4544</v>
      </c>
      <c r="I100" s="23" t="s">
        <v>105</v>
      </c>
      <c r="J100" s="23" t="s">
        <v>20</v>
      </c>
      <c r="K100" s="20">
        <v>1990</v>
      </c>
      <c r="L100" s="20">
        <v>2001</v>
      </c>
      <c r="O100" s="19" t="s">
        <v>303</v>
      </c>
    </row>
    <row r="101" spans="1:15" x14ac:dyDescent="0.25">
      <c r="A101" s="19" t="s">
        <v>306</v>
      </c>
      <c r="B101" s="19" t="s">
        <v>304</v>
      </c>
      <c r="C101" s="19">
        <v>2005</v>
      </c>
      <c r="D101" s="19" t="s">
        <v>5351</v>
      </c>
      <c r="E101" s="19" t="s">
        <v>89</v>
      </c>
      <c r="F101" s="23" t="str">
        <f>VLOOKUP(A101,AddInfo!$A:$F,3,FALSE)</f>
        <v>Predictor</v>
      </c>
      <c r="G101" s="23" t="str">
        <f>VLOOKUP(A101,AddInfo!$A:$F,4,FALSE)</f>
        <v>t=2.0 in port sort</v>
      </c>
      <c r="H101" s="23" t="s">
        <v>4544</v>
      </c>
      <c r="I101" s="23" t="s">
        <v>105</v>
      </c>
      <c r="J101" s="23" t="s">
        <v>106</v>
      </c>
      <c r="K101" s="20">
        <v>1990</v>
      </c>
      <c r="L101" s="20">
        <v>2001</v>
      </c>
      <c r="O101" s="19" t="s">
        <v>306</v>
      </c>
    </row>
    <row r="102" spans="1:15" x14ac:dyDescent="0.25">
      <c r="A102" s="19" t="s">
        <v>308</v>
      </c>
      <c r="B102" s="19" t="s">
        <v>309</v>
      </c>
      <c r="C102" s="19">
        <v>1993</v>
      </c>
      <c r="D102" s="19" t="s">
        <v>310</v>
      </c>
      <c r="E102" s="19" t="s">
        <v>57</v>
      </c>
      <c r="F102" s="23" t="str">
        <f>VLOOKUP(A102,AddInfo!$A:$F,3,FALSE)</f>
        <v>Predictor</v>
      </c>
      <c r="G102" s="23" t="str">
        <f>VLOOKUP(A102,AddInfo!$A:$F,4,FALSE)</f>
        <v>t=2.3 in event study</v>
      </c>
      <c r="H102" s="23" t="s">
        <v>5033</v>
      </c>
      <c r="I102" s="23" t="s">
        <v>311</v>
      </c>
      <c r="J102" s="23" t="s">
        <v>20</v>
      </c>
      <c r="K102" s="20">
        <v>1965</v>
      </c>
      <c r="L102" s="20">
        <v>1988</v>
      </c>
      <c r="O102" s="19" t="s">
        <v>308</v>
      </c>
    </row>
    <row r="103" spans="1:15" x14ac:dyDescent="0.25">
      <c r="A103" s="19" t="s">
        <v>312</v>
      </c>
      <c r="B103" s="19" t="s">
        <v>313</v>
      </c>
      <c r="C103" s="19">
        <v>2011</v>
      </c>
      <c r="D103" s="19" t="s">
        <v>5272</v>
      </c>
      <c r="E103" s="19" t="s">
        <v>57</v>
      </c>
      <c r="F103" s="23" t="str">
        <f>VLOOKUP(A103,AddInfo!$A:$F,3,FALSE)</f>
        <v>Predictor</v>
      </c>
      <c r="G103" s="23" t="str">
        <f>VLOOKUP(A103,AddInfo!$A:$F,4,FALSE)</f>
        <v>t=5.1 in LS port</v>
      </c>
      <c r="H103" s="23" t="s">
        <v>4544</v>
      </c>
      <c r="I103" s="23" t="s">
        <v>152</v>
      </c>
      <c r="J103" s="23" t="s">
        <v>158</v>
      </c>
      <c r="K103" s="20">
        <v>1983</v>
      </c>
      <c r="L103" s="20">
        <v>2006</v>
      </c>
      <c r="O103" s="19" t="s">
        <v>4461</v>
      </c>
    </row>
    <row r="104" spans="1:15" x14ac:dyDescent="0.25">
      <c r="A104" s="19" t="s">
        <v>314</v>
      </c>
      <c r="B104" s="19" t="s">
        <v>315</v>
      </c>
      <c r="C104" s="19">
        <v>2006</v>
      </c>
      <c r="D104" s="19" t="s">
        <v>316</v>
      </c>
      <c r="E104" s="19" t="s">
        <v>89</v>
      </c>
      <c r="F104" s="23" t="str">
        <f>VLOOKUP(A104,AddInfo!$A:$F,3,FALSE)</f>
        <v>Predictor</v>
      </c>
      <c r="G104" s="23" t="str">
        <f>VLOOKUP(A104,AddInfo!$A:$F,4,FALSE)</f>
        <v>t=4.4 in mv reg</v>
      </c>
      <c r="H104" s="23" t="s">
        <v>4544</v>
      </c>
      <c r="I104" s="23" t="s">
        <v>15</v>
      </c>
      <c r="J104" s="23" t="s">
        <v>218</v>
      </c>
      <c r="K104" s="20">
        <v>1968</v>
      </c>
      <c r="L104" s="20">
        <v>2003</v>
      </c>
      <c r="O104" s="19" t="s">
        <v>314</v>
      </c>
    </row>
    <row r="105" spans="1:15" x14ac:dyDescent="0.25">
      <c r="A105" s="19" t="s">
        <v>322</v>
      </c>
      <c r="B105" s="19" t="s">
        <v>315</v>
      </c>
      <c r="C105" s="19">
        <v>2006</v>
      </c>
      <c r="D105" s="19" t="s">
        <v>323</v>
      </c>
      <c r="E105" s="19" t="s">
        <v>89</v>
      </c>
      <c r="F105" s="23" t="str">
        <f>VLOOKUP(A105,AddInfo!$A:$F,3,FALSE)</f>
        <v>Predictor</v>
      </c>
      <c r="G105" s="23" t="str">
        <f>VLOOKUP(A105,AddInfo!$A:$F,4,FALSE)</f>
        <v>t=4.0 in mv reg</v>
      </c>
      <c r="H105" s="23" t="s">
        <v>4544</v>
      </c>
      <c r="I105" s="23" t="s">
        <v>15</v>
      </c>
      <c r="J105" s="23" t="s">
        <v>325</v>
      </c>
      <c r="K105" s="20">
        <v>1968</v>
      </c>
      <c r="L105" s="20">
        <v>2003</v>
      </c>
      <c r="O105" s="19" t="s">
        <v>322</v>
      </c>
    </row>
    <row r="106" spans="1:15" x14ac:dyDescent="0.25">
      <c r="A106" s="19" t="s">
        <v>326</v>
      </c>
      <c r="B106" s="19" t="s">
        <v>315</v>
      </c>
      <c r="C106" s="19">
        <v>2006</v>
      </c>
      <c r="D106" s="19" t="s">
        <v>327</v>
      </c>
      <c r="E106" s="19" t="s">
        <v>89</v>
      </c>
      <c r="F106" s="23" t="str">
        <f>VLOOKUP(A106,AddInfo!$A:$F,3,FALSE)</f>
        <v>Predictor</v>
      </c>
      <c r="G106" s="23" t="str">
        <f>VLOOKUP(A106,AddInfo!$A:$F,4,FALSE)</f>
        <v>t=4.9 in mv reg</v>
      </c>
      <c r="H106" s="23" t="s">
        <v>4544</v>
      </c>
      <c r="I106" s="23" t="s">
        <v>15</v>
      </c>
      <c r="J106" s="23" t="s">
        <v>325</v>
      </c>
      <c r="K106" s="20">
        <v>1968</v>
      </c>
      <c r="L106" s="20">
        <v>2003</v>
      </c>
      <c r="O106" s="19" t="s">
        <v>326</v>
      </c>
    </row>
    <row r="107" spans="1:15" x14ac:dyDescent="0.25">
      <c r="A107" s="19" t="s">
        <v>328</v>
      </c>
      <c r="B107" s="19" t="s">
        <v>315</v>
      </c>
      <c r="C107" s="19">
        <v>2006</v>
      </c>
      <c r="D107" s="19" t="s">
        <v>329</v>
      </c>
      <c r="E107" s="19" t="s">
        <v>89</v>
      </c>
      <c r="F107" s="23" t="str">
        <f>VLOOKUP(A107,AddInfo!$A:$F,3,FALSE)</f>
        <v>Predictor</v>
      </c>
      <c r="G107" s="23" t="str">
        <f>VLOOKUP(A107,AddInfo!$A:$F,4,FALSE)</f>
        <v>t=4.6 in mv reg</v>
      </c>
      <c r="H107" s="23" t="s">
        <v>4544</v>
      </c>
      <c r="I107" s="23" t="s">
        <v>15</v>
      </c>
      <c r="J107" s="23" t="s">
        <v>325</v>
      </c>
      <c r="K107" s="20">
        <v>1968</v>
      </c>
      <c r="L107" s="20">
        <v>2003</v>
      </c>
      <c r="O107" s="19" t="s">
        <v>328</v>
      </c>
    </row>
    <row r="108" spans="1:15" x14ac:dyDescent="0.25">
      <c r="A108" s="19" t="s">
        <v>330</v>
      </c>
      <c r="B108" s="19" t="s">
        <v>315</v>
      </c>
      <c r="C108" s="19">
        <v>2006</v>
      </c>
      <c r="D108" s="19" t="s">
        <v>331</v>
      </c>
      <c r="E108" s="19" t="s">
        <v>89</v>
      </c>
      <c r="F108" s="23" t="str">
        <f>VLOOKUP(A108,AddInfo!$A:$F,3,FALSE)</f>
        <v>Predictor</v>
      </c>
      <c r="G108" s="23" t="str">
        <f>VLOOKUP(A108,AddInfo!$A:$F,4,FALSE)</f>
        <v>t=4.3 in mv reg</v>
      </c>
      <c r="H108" s="23" t="s">
        <v>4544</v>
      </c>
      <c r="I108" s="23" t="s">
        <v>15</v>
      </c>
      <c r="J108" s="23" t="s">
        <v>325</v>
      </c>
      <c r="K108" s="20">
        <v>1968</v>
      </c>
      <c r="L108" s="20">
        <v>2003</v>
      </c>
      <c r="O108" s="19" t="s">
        <v>330</v>
      </c>
    </row>
    <row r="109" spans="1:15" x14ac:dyDescent="0.25">
      <c r="A109" s="19" t="s">
        <v>319</v>
      </c>
      <c r="B109" s="19" t="s">
        <v>315</v>
      </c>
      <c r="C109" s="19">
        <v>2006</v>
      </c>
      <c r="D109" s="19" t="s">
        <v>320</v>
      </c>
      <c r="E109" s="19" t="s">
        <v>89</v>
      </c>
      <c r="F109" s="23" t="str">
        <f>VLOOKUP(A109,AddInfo!$A:$F,3,FALSE)</f>
        <v>Predictor</v>
      </c>
      <c r="G109" s="23" t="str">
        <f>VLOOKUP(A109,AddInfo!$A:$F,4,FALSE)</f>
        <v>t=4.4 in univar reg</v>
      </c>
      <c r="H109" s="23" t="s">
        <v>4544</v>
      </c>
      <c r="I109" s="23" t="s">
        <v>15</v>
      </c>
      <c r="J109" s="23" t="s">
        <v>218</v>
      </c>
      <c r="K109" s="20">
        <v>1968</v>
      </c>
      <c r="L109" s="20">
        <v>2003</v>
      </c>
      <c r="O109" s="19" t="s">
        <v>2210</v>
      </c>
    </row>
    <row r="110" spans="1:15" x14ac:dyDescent="0.25">
      <c r="A110" s="19" t="s">
        <v>332</v>
      </c>
      <c r="B110" s="19" t="s">
        <v>333</v>
      </c>
      <c r="C110" s="19">
        <v>1998</v>
      </c>
      <c r="D110" s="19" t="s">
        <v>334</v>
      </c>
      <c r="E110" s="19" t="s">
        <v>78</v>
      </c>
      <c r="F110" s="23" t="str">
        <f>VLOOKUP(A110,AddInfo!$A:$F,3,FALSE)</f>
        <v>Predictor</v>
      </c>
      <c r="G110" s="23" t="str">
        <f>VLOOKUP(A110,AddInfo!$A:$F,4,FALSE)</f>
        <v>t=8.9 in univariate reg</v>
      </c>
      <c r="H110" s="23" t="s">
        <v>5033</v>
      </c>
      <c r="I110" s="23" t="s">
        <v>58</v>
      </c>
      <c r="J110" s="23" t="s">
        <v>228</v>
      </c>
      <c r="K110" s="20">
        <v>1962</v>
      </c>
      <c r="L110" s="20">
        <v>1991</v>
      </c>
      <c r="O110" s="19" t="s">
        <v>2450</v>
      </c>
    </row>
    <row r="111" spans="1:15" x14ac:dyDescent="0.25">
      <c r="A111" s="19" t="s">
        <v>5191</v>
      </c>
      <c r="B111" s="19" t="s">
        <v>337</v>
      </c>
      <c r="C111" s="19">
        <v>1985</v>
      </c>
      <c r="D111" s="19" t="s">
        <v>340</v>
      </c>
      <c r="E111" s="19" t="s">
        <v>89</v>
      </c>
      <c r="F111" s="23" t="str">
        <f>VLOOKUP(A111,AddInfo!$A:$F,3,FALSE)</f>
        <v>Predictor</v>
      </c>
      <c r="G111" s="23" t="str">
        <f>VLOOKUP(A111,AddInfo!$A:$F,4,FALSE)</f>
        <v>t=3.3 in long-short</v>
      </c>
      <c r="H111" s="23" t="s">
        <v>4544</v>
      </c>
      <c r="I111" s="23" t="s">
        <v>95</v>
      </c>
      <c r="J111" s="23" t="s">
        <v>325</v>
      </c>
      <c r="K111" s="20">
        <v>1929</v>
      </c>
      <c r="L111" s="20">
        <v>1982</v>
      </c>
      <c r="M111" s="20">
        <v>7</v>
      </c>
      <c r="O111" s="19" t="s">
        <v>339</v>
      </c>
    </row>
    <row r="112" spans="1:15" x14ac:dyDescent="0.25">
      <c r="A112" s="19" t="s">
        <v>5193</v>
      </c>
      <c r="B112" s="19" t="s">
        <v>337</v>
      </c>
      <c r="C112" s="19">
        <v>1985</v>
      </c>
      <c r="D112" s="19" t="s">
        <v>5194</v>
      </c>
      <c r="E112" s="19" t="s">
        <v>89</v>
      </c>
      <c r="F112" s="23" t="str">
        <f>VLOOKUP(A112,AddInfo!$A:$F,3,FALSE)</f>
        <v>Predictor</v>
      </c>
      <c r="G112" s="23" t="str">
        <f>VLOOKUP(A112,AddInfo!$A:$F,4,FALSE)</f>
        <v xml:space="preserve">large ret in similar long-short </v>
      </c>
      <c r="H112" s="23" t="s">
        <v>4544</v>
      </c>
      <c r="I112" s="23" t="s">
        <v>95</v>
      </c>
      <c r="J112" s="23" t="s">
        <v>325</v>
      </c>
      <c r="K112" s="20">
        <v>1933</v>
      </c>
      <c r="L112" s="20">
        <v>1980</v>
      </c>
      <c r="O112" s="19" t="s">
        <v>2390</v>
      </c>
    </row>
    <row r="113" spans="1:15" x14ac:dyDescent="0.25">
      <c r="A113" s="19" t="s">
        <v>343</v>
      </c>
      <c r="B113" s="19" t="s">
        <v>344</v>
      </c>
      <c r="C113" s="19">
        <v>2001</v>
      </c>
      <c r="D113" s="19" t="s">
        <v>345</v>
      </c>
      <c r="E113" s="19" t="s">
        <v>57</v>
      </c>
      <c r="F113" s="23" t="str">
        <f>VLOOKUP(A113,AddInfo!$A:$F,3,FALSE)</f>
        <v>Predictor</v>
      </c>
      <c r="G113" s="23" t="str">
        <f>VLOOKUP(A113,AddInfo!$A:$F,4,FALSE)</f>
        <v>35 bps spread in port sort</v>
      </c>
      <c r="H113" s="23" t="s">
        <v>4544</v>
      </c>
      <c r="I113" s="23" t="s">
        <v>165</v>
      </c>
      <c r="J113" s="23" t="s">
        <v>347</v>
      </c>
      <c r="K113" s="20">
        <v>1976</v>
      </c>
      <c r="L113" s="20">
        <v>1993</v>
      </c>
      <c r="O113" s="19" t="s">
        <v>343</v>
      </c>
    </row>
    <row r="114" spans="1:15" x14ac:dyDescent="0.25">
      <c r="A114" s="19" t="s">
        <v>348</v>
      </c>
      <c r="B114" s="19" t="s">
        <v>349</v>
      </c>
      <c r="C114" s="19">
        <v>2004</v>
      </c>
      <c r="D114" s="19" t="s">
        <v>350</v>
      </c>
      <c r="E114" s="19" t="s">
        <v>169</v>
      </c>
      <c r="F114" s="23" t="str">
        <f>VLOOKUP(A114,AddInfo!$A:$F,3,FALSE)</f>
        <v>Predictor</v>
      </c>
      <c r="G114" s="23" t="str">
        <f>VLOOKUP(A114,AddInfo!$A:$F,4,FALSE)</f>
        <v>t=4.4 in conservative long-short</v>
      </c>
      <c r="H114" s="23" t="s">
        <v>4544</v>
      </c>
      <c r="I114" s="23" t="s">
        <v>95</v>
      </c>
      <c r="J114" s="23" t="s">
        <v>147</v>
      </c>
      <c r="K114" s="20">
        <v>1962</v>
      </c>
      <c r="L114" s="20">
        <v>1998</v>
      </c>
      <c r="O114" s="19" t="s">
        <v>4462</v>
      </c>
    </row>
    <row r="115" spans="1:15" x14ac:dyDescent="0.25">
      <c r="A115" s="19" t="s">
        <v>352</v>
      </c>
      <c r="B115" s="19" t="s">
        <v>5286</v>
      </c>
      <c r="C115" s="19">
        <v>2004</v>
      </c>
      <c r="D115" s="19" t="s">
        <v>353</v>
      </c>
      <c r="E115" s="19" t="s">
        <v>14</v>
      </c>
      <c r="F115" s="23" t="str">
        <f>VLOOKUP(A115,AddInfo!$A:$F,3,FALSE)</f>
        <v>Predictor</v>
      </c>
      <c r="G115" s="23" t="str">
        <f>VLOOKUP(A115,AddInfo!$A:$F,4,FALSE)</f>
        <v>t=2.77 in port sort</v>
      </c>
      <c r="H115" s="23" t="s">
        <v>4544</v>
      </c>
      <c r="I115" s="23" t="s">
        <v>15</v>
      </c>
      <c r="J115" s="23" t="s">
        <v>147</v>
      </c>
      <c r="K115" s="20">
        <v>1973</v>
      </c>
      <c r="L115" s="20">
        <v>1997</v>
      </c>
      <c r="O115" s="19" t="s">
        <v>2417</v>
      </c>
    </row>
    <row r="116" spans="1:15" x14ac:dyDescent="0.25">
      <c r="A116" s="19" t="s">
        <v>3091</v>
      </c>
      <c r="B116" s="19" t="s">
        <v>5286</v>
      </c>
      <c r="C116" s="19">
        <v>2004</v>
      </c>
      <c r="D116" s="19" t="s">
        <v>4401</v>
      </c>
      <c r="E116" s="19" t="s">
        <v>14</v>
      </c>
      <c r="F116" s="23" t="str">
        <f>VLOOKUP(A116,AddInfo!$A:$F,3,FALSE)</f>
        <v>Placebo</v>
      </c>
      <c r="G116" s="23" t="str">
        <f>VLOOKUP(A116,AddInfo!$A:$F,4,FALSE)</f>
        <v>HXZ variant</v>
      </c>
      <c r="H116" s="23" t="s">
        <v>4544</v>
      </c>
      <c r="I116" s="23" t="s">
        <v>15</v>
      </c>
      <c r="J116" s="23" t="s">
        <v>147</v>
      </c>
      <c r="K116" s="20">
        <v>1973</v>
      </c>
      <c r="L116" s="20">
        <v>1997</v>
      </c>
      <c r="O116" s="19" t="s">
        <v>4463</v>
      </c>
    </row>
    <row r="117" spans="1:15" x14ac:dyDescent="0.25">
      <c r="A117" s="19" t="s">
        <v>356</v>
      </c>
      <c r="B117" s="19" t="s">
        <v>357</v>
      </c>
      <c r="C117" s="19">
        <v>1995</v>
      </c>
      <c r="D117" s="19" t="s">
        <v>358</v>
      </c>
      <c r="E117" s="19" t="s">
        <v>89</v>
      </c>
      <c r="F117" s="23" t="str">
        <f>VLOOKUP(A117,AddInfo!$A:$F,3,FALSE)</f>
        <v>Predictor</v>
      </c>
      <c r="G117" s="23" t="str">
        <f>VLOOKUP(A117,AddInfo!$A:$F,4,FALSE)</f>
        <v xml:space="preserve">t = 3.6 in event study </v>
      </c>
      <c r="H117" s="23" t="s">
        <v>5033</v>
      </c>
      <c r="I117" s="23" t="s">
        <v>311</v>
      </c>
      <c r="J117" s="23" t="s">
        <v>20</v>
      </c>
      <c r="K117" s="20">
        <v>1962</v>
      </c>
      <c r="L117" s="20">
        <v>1990</v>
      </c>
      <c r="O117" s="19" t="s">
        <v>356</v>
      </c>
    </row>
    <row r="118" spans="1:15" x14ac:dyDescent="0.25">
      <c r="A118" s="19" t="s">
        <v>359</v>
      </c>
      <c r="B118" s="19" t="s">
        <v>360</v>
      </c>
      <c r="C118" s="19">
        <v>1998</v>
      </c>
      <c r="D118" s="19" t="s">
        <v>361</v>
      </c>
      <c r="E118" s="19" t="s">
        <v>57</v>
      </c>
      <c r="F118" s="23" t="str">
        <f>VLOOKUP(A118,AddInfo!$A:$F,3,FALSE)</f>
        <v>Predictor</v>
      </c>
      <c r="G118" s="23" t="str">
        <f>VLOOKUP(A118,AddInfo!$A:$F,4,FALSE)</f>
        <v>t=3.36 in LS port</v>
      </c>
      <c r="H118" s="23" t="s">
        <v>5033</v>
      </c>
      <c r="I118" s="23" t="s">
        <v>15</v>
      </c>
      <c r="J118" s="23" t="s">
        <v>245</v>
      </c>
      <c r="K118" s="20">
        <v>1981</v>
      </c>
      <c r="L118" s="20">
        <v>1995</v>
      </c>
      <c r="O118" s="19" t="s">
        <v>359</v>
      </c>
    </row>
    <row r="119" spans="1:15" x14ac:dyDescent="0.25">
      <c r="A119" s="19" t="s">
        <v>3112</v>
      </c>
      <c r="B119" s="19" t="s">
        <v>360</v>
      </c>
      <c r="C119" s="19">
        <v>1998</v>
      </c>
      <c r="D119" s="19" t="s">
        <v>4402</v>
      </c>
      <c r="E119" s="19" t="s">
        <v>57</v>
      </c>
      <c r="F119" s="23" t="str">
        <f>VLOOKUP(A119,AddInfo!$A:$F,3,FALSE)</f>
        <v>Placebo</v>
      </c>
      <c r="G119" s="23" t="str">
        <f>VLOOKUP(A119,AddInfo!$A:$F,4,FALSE)</f>
        <v>HXZ variant</v>
      </c>
      <c r="H119" s="23" t="s">
        <v>5033</v>
      </c>
      <c r="I119" s="23" t="s">
        <v>15</v>
      </c>
      <c r="J119" s="23" t="s">
        <v>245</v>
      </c>
      <c r="K119" s="20">
        <v>1981</v>
      </c>
      <c r="L119" s="20">
        <v>1995</v>
      </c>
      <c r="O119" s="19" t="s">
        <v>4464</v>
      </c>
    </row>
    <row r="120" spans="1:15" x14ac:dyDescent="0.25">
      <c r="A120" s="19" t="s">
        <v>365</v>
      </c>
      <c r="B120" s="19" t="s">
        <v>360</v>
      </c>
      <c r="C120" s="19">
        <v>1998</v>
      </c>
      <c r="D120" s="19" t="s">
        <v>366</v>
      </c>
      <c r="E120" s="19" t="s">
        <v>57</v>
      </c>
      <c r="F120" s="23" t="str">
        <f>VLOOKUP(A120,AddInfo!$A:$F,3,FALSE)</f>
        <v>Placebo</v>
      </c>
      <c r="G120" s="23" t="str">
        <f>VLOOKUP(A120,AddInfo!$A:$F,4,FALSE)</f>
        <v>t=1.59 in univar reg</v>
      </c>
      <c r="H120" s="23" t="s">
        <v>4544</v>
      </c>
      <c r="I120" s="23" t="s">
        <v>15</v>
      </c>
      <c r="J120" s="23" t="s">
        <v>245</v>
      </c>
      <c r="K120" s="20">
        <v>1981</v>
      </c>
      <c r="L120" s="20">
        <v>1995</v>
      </c>
      <c r="O120" s="19" t="s">
        <v>365</v>
      </c>
    </row>
    <row r="121" spans="1:15" x14ac:dyDescent="0.25">
      <c r="A121" s="19" t="s">
        <v>3102</v>
      </c>
      <c r="B121" s="19" t="s">
        <v>360</v>
      </c>
      <c r="C121" s="19">
        <v>1998</v>
      </c>
      <c r="D121" s="19" t="s">
        <v>4403</v>
      </c>
      <c r="E121" s="19" t="s">
        <v>57</v>
      </c>
      <c r="F121" s="23" t="str">
        <f>VLOOKUP(A121,AddInfo!$A:$F,3,FALSE)</f>
        <v>Placebo</v>
      </c>
      <c r="G121" s="23" t="str">
        <f>VLOOKUP(A121,AddInfo!$A:$F,4,FALSE)</f>
        <v>HXZ variant</v>
      </c>
      <c r="H121" s="23" t="s">
        <v>4544</v>
      </c>
      <c r="I121" s="23" t="s">
        <v>15</v>
      </c>
      <c r="J121" s="23" t="s">
        <v>245</v>
      </c>
      <c r="K121" s="20">
        <v>1981</v>
      </c>
      <c r="L121" s="20">
        <v>1995</v>
      </c>
      <c r="O121" s="19" t="s">
        <v>4465</v>
      </c>
    </row>
    <row r="122" spans="1:15" x14ac:dyDescent="0.25">
      <c r="A122" s="19" t="s">
        <v>370</v>
      </c>
      <c r="B122" s="19" t="s">
        <v>371</v>
      </c>
      <c r="C122" s="19">
        <v>2001</v>
      </c>
      <c r="D122" s="19" t="s">
        <v>372</v>
      </c>
      <c r="E122" s="19" t="s">
        <v>89</v>
      </c>
      <c r="F122" s="23" t="str">
        <f>VLOOKUP(A122,AddInfo!$A:$F,3,FALSE)</f>
        <v>Predictor</v>
      </c>
      <c r="G122" s="23" t="str">
        <f>VLOOKUP(A122,AddInfo!$A:$F,4,FALSE)</f>
        <v>t=11 in event study w/ special data</v>
      </c>
      <c r="H122" s="23" t="s">
        <v>5033</v>
      </c>
      <c r="I122" s="23" t="s">
        <v>311</v>
      </c>
      <c r="J122" s="23" t="s">
        <v>20</v>
      </c>
      <c r="K122" s="20">
        <v>1986</v>
      </c>
      <c r="L122" s="20">
        <v>1998</v>
      </c>
      <c r="O122" s="19" t="s">
        <v>370</v>
      </c>
    </row>
    <row r="123" spans="1:15" x14ac:dyDescent="0.25">
      <c r="A123" s="19" t="s">
        <v>373</v>
      </c>
      <c r="B123" s="19" t="s">
        <v>374</v>
      </c>
      <c r="C123" s="19">
        <v>2002</v>
      </c>
      <c r="D123" s="19" t="s">
        <v>375</v>
      </c>
      <c r="E123" s="19" t="s">
        <v>89</v>
      </c>
      <c r="F123" s="23" t="str">
        <f>VLOOKUP(A123,AddInfo!$A:$F,3,FALSE)</f>
        <v>Predictor</v>
      </c>
      <c r="G123" s="23" t="str">
        <f>VLOOKUP(A123,AddInfo!$A:$F,4,FALSE)</f>
        <v>t=2.9 in port sort</v>
      </c>
      <c r="H123" s="23" t="s">
        <v>4544</v>
      </c>
      <c r="I123" s="23" t="s">
        <v>152</v>
      </c>
      <c r="J123" s="23" t="s">
        <v>96</v>
      </c>
      <c r="K123" s="20">
        <v>1976</v>
      </c>
      <c r="L123" s="20">
        <v>2000</v>
      </c>
      <c r="O123" s="19" t="s">
        <v>2341</v>
      </c>
    </row>
    <row r="124" spans="1:15" x14ac:dyDescent="0.25">
      <c r="A124" s="19" t="s">
        <v>378</v>
      </c>
      <c r="B124" s="19" t="s">
        <v>379</v>
      </c>
      <c r="C124" s="19">
        <v>1979</v>
      </c>
      <c r="D124" s="19" t="s">
        <v>380</v>
      </c>
      <c r="E124" s="19" t="s">
        <v>57</v>
      </c>
      <c r="F124" s="23" t="str">
        <f>VLOOKUP(A124,AddInfo!$A:$F,3,FALSE)</f>
        <v>Placebo</v>
      </c>
      <c r="G124" s="23" t="str">
        <f>VLOOKUP(A124,AddInfo!$A:$F,4,FALSE)</f>
        <v>only shown to forecast beta</v>
      </c>
      <c r="H124" s="23" t="s">
        <v>4544</v>
      </c>
      <c r="I124" s="23" t="s">
        <v>95</v>
      </c>
      <c r="J124" s="23" t="s">
        <v>4284</v>
      </c>
      <c r="K124" s="20">
        <v>1955</v>
      </c>
      <c r="L124" s="20">
        <v>1974</v>
      </c>
      <c r="O124" s="19" t="s">
        <v>378</v>
      </c>
    </row>
    <row r="125" spans="1:15" x14ac:dyDescent="0.25">
      <c r="A125" s="19" t="s">
        <v>381</v>
      </c>
      <c r="B125" s="19" t="s">
        <v>382</v>
      </c>
      <c r="C125" s="19">
        <v>2003</v>
      </c>
      <c r="D125" s="19" t="s">
        <v>383</v>
      </c>
      <c r="E125" s="19" t="s">
        <v>169</v>
      </c>
      <c r="F125" s="23" t="str">
        <f>VLOOKUP(A125,AddInfo!$A:$F,3,FALSE)</f>
        <v>Predictor</v>
      </c>
      <c r="G125" s="23" t="str">
        <f>VLOOKUP(A125,AddInfo!$A:$F,4,FALSE)</f>
        <v>t=5.7 in mv reg</v>
      </c>
      <c r="H125" s="23" t="s">
        <v>4544</v>
      </c>
      <c r="I125" s="23" t="s">
        <v>152</v>
      </c>
      <c r="J125" s="23" t="s">
        <v>384</v>
      </c>
      <c r="K125" s="20">
        <v>1988</v>
      </c>
      <c r="L125" s="20">
        <v>1999</v>
      </c>
      <c r="O125" s="19" t="s">
        <v>2324</v>
      </c>
    </row>
    <row r="126" spans="1:15" x14ac:dyDescent="0.25">
      <c r="A126" s="19" t="s">
        <v>385</v>
      </c>
      <c r="B126" s="19" t="s">
        <v>386</v>
      </c>
      <c r="C126" s="19">
        <v>2002</v>
      </c>
      <c r="D126" s="19" t="s">
        <v>387</v>
      </c>
      <c r="E126" s="19" t="s">
        <v>89</v>
      </c>
      <c r="F126" s="23" t="str">
        <f>VLOOKUP(A126,AddInfo!$A:$F,3,FALSE)</f>
        <v>Predictor</v>
      </c>
      <c r="G126" s="23" t="str">
        <f>VLOOKUP(A126,AddInfo!$A:$F,4,FALSE)</f>
        <v>t=2.5 in mv reg</v>
      </c>
      <c r="H126" s="23" t="s">
        <v>4544</v>
      </c>
      <c r="I126" s="23" t="s">
        <v>58</v>
      </c>
      <c r="J126" s="23" t="s">
        <v>59</v>
      </c>
      <c r="K126" s="20">
        <v>1984</v>
      </c>
      <c r="L126" s="20">
        <v>1998</v>
      </c>
      <c r="O126" s="19" t="s">
        <v>4458</v>
      </c>
    </row>
    <row r="127" spans="1:15" x14ac:dyDescent="0.25">
      <c r="A127" s="19" t="s">
        <v>389</v>
      </c>
      <c r="B127" s="19" t="s">
        <v>390</v>
      </c>
      <c r="C127" s="19">
        <v>2004</v>
      </c>
      <c r="D127" s="19" t="s">
        <v>391</v>
      </c>
      <c r="E127" s="19" t="s">
        <v>89</v>
      </c>
      <c r="F127" s="23" t="str">
        <f>VLOOKUP(A127,AddInfo!$A:$F,3,FALSE)</f>
        <v>Predictor</v>
      </c>
      <c r="G127" s="23" t="str">
        <f>VLOOKUP(A127,AddInfo!$A:$F,4,FALSE)</f>
        <v>t=3.5 in long-short</v>
      </c>
      <c r="H127" s="23" t="s">
        <v>5033</v>
      </c>
      <c r="I127" s="23" t="s">
        <v>311</v>
      </c>
      <c r="J127" s="23" t="s">
        <v>259</v>
      </c>
      <c r="K127" s="20">
        <v>1974</v>
      </c>
      <c r="L127" s="20">
        <v>2001</v>
      </c>
      <c r="O127" s="19" t="s">
        <v>389</v>
      </c>
    </row>
    <row r="128" spans="1:15" x14ac:dyDescent="0.25">
      <c r="A128" s="19" t="s">
        <v>393</v>
      </c>
      <c r="B128" s="19" t="s">
        <v>394</v>
      </c>
      <c r="C128" s="19">
        <v>2013</v>
      </c>
      <c r="D128" s="19" t="s">
        <v>5046</v>
      </c>
      <c r="E128" s="19" t="s">
        <v>89</v>
      </c>
      <c r="F128" s="23" t="str">
        <f>VLOOKUP(A128,AddInfo!$A:$F,3,FALSE)</f>
        <v>Predictor</v>
      </c>
      <c r="G128" s="23" t="str">
        <f>VLOOKUP(A128,AddInfo!$A:$F,4,FALSE)</f>
        <v>t=2.9 in port sort</v>
      </c>
      <c r="H128" s="23" t="s">
        <v>4544</v>
      </c>
      <c r="I128" s="23" t="s">
        <v>15</v>
      </c>
      <c r="J128" s="23" t="s">
        <v>259</v>
      </c>
      <c r="K128" s="20">
        <v>1970</v>
      </c>
      <c r="L128" s="20">
        <v>2008</v>
      </c>
      <c r="O128" s="19" t="s">
        <v>393</v>
      </c>
    </row>
    <row r="129" spans="1:15" x14ac:dyDescent="0.25">
      <c r="A129" s="19" t="s">
        <v>4466</v>
      </c>
      <c r="B129" s="19" t="s">
        <v>394</v>
      </c>
      <c r="C129" s="19">
        <v>2013</v>
      </c>
      <c r="D129" s="19" t="s">
        <v>5280</v>
      </c>
      <c r="E129" s="19" t="s">
        <v>89</v>
      </c>
      <c r="F129" s="23" t="str">
        <f>VLOOKUP(A129,AddInfo!$A:$F,3,FALSE)</f>
        <v>Placebo</v>
      </c>
      <c r="G129" s="23" t="str">
        <f>VLOOKUP(A129,AddInfo!$A:$F,4,FALSE)</f>
        <v>HXZ variant</v>
      </c>
      <c r="H129" s="23" t="s">
        <v>4544</v>
      </c>
      <c r="I129" s="23" t="s">
        <v>15</v>
      </c>
      <c r="J129" s="23" t="s">
        <v>259</v>
      </c>
      <c r="K129" s="20">
        <v>1970</v>
      </c>
      <c r="L129" s="20">
        <v>2008</v>
      </c>
      <c r="O129" s="19" t="s">
        <v>4466</v>
      </c>
    </row>
    <row r="130" spans="1:15" x14ac:dyDescent="0.25">
      <c r="A130" s="19" t="s">
        <v>402</v>
      </c>
      <c r="B130" s="19" t="s">
        <v>400</v>
      </c>
      <c r="C130" s="19">
        <v>2001</v>
      </c>
      <c r="D130" s="19" t="s">
        <v>403</v>
      </c>
      <c r="E130" s="19" t="s">
        <v>14</v>
      </c>
      <c r="F130" s="23" t="str">
        <f>VLOOKUP(A130,AddInfo!$A:$F,3,FALSE)</f>
        <v>Placebo</v>
      </c>
      <c r="G130" s="23" t="str">
        <f>VLOOKUP(A130,AddInfo!$A:$F,4,FALSE)</f>
        <v>spread in median ret each leg size adj</v>
      </c>
      <c r="H130" s="23" t="s">
        <v>4544</v>
      </c>
      <c r="I130" s="23" t="s">
        <v>152</v>
      </c>
      <c r="J130" s="23" t="s">
        <v>4283</v>
      </c>
      <c r="K130" s="20">
        <v>1982</v>
      </c>
      <c r="L130" s="20">
        <v>1998</v>
      </c>
      <c r="O130" s="19" t="s">
        <v>402</v>
      </c>
    </row>
    <row r="131" spans="1:15" x14ac:dyDescent="0.25">
      <c r="A131" s="19" t="s">
        <v>399</v>
      </c>
      <c r="B131" s="19" t="s">
        <v>400</v>
      </c>
      <c r="C131" s="19">
        <v>2001</v>
      </c>
      <c r="D131" s="19" t="s">
        <v>4404</v>
      </c>
      <c r="E131" s="19" t="s">
        <v>14</v>
      </c>
      <c r="F131" s="23" t="str">
        <f>VLOOKUP(A131,AddInfo!$A:$F,3,FALSE)</f>
        <v>Predictor</v>
      </c>
      <c r="G131" s="23" t="str">
        <f>VLOOKUP(A131,AddInfo!$A:$F,4,FALSE)</f>
        <v>t=5 in long-short size adjusted</v>
      </c>
      <c r="H131" s="23" t="s">
        <v>4544</v>
      </c>
      <c r="I131" s="23" t="s">
        <v>152</v>
      </c>
      <c r="J131" s="23" t="s">
        <v>147</v>
      </c>
      <c r="K131" s="20">
        <v>1982</v>
      </c>
      <c r="L131" s="20">
        <v>1998</v>
      </c>
      <c r="O131" s="19" t="s">
        <v>2339</v>
      </c>
    </row>
    <row r="132" spans="1:15" x14ac:dyDescent="0.25">
      <c r="A132" s="19" t="s">
        <v>404</v>
      </c>
      <c r="B132" s="19" t="s">
        <v>405</v>
      </c>
      <c r="C132" s="19">
        <v>2003</v>
      </c>
      <c r="D132" s="19" t="s">
        <v>5274</v>
      </c>
      <c r="E132" s="19" t="s">
        <v>14</v>
      </c>
      <c r="F132" s="23" t="str">
        <f>VLOOKUP(A132,AddInfo!$A:$F,3,FALSE)</f>
        <v>Predictor</v>
      </c>
      <c r="G132" s="23" t="str">
        <f>VLOOKUP(A132,AddInfo!$A:$F,4,FALSE)</f>
        <v>61 bps spread in long-short</v>
      </c>
      <c r="H132" s="23" t="s">
        <v>4544</v>
      </c>
      <c r="I132" s="23" t="s">
        <v>15</v>
      </c>
      <c r="J132" s="23" t="s">
        <v>302</v>
      </c>
      <c r="K132" s="20">
        <v>1964</v>
      </c>
      <c r="L132" s="20">
        <v>1993</v>
      </c>
      <c r="O132" s="19" t="s">
        <v>2225</v>
      </c>
    </row>
    <row r="133" spans="1:15" x14ac:dyDescent="0.25">
      <c r="A133" s="19" t="s">
        <v>409</v>
      </c>
      <c r="B133" s="19" t="s">
        <v>410</v>
      </c>
      <c r="C133" s="19">
        <v>1992</v>
      </c>
      <c r="D133" s="19" t="s">
        <v>411</v>
      </c>
      <c r="E133" s="19" t="s">
        <v>89</v>
      </c>
      <c r="F133" s="23" t="str">
        <f>VLOOKUP(A133,AddInfo!$A:$F,3,FALSE)</f>
        <v>Predictor</v>
      </c>
      <c r="G133" s="23" t="str">
        <f>VLOOKUP(A133,AddInfo!$A:$F,4,FALSE)</f>
        <v>t=5.7 in univar reg</v>
      </c>
      <c r="H133" s="23" t="s">
        <v>4544</v>
      </c>
      <c r="I133" s="23" t="s">
        <v>15</v>
      </c>
      <c r="J133" s="23" t="s">
        <v>147</v>
      </c>
      <c r="K133" s="20">
        <v>1963</v>
      </c>
      <c r="L133" s="20">
        <v>1990</v>
      </c>
      <c r="O133" s="19" t="s">
        <v>409</v>
      </c>
    </row>
    <row r="134" spans="1:15" x14ac:dyDescent="0.25">
      <c r="A134" s="19" t="s">
        <v>3085</v>
      </c>
      <c r="B134" s="19" t="s">
        <v>410</v>
      </c>
      <c r="C134" s="19">
        <v>1992</v>
      </c>
      <c r="D134" s="19" t="s">
        <v>3084</v>
      </c>
      <c r="E134" s="19" t="s">
        <v>89</v>
      </c>
      <c r="F134" s="23" t="str">
        <f>VLOOKUP(A134,AddInfo!$A:$F,3,FALSE)</f>
        <v>Placebo</v>
      </c>
      <c r="G134" s="23" t="str">
        <f>VLOOKUP(A134,AddInfo!$A:$F,4,FALSE)</f>
        <v>HXZ variant</v>
      </c>
      <c r="H134" s="23" t="s">
        <v>4544</v>
      </c>
      <c r="I134" s="23" t="s">
        <v>15</v>
      </c>
      <c r="J134" s="23" t="s">
        <v>147</v>
      </c>
      <c r="K134" s="20">
        <v>1975</v>
      </c>
      <c r="L134" s="20">
        <v>1990</v>
      </c>
      <c r="O134" s="19" t="s">
        <v>3085</v>
      </c>
    </row>
    <row r="135" spans="1:15" x14ac:dyDescent="0.25">
      <c r="A135" s="19" t="s">
        <v>3130</v>
      </c>
      <c r="B135" s="19" t="s">
        <v>410</v>
      </c>
      <c r="C135" s="19">
        <v>1992</v>
      </c>
      <c r="D135" s="19" t="s">
        <v>3181</v>
      </c>
      <c r="E135" s="19" t="s">
        <v>3179</v>
      </c>
      <c r="F135" s="23" t="str">
        <f>VLOOKUP(A135,AddInfo!$A:$F,3,FALSE)</f>
        <v>Predictor</v>
      </c>
      <c r="G135" s="23" t="str">
        <f>VLOOKUP(A135,AddInfo!$A:$F,4,FALSE)</f>
        <v>t=5.71 in univariate reg</v>
      </c>
      <c r="H135" s="23" t="s">
        <v>4544</v>
      </c>
      <c r="I135" s="23" t="s">
        <v>15</v>
      </c>
      <c r="J135" s="23" t="s">
        <v>147</v>
      </c>
      <c r="K135" s="20">
        <v>1963</v>
      </c>
      <c r="L135" s="20">
        <v>1990</v>
      </c>
      <c r="O135" s="19" t="s">
        <v>3130</v>
      </c>
    </row>
    <row r="136" spans="1:15" x14ac:dyDescent="0.25">
      <c r="A136" s="19" t="s">
        <v>414</v>
      </c>
      <c r="B136" s="19" t="s">
        <v>410</v>
      </c>
      <c r="C136" s="19">
        <v>1992</v>
      </c>
      <c r="D136" s="19" t="s">
        <v>415</v>
      </c>
      <c r="E136" s="19" t="s">
        <v>89</v>
      </c>
      <c r="F136" s="23" t="str">
        <f>VLOOKUP(A136,AddInfo!$A:$F,3,FALSE)</f>
        <v>Predictor</v>
      </c>
      <c r="G136" s="23" t="str">
        <f>VLOOKUP(A136,AddInfo!$A:$F,4,FALSE)</f>
        <v>t=5.3 in mv reg</v>
      </c>
      <c r="H136" s="23" t="s">
        <v>4544</v>
      </c>
      <c r="I136" s="23" t="s">
        <v>15</v>
      </c>
      <c r="J136" s="23" t="s">
        <v>201</v>
      </c>
      <c r="K136" s="20">
        <v>1963</v>
      </c>
      <c r="L136" s="20">
        <v>1990</v>
      </c>
      <c r="O136" s="19" t="s">
        <v>4467</v>
      </c>
    </row>
    <row r="137" spans="1:15" x14ac:dyDescent="0.25">
      <c r="A137" s="19" t="s">
        <v>417</v>
      </c>
      <c r="B137" s="19" t="s">
        <v>410</v>
      </c>
      <c r="C137" s="19">
        <v>1992</v>
      </c>
      <c r="D137" s="19" t="s">
        <v>418</v>
      </c>
      <c r="E137" s="19" t="s">
        <v>89</v>
      </c>
      <c r="F137" s="23" t="str">
        <f>VLOOKUP(A137,AddInfo!$A:$F,3,FALSE)</f>
        <v>Placebo</v>
      </c>
      <c r="G137" s="23" t="str">
        <f>VLOOKUP(A137,AddInfo!$A:$F,4,FALSE)</f>
        <v>HXZ variant</v>
      </c>
      <c r="H137" s="23" t="s">
        <v>4544</v>
      </c>
      <c r="I137" s="23" t="s">
        <v>15</v>
      </c>
      <c r="J137" s="23" t="s">
        <v>201</v>
      </c>
      <c r="K137" s="20">
        <v>1973</v>
      </c>
      <c r="L137" s="20">
        <v>1990</v>
      </c>
      <c r="O137" s="19" t="s">
        <v>4468</v>
      </c>
    </row>
    <row r="138" spans="1:15" x14ac:dyDescent="0.25">
      <c r="A138" s="19" t="s">
        <v>419</v>
      </c>
      <c r="B138" s="19" t="s">
        <v>410</v>
      </c>
      <c r="C138" s="19">
        <v>2006</v>
      </c>
      <c r="D138" s="19" t="s">
        <v>420</v>
      </c>
      <c r="E138" s="19" t="s">
        <v>57</v>
      </c>
      <c r="F138" s="23" t="str">
        <f>VLOOKUP(A138,AddInfo!$A:$F,3,FALSE)</f>
        <v>Predictor</v>
      </c>
      <c r="G138" s="23" t="str">
        <f>VLOOKUP(A138,AddInfo!$A:$F,4,FALSE)</f>
        <v>t=2.6 in mv reg</v>
      </c>
      <c r="H138" s="23" t="s">
        <v>4544</v>
      </c>
      <c r="I138" s="23" t="s">
        <v>15</v>
      </c>
      <c r="J138" s="23" t="s">
        <v>117</v>
      </c>
      <c r="K138" s="20">
        <v>1977</v>
      </c>
      <c r="L138" s="20">
        <v>2003</v>
      </c>
      <c r="O138" s="19" t="s">
        <v>2274</v>
      </c>
    </row>
    <row r="139" spans="1:15" x14ac:dyDescent="0.25">
      <c r="A139" s="19" t="s">
        <v>3151</v>
      </c>
      <c r="B139" s="19" t="s">
        <v>410</v>
      </c>
      <c r="C139" s="19">
        <v>2006</v>
      </c>
      <c r="D139" s="19" t="s">
        <v>420</v>
      </c>
      <c r="E139" s="19" t="s">
        <v>57</v>
      </c>
      <c r="F139" s="23" t="str">
        <f>VLOOKUP(A139,AddInfo!$A:$F,3,FALSE)</f>
        <v>Placebo</v>
      </c>
      <c r="G139" s="23" t="str">
        <f>VLOOKUP(A139,AddInfo!$A:$F,4,FALSE)</f>
        <v>HXZ variant</v>
      </c>
      <c r="H139" s="23" t="s">
        <v>4544</v>
      </c>
      <c r="I139" s="23" t="s">
        <v>15</v>
      </c>
      <c r="J139" s="23" t="s">
        <v>117</v>
      </c>
      <c r="K139" s="20">
        <v>1977</v>
      </c>
      <c r="L139" s="20">
        <v>2003</v>
      </c>
      <c r="O139" s="19" t="s">
        <v>4469</v>
      </c>
    </row>
    <row r="140" spans="1:15" x14ac:dyDescent="0.25">
      <c r="A140" s="19" t="s">
        <v>3153</v>
      </c>
      <c r="B140" s="19" t="s">
        <v>410</v>
      </c>
      <c r="C140" s="19">
        <v>2006</v>
      </c>
      <c r="D140" s="19" t="s">
        <v>420</v>
      </c>
      <c r="E140" s="19" t="s">
        <v>57</v>
      </c>
      <c r="F140" s="23" t="str">
        <f>VLOOKUP(A140,AddInfo!$A:$F,3,FALSE)</f>
        <v>Placebo</v>
      </c>
      <c r="G140" s="23" t="str">
        <f>VLOOKUP(A140,AddInfo!$A:$F,4,FALSE)</f>
        <v>HXZ variant</v>
      </c>
      <c r="H140" s="23" t="s">
        <v>4544</v>
      </c>
      <c r="I140" s="23" t="s">
        <v>15</v>
      </c>
      <c r="J140" s="23" t="s">
        <v>117</v>
      </c>
      <c r="K140" s="20">
        <v>1977</v>
      </c>
      <c r="L140" s="20">
        <v>2003</v>
      </c>
      <c r="O140" s="19" t="s">
        <v>4470</v>
      </c>
    </row>
    <row r="141" spans="1:15" x14ac:dyDescent="0.25">
      <c r="A141" s="19" t="s">
        <v>428</v>
      </c>
      <c r="B141" s="19" t="s">
        <v>429</v>
      </c>
      <c r="C141" s="19">
        <v>1973</v>
      </c>
      <c r="D141" s="19" t="s">
        <v>430</v>
      </c>
      <c r="E141" s="19" t="s">
        <v>186</v>
      </c>
      <c r="F141" s="23" t="str">
        <f>VLOOKUP(A141,AddInfo!$A:$F,3,FALSE)</f>
        <v>Predictor</v>
      </c>
      <c r="G141" s="23" t="str">
        <f>VLOOKUP(A141,AddInfo!$A:$F,4,FALSE)</f>
        <v xml:space="preserve">t=2.6 univar reg </v>
      </c>
      <c r="H141" s="23" t="s">
        <v>4544</v>
      </c>
      <c r="I141" s="23" t="s">
        <v>95</v>
      </c>
      <c r="J141" s="23" t="s">
        <v>101</v>
      </c>
      <c r="K141" s="20">
        <v>1929</v>
      </c>
      <c r="L141" s="20">
        <v>1968</v>
      </c>
      <c r="O141" s="19" t="s">
        <v>428</v>
      </c>
    </row>
    <row r="142" spans="1:15" x14ac:dyDescent="0.25">
      <c r="A142" s="19" t="s">
        <v>432</v>
      </c>
      <c r="B142" s="19" t="s">
        <v>429</v>
      </c>
      <c r="C142" s="19">
        <v>1973</v>
      </c>
      <c r="D142" s="19" t="s">
        <v>433</v>
      </c>
      <c r="E142" s="19" t="s">
        <v>186</v>
      </c>
      <c r="F142" s="23" t="str">
        <f>VLOOKUP(A142,AddInfo!$A:$F,3,FALSE)</f>
        <v>Placebo</v>
      </c>
      <c r="G142" s="23" t="str">
        <f>VLOOKUP(A142,AddInfo!$A:$F,4,FALSE)</f>
        <v>t=0.3 in mv reg</v>
      </c>
      <c r="H142" s="23" t="s">
        <v>4544</v>
      </c>
      <c r="I142" s="23" t="s">
        <v>95</v>
      </c>
      <c r="J142" s="23" t="s">
        <v>20</v>
      </c>
      <c r="K142" s="20">
        <v>1929</v>
      </c>
      <c r="L142" s="20">
        <v>1968</v>
      </c>
      <c r="O142" s="19" t="s">
        <v>432</v>
      </c>
    </row>
    <row r="143" spans="1:15" x14ac:dyDescent="0.25">
      <c r="A143" s="19" t="s">
        <v>435</v>
      </c>
      <c r="B143" s="19" t="s">
        <v>436</v>
      </c>
      <c r="C143" s="19">
        <v>1984</v>
      </c>
      <c r="D143" s="19" t="s">
        <v>437</v>
      </c>
      <c r="E143" s="19" t="s">
        <v>14</v>
      </c>
      <c r="F143" s="23" t="str">
        <f>VLOOKUP(A143,AddInfo!$A:$F,3,FALSE)</f>
        <v>Predictor</v>
      </c>
      <c r="G143" s="23" t="str">
        <f>VLOOKUP(A143,AddInfo!$A:$F,4,FALSE)</f>
        <v>huge spread in event study</v>
      </c>
      <c r="H143" s="23" t="s">
        <v>4544</v>
      </c>
      <c r="I143" s="23" t="s">
        <v>152</v>
      </c>
      <c r="J143" s="23" t="s">
        <v>39</v>
      </c>
      <c r="K143" s="20">
        <v>1974</v>
      </c>
      <c r="L143" s="20">
        <v>1981</v>
      </c>
      <c r="O143" s="19" t="s">
        <v>2335</v>
      </c>
    </row>
    <row r="144" spans="1:15" x14ac:dyDescent="0.25">
      <c r="A144" s="19" t="s">
        <v>439</v>
      </c>
      <c r="B144" s="19" t="s">
        <v>5287</v>
      </c>
      <c r="C144" s="19">
        <v>2005</v>
      </c>
      <c r="D144" s="19" t="s">
        <v>441</v>
      </c>
      <c r="E144" s="19" t="s">
        <v>116</v>
      </c>
      <c r="F144" s="23" t="str">
        <f>VLOOKUP(A144,AddInfo!$A:$F,3,FALSE)</f>
        <v>Placebo</v>
      </c>
      <c r="G144" s="23" t="str">
        <f>VLOOKUP(A144,AddInfo!$A:$F,4,FALSE)</f>
        <v>correlated with E/P and factor structure</v>
      </c>
      <c r="H144" s="23" t="s">
        <v>4544</v>
      </c>
      <c r="I144" s="23" t="s">
        <v>15</v>
      </c>
      <c r="J144" s="23" t="s">
        <v>510</v>
      </c>
      <c r="K144" s="20">
        <v>1971</v>
      </c>
      <c r="L144" s="20">
        <v>2002</v>
      </c>
      <c r="O144" s="19" t="s">
        <v>439</v>
      </c>
    </row>
    <row r="145" spans="1:15" x14ac:dyDescent="0.25">
      <c r="A145" s="19" t="s">
        <v>3185</v>
      </c>
      <c r="B145" s="19" t="s">
        <v>5287</v>
      </c>
      <c r="C145" s="19">
        <v>2005</v>
      </c>
      <c r="D145" s="19" t="s">
        <v>3186</v>
      </c>
      <c r="E145" s="19" t="s">
        <v>116</v>
      </c>
      <c r="F145" s="23" t="str">
        <f>VLOOKUP(A145,AddInfo!$A:$F,3,FALSE)</f>
        <v>Placebo</v>
      </c>
      <c r="G145" s="23" t="str">
        <f>VLOOKUP(A145,AddInfo!$A:$F,4,FALSE)</f>
        <v>HXZ variant</v>
      </c>
      <c r="H145" s="23" t="s">
        <v>4544</v>
      </c>
      <c r="I145" s="23" t="s">
        <v>15</v>
      </c>
      <c r="J145" s="23" t="s">
        <v>510</v>
      </c>
      <c r="K145" s="20">
        <v>1971</v>
      </c>
      <c r="L145" s="20">
        <v>2002</v>
      </c>
      <c r="O145" s="19" t="s">
        <v>3185</v>
      </c>
    </row>
    <row r="146" spans="1:15" x14ac:dyDescent="0.25">
      <c r="A146" s="19" t="s">
        <v>443</v>
      </c>
      <c r="B146" s="19" t="s">
        <v>5287</v>
      </c>
      <c r="C146" s="19">
        <v>2004</v>
      </c>
      <c r="D146" s="19" t="s">
        <v>444</v>
      </c>
      <c r="E146" s="19" t="s">
        <v>14</v>
      </c>
      <c r="F146" s="23" t="str">
        <f>VLOOKUP(A146,AddInfo!$A:$F,3,FALSE)</f>
        <v>Placebo</v>
      </c>
      <c r="G146" s="23" t="str">
        <f>VLOOKUP(A146,AddInfo!$A:$F,4,FALSE)</f>
        <v>correlated with BM and other predictors</v>
      </c>
      <c r="H146" s="23" t="s">
        <v>4544</v>
      </c>
      <c r="I146" s="23" t="s">
        <v>15</v>
      </c>
      <c r="J146" s="23" t="s">
        <v>20</v>
      </c>
      <c r="K146" s="20">
        <v>1975</v>
      </c>
      <c r="L146" s="20">
        <v>2001</v>
      </c>
      <c r="O146" s="19" t="s">
        <v>443</v>
      </c>
    </row>
    <row r="147" spans="1:15" x14ac:dyDescent="0.25">
      <c r="A147" s="19" t="s">
        <v>454</v>
      </c>
      <c r="B147" s="19" t="s">
        <v>5287</v>
      </c>
      <c r="C147" s="19">
        <v>2004</v>
      </c>
      <c r="D147" s="19" t="s">
        <v>456</v>
      </c>
      <c r="E147" s="19" t="s">
        <v>14</v>
      </c>
      <c r="F147" s="23" t="str">
        <f>VLOOKUP(A147,AddInfo!$A:$F,3,FALSE)</f>
        <v>Placebo</v>
      </c>
      <c r="G147" s="23" t="str">
        <f>VLOOKUP(A147,AddInfo!$A:$F,4,FALSE)</f>
        <v>correlated with BM and other predictors</v>
      </c>
      <c r="H147" s="23" t="s">
        <v>4544</v>
      </c>
      <c r="I147" s="23" t="s">
        <v>15</v>
      </c>
      <c r="J147" s="23" t="s">
        <v>20</v>
      </c>
      <c r="K147" s="20">
        <v>1975</v>
      </c>
      <c r="L147" s="20">
        <v>2001</v>
      </c>
      <c r="O147" s="19" t="s">
        <v>454</v>
      </c>
    </row>
    <row r="148" spans="1:15" x14ac:dyDescent="0.25">
      <c r="A148" s="19" t="s">
        <v>458</v>
      </c>
      <c r="B148" s="19" t="s">
        <v>5287</v>
      </c>
      <c r="C148" s="19">
        <v>2004</v>
      </c>
      <c r="D148" s="19" t="s">
        <v>459</v>
      </c>
      <c r="E148" s="19" t="s">
        <v>14</v>
      </c>
      <c r="F148" s="23" t="str">
        <f>VLOOKUP(A148,AddInfo!$A:$F,3,FALSE)</f>
        <v>Placebo</v>
      </c>
      <c r="G148" s="23" t="str">
        <f>VLOOKUP(A148,AddInfo!$A:$F,4,FALSE)</f>
        <v>correlated with BM and other predictors</v>
      </c>
      <c r="H148" s="23" t="s">
        <v>4544</v>
      </c>
      <c r="I148" s="23" t="s">
        <v>15</v>
      </c>
      <c r="J148" s="23" t="s">
        <v>20</v>
      </c>
      <c r="K148" s="20">
        <v>1975</v>
      </c>
      <c r="L148" s="20">
        <v>2001</v>
      </c>
      <c r="O148" s="19" t="s">
        <v>458</v>
      </c>
    </row>
    <row r="149" spans="1:15" x14ac:dyDescent="0.25">
      <c r="A149" s="19" t="s">
        <v>461</v>
      </c>
      <c r="B149" s="19" t="s">
        <v>5287</v>
      </c>
      <c r="C149" s="19">
        <v>2004</v>
      </c>
      <c r="D149" s="19" t="s">
        <v>462</v>
      </c>
      <c r="E149" s="19" t="s">
        <v>14</v>
      </c>
      <c r="F149" s="23" t="str">
        <f>VLOOKUP(A149,AddInfo!$A:$F,3,FALSE)</f>
        <v>Placebo</v>
      </c>
      <c r="G149" s="23" t="str">
        <f>VLOOKUP(A149,AddInfo!$A:$F,4,FALSE)</f>
        <v>correlated with BM and other predictors</v>
      </c>
      <c r="H149" s="23" t="s">
        <v>4544</v>
      </c>
      <c r="I149" s="23" t="s">
        <v>15</v>
      </c>
      <c r="J149" s="23" t="s">
        <v>20</v>
      </c>
      <c r="K149" s="20">
        <v>1975</v>
      </c>
      <c r="L149" s="20">
        <v>2001</v>
      </c>
      <c r="O149" s="19" t="s">
        <v>461</v>
      </c>
    </row>
    <row r="150" spans="1:15" x14ac:dyDescent="0.25">
      <c r="A150" s="19" t="s">
        <v>446</v>
      </c>
      <c r="B150" s="19" t="s">
        <v>5287</v>
      </c>
      <c r="C150" s="19">
        <v>2004</v>
      </c>
      <c r="D150" s="19" t="s">
        <v>447</v>
      </c>
      <c r="E150" s="19" t="s">
        <v>14</v>
      </c>
      <c r="F150" s="23" t="str">
        <f>VLOOKUP(A150,AddInfo!$A:$F,3,FALSE)</f>
        <v>Placebo</v>
      </c>
      <c r="G150" s="23" t="str">
        <f>VLOOKUP(A150,AddInfo!$A:$F,4,FALSE)</f>
        <v>correlated with BM and other predictors</v>
      </c>
      <c r="H150" s="23" t="s">
        <v>4544</v>
      </c>
      <c r="I150" s="23" t="s">
        <v>15</v>
      </c>
      <c r="J150" s="23" t="s">
        <v>20</v>
      </c>
      <c r="K150" s="20">
        <v>1975</v>
      </c>
      <c r="L150" s="20">
        <v>2001</v>
      </c>
      <c r="O150" s="19" t="s">
        <v>446</v>
      </c>
    </row>
    <row r="151" spans="1:15" x14ac:dyDescent="0.25">
      <c r="A151" s="19" t="s">
        <v>449</v>
      </c>
      <c r="B151" s="19" t="s">
        <v>5287</v>
      </c>
      <c r="C151" s="19">
        <v>2004</v>
      </c>
      <c r="D151" s="19" t="s">
        <v>450</v>
      </c>
      <c r="E151" s="19" t="s">
        <v>14</v>
      </c>
      <c r="F151" s="23" t="str">
        <f>VLOOKUP(A151,AddInfo!$A:$F,3,FALSE)</f>
        <v>Placebo</v>
      </c>
      <c r="G151" s="23" t="str">
        <f>VLOOKUP(A151,AddInfo!$A:$F,4,FALSE)</f>
        <v>correlated with BM and other predictors</v>
      </c>
      <c r="H151" s="23" t="s">
        <v>4544</v>
      </c>
      <c r="I151" s="23" t="s">
        <v>15</v>
      </c>
      <c r="J151" s="23" t="s">
        <v>20</v>
      </c>
      <c r="K151" s="20">
        <v>1975</v>
      </c>
      <c r="L151" s="20">
        <v>2001</v>
      </c>
      <c r="O151" s="19" t="s">
        <v>449</v>
      </c>
    </row>
    <row r="152" spans="1:15" x14ac:dyDescent="0.25">
      <c r="A152" s="19" t="s">
        <v>452</v>
      </c>
      <c r="B152" s="19" t="s">
        <v>5287</v>
      </c>
      <c r="C152" s="19">
        <v>2004</v>
      </c>
      <c r="D152" s="19" t="s">
        <v>453</v>
      </c>
      <c r="E152" s="19" t="s">
        <v>14</v>
      </c>
      <c r="F152" s="23" t="str">
        <f>VLOOKUP(A152,AddInfo!$A:$F,3,FALSE)</f>
        <v>Placebo</v>
      </c>
      <c r="G152" s="23" t="str">
        <f>VLOOKUP(A152,AddInfo!$A:$F,4,FALSE)</f>
        <v>correlated with BM and other predictors</v>
      </c>
      <c r="H152" s="23" t="s">
        <v>4544</v>
      </c>
      <c r="I152" s="23" t="s">
        <v>15</v>
      </c>
      <c r="J152" s="23" t="s">
        <v>4285</v>
      </c>
      <c r="K152" s="20">
        <v>1975</v>
      </c>
      <c r="L152" s="20">
        <v>2001</v>
      </c>
      <c r="O152" s="19" t="s">
        <v>452</v>
      </c>
    </row>
    <row r="153" spans="1:15" x14ac:dyDescent="0.25">
      <c r="A153" s="19" t="s">
        <v>475</v>
      </c>
      <c r="B153" s="19" t="s">
        <v>465</v>
      </c>
      <c r="C153" s="19">
        <v>1998</v>
      </c>
      <c r="D153" s="19" t="s">
        <v>476</v>
      </c>
      <c r="E153" s="19" t="s">
        <v>116</v>
      </c>
      <c r="F153" s="23" t="str">
        <f>VLOOKUP(A153,AddInfo!$A:$F,3,FALSE)</f>
        <v>Predictor</v>
      </c>
      <c r="G153" s="23" t="str">
        <f>VLOOKUP(A153,AddInfo!$A:$F,4,FALSE)</f>
        <v>p&lt;0.01 in port sort but nonstandard stats</v>
      </c>
      <c r="H153" s="23" t="s">
        <v>4544</v>
      </c>
      <c r="I153" s="23" t="s">
        <v>152</v>
      </c>
      <c r="J153" s="23" t="s">
        <v>147</v>
      </c>
      <c r="K153" s="20">
        <v>1975</v>
      </c>
      <c r="L153" s="20">
        <v>1993</v>
      </c>
      <c r="O153" s="19" t="s">
        <v>475</v>
      </c>
    </row>
    <row r="154" spans="1:15" x14ac:dyDescent="0.25">
      <c r="A154" s="19" t="s">
        <v>464</v>
      </c>
      <c r="B154" s="19" t="s">
        <v>465</v>
      </c>
      <c r="C154" s="19">
        <v>1998</v>
      </c>
      <c r="D154" s="19" t="s">
        <v>466</v>
      </c>
      <c r="E154" s="19" t="s">
        <v>116</v>
      </c>
      <c r="F154" s="23" t="str">
        <f>VLOOKUP(A154,AddInfo!$A:$F,3,FALSE)</f>
        <v>Predictor</v>
      </c>
      <c r="G154" s="23" t="str">
        <f>VLOOKUP(A154,AddInfo!$A:$F,4,FALSE)</f>
        <v>p&lt;0.01 in port sort but nonstandard stats</v>
      </c>
      <c r="H154" s="23" t="s">
        <v>4544</v>
      </c>
      <c r="I154" s="23" t="s">
        <v>152</v>
      </c>
      <c r="J154" s="23" t="s">
        <v>20</v>
      </c>
      <c r="K154" s="20">
        <v>1975</v>
      </c>
      <c r="L154" s="20">
        <v>1993</v>
      </c>
      <c r="O154" s="19" t="s">
        <v>464</v>
      </c>
    </row>
    <row r="155" spans="1:15" x14ac:dyDescent="0.25">
      <c r="A155" s="19" t="s">
        <v>472</v>
      </c>
      <c r="B155" s="19" t="s">
        <v>465</v>
      </c>
      <c r="C155" s="19">
        <v>1998</v>
      </c>
      <c r="D155" s="19" t="s">
        <v>4405</v>
      </c>
      <c r="E155" s="19" t="s">
        <v>116</v>
      </c>
      <c r="F155" s="23" t="str">
        <f>VLOOKUP(A155,AddInfo!$A:$F,3,FALSE)</f>
        <v>Placebo</v>
      </c>
      <c r="G155" s="23" t="str">
        <f>VLOOKUP(A155,AddInfo!$A:$F,4,FALSE)</f>
        <v>not studied.  Ingredient variable.</v>
      </c>
      <c r="H155" s="23" t="s">
        <v>4544</v>
      </c>
      <c r="I155" s="23" t="s">
        <v>95</v>
      </c>
      <c r="J155" s="23" t="s">
        <v>147</v>
      </c>
      <c r="K155" s="20">
        <v>1975</v>
      </c>
      <c r="L155" s="20">
        <v>1993</v>
      </c>
      <c r="O155" s="19" t="s">
        <v>472</v>
      </c>
    </row>
    <row r="156" spans="1:15" x14ac:dyDescent="0.25">
      <c r="A156" s="19" t="s">
        <v>469</v>
      </c>
      <c r="B156" s="19" t="s">
        <v>465</v>
      </c>
      <c r="C156" s="19">
        <v>1998</v>
      </c>
      <c r="D156" s="19" t="s">
        <v>470</v>
      </c>
      <c r="E156" s="19" t="s">
        <v>116</v>
      </c>
      <c r="F156" s="23" t="str">
        <f>VLOOKUP(A156,AddInfo!$A:$F,3,FALSE)</f>
        <v>Predictor</v>
      </c>
      <c r="G156" s="23" t="str">
        <f>VLOOKUP(A156,AddInfo!$A:$F,4,FALSE)</f>
        <v>p&lt;0.01 in reg but nonstandard stats</v>
      </c>
      <c r="H156" s="23" t="s">
        <v>4544</v>
      </c>
      <c r="I156" s="23" t="s">
        <v>15</v>
      </c>
      <c r="J156" s="23" t="s">
        <v>158</v>
      </c>
      <c r="K156" s="20">
        <v>1979</v>
      </c>
      <c r="L156" s="20">
        <v>1993</v>
      </c>
      <c r="O156" s="19" t="s">
        <v>4471</v>
      </c>
    </row>
    <row r="157" spans="1:15" x14ac:dyDescent="0.25">
      <c r="A157" s="19" t="s">
        <v>478</v>
      </c>
      <c r="B157" s="19" t="s">
        <v>479</v>
      </c>
      <c r="C157" s="19">
        <v>2006</v>
      </c>
      <c r="D157" s="19" t="s">
        <v>480</v>
      </c>
      <c r="E157" s="19" t="s">
        <v>89</v>
      </c>
      <c r="F157" s="23" t="str">
        <f>VLOOKUP(A157,AddInfo!$A:$F,3,FALSE)</f>
        <v>Predictor</v>
      </c>
      <c r="G157" s="23" t="str">
        <f>VLOOKUP(A157,AddInfo!$A:$F,4,FALSE)</f>
        <v>49 bps long-short</v>
      </c>
      <c r="H157" s="23" t="s">
        <v>4544</v>
      </c>
      <c r="I157" s="23" t="s">
        <v>15</v>
      </c>
      <c r="J157" s="23" t="s">
        <v>384</v>
      </c>
      <c r="K157" s="20">
        <v>1980</v>
      </c>
      <c r="L157" s="20">
        <v>2002</v>
      </c>
      <c r="O157" s="19" t="s">
        <v>2379</v>
      </c>
    </row>
    <row r="158" spans="1:15" x14ac:dyDescent="0.25">
      <c r="A158" s="19" t="s">
        <v>3166</v>
      </c>
      <c r="B158" s="19" t="s">
        <v>479</v>
      </c>
      <c r="C158" s="19">
        <v>2006</v>
      </c>
      <c r="D158" s="19" t="s">
        <v>480</v>
      </c>
      <c r="E158" s="19" t="s">
        <v>89</v>
      </c>
      <c r="F158" s="23" t="str">
        <f>VLOOKUP(A158,AddInfo!$A:$F,3,FALSE)</f>
        <v>Placebo</v>
      </c>
      <c r="G158" s="23" t="str">
        <f>VLOOKUP(A158,AddInfo!$A:$F,4,FALSE)</f>
        <v>HXZ variant</v>
      </c>
      <c r="H158" s="23" t="s">
        <v>4544</v>
      </c>
      <c r="I158" s="23" t="s">
        <v>15</v>
      </c>
      <c r="J158" s="23" t="s">
        <v>384</v>
      </c>
      <c r="K158" s="20">
        <v>1980</v>
      </c>
      <c r="L158" s="20">
        <v>2002</v>
      </c>
      <c r="O158" s="19" t="s">
        <v>4472</v>
      </c>
    </row>
    <row r="159" spans="1:15" x14ac:dyDescent="0.25">
      <c r="A159" s="19" t="s">
        <v>481</v>
      </c>
      <c r="B159" s="19" t="s">
        <v>482</v>
      </c>
      <c r="C159" s="19">
        <v>2014</v>
      </c>
      <c r="D159" s="19" t="s">
        <v>483</v>
      </c>
      <c r="E159" s="19" t="s">
        <v>57</v>
      </c>
      <c r="F159" s="23" t="str">
        <f>VLOOKUP(A159,AddInfo!$A:$F,3,FALSE)</f>
        <v>Predictor</v>
      </c>
      <c r="G159" s="23" t="str">
        <f>VLOOKUP(A159,AddInfo!$A:$F,4,FALSE)</f>
        <v>t=7 in nonstandard port sort</v>
      </c>
      <c r="H159" s="23" t="s">
        <v>4544</v>
      </c>
      <c r="I159" s="23" t="s">
        <v>95</v>
      </c>
      <c r="J159" s="23" t="s">
        <v>20</v>
      </c>
      <c r="K159" s="20">
        <v>1929</v>
      </c>
      <c r="L159" s="20">
        <v>2012</v>
      </c>
      <c r="O159" s="19" t="s">
        <v>481</v>
      </c>
    </row>
    <row r="160" spans="1:15" x14ac:dyDescent="0.25">
      <c r="A160" s="19" t="s">
        <v>484</v>
      </c>
      <c r="B160" s="19" t="s">
        <v>485</v>
      </c>
      <c r="C160" s="19">
        <v>2004</v>
      </c>
      <c r="D160" s="19" t="s">
        <v>486</v>
      </c>
      <c r="E160" s="19" t="s">
        <v>89</v>
      </c>
      <c r="F160" s="23" t="str">
        <f>VLOOKUP(A160,AddInfo!$A:$F,3,FALSE)</f>
        <v>Predictor</v>
      </c>
      <c r="G160" s="23" t="str">
        <f>VLOOKUP(A160,AddInfo!$A:$F,4,FALSE)</f>
        <v>t=2.0 in long-short</v>
      </c>
      <c r="H160" s="23" t="s">
        <v>4544</v>
      </c>
      <c r="I160" s="23" t="s">
        <v>95</v>
      </c>
      <c r="J160" s="23" t="s">
        <v>111</v>
      </c>
      <c r="K160" s="20">
        <v>1963</v>
      </c>
      <c r="L160" s="20">
        <v>2001</v>
      </c>
      <c r="O160" s="19" t="s">
        <v>484</v>
      </c>
    </row>
    <row r="161" spans="1:15" x14ac:dyDescent="0.25">
      <c r="A161" s="19" t="s">
        <v>5036</v>
      </c>
      <c r="B161" s="19" t="s">
        <v>489</v>
      </c>
      <c r="C161" s="19">
        <v>2003</v>
      </c>
      <c r="D161" s="19" t="s">
        <v>490</v>
      </c>
      <c r="E161" s="19" t="s">
        <v>491</v>
      </c>
      <c r="F161" s="23" t="str">
        <f>VLOOKUP(A161,AddInfo!$A:$F,3,FALSE)</f>
        <v>Predictor</v>
      </c>
      <c r="G161" s="23" t="str">
        <f>VLOOKUP(A161,AddInfo!$A:$F,4,FALSE)</f>
        <v>t=2.7 in long short FF3 alpha</v>
      </c>
      <c r="H161" s="23" t="s">
        <v>5033</v>
      </c>
      <c r="I161" s="23" t="s">
        <v>165</v>
      </c>
      <c r="J161" s="23" t="s">
        <v>20</v>
      </c>
      <c r="K161" s="20">
        <v>1990</v>
      </c>
      <c r="L161" s="20">
        <v>1999</v>
      </c>
      <c r="O161" s="19" t="s">
        <v>5036</v>
      </c>
    </row>
    <row r="162" spans="1:15" x14ac:dyDescent="0.25">
      <c r="A162" s="19" t="s">
        <v>494</v>
      </c>
      <c r="B162" s="19" t="s">
        <v>495</v>
      </c>
      <c r="C162" s="19">
        <v>2006</v>
      </c>
      <c r="D162" s="19" t="s">
        <v>496</v>
      </c>
      <c r="E162" s="19" t="s">
        <v>497</v>
      </c>
      <c r="F162" s="23" t="str">
        <f>VLOOKUP(A162,AddInfo!$A:$F,3,FALSE)</f>
        <v>Predictor</v>
      </c>
      <c r="G162" s="23" t="str">
        <f>VLOOKUP(A162,AddInfo!$A:$F,4,FALSE)</f>
        <v>t=2.68 in port sort FF3+Mom alpha</v>
      </c>
      <c r="H162" s="23" t="s">
        <v>5033</v>
      </c>
      <c r="I162" s="23" t="s">
        <v>311</v>
      </c>
      <c r="J162" s="23" t="s">
        <v>259</v>
      </c>
      <c r="K162" s="20">
        <v>1980</v>
      </c>
      <c r="L162" s="20">
        <v>1995</v>
      </c>
      <c r="O162" s="19" t="s">
        <v>494</v>
      </c>
    </row>
    <row r="163" spans="1:15" x14ac:dyDescent="0.25">
      <c r="A163" s="19" t="s">
        <v>500</v>
      </c>
      <c r="B163" s="19" t="s">
        <v>501</v>
      </c>
      <c r="C163" s="19">
        <v>1999</v>
      </c>
      <c r="D163" s="19" t="s">
        <v>502</v>
      </c>
      <c r="E163" s="19" t="s">
        <v>57</v>
      </c>
      <c r="F163" s="23" t="str">
        <f>VLOOKUP(A163,AddInfo!$A:$F,3,FALSE)</f>
        <v>Predictor</v>
      </c>
      <c r="G163" s="23" t="str">
        <f>VLOOKUP(A163,AddInfo!$A:$F,4,FALSE)</f>
        <v xml:space="preserve">t=4.6 in long-short </v>
      </c>
      <c r="H163" s="23" t="s">
        <v>4544</v>
      </c>
      <c r="I163" s="23" t="s">
        <v>95</v>
      </c>
      <c r="J163" s="23" t="s">
        <v>111</v>
      </c>
      <c r="K163" s="20">
        <v>1963</v>
      </c>
      <c r="L163" s="20">
        <v>1995</v>
      </c>
      <c r="O163" s="19" t="s">
        <v>500</v>
      </c>
    </row>
    <row r="164" spans="1:15" x14ac:dyDescent="0.25">
      <c r="A164" s="19" t="s">
        <v>3174</v>
      </c>
      <c r="B164" s="19" t="s">
        <v>5288</v>
      </c>
      <c r="C164" s="19">
        <v>2011</v>
      </c>
      <c r="D164" s="19" t="s">
        <v>3175</v>
      </c>
      <c r="E164" s="19" t="s">
        <v>14</v>
      </c>
      <c r="F164" s="23" t="str">
        <f>VLOOKUP(A164,AddInfo!$A:$F,3,FALSE)</f>
        <v>Placebo</v>
      </c>
      <c r="G164" s="23" t="str">
        <f>VLOOKUP(A164,AddInfo!$A:$F,4,FALSE)</f>
        <v>HXZ variant</v>
      </c>
      <c r="H164" s="23" t="s">
        <v>4544</v>
      </c>
      <c r="I164" s="23" t="s">
        <v>15</v>
      </c>
      <c r="J164" s="23" t="s">
        <v>510</v>
      </c>
      <c r="K164" s="20">
        <v>1989</v>
      </c>
      <c r="L164" s="20">
        <v>2008</v>
      </c>
      <c r="O164" s="19" t="s">
        <v>4473</v>
      </c>
    </row>
    <row r="165" spans="1:15" x14ac:dyDescent="0.25">
      <c r="A165" s="19" t="s">
        <v>505</v>
      </c>
      <c r="B165" s="19" t="s">
        <v>5288</v>
      </c>
      <c r="C165" s="19">
        <v>2011</v>
      </c>
      <c r="D165" s="19" t="s">
        <v>506</v>
      </c>
      <c r="E165" s="19" t="s">
        <v>14</v>
      </c>
      <c r="F165" s="23" t="str">
        <f>VLOOKUP(A165,AddInfo!$A:$F,3,FALSE)</f>
        <v>Predictor</v>
      </c>
      <c r="G165" s="23" t="str">
        <f>VLOOKUP(A165,AddInfo!$A:$F,4,FALSE)</f>
        <v>t&gt;2.6 in size-adjusted long-short</v>
      </c>
      <c r="H165" s="23" t="s">
        <v>4544</v>
      </c>
      <c r="I165" s="23" t="s">
        <v>15</v>
      </c>
      <c r="J165" s="23" t="s">
        <v>510</v>
      </c>
      <c r="K165" s="20">
        <v>1989</v>
      </c>
      <c r="L165" s="20">
        <v>2008</v>
      </c>
      <c r="O165" s="19" t="s">
        <v>2168</v>
      </c>
    </row>
    <row r="166" spans="1:15" x14ac:dyDescent="0.25">
      <c r="A166" s="19" t="s">
        <v>511</v>
      </c>
      <c r="B166" s="19" t="s">
        <v>5288</v>
      </c>
      <c r="C166" s="19">
        <v>2011</v>
      </c>
      <c r="D166" s="19" t="s">
        <v>512</v>
      </c>
      <c r="E166" s="19" t="s">
        <v>14</v>
      </c>
      <c r="F166" s="23" t="str">
        <f>VLOOKUP(A166,AddInfo!$A:$F,3,FALSE)</f>
        <v>Predictor</v>
      </c>
      <c r="G166" s="23" t="str">
        <f>VLOOKUP(A166,AddInfo!$A:$F,4,FALSE)</f>
        <v>t&gt;2.6 in size-adjusted long-short</v>
      </c>
      <c r="H166" s="23" t="s">
        <v>4544</v>
      </c>
      <c r="I166" s="23" t="s">
        <v>15</v>
      </c>
      <c r="J166" s="23" t="s">
        <v>510</v>
      </c>
      <c r="K166" s="20">
        <v>1989</v>
      </c>
      <c r="L166" s="20">
        <v>2008</v>
      </c>
      <c r="O166" s="19" t="s">
        <v>2169</v>
      </c>
    </row>
    <row r="167" spans="1:15" x14ac:dyDescent="0.25">
      <c r="A167" s="19" t="s">
        <v>515</v>
      </c>
      <c r="B167" s="19" t="s">
        <v>516</v>
      </c>
      <c r="C167" s="19">
        <v>2009</v>
      </c>
      <c r="D167" s="19" t="s">
        <v>517</v>
      </c>
      <c r="E167" s="19" t="s">
        <v>89</v>
      </c>
      <c r="F167" s="23" t="str">
        <f>VLOOKUP(A167,AddInfo!$A:$F,3,FALSE)</f>
        <v>Predictor</v>
      </c>
      <c r="G167" s="23" t="str">
        <f>VLOOKUP(A167,AddInfo!$A:$F,4,FALSE)</f>
        <v>t=3.37 in univariate FMB</v>
      </c>
      <c r="H167" s="23" t="s">
        <v>4544</v>
      </c>
      <c r="I167" s="23" t="s">
        <v>15</v>
      </c>
      <c r="J167" s="23" t="s">
        <v>519</v>
      </c>
      <c r="K167" s="20">
        <v>1973</v>
      </c>
      <c r="L167" s="20">
        <v>2001</v>
      </c>
      <c r="O167" s="19" t="s">
        <v>517</v>
      </c>
    </row>
    <row r="168" spans="1:15" ht="13.9" customHeight="1" x14ac:dyDescent="0.25">
      <c r="A168" s="19" t="s">
        <v>3100</v>
      </c>
      <c r="B168" s="19" t="s">
        <v>516</v>
      </c>
      <c r="C168" s="19">
        <v>2009</v>
      </c>
      <c r="D168" s="19" t="s">
        <v>4406</v>
      </c>
      <c r="E168" s="19" t="s">
        <v>89</v>
      </c>
      <c r="F168" s="23" t="str">
        <f>VLOOKUP(A168,AddInfo!$A:$F,3,FALSE)</f>
        <v>Placebo</v>
      </c>
      <c r="G168" s="23" t="str">
        <f>VLOOKUP(A168,AddInfo!$A:$F,4,FALSE)</f>
        <v>HXZ variant</v>
      </c>
      <c r="H168" s="23" t="s">
        <v>4544</v>
      </c>
      <c r="I168" s="23" t="s">
        <v>15</v>
      </c>
      <c r="J168" s="23" t="s">
        <v>519</v>
      </c>
      <c r="K168" s="20">
        <v>1973</v>
      </c>
      <c r="L168" s="20">
        <v>2001</v>
      </c>
      <c r="O168" s="19" t="s">
        <v>4474</v>
      </c>
    </row>
    <row r="169" spans="1:15" x14ac:dyDescent="0.25">
      <c r="A169" s="19" t="s">
        <v>5039</v>
      </c>
      <c r="B169" s="19" t="s">
        <v>521</v>
      </c>
      <c r="C169" s="19">
        <v>2013</v>
      </c>
      <c r="D169" s="19" t="s">
        <v>5270</v>
      </c>
      <c r="E169" s="19" t="s">
        <v>57</v>
      </c>
      <c r="F169" s="23" t="str">
        <f>VLOOKUP(A169,AddInfo!$A:$F,3,FALSE)</f>
        <v>Predictor</v>
      </c>
      <c r="G169" s="23" t="str">
        <f>VLOOKUP(A169,AddInfo!$A:$F,4,FALSE)</f>
        <v>t=16 in long-short</v>
      </c>
      <c r="H169" s="23" t="s">
        <v>5033</v>
      </c>
      <c r="I169" s="23" t="s">
        <v>311</v>
      </c>
      <c r="J169" s="23" t="s">
        <v>523</v>
      </c>
      <c r="K169" s="20">
        <v>1927</v>
      </c>
      <c r="L169" s="20">
        <v>2011</v>
      </c>
      <c r="O169" s="19" t="s">
        <v>5039</v>
      </c>
    </row>
    <row r="170" spans="1:15" x14ac:dyDescent="0.25">
      <c r="A170" s="19" t="s">
        <v>524</v>
      </c>
      <c r="B170" s="19" t="s">
        <v>525</v>
      </c>
      <c r="C170" s="19">
        <v>2000</v>
      </c>
      <c r="D170" s="19" t="s">
        <v>524</v>
      </c>
      <c r="E170" s="19" t="s">
        <v>89</v>
      </c>
      <c r="F170" s="23" t="str">
        <f>VLOOKUP(A170,AddInfo!$A:$F,3,FALSE)</f>
        <v>Predictor</v>
      </c>
      <c r="G170" s="23" t="str">
        <f>VLOOKUP(A170,AddInfo!$A:$F,4,FALSE)</f>
        <v>p-val&lt;0.05 in long-short</v>
      </c>
      <c r="H170" s="23" t="s">
        <v>4544</v>
      </c>
      <c r="I170" s="23" t="s">
        <v>95</v>
      </c>
      <c r="J170" s="23" t="s">
        <v>101</v>
      </c>
      <c r="K170" s="20">
        <v>1964</v>
      </c>
      <c r="L170" s="20">
        <v>1993</v>
      </c>
      <c r="O170" s="19" t="s">
        <v>4475</v>
      </c>
    </row>
    <row r="171" spans="1:15" x14ac:dyDescent="0.25">
      <c r="A171" s="19" t="s">
        <v>526</v>
      </c>
      <c r="B171" s="19" t="s">
        <v>527</v>
      </c>
      <c r="C171" s="19">
        <v>1996</v>
      </c>
      <c r="D171" s="19" t="s">
        <v>528</v>
      </c>
      <c r="E171" s="19" t="s">
        <v>57</v>
      </c>
      <c r="F171" s="23" t="str">
        <f>VLOOKUP(A171,AddInfo!$A:$F,3,FALSE)</f>
        <v>Placebo</v>
      </c>
      <c r="G171" s="23" t="str">
        <f>VLOOKUP(A171,AddInfo!$A:$F,4,FALSE)</f>
        <v>t&lt;2 in mv reg nonstandard</v>
      </c>
      <c r="H171" s="23" t="s">
        <v>4544</v>
      </c>
      <c r="I171" s="23" t="s">
        <v>15</v>
      </c>
      <c r="J171" s="23" t="s">
        <v>4286</v>
      </c>
      <c r="K171" s="20">
        <v>1979</v>
      </c>
      <c r="L171" s="20">
        <v>1993</v>
      </c>
      <c r="O171" s="19" t="s">
        <v>4476</v>
      </c>
    </row>
    <row r="172" spans="1:15" x14ac:dyDescent="0.25">
      <c r="A172" s="19" t="s">
        <v>3129</v>
      </c>
      <c r="B172" s="19" t="s">
        <v>527</v>
      </c>
      <c r="C172" s="19">
        <v>1996</v>
      </c>
      <c r="D172" s="19" t="s">
        <v>3176</v>
      </c>
      <c r="E172" s="19" t="s">
        <v>57</v>
      </c>
      <c r="F172" s="23" t="str">
        <f>VLOOKUP(A172,AddInfo!$A:$F,3,FALSE)</f>
        <v>Placebo</v>
      </c>
      <c r="G172" s="23" t="str">
        <f>VLOOKUP(A172,AddInfo!$A:$F,4,FALSE)</f>
        <v>HXZ variant</v>
      </c>
      <c r="H172" s="23" t="s">
        <v>4544</v>
      </c>
      <c r="I172" s="23" t="s">
        <v>15</v>
      </c>
      <c r="J172" s="23" t="s">
        <v>4286</v>
      </c>
      <c r="K172" s="20">
        <v>1979</v>
      </c>
      <c r="L172" s="20">
        <v>1993</v>
      </c>
      <c r="O172" s="19" t="s">
        <v>4477</v>
      </c>
    </row>
    <row r="173" spans="1:15" x14ac:dyDescent="0.25">
      <c r="A173" s="19" t="s">
        <v>531</v>
      </c>
      <c r="B173" s="19" t="s">
        <v>527</v>
      </c>
      <c r="C173" s="19">
        <v>1996</v>
      </c>
      <c r="D173" s="19" t="s">
        <v>532</v>
      </c>
      <c r="E173" s="19" t="s">
        <v>57</v>
      </c>
      <c r="F173" s="23" t="str">
        <f>VLOOKUP(A173,AddInfo!$A:$F,3,FALSE)</f>
        <v>Predictor</v>
      </c>
      <c r="G173" s="23" t="str">
        <f>VLOOKUP(A173,AddInfo!$A:$F,4,FALSE)</f>
        <v>t=4.5 in mv reg nonstandard</v>
      </c>
      <c r="H173" s="23" t="s">
        <v>4544</v>
      </c>
      <c r="I173" s="23" t="s">
        <v>15</v>
      </c>
      <c r="J173" s="23" t="s">
        <v>117</v>
      </c>
      <c r="K173" s="20">
        <v>1979</v>
      </c>
      <c r="L173" s="20">
        <v>1993</v>
      </c>
      <c r="O173" s="19" t="s">
        <v>531</v>
      </c>
    </row>
    <row r="174" spans="1:15" x14ac:dyDescent="0.25">
      <c r="A174" s="19" t="s">
        <v>534</v>
      </c>
      <c r="B174" s="19" t="s">
        <v>527</v>
      </c>
      <c r="C174" s="19">
        <v>1996</v>
      </c>
      <c r="D174" s="19" t="s">
        <v>535</v>
      </c>
      <c r="E174" s="19" t="s">
        <v>57</v>
      </c>
      <c r="F174" s="23" t="str">
        <f>VLOOKUP(A174,AddInfo!$A:$F,3,FALSE)</f>
        <v>Predictor</v>
      </c>
      <c r="G174" s="23" t="str">
        <f>VLOOKUP(A174,AddInfo!$A:$F,4,FALSE)</f>
        <v>t=2.5 in mv reg nonstandard</v>
      </c>
      <c r="H174" s="23" t="s">
        <v>4544</v>
      </c>
      <c r="I174" s="23" t="s">
        <v>15</v>
      </c>
      <c r="J174" s="23" t="s">
        <v>4285</v>
      </c>
      <c r="K174" s="20">
        <v>1979</v>
      </c>
      <c r="L174" s="20">
        <v>1993</v>
      </c>
      <c r="O174" s="19" t="s">
        <v>2205</v>
      </c>
    </row>
    <row r="175" spans="1:15" x14ac:dyDescent="0.25">
      <c r="A175" s="19" t="s">
        <v>542</v>
      </c>
      <c r="B175" s="19" t="s">
        <v>527</v>
      </c>
      <c r="C175" s="19">
        <v>1996</v>
      </c>
      <c r="D175" s="19" t="s">
        <v>543</v>
      </c>
      <c r="E175" s="19" t="s">
        <v>57</v>
      </c>
      <c r="F175" s="23" t="str">
        <f>VLOOKUP(A175,AddInfo!$A:$F,3,FALSE)</f>
        <v>Predictor</v>
      </c>
      <c r="G175" s="23" t="str">
        <f>VLOOKUP(A175,AddInfo!$A:$F,4,FALSE)</f>
        <v>t=4 in mv reg nonstandard</v>
      </c>
      <c r="H175" s="23" t="s">
        <v>4544</v>
      </c>
      <c r="I175" s="23" t="s">
        <v>58</v>
      </c>
      <c r="J175" s="23" t="s">
        <v>228</v>
      </c>
      <c r="K175" s="20">
        <v>1979</v>
      </c>
      <c r="L175" s="20">
        <v>1993</v>
      </c>
      <c r="O175" s="19" t="s">
        <v>2451</v>
      </c>
    </row>
    <row r="176" spans="1:15" x14ac:dyDescent="0.25">
      <c r="A176" s="19" t="s">
        <v>540</v>
      </c>
      <c r="B176" s="19" t="s">
        <v>527</v>
      </c>
      <c r="C176" s="19">
        <v>1996</v>
      </c>
      <c r="D176" s="19" t="s">
        <v>541</v>
      </c>
      <c r="E176" s="19" t="s">
        <v>57</v>
      </c>
      <c r="F176" s="23" t="str">
        <f>VLOOKUP(A176,AddInfo!$A:$F,3,FALSE)</f>
        <v>Predictor</v>
      </c>
      <c r="G176" s="23" t="str">
        <f>VLOOKUP(A176,AddInfo!$A:$F,4,FALSE)</f>
        <v>t=3 in mv reg nonstandard</v>
      </c>
      <c r="H176" s="23" t="s">
        <v>4544</v>
      </c>
      <c r="I176" s="23" t="s">
        <v>58</v>
      </c>
      <c r="J176" s="23" t="s">
        <v>228</v>
      </c>
      <c r="K176" s="20">
        <v>1979</v>
      </c>
      <c r="L176" s="20">
        <v>1993</v>
      </c>
      <c r="O176" s="19" t="s">
        <v>540</v>
      </c>
    </row>
    <row r="177" spans="1:15" x14ac:dyDescent="0.25">
      <c r="A177" s="19" t="s">
        <v>4951</v>
      </c>
      <c r="B177" s="19" t="s">
        <v>5289</v>
      </c>
      <c r="C177" s="19">
        <v>1984</v>
      </c>
      <c r="D177" s="19" t="s">
        <v>4952</v>
      </c>
      <c r="E177" s="19" t="s">
        <v>143</v>
      </c>
      <c r="F177" s="23" t="str">
        <f>VLOOKUP(A177,AddInfo!$A:$F,3,FALSE)</f>
        <v>Predictor</v>
      </c>
      <c r="G177" s="23" t="str">
        <f>VLOOKUP(A177,AddInfo!$A:$F,4,FALSE)</f>
        <v>t=3.2 in long only CAPM alpha</v>
      </c>
      <c r="H177" s="23" t="s">
        <v>4544</v>
      </c>
      <c r="I177" s="23" t="s">
        <v>152</v>
      </c>
      <c r="J177" s="23" t="s">
        <v>158</v>
      </c>
      <c r="K177" s="20">
        <v>1975</v>
      </c>
      <c r="L177" s="20">
        <v>1980</v>
      </c>
      <c r="O177" s="19" t="s">
        <v>4951</v>
      </c>
    </row>
    <row r="178" spans="1:15" x14ac:dyDescent="0.25">
      <c r="A178" s="19" t="s">
        <v>5091</v>
      </c>
      <c r="B178" s="19" t="s">
        <v>546</v>
      </c>
      <c r="C178" s="19">
        <v>2008</v>
      </c>
      <c r="D178" s="19" t="s">
        <v>5096</v>
      </c>
      <c r="E178" s="19" t="s">
        <v>57</v>
      </c>
      <c r="F178" s="23" t="str">
        <f>VLOOKUP(A178,AddInfo!$A:$F,3,FALSE)</f>
        <v>Predictor</v>
      </c>
      <c r="G178" s="23" t="str">
        <f>VLOOKUP(A178,AddInfo!$A:$F,4,FALSE)</f>
        <v>t=4 in port sort</v>
      </c>
      <c r="H178" s="23" t="s">
        <v>4544</v>
      </c>
      <c r="I178" s="23" t="s">
        <v>95</v>
      </c>
      <c r="J178" s="23" t="s">
        <v>20</v>
      </c>
      <c r="K178" s="20">
        <v>1965</v>
      </c>
      <c r="L178" s="20">
        <v>2002</v>
      </c>
      <c r="O178" s="19" t="s">
        <v>5091</v>
      </c>
    </row>
    <row r="179" spans="1:15" x14ac:dyDescent="0.25">
      <c r="A179" s="19" t="s">
        <v>5092</v>
      </c>
      <c r="B179" s="19" t="s">
        <v>546</v>
      </c>
      <c r="C179" s="19">
        <v>2008</v>
      </c>
      <c r="D179" s="19" t="s">
        <v>5097</v>
      </c>
      <c r="E179" s="19" t="s">
        <v>57</v>
      </c>
      <c r="F179" s="23" t="str">
        <f>VLOOKUP(A179,AddInfo!$A:$F,3,FALSE)</f>
        <v>Predictor</v>
      </c>
      <c r="G179" s="23" t="str">
        <f>VLOOKUP(A179,AddInfo!$A:$F,4,FALSE)</f>
        <v>t=5.6 in port sort</v>
      </c>
      <c r="H179" s="23" t="s">
        <v>4544</v>
      </c>
      <c r="I179" s="23" t="s">
        <v>95</v>
      </c>
      <c r="J179" s="23" t="s">
        <v>20</v>
      </c>
      <c r="K179" s="20">
        <v>1965</v>
      </c>
      <c r="L179" s="20">
        <v>2002</v>
      </c>
      <c r="O179" s="19" t="s">
        <v>5092</v>
      </c>
    </row>
    <row r="180" spans="1:15" x14ac:dyDescent="0.25">
      <c r="A180" s="19" t="s">
        <v>5099</v>
      </c>
      <c r="B180" s="19" t="s">
        <v>546</v>
      </c>
      <c r="C180" s="19">
        <v>2008</v>
      </c>
      <c r="D180" s="19" t="s">
        <v>5100</v>
      </c>
      <c r="E180" s="19" t="s">
        <v>57</v>
      </c>
      <c r="F180" s="23" t="str">
        <f>VLOOKUP(A180,AddInfo!$A:$F,3,FALSE)</f>
        <v>Predictor</v>
      </c>
      <c r="G180" s="23" t="str">
        <f>VLOOKUP(A180,AddInfo!$A:$F,4,FALSE)</f>
        <v>t=4.6 in port sort</v>
      </c>
      <c r="H180" s="23" t="s">
        <v>4544</v>
      </c>
      <c r="I180" s="23" t="s">
        <v>95</v>
      </c>
      <c r="J180" s="23" t="s">
        <v>20</v>
      </c>
      <c r="K180" s="20">
        <v>1965</v>
      </c>
      <c r="L180" s="20">
        <v>2002</v>
      </c>
      <c r="O180" s="19" t="s">
        <v>5093</v>
      </c>
    </row>
    <row r="181" spans="1:15" x14ac:dyDescent="0.25">
      <c r="A181" s="19" t="s">
        <v>5094</v>
      </c>
      <c r="B181" s="19" t="s">
        <v>546</v>
      </c>
      <c r="C181" s="19">
        <v>2008</v>
      </c>
      <c r="D181" s="19" t="s">
        <v>5102</v>
      </c>
      <c r="E181" s="19" t="s">
        <v>57</v>
      </c>
      <c r="F181" s="23" t="str">
        <f>VLOOKUP(A181,AddInfo!$A:$F,3,FALSE)</f>
        <v>Predictor</v>
      </c>
      <c r="G181" s="23" t="str">
        <f>VLOOKUP(A181,AddInfo!$A:$F,4,FALSE)</f>
        <v>t=1.8 in port sort, but similar strats do better</v>
      </c>
      <c r="H181" s="23" t="s">
        <v>4544</v>
      </c>
      <c r="I181" s="23" t="s">
        <v>95</v>
      </c>
      <c r="J181" s="23" t="s">
        <v>20</v>
      </c>
      <c r="K181" s="20">
        <v>1965</v>
      </c>
      <c r="L181" s="20">
        <v>2002</v>
      </c>
      <c r="O181" s="19" t="s">
        <v>5094</v>
      </c>
    </row>
    <row r="182" spans="1:15" x14ac:dyDescent="0.25">
      <c r="A182" s="19" t="s">
        <v>5095</v>
      </c>
      <c r="B182" s="19" t="s">
        <v>546</v>
      </c>
      <c r="C182" s="19">
        <v>2008</v>
      </c>
      <c r="D182" s="19" t="s">
        <v>5101</v>
      </c>
      <c r="E182" s="19" t="s">
        <v>57</v>
      </c>
      <c r="F182" s="23" t="str">
        <f>VLOOKUP(A182,AddInfo!$A:$F,3,FALSE)</f>
        <v>Predictor</v>
      </c>
      <c r="G182" s="23" t="str">
        <f>VLOOKUP(A182,AddInfo!$A:$F,4,FALSE)</f>
        <v>t=3.4 in port sort</v>
      </c>
      <c r="H182" s="23" t="s">
        <v>4544</v>
      </c>
      <c r="I182" s="23" t="s">
        <v>95</v>
      </c>
      <c r="J182" s="23" t="s">
        <v>20</v>
      </c>
      <c r="K182" s="20">
        <v>1965</v>
      </c>
      <c r="L182" s="20">
        <v>2002</v>
      </c>
      <c r="O182" s="19" t="s">
        <v>5095</v>
      </c>
    </row>
    <row r="183" spans="1:15" x14ac:dyDescent="0.25">
      <c r="A183" s="19" t="s">
        <v>5086</v>
      </c>
      <c r="B183" s="19" t="s">
        <v>546</v>
      </c>
      <c r="C183" s="19">
        <v>2008</v>
      </c>
      <c r="D183" s="19" t="s">
        <v>5098</v>
      </c>
      <c r="E183" s="19" t="s">
        <v>57</v>
      </c>
      <c r="F183" s="23" t="str">
        <f>VLOOKUP(A183,AddInfo!$A:$F,3,FALSE)</f>
        <v>Predictor</v>
      </c>
      <c r="G183" s="23" t="str">
        <f>VLOOKUP(A183,AddInfo!$A:$F,4,FALSE)</f>
        <v>t=5 in port sort</v>
      </c>
      <c r="H183" s="23" t="s">
        <v>4544</v>
      </c>
      <c r="I183" s="23" t="s">
        <v>95</v>
      </c>
      <c r="J183" s="23" t="s">
        <v>20</v>
      </c>
      <c r="K183" s="20">
        <v>1965</v>
      </c>
      <c r="L183" s="20">
        <v>2002</v>
      </c>
      <c r="O183" s="19" t="s">
        <v>5086</v>
      </c>
    </row>
    <row r="184" spans="1:15" x14ac:dyDescent="0.25">
      <c r="A184" s="19" t="s">
        <v>5089</v>
      </c>
      <c r="B184" s="19" t="s">
        <v>546</v>
      </c>
      <c r="C184" s="19">
        <v>2008</v>
      </c>
      <c r="D184" s="19" t="s">
        <v>4415</v>
      </c>
      <c r="E184" s="19" t="s">
        <v>57</v>
      </c>
      <c r="F184" s="23" t="str">
        <f>VLOOKUP(A184,AddInfo!$A:$F,3,FALSE)</f>
        <v>Predictor</v>
      </c>
      <c r="G184" s="23" t="str">
        <f>VLOOKUP(A184,AddInfo!$A:$F,4,FALSE)</f>
        <v>t=6.1 in port sort</v>
      </c>
      <c r="H184" s="23" t="s">
        <v>4544</v>
      </c>
      <c r="I184" s="23" t="s">
        <v>95</v>
      </c>
      <c r="J184" s="23" t="s">
        <v>20</v>
      </c>
      <c r="K184" s="20">
        <v>1965</v>
      </c>
      <c r="L184" s="20">
        <v>2002</v>
      </c>
      <c r="O184" s="19" t="s">
        <v>5089</v>
      </c>
    </row>
    <row r="185" spans="1:15" x14ac:dyDescent="0.25">
      <c r="A185" s="19" t="s">
        <v>5088</v>
      </c>
      <c r="B185" s="19" t="s">
        <v>546</v>
      </c>
      <c r="C185" s="19">
        <v>2008</v>
      </c>
      <c r="D185" s="19" t="s">
        <v>4413</v>
      </c>
      <c r="E185" s="19" t="s">
        <v>57</v>
      </c>
      <c r="F185" s="23" t="str">
        <f>VLOOKUP(A185,AddInfo!$A:$F,3,FALSE)</f>
        <v>Predictor</v>
      </c>
      <c r="G185" s="23" t="str">
        <f>VLOOKUP(A185,AddInfo!$A:$F,4,FALSE)</f>
        <v>t=6.4 in port sort</v>
      </c>
      <c r="H185" s="23" t="s">
        <v>4544</v>
      </c>
      <c r="I185" s="23" t="s">
        <v>95</v>
      </c>
      <c r="J185" s="23" t="s">
        <v>20</v>
      </c>
      <c r="K185" s="20">
        <v>1965</v>
      </c>
      <c r="L185" s="20">
        <v>2002</v>
      </c>
      <c r="O185" s="19" t="s">
        <v>5088</v>
      </c>
    </row>
    <row r="186" spans="1:15" x14ac:dyDescent="0.25">
      <c r="A186" s="19" t="s">
        <v>5090</v>
      </c>
      <c r="B186" s="19" t="s">
        <v>546</v>
      </c>
      <c r="C186" s="19">
        <v>2008</v>
      </c>
      <c r="D186" s="19" t="s">
        <v>4414</v>
      </c>
      <c r="E186" s="19" t="s">
        <v>57</v>
      </c>
      <c r="F186" s="23" t="str">
        <f>VLOOKUP(A186,AddInfo!$A:$F,3,FALSE)</f>
        <v>Predictor</v>
      </c>
      <c r="G186" s="23" t="str">
        <f>VLOOKUP(A186,AddInfo!$A:$F,4,FALSE)</f>
        <v>t=4.5 in port sort</v>
      </c>
      <c r="H186" s="23" t="s">
        <v>4544</v>
      </c>
      <c r="I186" s="23" t="s">
        <v>95</v>
      </c>
      <c r="J186" s="23" t="s">
        <v>20</v>
      </c>
      <c r="K186" s="20">
        <v>1965</v>
      </c>
      <c r="L186" s="20">
        <v>2002</v>
      </c>
      <c r="O186" s="19" t="s">
        <v>5090</v>
      </c>
    </row>
    <row r="187" spans="1:15" x14ac:dyDescent="0.25">
      <c r="A187" s="19" t="s">
        <v>5087</v>
      </c>
      <c r="B187" s="19" t="s">
        <v>546</v>
      </c>
      <c r="C187" s="19">
        <v>2008</v>
      </c>
      <c r="D187" s="19" t="s">
        <v>4416</v>
      </c>
      <c r="E187" s="19" t="s">
        <v>57</v>
      </c>
      <c r="F187" s="23" t="str">
        <f>VLOOKUP(A187,AddInfo!$A:$F,3,FALSE)</f>
        <v>Predictor</v>
      </c>
      <c r="G187" s="23" t="str">
        <f>VLOOKUP(A187,AddInfo!$A:$F,4,FALSE)</f>
        <v>t=7.6 in port sort</v>
      </c>
      <c r="H187" s="23" t="s">
        <v>4544</v>
      </c>
      <c r="I187" s="23" t="s">
        <v>95</v>
      </c>
      <c r="J187" s="23" t="s">
        <v>20</v>
      </c>
      <c r="K187" s="20">
        <v>1965</v>
      </c>
      <c r="L187" s="20">
        <v>2002</v>
      </c>
      <c r="O187" s="19" t="s">
        <v>5087</v>
      </c>
    </row>
    <row r="188" spans="1:15" x14ac:dyDescent="0.25">
      <c r="A188" s="19" t="s">
        <v>550</v>
      </c>
      <c r="B188" s="19" t="s">
        <v>551</v>
      </c>
      <c r="C188" s="19">
        <v>2013</v>
      </c>
      <c r="D188" s="19" t="s">
        <v>552</v>
      </c>
      <c r="E188" s="19" t="s">
        <v>57</v>
      </c>
      <c r="F188" s="23" t="str">
        <f>VLOOKUP(A188,AddInfo!$A:$F,3,FALSE)</f>
        <v>Predictor</v>
      </c>
      <c r="G188" s="23" t="str">
        <f>VLOOKUP(A188,AddInfo!$A:$F,4,FALSE)</f>
        <v>t=2.6 in FF3 style long-short</v>
      </c>
      <c r="H188" s="23" t="s">
        <v>5033</v>
      </c>
      <c r="I188" s="23" t="s">
        <v>165</v>
      </c>
      <c r="J188" s="23" t="s">
        <v>16</v>
      </c>
      <c r="K188" s="20">
        <v>1982</v>
      </c>
      <c r="L188" s="20">
        <v>2008</v>
      </c>
      <c r="O188" s="19" t="s">
        <v>550</v>
      </c>
    </row>
    <row r="189" spans="1:15" x14ac:dyDescent="0.25">
      <c r="A189" s="19" t="s">
        <v>554</v>
      </c>
      <c r="B189" s="19" t="s">
        <v>551</v>
      </c>
      <c r="C189" s="19">
        <v>2013</v>
      </c>
      <c r="D189" s="19" t="s">
        <v>555</v>
      </c>
      <c r="E189" s="19" t="s">
        <v>57</v>
      </c>
      <c r="F189" s="23" t="str">
        <f>VLOOKUP(A189,AddInfo!$A:$F,3,FALSE)</f>
        <v>Predictor</v>
      </c>
      <c r="G189" s="23" t="str">
        <f>VLOOKUP(A189,AddInfo!$A:$F,4,FALSE)</f>
        <v>t=4.1 in FF3 style long-short</v>
      </c>
      <c r="H189" s="23" t="s">
        <v>5033</v>
      </c>
      <c r="I189" s="23" t="s">
        <v>165</v>
      </c>
      <c r="J189" s="23" t="s">
        <v>16</v>
      </c>
      <c r="K189" s="20">
        <v>1982</v>
      </c>
      <c r="L189" s="20">
        <v>2008</v>
      </c>
      <c r="O189" s="19" t="s">
        <v>554</v>
      </c>
    </row>
    <row r="190" spans="1:15" x14ac:dyDescent="0.25">
      <c r="A190" s="19" t="s">
        <v>557</v>
      </c>
      <c r="B190" s="19" t="s">
        <v>558</v>
      </c>
      <c r="C190" s="19">
        <v>2004</v>
      </c>
      <c r="D190" s="19" t="s">
        <v>559</v>
      </c>
      <c r="E190" s="19" t="s">
        <v>116</v>
      </c>
      <c r="F190" s="23" t="str">
        <f>VLOOKUP(A190,AddInfo!$A:$F,3,FALSE)</f>
        <v>Predictor</v>
      </c>
      <c r="G190" s="23" t="str">
        <f>VLOOKUP(A190,AddInfo!$A:$F,4,FALSE)</f>
        <v>t=8.5 in long-short</v>
      </c>
      <c r="H190" s="23" t="s">
        <v>4544</v>
      </c>
      <c r="I190" s="23" t="s">
        <v>15</v>
      </c>
      <c r="J190" s="23" t="s">
        <v>519</v>
      </c>
      <c r="K190" s="20">
        <v>1964</v>
      </c>
      <c r="L190" s="20">
        <v>2002</v>
      </c>
      <c r="O190" s="19" t="s">
        <v>557</v>
      </c>
    </row>
    <row r="191" spans="1:15" x14ac:dyDescent="0.25">
      <c r="A191" s="19" t="s">
        <v>1688</v>
      </c>
      <c r="B191" s="19" t="s">
        <v>3168</v>
      </c>
      <c r="C191" s="19">
        <v>2004</v>
      </c>
      <c r="D191" s="19" t="s">
        <v>3177</v>
      </c>
      <c r="E191" s="19" t="s">
        <v>116</v>
      </c>
      <c r="F191" s="23" t="str">
        <f>VLOOKUP(A191,AddInfo!$A:$F,3,FALSE)</f>
        <v>Predictor</v>
      </c>
      <c r="G191" s="23" t="str">
        <f>VLOOKUP(A191,AddInfo!$A:$F,4,FALSE)</f>
        <v>t=8.9 in mv reg</v>
      </c>
      <c r="H191" s="23" t="s">
        <v>4544</v>
      </c>
      <c r="I191" s="23" t="s">
        <v>15</v>
      </c>
      <c r="J191" s="23" t="s">
        <v>302</v>
      </c>
      <c r="K191" s="20">
        <v>1964</v>
      </c>
      <c r="L191" s="20">
        <v>2002</v>
      </c>
      <c r="O191" s="19" t="s">
        <v>1688</v>
      </c>
    </row>
    <row r="192" spans="1:15" x14ac:dyDescent="0.25">
      <c r="A192" s="19" t="s">
        <v>565</v>
      </c>
      <c r="B192" s="19" t="s">
        <v>562</v>
      </c>
      <c r="C192" s="19">
        <v>1992</v>
      </c>
      <c r="D192" s="19" t="s">
        <v>4427</v>
      </c>
      <c r="E192" s="19" t="s">
        <v>116</v>
      </c>
      <c r="F192" s="23" t="str">
        <f>VLOOKUP(A192,AddInfo!$A:$F,3,FALSE)</f>
        <v>Placebo</v>
      </c>
      <c r="G192" s="23" t="str">
        <f>VLOOKUP(A192,AddInfo!$A:$F,4,FALSE)</f>
        <v>ingredient in complicated model</v>
      </c>
      <c r="H192" s="23" t="s">
        <v>4544</v>
      </c>
      <c r="I192" s="23" t="s">
        <v>15</v>
      </c>
      <c r="J192" s="23" t="s">
        <v>20</v>
      </c>
      <c r="K192" s="20">
        <v>1978</v>
      </c>
      <c r="L192" s="20">
        <v>1988</v>
      </c>
      <c r="O192" s="19" t="s">
        <v>565</v>
      </c>
    </row>
    <row r="193" spans="1:15" x14ac:dyDescent="0.25">
      <c r="A193" s="19" t="s">
        <v>561</v>
      </c>
      <c r="B193" s="19" t="s">
        <v>562</v>
      </c>
      <c r="C193" s="19">
        <v>1992</v>
      </c>
      <c r="D193" s="19" t="s">
        <v>4426</v>
      </c>
      <c r="E193" s="19" t="s">
        <v>116</v>
      </c>
      <c r="F193" s="23" t="str">
        <f>VLOOKUP(A193,AddInfo!$A:$F,3,FALSE)</f>
        <v>Placebo</v>
      </c>
      <c r="G193" s="23" t="str">
        <f>VLOOKUP(A193,AddInfo!$A:$F,4,FALSE)</f>
        <v>ingredient in complicated model</v>
      </c>
      <c r="H193" s="23" t="s">
        <v>4544</v>
      </c>
      <c r="I193" s="23" t="s">
        <v>15</v>
      </c>
      <c r="J193" s="23" t="s">
        <v>188</v>
      </c>
      <c r="K193" s="20">
        <v>1978</v>
      </c>
      <c r="L193" s="20">
        <v>1988</v>
      </c>
      <c r="O193" s="19" t="s">
        <v>2240</v>
      </c>
    </row>
    <row r="194" spans="1:15" x14ac:dyDescent="0.25">
      <c r="A194" s="19" t="s">
        <v>571</v>
      </c>
      <c r="B194" s="19" t="s">
        <v>568</v>
      </c>
      <c r="C194" s="19">
        <v>2009</v>
      </c>
      <c r="D194" s="19" t="s">
        <v>572</v>
      </c>
      <c r="E194" s="19" t="s">
        <v>57</v>
      </c>
      <c r="F194" s="23" t="str">
        <f>VLOOKUP(A194,AddInfo!$A:$F,3,FALSE)</f>
        <v>Predictor</v>
      </c>
      <c r="G194" s="23" t="str">
        <f>VLOOKUP(A194,AddInfo!$A:$F,4,FALSE)</f>
        <v>t-stat = 1.8 in LS nontraditional</v>
      </c>
      <c r="H194" s="23" t="s">
        <v>5033</v>
      </c>
      <c r="I194" s="23" t="s">
        <v>165</v>
      </c>
      <c r="J194" s="23" t="s">
        <v>20</v>
      </c>
      <c r="K194" s="20">
        <v>1926</v>
      </c>
      <c r="L194" s="20">
        <v>2006</v>
      </c>
      <c r="O194" s="19" t="s">
        <v>2375</v>
      </c>
    </row>
    <row r="195" spans="1:15" x14ac:dyDescent="0.25">
      <c r="A195" s="19" t="s">
        <v>567</v>
      </c>
      <c r="B195" s="19" t="s">
        <v>568</v>
      </c>
      <c r="C195" s="19">
        <v>2009</v>
      </c>
      <c r="D195" s="19" t="s">
        <v>569</v>
      </c>
      <c r="E195" s="19" t="s">
        <v>57</v>
      </c>
      <c r="F195" s="23" t="str">
        <f>VLOOKUP(A195,AddInfo!$A:$F,3,FALSE)</f>
        <v>Drop</v>
      </c>
      <c r="G195" s="23" t="str">
        <f>VLOOKUP(A195,AddInfo!$A:$F,4,FALSE)</f>
        <v>9_drop</v>
      </c>
      <c r="H195" s="23" t="s">
        <v>2204</v>
      </c>
      <c r="I195" s="23" t="s">
        <v>165</v>
      </c>
      <c r="J195" s="23" t="s">
        <v>20</v>
      </c>
      <c r="K195" s="20">
        <v>1926</v>
      </c>
      <c r="L195" s="20">
        <v>2006</v>
      </c>
      <c r="O195" s="19" t="s">
        <v>567</v>
      </c>
    </row>
    <row r="196" spans="1:15" x14ac:dyDescent="0.25">
      <c r="A196" s="19" t="s">
        <v>574</v>
      </c>
      <c r="B196" s="19" t="s">
        <v>575</v>
      </c>
      <c r="C196" s="19">
        <v>2007</v>
      </c>
      <c r="D196" s="19" t="s">
        <v>576</v>
      </c>
      <c r="E196" s="19" t="s">
        <v>100</v>
      </c>
      <c r="F196" s="23" t="str">
        <f>VLOOKUP(A196,AddInfo!$A:$F,3,FALSE)</f>
        <v>Predictor</v>
      </c>
      <c r="G196" s="23" t="str">
        <f>VLOOKUP(A196,AddInfo!$A:$F,4,FALSE)</f>
        <v>t=9 in mv reg weekly</v>
      </c>
      <c r="H196" s="23" t="s">
        <v>4544</v>
      </c>
      <c r="I196" s="23" t="s">
        <v>15</v>
      </c>
      <c r="J196" s="23" t="s">
        <v>291</v>
      </c>
      <c r="K196" s="20">
        <v>1972</v>
      </c>
      <c r="L196" s="20">
        <v>2001</v>
      </c>
      <c r="O196" s="19" t="s">
        <v>574</v>
      </c>
    </row>
    <row r="197" spans="1:15" x14ac:dyDescent="0.25">
      <c r="A197" s="19" t="s">
        <v>577</v>
      </c>
      <c r="B197" s="19" t="s">
        <v>575</v>
      </c>
      <c r="C197" s="19">
        <v>2007</v>
      </c>
      <c r="D197" s="19" t="s">
        <v>578</v>
      </c>
      <c r="E197" s="19" t="s">
        <v>100</v>
      </c>
      <c r="F197" s="23" t="str">
        <f>VLOOKUP(A197,AddInfo!$A:$F,3,FALSE)</f>
        <v>Predictor</v>
      </c>
      <c r="G197" s="23" t="str">
        <f>VLOOKUP(A197,AddInfo!$A:$F,4,FALSE)</f>
        <v>t=11 in mv reg</v>
      </c>
      <c r="H197" s="23" t="s">
        <v>4544</v>
      </c>
      <c r="I197" s="23" t="s">
        <v>95</v>
      </c>
      <c r="J197" s="23" t="s">
        <v>291</v>
      </c>
      <c r="K197" s="20">
        <v>1972</v>
      </c>
      <c r="L197" s="20">
        <v>2001</v>
      </c>
      <c r="O197" s="19" t="s">
        <v>577</v>
      </c>
    </row>
    <row r="198" spans="1:15" x14ac:dyDescent="0.25">
      <c r="A198" s="19" t="s">
        <v>3114</v>
      </c>
      <c r="B198" s="19" t="s">
        <v>3115</v>
      </c>
      <c r="C198" s="19">
        <v>2016</v>
      </c>
      <c r="D198" s="19" t="s">
        <v>4428</v>
      </c>
      <c r="E198" s="19" t="s">
        <v>57</v>
      </c>
      <c r="F198" s="23" t="str">
        <f>VLOOKUP(A198,AddInfo!$A:$F,3,FALSE)</f>
        <v>Placebo</v>
      </c>
      <c r="G198" s="23" t="str">
        <f>VLOOKUP(A198,AddInfo!$A:$F,4,FALSE)</f>
        <v>t=1.3 in mv reg</v>
      </c>
      <c r="H198" s="23" t="s">
        <v>4544</v>
      </c>
      <c r="I198" s="23" t="s">
        <v>58</v>
      </c>
      <c r="J198" s="23" t="s">
        <v>59</v>
      </c>
      <c r="K198" s="20">
        <v>1984</v>
      </c>
      <c r="L198" s="20">
        <v>2012</v>
      </c>
      <c r="O198" s="19" t="s">
        <v>3114</v>
      </c>
    </row>
    <row r="199" spans="1:15" x14ac:dyDescent="0.25">
      <c r="A199" s="19" t="s">
        <v>3155</v>
      </c>
      <c r="B199" s="19" t="s">
        <v>580</v>
      </c>
      <c r="C199" s="19">
        <v>2005</v>
      </c>
      <c r="D199" s="19" t="s">
        <v>4408</v>
      </c>
      <c r="E199" s="19" t="s">
        <v>100</v>
      </c>
      <c r="F199" s="23" t="str">
        <f>VLOOKUP(A199,AddInfo!$A:$F,3,FALSE)</f>
        <v>Predictor</v>
      </c>
      <c r="G199" s="23" t="str">
        <f>VLOOKUP(A199,AddInfo!$A:$F,4,FALSE)</f>
        <v>t =3.4 in port sort char adj</v>
      </c>
      <c r="H199" s="23" t="s">
        <v>4544</v>
      </c>
      <c r="I199" s="23" t="s">
        <v>95</v>
      </c>
      <c r="J199" s="23" t="s">
        <v>291</v>
      </c>
      <c r="K199" s="20">
        <v>1964</v>
      </c>
      <c r="L199" s="20">
        <v>2001</v>
      </c>
      <c r="O199" s="19" t="s">
        <v>3155</v>
      </c>
    </row>
    <row r="200" spans="1:15" x14ac:dyDescent="0.25">
      <c r="A200" s="19" t="s">
        <v>5018</v>
      </c>
      <c r="B200" s="19" t="s">
        <v>580</v>
      </c>
      <c r="C200" s="19">
        <v>2005</v>
      </c>
      <c r="D200" s="19" t="s">
        <v>4409</v>
      </c>
      <c r="E200" s="19" t="s">
        <v>100</v>
      </c>
      <c r="F200" s="23" t="str">
        <f>VLOOKUP(A200,AddInfo!$A:$F,3,FALSE)</f>
        <v>Predictor</v>
      </c>
      <c r="G200" s="23" t="str">
        <f>VLOOKUP(A200,AddInfo!$A:$F,4,FALSE)</f>
        <v>t =7.7 in port sort w/ complicated signal</v>
      </c>
      <c r="H200" s="23" t="s">
        <v>4544</v>
      </c>
      <c r="I200" s="23" t="s">
        <v>95</v>
      </c>
      <c r="J200" s="23" t="s">
        <v>291</v>
      </c>
      <c r="K200" s="20">
        <v>1964</v>
      </c>
      <c r="L200" s="20">
        <v>2001</v>
      </c>
      <c r="O200" s="19" t="s">
        <v>579</v>
      </c>
    </row>
    <row r="201" spans="1:15" x14ac:dyDescent="0.25">
      <c r="A201" s="19" t="s">
        <v>5019</v>
      </c>
      <c r="B201" s="19" t="s">
        <v>580</v>
      </c>
      <c r="C201" s="19">
        <v>2005</v>
      </c>
      <c r="D201" s="19" t="s">
        <v>4407</v>
      </c>
      <c r="E201" s="19" t="s">
        <v>100</v>
      </c>
      <c r="F201" s="23" t="str">
        <f>VLOOKUP(A201,AddInfo!$A:$F,3,FALSE)</f>
        <v>Predictor</v>
      </c>
      <c r="G201" s="23" t="str">
        <f>VLOOKUP(A201,AddInfo!$A:$F,4,FALSE)</f>
        <v>t =7.39 in port sort w/ complicated signal</v>
      </c>
      <c r="H201" s="23" t="s">
        <v>4544</v>
      </c>
      <c r="I201" s="23" t="s">
        <v>95</v>
      </c>
      <c r="J201" s="23" t="s">
        <v>291</v>
      </c>
      <c r="K201" s="20">
        <v>1964</v>
      </c>
      <c r="L201" s="20">
        <v>2001</v>
      </c>
      <c r="O201" s="19" t="s">
        <v>3156</v>
      </c>
    </row>
    <row r="202" spans="1:15" x14ac:dyDescent="0.25">
      <c r="A202" s="19" t="s">
        <v>583</v>
      </c>
      <c r="B202" s="19" t="s">
        <v>584</v>
      </c>
      <c r="C202" s="19">
        <v>2006</v>
      </c>
      <c r="D202" s="19" t="s">
        <v>1683</v>
      </c>
      <c r="E202" s="19" t="s">
        <v>89</v>
      </c>
      <c r="F202" s="23" t="str">
        <f>VLOOKUP(A202,AddInfo!$A:$F,3,FALSE)</f>
        <v>Predictor</v>
      </c>
      <c r="G202" s="23" t="str">
        <f>VLOOKUP(A202,AddInfo!$A:$F,4,FALSE)</f>
        <v>t = 2.14 in port sort</v>
      </c>
      <c r="H202" s="23" t="s">
        <v>4544</v>
      </c>
      <c r="I202" s="23" t="s">
        <v>165</v>
      </c>
      <c r="J202" s="23" t="s">
        <v>20</v>
      </c>
      <c r="K202" s="20">
        <v>1963</v>
      </c>
      <c r="L202" s="20">
        <v>2001</v>
      </c>
      <c r="O202" s="19" t="s">
        <v>583</v>
      </c>
    </row>
    <row r="203" spans="1:15" x14ac:dyDescent="0.25">
      <c r="A203" s="19" t="s">
        <v>3143</v>
      </c>
      <c r="B203" s="19" t="s">
        <v>584</v>
      </c>
      <c r="C203" s="19">
        <v>2006</v>
      </c>
      <c r="D203" s="19" t="s">
        <v>4422</v>
      </c>
      <c r="E203" s="19" t="s">
        <v>89</v>
      </c>
      <c r="F203" s="23" t="str">
        <f>VLOOKUP(A203,AddInfo!$A:$F,3,FALSE)</f>
        <v>Predictor</v>
      </c>
      <c r="G203" s="23" t="str">
        <f>VLOOKUP(A203,AddInfo!$A:$F,4,FALSE)</f>
        <v>t = 2.12 in characteristics-adjusted port sort</v>
      </c>
      <c r="H203" s="23" t="s">
        <v>4544</v>
      </c>
      <c r="I203" s="23" t="s">
        <v>165</v>
      </c>
      <c r="J203" s="23" t="s">
        <v>20</v>
      </c>
      <c r="K203" s="20">
        <v>1963</v>
      </c>
      <c r="L203" s="20">
        <v>2001</v>
      </c>
      <c r="O203" s="19" t="s">
        <v>3143</v>
      </c>
    </row>
    <row r="204" spans="1:15" x14ac:dyDescent="0.25">
      <c r="A204" s="19" t="s">
        <v>3144</v>
      </c>
      <c r="B204" s="19" t="s">
        <v>584</v>
      </c>
      <c r="C204" s="19">
        <v>2006</v>
      </c>
      <c r="D204" s="19" t="s">
        <v>4423</v>
      </c>
      <c r="E204" s="19" t="s">
        <v>89</v>
      </c>
      <c r="F204" s="23" t="str">
        <f>VLOOKUP(A204,AddInfo!$A:$F,3,FALSE)</f>
        <v>Predictor</v>
      </c>
      <c r="G204" s="23" t="str">
        <f>VLOOKUP(A204,AddInfo!$A:$F,4,FALSE)</f>
        <v>t = 2.52 in characteristics-adjusted port sort</v>
      </c>
      <c r="H204" s="23" t="s">
        <v>4544</v>
      </c>
      <c r="I204" s="23" t="s">
        <v>165</v>
      </c>
      <c r="J204" s="23" t="s">
        <v>20</v>
      </c>
      <c r="K204" s="20">
        <v>1963</v>
      </c>
      <c r="L204" s="20">
        <v>2001</v>
      </c>
      <c r="O204" s="19" t="s">
        <v>3144</v>
      </c>
    </row>
    <row r="205" spans="1:15" x14ac:dyDescent="0.25">
      <c r="A205" s="19" t="s">
        <v>588</v>
      </c>
      <c r="B205" s="19" t="s">
        <v>5290</v>
      </c>
      <c r="C205" s="19">
        <v>1995</v>
      </c>
      <c r="D205" s="19" t="s">
        <v>589</v>
      </c>
      <c r="E205" s="19" t="s">
        <v>57</v>
      </c>
      <c r="F205" s="23" t="str">
        <f>VLOOKUP(A205,AddInfo!$A:$F,3,FALSE)</f>
        <v>Predictor</v>
      </c>
      <c r="G205" s="23" t="str">
        <f>VLOOKUP(A205,AddInfo!$A:$F,4,FALSE)</f>
        <v>t=1.85 in long - benchmark port</v>
      </c>
      <c r="H205" s="23" t="s">
        <v>5033</v>
      </c>
      <c r="I205" s="23" t="s">
        <v>311</v>
      </c>
      <c r="J205" s="23" t="s">
        <v>523</v>
      </c>
      <c r="K205" s="20">
        <v>1980</v>
      </c>
      <c r="L205" s="20">
        <v>1990</v>
      </c>
      <c r="O205" s="19" t="s">
        <v>588</v>
      </c>
    </row>
    <row r="206" spans="1:15" x14ac:dyDescent="0.25">
      <c r="A206" s="19" t="s">
        <v>5190</v>
      </c>
      <c r="B206" s="19" t="s">
        <v>608</v>
      </c>
      <c r="C206" s="19">
        <v>1989</v>
      </c>
      <c r="D206" s="19" t="s">
        <v>609</v>
      </c>
      <c r="E206" s="19" t="s">
        <v>89</v>
      </c>
      <c r="F206" s="23" t="str">
        <f>VLOOKUP(A206,AddInfo!$A:$F,3,FALSE)</f>
        <v>Predictor</v>
      </c>
      <c r="G206" s="23" t="str">
        <f>VLOOKUP(A206,AddInfo!$A:$F,4,FALSE)</f>
        <v>t=12 in port sort</v>
      </c>
      <c r="H206" s="23" t="s">
        <v>4544</v>
      </c>
      <c r="I206" s="23" t="s">
        <v>95</v>
      </c>
      <c r="J206" s="23" t="s">
        <v>613</v>
      </c>
      <c r="K206" s="20">
        <v>1934</v>
      </c>
      <c r="L206" s="20">
        <v>1987</v>
      </c>
      <c r="O206" s="19" t="s">
        <v>607</v>
      </c>
    </row>
    <row r="207" spans="1:15" x14ac:dyDescent="0.25">
      <c r="A207" s="19" t="s">
        <v>595</v>
      </c>
      <c r="B207" s="19" t="s">
        <v>596</v>
      </c>
      <c r="C207" s="19">
        <v>2006</v>
      </c>
      <c r="D207" s="19" t="s">
        <v>597</v>
      </c>
      <c r="E207" s="19" t="s">
        <v>57</v>
      </c>
      <c r="F207" s="23" t="str">
        <f>VLOOKUP(A207,AddInfo!$A:$F,3,FALSE)</f>
        <v>Predictor</v>
      </c>
      <c r="G207" s="23" t="str">
        <f>VLOOKUP(A207,AddInfo!$A:$F,4,FALSE)</f>
        <v>t&gt;2.6 in many event studies</v>
      </c>
      <c r="H207" s="23" t="s">
        <v>4544</v>
      </c>
      <c r="I207" s="23" t="s">
        <v>15</v>
      </c>
      <c r="J207" s="23" t="s">
        <v>46</v>
      </c>
      <c r="K207" s="20">
        <v>1987</v>
      </c>
      <c r="L207" s="20">
        <v>2003</v>
      </c>
      <c r="O207" s="19" t="s">
        <v>2284</v>
      </c>
    </row>
    <row r="208" spans="1:15" x14ac:dyDescent="0.25">
      <c r="A208" s="19" t="s">
        <v>600</v>
      </c>
      <c r="B208" s="19" t="s">
        <v>601</v>
      </c>
      <c r="C208" s="19">
        <v>1993</v>
      </c>
      <c r="D208" s="19" t="s">
        <v>602</v>
      </c>
      <c r="E208" s="19" t="s">
        <v>89</v>
      </c>
      <c r="F208" s="23" t="str">
        <f>VLOOKUP(A208,AddInfo!$A:$F,3,FALSE)</f>
        <v>Predictor</v>
      </c>
      <c r="G208" s="23" t="str">
        <f>VLOOKUP(A208,AddInfo!$A:$F,4,FALSE)</f>
        <v>t=3.7 long-short</v>
      </c>
      <c r="H208" s="23" t="s">
        <v>4544</v>
      </c>
      <c r="I208" s="23" t="s">
        <v>95</v>
      </c>
      <c r="J208" s="23" t="s">
        <v>111</v>
      </c>
      <c r="K208" s="20">
        <v>1964</v>
      </c>
      <c r="L208" s="20">
        <v>1989</v>
      </c>
      <c r="O208" s="19" t="s">
        <v>600</v>
      </c>
    </row>
    <row r="209" spans="1:15" x14ac:dyDescent="0.25">
      <c r="A209" s="19" t="s">
        <v>603</v>
      </c>
      <c r="B209" s="19" t="s">
        <v>601</v>
      </c>
      <c r="C209" s="19">
        <v>1993</v>
      </c>
      <c r="D209" s="19" t="s">
        <v>604</v>
      </c>
      <c r="E209" s="19" t="s">
        <v>89</v>
      </c>
      <c r="F209" s="23" t="str">
        <f>VLOOKUP(A209,AddInfo!$A:$F,3,FALSE)</f>
        <v>Predictor</v>
      </c>
      <c r="G209" s="23" t="str">
        <f>VLOOKUP(A209,AddInfo!$A:$F,4,FALSE)</f>
        <v>t=2.4 long-short</v>
      </c>
      <c r="H209" s="23" t="s">
        <v>4544</v>
      </c>
      <c r="I209" s="23" t="s">
        <v>95</v>
      </c>
      <c r="J209" s="23" t="s">
        <v>111</v>
      </c>
      <c r="K209" s="20">
        <v>1964</v>
      </c>
      <c r="L209" s="20">
        <v>1989</v>
      </c>
      <c r="O209" s="19" t="s">
        <v>603</v>
      </c>
    </row>
    <row r="210" spans="1:15" x14ac:dyDescent="0.25">
      <c r="A210" s="19" t="s">
        <v>591</v>
      </c>
      <c r="B210" s="19" t="s">
        <v>592</v>
      </c>
      <c r="C210" s="19">
        <v>2004</v>
      </c>
      <c r="D210" s="19" t="s">
        <v>593</v>
      </c>
      <c r="E210" s="19" t="s">
        <v>89</v>
      </c>
      <c r="F210" s="23" t="str">
        <f>VLOOKUP(A210,AddInfo!$A:$F,3,FALSE)</f>
        <v>Predictor</v>
      </c>
      <c r="G210" s="23" t="str">
        <f>VLOOKUP(A210,AddInfo!$A:$F,4,FALSE)</f>
        <v>p&lt;0.01 in LS port, but we lack the data</v>
      </c>
      <c r="H210" s="23" t="s">
        <v>4544</v>
      </c>
      <c r="I210" s="23" t="s">
        <v>152</v>
      </c>
      <c r="J210" s="23" t="s">
        <v>153</v>
      </c>
      <c r="K210" s="20">
        <v>1985</v>
      </c>
      <c r="L210" s="20">
        <v>1998</v>
      </c>
      <c r="O210" s="19" t="s">
        <v>2336</v>
      </c>
    </row>
    <row r="211" spans="1:15" x14ac:dyDescent="0.25">
      <c r="A211" s="19" t="s">
        <v>614</v>
      </c>
      <c r="B211" s="19" t="s">
        <v>615</v>
      </c>
      <c r="C211" s="19">
        <v>2012</v>
      </c>
      <c r="D211" s="19" t="s">
        <v>4425</v>
      </c>
      <c r="E211" s="19" t="s">
        <v>57</v>
      </c>
      <c r="F211" s="23" t="str">
        <f>VLOOKUP(A211,AddInfo!$A:$F,3,FALSE)</f>
        <v>Predictor</v>
      </c>
      <c r="G211" s="23" t="str">
        <f>VLOOKUP(A211,AddInfo!$A:$F,4,FALSE)</f>
        <v>t = 3.45 in port sort CAPM alpha weekly</v>
      </c>
      <c r="H211" s="23" t="s">
        <v>4544</v>
      </c>
      <c r="I211" s="23" t="s">
        <v>58</v>
      </c>
      <c r="J211" s="23" t="s">
        <v>228</v>
      </c>
      <c r="K211" s="20">
        <v>1996</v>
      </c>
      <c r="L211" s="20">
        <v>2010</v>
      </c>
      <c r="O211" s="19" t="s">
        <v>2456</v>
      </c>
    </row>
    <row r="212" spans="1:15" x14ac:dyDescent="0.25">
      <c r="A212" s="19" t="s">
        <v>617</v>
      </c>
      <c r="B212" s="19" t="s">
        <v>615</v>
      </c>
      <c r="C212" s="19">
        <v>2012</v>
      </c>
      <c r="D212" s="19" t="s">
        <v>4424</v>
      </c>
      <c r="E212" s="19" t="s">
        <v>57</v>
      </c>
      <c r="F212" s="23" t="str">
        <f>VLOOKUP(A212,AddInfo!$A:$F,3,FALSE)</f>
        <v>Predictor</v>
      </c>
      <c r="G212" s="23" t="str">
        <f>VLOOKUP(A212,AddInfo!$A:$F,4,FALSE)</f>
        <v>t = 2.5 in port sort CAPM alpha weekly data</v>
      </c>
      <c r="H212" s="23" t="s">
        <v>4544</v>
      </c>
      <c r="I212" s="23" t="s">
        <v>58</v>
      </c>
      <c r="J212" s="23" t="s">
        <v>228</v>
      </c>
      <c r="K212" s="20">
        <v>1996</v>
      </c>
      <c r="L212" s="20">
        <v>2010</v>
      </c>
      <c r="O212" s="19" t="s">
        <v>2453</v>
      </c>
    </row>
    <row r="213" spans="1:15" x14ac:dyDescent="0.25">
      <c r="A213" s="19" t="s">
        <v>619</v>
      </c>
      <c r="B213" s="19" t="s">
        <v>620</v>
      </c>
      <c r="C213" s="19">
        <v>2014</v>
      </c>
      <c r="D213" s="19" t="s">
        <v>621</v>
      </c>
      <c r="E213" s="19" t="s">
        <v>100</v>
      </c>
      <c r="F213" s="23" t="str">
        <f>VLOOKUP(A213,AddInfo!$A:$F,3,FALSE)</f>
        <v>Predictor</v>
      </c>
      <c r="G213" s="23" t="str">
        <f>VLOOKUP(A213,AddInfo!$A:$F,4,FALSE)</f>
        <v>Tab4A t-stat 2.48</v>
      </c>
      <c r="H213" s="23" t="s">
        <v>4544</v>
      </c>
      <c r="I213" s="23" t="s">
        <v>95</v>
      </c>
      <c r="J213" s="23" t="s">
        <v>101</v>
      </c>
      <c r="K213" s="20">
        <v>1963</v>
      </c>
      <c r="L213" s="20">
        <v>2010</v>
      </c>
      <c r="O213" s="19" t="s">
        <v>619</v>
      </c>
    </row>
    <row r="214" spans="1:15" x14ac:dyDescent="0.25">
      <c r="A214" s="19" t="s">
        <v>622</v>
      </c>
      <c r="B214" s="19" t="s">
        <v>623</v>
      </c>
      <c r="C214" s="19">
        <v>1996</v>
      </c>
      <c r="D214" s="19" t="s">
        <v>624</v>
      </c>
      <c r="E214" s="19" t="s">
        <v>89</v>
      </c>
      <c r="F214" s="23" t="str">
        <f>VLOOKUP(A214,AddInfo!$A:$F,3,FALSE)</f>
        <v>Predictor</v>
      </c>
      <c r="G214" s="23" t="str">
        <f>VLOOKUP(A214,AddInfo!$A:$F,4,FALSE)</f>
        <v>t=4.9 in regression</v>
      </c>
      <c r="H214" s="23" t="s">
        <v>4544</v>
      </c>
      <c r="I214" s="23" t="s">
        <v>152</v>
      </c>
      <c r="J214" s="23" t="s">
        <v>158</v>
      </c>
      <c r="K214" s="20">
        <v>1983</v>
      </c>
      <c r="L214" s="20">
        <v>1990</v>
      </c>
      <c r="O214" s="19" t="s">
        <v>4970</v>
      </c>
    </row>
    <row r="215" spans="1:15" x14ac:dyDescent="0.25">
      <c r="A215" s="19" t="s">
        <v>4969</v>
      </c>
      <c r="B215" s="19" t="s">
        <v>623</v>
      </c>
      <c r="C215" s="19">
        <v>1996</v>
      </c>
      <c r="D215" s="19" t="s">
        <v>4430</v>
      </c>
      <c r="E215" s="19" t="s">
        <v>89</v>
      </c>
      <c r="F215" s="23" t="str">
        <f>VLOOKUP(A215,AddInfo!$A:$F,3,FALSE)</f>
        <v>Placebo</v>
      </c>
      <c r="G215" s="23" t="str">
        <f>VLOOKUP(A215,AddInfo!$A:$F,4,FALSE)</f>
        <v>HXZ variant</v>
      </c>
      <c r="H215" s="23" t="s">
        <v>4544</v>
      </c>
      <c r="I215" s="23" t="s">
        <v>152</v>
      </c>
      <c r="J215" s="23" t="s">
        <v>158</v>
      </c>
      <c r="K215" s="20">
        <v>1983</v>
      </c>
      <c r="L215" s="20">
        <v>1990</v>
      </c>
      <c r="O215" s="19" t="s">
        <v>2333</v>
      </c>
    </row>
    <row r="216" spans="1:15" x14ac:dyDescent="0.25">
      <c r="A216" s="19" t="s">
        <v>634</v>
      </c>
      <c r="B216" s="19" t="s">
        <v>5291</v>
      </c>
      <c r="C216" s="19">
        <v>1994</v>
      </c>
      <c r="D216" s="19" t="s">
        <v>635</v>
      </c>
      <c r="E216" s="19" t="s">
        <v>89</v>
      </c>
      <c r="F216" s="23" t="str">
        <f>VLOOKUP(A216,AddInfo!$A:$F,3,FALSE)</f>
        <v>Predictor</v>
      </c>
      <c r="G216" s="23" t="str">
        <f>VLOOKUP(A216,AddInfo!$A:$F,4,FALSE)</f>
        <v>t=3.4 in port sort</v>
      </c>
      <c r="H216" s="23" t="s">
        <v>4544</v>
      </c>
      <c r="I216" s="23" t="s">
        <v>15</v>
      </c>
      <c r="J216" s="23" t="s">
        <v>147</v>
      </c>
      <c r="K216" s="20">
        <v>1968</v>
      </c>
      <c r="L216" s="20">
        <v>1990</v>
      </c>
      <c r="O216" s="19" t="s">
        <v>2419</v>
      </c>
    </row>
    <row r="217" spans="1:15" x14ac:dyDescent="0.25">
      <c r="A217" s="19" t="s">
        <v>3081</v>
      </c>
      <c r="B217" s="19" t="s">
        <v>5291</v>
      </c>
      <c r="C217" s="19">
        <v>1994</v>
      </c>
      <c r="D217" s="19" t="s">
        <v>4410</v>
      </c>
      <c r="E217" s="19" t="s">
        <v>89</v>
      </c>
      <c r="F217" s="23" t="str">
        <f>VLOOKUP(A217,AddInfo!$A:$F,3,FALSE)</f>
        <v>Placebo</v>
      </c>
      <c r="G217" s="23" t="str">
        <f>VLOOKUP(A217,AddInfo!$A:$F,4,FALSE)</f>
        <v>HXZ variant</v>
      </c>
      <c r="H217" s="23" t="s">
        <v>4544</v>
      </c>
      <c r="I217" s="23" t="s">
        <v>15</v>
      </c>
      <c r="J217" s="23" t="s">
        <v>147</v>
      </c>
      <c r="K217" s="20">
        <v>1968</v>
      </c>
      <c r="L217" s="20">
        <v>1990</v>
      </c>
      <c r="O217" s="19" t="s">
        <v>3081</v>
      </c>
    </row>
    <row r="218" spans="1:15" x14ac:dyDescent="0.25">
      <c r="A218" s="19" t="s">
        <v>626</v>
      </c>
      <c r="B218" s="19" t="s">
        <v>5291</v>
      </c>
      <c r="C218" s="19">
        <v>1994</v>
      </c>
      <c r="D218" s="19" t="s">
        <v>627</v>
      </c>
      <c r="E218" s="19" t="s">
        <v>89</v>
      </c>
      <c r="F218" s="23" t="str">
        <f>VLOOKUP(A218,AddInfo!$A:$F,3,FALSE)</f>
        <v>Predictor</v>
      </c>
      <c r="G218" s="23" t="str">
        <f>VLOOKUP(A218,AddInfo!$A:$F,4,FALSE)</f>
        <v>t=4.5 in double sort</v>
      </c>
      <c r="H218" s="23" t="s">
        <v>4544</v>
      </c>
      <c r="I218" s="23" t="s">
        <v>15</v>
      </c>
      <c r="J218" s="23" t="s">
        <v>46</v>
      </c>
      <c r="K218" s="20">
        <v>1968</v>
      </c>
      <c r="L218" s="20">
        <v>1990</v>
      </c>
      <c r="O218" s="19" t="s">
        <v>2288</v>
      </c>
    </row>
    <row r="219" spans="1:15" x14ac:dyDescent="0.25">
      <c r="A219" s="19" t="s">
        <v>630</v>
      </c>
      <c r="B219" s="19" t="s">
        <v>5291</v>
      </c>
      <c r="C219" s="19">
        <v>1994</v>
      </c>
      <c r="D219" s="19" t="s">
        <v>631</v>
      </c>
      <c r="E219" s="19" t="s">
        <v>89</v>
      </c>
      <c r="F219" s="23" t="str">
        <f>VLOOKUP(A219,AddInfo!$A:$F,3,FALSE)</f>
        <v>Placebo</v>
      </c>
      <c r="G219" s="23" t="str">
        <f>VLOOKUP(A219,AddInfo!$A:$F,4,FALSE)</f>
        <v>HXZ variant</v>
      </c>
      <c r="H219" s="23" t="s">
        <v>4544</v>
      </c>
      <c r="I219" s="23" t="s">
        <v>15</v>
      </c>
      <c r="J219" s="23" t="s">
        <v>46</v>
      </c>
      <c r="K219" s="20">
        <v>1968</v>
      </c>
      <c r="L219" s="20">
        <v>1990</v>
      </c>
      <c r="O219" s="19" t="s">
        <v>630</v>
      </c>
    </row>
    <row r="220" spans="1:15" x14ac:dyDescent="0.25">
      <c r="A220" s="19" t="s">
        <v>3098</v>
      </c>
      <c r="B220" s="19" t="s">
        <v>5291</v>
      </c>
      <c r="C220" s="19">
        <v>1994</v>
      </c>
      <c r="D220" s="19" t="s">
        <v>4411</v>
      </c>
      <c r="E220" s="19" t="s">
        <v>89</v>
      </c>
      <c r="F220" s="23" t="str">
        <f>VLOOKUP(A220,AddInfo!$A:$F,3,FALSE)</f>
        <v>Placebo</v>
      </c>
      <c r="G220" s="23" t="str">
        <f>VLOOKUP(A220,AddInfo!$A:$F,4,FALSE)</f>
        <v>HXZ variant</v>
      </c>
      <c r="H220" s="23" t="s">
        <v>4544</v>
      </c>
      <c r="I220" s="23" t="s">
        <v>15</v>
      </c>
      <c r="J220" s="23" t="s">
        <v>46</v>
      </c>
      <c r="K220" s="20">
        <v>1968</v>
      </c>
      <c r="L220" s="20">
        <v>1990</v>
      </c>
      <c r="O220" s="19" t="s">
        <v>3098</v>
      </c>
    </row>
    <row r="221" spans="1:15" x14ac:dyDescent="0.25">
      <c r="A221" s="19" t="s">
        <v>638</v>
      </c>
      <c r="B221" s="19" t="s">
        <v>639</v>
      </c>
      <c r="C221" s="19">
        <v>2001</v>
      </c>
      <c r="D221" s="19" t="s">
        <v>640</v>
      </c>
      <c r="E221" s="19" t="s">
        <v>100</v>
      </c>
      <c r="F221" s="23" t="str">
        <f>VLOOKUP(A221,AddInfo!$A:$F,3,FALSE)</f>
        <v>Placebo</v>
      </c>
      <c r="G221" s="23" t="str">
        <f>VLOOKUP(A221,AddInfo!$A:$F,4,FALSE)</f>
        <v>t=1.1 in conservative port sort</v>
      </c>
      <c r="H221" s="23" t="s">
        <v>4544</v>
      </c>
      <c r="I221" s="23" t="s">
        <v>15</v>
      </c>
      <c r="J221" s="23" t="s">
        <v>384</v>
      </c>
      <c r="K221" s="20">
        <v>1968</v>
      </c>
      <c r="L221" s="20">
        <v>1997</v>
      </c>
      <c r="O221" s="19" t="s">
        <v>638</v>
      </c>
    </row>
    <row r="222" spans="1:15" x14ac:dyDescent="0.25">
      <c r="A222" s="19" t="s">
        <v>3088</v>
      </c>
      <c r="B222" s="19" t="s">
        <v>639</v>
      </c>
      <c r="C222" s="19">
        <v>2001</v>
      </c>
      <c r="D222" s="19" t="s">
        <v>4412</v>
      </c>
      <c r="E222" s="19" t="s">
        <v>100</v>
      </c>
      <c r="F222" s="23" t="str">
        <f>VLOOKUP(A222,AddInfo!$A:$F,3,FALSE)</f>
        <v>Placebo</v>
      </c>
      <c r="G222" s="23" t="str">
        <f>VLOOKUP(A222,AddInfo!$A:$F,4,FALSE)</f>
        <v>HXZ variant</v>
      </c>
      <c r="H222" s="23" t="s">
        <v>4544</v>
      </c>
      <c r="I222" s="23" t="s">
        <v>15</v>
      </c>
      <c r="J222" s="23" t="s">
        <v>384</v>
      </c>
      <c r="K222" s="20">
        <v>1968</v>
      </c>
      <c r="L222" s="20">
        <v>1997</v>
      </c>
      <c r="O222" s="19" t="s">
        <v>3088</v>
      </c>
    </row>
    <row r="223" spans="1:15" x14ac:dyDescent="0.25">
      <c r="A223" s="19" t="s">
        <v>641</v>
      </c>
      <c r="B223" s="19" t="s">
        <v>642</v>
      </c>
      <c r="C223" s="19">
        <v>2011</v>
      </c>
      <c r="D223" s="19" t="s">
        <v>643</v>
      </c>
      <c r="E223" s="19" t="s">
        <v>14</v>
      </c>
      <c r="F223" s="23" t="str">
        <f>VLOOKUP(A223,AddInfo!$A:$F,3,FALSE)</f>
        <v>Predictor</v>
      </c>
      <c r="G223" s="23" t="str">
        <f>VLOOKUP(A223,AddInfo!$A:$F,4,FALSE)</f>
        <v>t=5.8 in port sort</v>
      </c>
      <c r="H223" s="23" t="s">
        <v>4544</v>
      </c>
      <c r="I223" s="23" t="s">
        <v>15</v>
      </c>
      <c r="J223" s="23" t="s">
        <v>384</v>
      </c>
      <c r="K223" s="20">
        <v>1976</v>
      </c>
      <c r="L223" s="20">
        <v>2003</v>
      </c>
      <c r="O223" s="19" t="s">
        <v>2184</v>
      </c>
    </row>
    <row r="224" spans="1:15" x14ac:dyDescent="0.25">
      <c r="A224" s="19" t="s">
        <v>644</v>
      </c>
      <c r="B224" s="19" t="s">
        <v>645</v>
      </c>
      <c r="C224" s="19">
        <v>2000</v>
      </c>
      <c r="D224" s="19" t="s">
        <v>5071</v>
      </c>
      <c r="E224" s="19" t="s">
        <v>89</v>
      </c>
      <c r="F224" s="23" t="str">
        <f>VLOOKUP(A224,AddInfo!$A:$F,3,FALSE)</f>
        <v>Predictor</v>
      </c>
      <c r="G224" s="23" t="str">
        <f>VLOOKUP(A224,AddInfo!$A:$F,4,FALSE)</f>
        <v>t=6 in long-short, lots of robustness</v>
      </c>
      <c r="H224" s="23" t="s">
        <v>5033</v>
      </c>
      <c r="I224" s="23" t="s">
        <v>95</v>
      </c>
      <c r="J224" s="23" t="s">
        <v>111</v>
      </c>
      <c r="K224" s="20">
        <v>1965</v>
      </c>
      <c r="L224" s="20">
        <v>1995</v>
      </c>
      <c r="O224" s="19" t="s">
        <v>644</v>
      </c>
    </row>
    <row r="225" spans="1:15" x14ac:dyDescent="0.25">
      <c r="A225" s="19" t="s">
        <v>647</v>
      </c>
      <c r="B225" s="19" t="s">
        <v>648</v>
      </c>
      <c r="C225" s="19">
        <v>2004</v>
      </c>
      <c r="D225" s="19" t="s">
        <v>649</v>
      </c>
      <c r="E225" s="19" t="s">
        <v>14</v>
      </c>
      <c r="F225" s="23" t="str">
        <f>VLOOKUP(A225,AddInfo!$A:$F,3,FALSE)</f>
        <v>Predictor</v>
      </c>
      <c r="G225" s="23" t="str">
        <f>VLOOKUP(A225,AddInfo!$A:$F,4,FALSE)</f>
        <v>t=3.9 in regression</v>
      </c>
      <c r="H225" s="23" t="s">
        <v>4544</v>
      </c>
      <c r="I225" s="23" t="s">
        <v>15</v>
      </c>
      <c r="J225" s="23" t="s">
        <v>20</v>
      </c>
      <c r="K225" s="20">
        <v>1973</v>
      </c>
      <c r="L225" s="20">
        <v>2000</v>
      </c>
      <c r="O225" s="19" t="s">
        <v>2260</v>
      </c>
    </row>
    <row r="226" spans="1:15" x14ac:dyDescent="0.25">
      <c r="A226" s="19" t="s">
        <v>3101</v>
      </c>
      <c r="B226" s="19" t="s">
        <v>648</v>
      </c>
      <c r="C226" s="19">
        <v>2004</v>
      </c>
      <c r="D226" s="19" t="s">
        <v>5281</v>
      </c>
      <c r="E226" s="19" t="s">
        <v>14</v>
      </c>
      <c r="F226" s="23" t="str">
        <f>VLOOKUP(A226,AddInfo!$A:$F,3,FALSE)</f>
        <v>Placebo</v>
      </c>
      <c r="G226" s="23" t="str">
        <f>VLOOKUP(A226,AddInfo!$A:$F,4,FALSE)</f>
        <v>HXZ variant</v>
      </c>
      <c r="H226" s="23" t="s">
        <v>4544</v>
      </c>
      <c r="I226" s="23" t="s">
        <v>15</v>
      </c>
      <c r="J226" s="23" t="s">
        <v>20</v>
      </c>
      <c r="K226" s="20">
        <v>1973</v>
      </c>
      <c r="L226" s="20">
        <v>2000</v>
      </c>
      <c r="O226" s="19" t="s">
        <v>3101</v>
      </c>
    </row>
    <row r="227" spans="1:15" x14ac:dyDescent="0.25">
      <c r="A227" s="19" t="s">
        <v>652</v>
      </c>
      <c r="B227" s="19" t="s">
        <v>653</v>
      </c>
      <c r="C227" s="19">
        <v>2011</v>
      </c>
      <c r="D227" s="19" t="s">
        <v>654</v>
      </c>
      <c r="E227" s="19" t="s">
        <v>100</v>
      </c>
      <c r="F227" s="23" t="str">
        <f>VLOOKUP(A227,AddInfo!$A:$F,3,FALSE)</f>
        <v>Predictor</v>
      </c>
      <c r="G227" s="23" t="str">
        <f>VLOOKUP(A227,AddInfo!$A:$F,4,FALSE)</f>
        <v>t=2.6 in long-short</v>
      </c>
      <c r="H227" s="23" t="s">
        <v>4544</v>
      </c>
      <c r="I227" s="23" t="s">
        <v>15</v>
      </c>
      <c r="J227" s="23" t="s">
        <v>519</v>
      </c>
      <c r="K227" s="20">
        <v>1980</v>
      </c>
      <c r="L227" s="20">
        <v>2007</v>
      </c>
      <c r="O227" s="19" t="s">
        <v>652</v>
      </c>
    </row>
    <row r="228" spans="1:15" x14ac:dyDescent="0.25">
      <c r="A228" s="19" t="s">
        <v>5042</v>
      </c>
      <c r="B228" s="19" t="s">
        <v>1750</v>
      </c>
      <c r="C228" s="19">
        <v>1979</v>
      </c>
      <c r="D228" s="19" t="s">
        <v>5043</v>
      </c>
      <c r="E228" s="19" t="s">
        <v>89</v>
      </c>
      <c r="F228" s="23" t="str">
        <f>VLOOKUP(A228,AddInfo!$A:$F,3,FALSE)</f>
        <v>Predictor</v>
      </c>
      <c r="G228" s="23" t="str">
        <f>VLOOKUP(A228,AddInfo!$A:$F,4,FALSE)</f>
        <v>t=6 in mv reg</v>
      </c>
      <c r="H228" s="23" t="s">
        <v>5033</v>
      </c>
      <c r="I228" s="23" t="s">
        <v>15</v>
      </c>
      <c r="J228" s="23" t="s">
        <v>147</v>
      </c>
      <c r="K228" s="20">
        <v>1936</v>
      </c>
      <c r="L228" s="20">
        <v>1977</v>
      </c>
      <c r="O228" s="19" t="s">
        <v>5042</v>
      </c>
    </row>
    <row r="229" spans="1:15" x14ac:dyDescent="0.25">
      <c r="A229" s="19" t="s">
        <v>656</v>
      </c>
      <c r="B229" s="19" t="s">
        <v>657</v>
      </c>
      <c r="C229" s="19">
        <v>2006</v>
      </c>
      <c r="D229" s="19" t="s">
        <v>658</v>
      </c>
      <c r="E229" s="19" t="s">
        <v>57</v>
      </c>
      <c r="F229" s="23" t="str">
        <f>VLOOKUP(A229,AddInfo!$A:$F,3,FALSE)</f>
        <v>Predictor</v>
      </c>
      <c r="G229" s="23" t="str">
        <f>VLOOKUP(A229,AddInfo!$A:$F,4,FALSE)</f>
        <v>t=4.1 in port sort</v>
      </c>
      <c r="H229" s="23" t="s">
        <v>4544</v>
      </c>
      <c r="I229" s="23" t="s">
        <v>58</v>
      </c>
      <c r="J229" s="23" t="s">
        <v>59</v>
      </c>
      <c r="K229" s="20">
        <v>1960</v>
      </c>
      <c r="L229" s="20">
        <v>2003</v>
      </c>
      <c r="O229" s="19" t="s">
        <v>2446</v>
      </c>
    </row>
    <row r="230" spans="1:15" x14ac:dyDescent="0.25">
      <c r="A230" s="19" t="s">
        <v>3169</v>
      </c>
      <c r="B230" s="19" t="s">
        <v>657</v>
      </c>
      <c r="C230" s="19">
        <v>2006</v>
      </c>
      <c r="D230" s="19" t="s">
        <v>658</v>
      </c>
      <c r="E230" s="19" t="s">
        <v>57</v>
      </c>
      <c r="F230" s="23" t="str">
        <f>VLOOKUP(A230,AddInfo!$A:$F,3,FALSE)</f>
        <v>Predictor</v>
      </c>
      <c r="G230" s="23" t="str">
        <f>VLOOKUP(A230,AddInfo!$A:$F,4,FALSE)</f>
        <v>t = 3.46 in port sort (12m holding)</v>
      </c>
      <c r="H230" s="23" t="s">
        <v>4544</v>
      </c>
      <c r="I230" s="23" t="s">
        <v>58</v>
      </c>
      <c r="J230" s="23" t="s">
        <v>59</v>
      </c>
      <c r="K230" s="20">
        <v>1960</v>
      </c>
      <c r="L230" s="20">
        <v>2003</v>
      </c>
      <c r="O230" s="19" t="s">
        <v>3169</v>
      </c>
    </row>
    <row r="231" spans="1:15" x14ac:dyDescent="0.25">
      <c r="A231" s="19" t="s">
        <v>3170</v>
      </c>
      <c r="B231" s="19" t="s">
        <v>657</v>
      </c>
      <c r="C231" s="19">
        <v>2006</v>
      </c>
      <c r="D231" s="19" t="s">
        <v>658</v>
      </c>
      <c r="E231" s="19" t="s">
        <v>57</v>
      </c>
      <c r="F231" s="23" t="str">
        <f>VLOOKUP(A231,AddInfo!$A:$F,3,FALSE)</f>
        <v>Predictor</v>
      </c>
      <c r="G231" s="23" t="str">
        <f>VLOOKUP(A231,AddInfo!$A:$F,4,FALSE)</f>
        <v>t &gt; 4 in port sort (diff holding periods)</v>
      </c>
      <c r="H231" s="23" t="s">
        <v>4544</v>
      </c>
      <c r="I231" s="23" t="s">
        <v>58</v>
      </c>
      <c r="J231" s="23" t="s">
        <v>59</v>
      </c>
      <c r="K231" s="20">
        <v>1960</v>
      </c>
      <c r="L231" s="20">
        <v>2003</v>
      </c>
      <c r="O231" s="19" t="s">
        <v>3170</v>
      </c>
    </row>
    <row r="232" spans="1:15" x14ac:dyDescent="0.25">
      <c r="A232" s="19" t="s">
        <v>659</v>
      </c>
      <c r="B232" s="19" t="s">
        <v>660</v>
      </c>
      <c r="C232" s="19">
        <v>2010</v>
      </c>
      <c r="D232" s="19" t="s">
        <v>5252</v>
      </c>
      <c r="E232" s="19" t="s">
        <v>662</v>
      </c>
      <c r="F232" s="23" t="str">
        <f>VLOOKUP(A232,AddInfo!$A:$F,3,FALSE)</f>
        <v>Predictor</v>
      </c>
      <c r="G232" s="23" t="str">
        <f>VLOOKUP(A232,AddInfo!$A:$F,4,FALSE)</f>
        <v>t=5.38 in EW port sort</v>
      </c>
      <c r="H232" s="23" t="s">
        <v>4544</v>
      </c>
      <c r="I232" s="23" t="s">
        <v>15</v>
      </c>
      <c r="J232" s="23" t="s">
        <v>302</v>
      </c>
      <c r="K232" s="20">
        <v>1964</v>
      </c>
      <c r="L232" s="20">
        <v>2007</v>
      </c>
      <c r="O232" s="19" t="s">
        <v>2227</v>
      </c>
    </row>
    <row r="233" spans="1:15" x14ac:dyDescent="0.25">
      <c r="A233" s="19" t="s">
        <v>5052</v>
      </c>
      <c r="B233" s="19" t="s">
        <v>664</v>
      </c>
      <c r="C233" s="19">
        <v>2012</v>
      </c>
      <c r="D233" s="19" t="s">
        <v>5253</v>
      </c>
      <c r="E233" s="19" t="s">
        <v>666</v>
      </c>
      <c r="F233" s="23" t="str">
        <f>VLOOKUP(A233,AddInfo!$A:$F,3,FALSE)</f>
        <v>Predictor</v>
      </c>
      <c r="G233" s="23" t="str">
        <f>VLOOKUP(A233,AddInfo!$A:$F,4,FALSE)</f>
        <v>t=9.5 in port sort ff3 alpha</v>
      </c>
      <c r="H233" s="23" t="s">
        <v>4544</v>
      </c>
      <c r="I233" s="23" t="s">
        <v>15</v>
      </c>
      <c r="J233" s="23" t="s">
        <v>39</v>
      </c>
      <c r="K233" s="20">
        <v>1987</v>
      </c>
      <c r="L233" s="20">
        <v>2009</v>
      </c>
      <c r="O233" s="19" t="s">
        <v>5053</v>
      </c>
    </row>
    <row r="234" spans="1:15" x14ac:dyDescent="0.25">
      <c r="A234" s="19" t="s">
        <v>668</v>
      </c>
      <c r="B234" s="19" t="s">
        <v>664</v>
      </c>
      <c r="C234" s="19">
        <v>2012</v>
      </c>
      <c r="D234" s="19" t="s">
        <v>4421</v>
      </c>
      <c r="E234" s="19" t="s">
        <v>666</v>
      </c>
      <c r="F234" s="23" t="str">
        <f>VLOOKUP(A234,AddInfo!$A:$F,3,FALSE)</f>
        <v>Predictor</v>
      </c>
      <c r="G234" s="23" t="str">
        <f>VLOOKUP(A234,AddInfo!$A:$F,4,FALSE)</f>
        <v>similar results in port sorts but not exact</v>
      </c>
      <c r="H234" s="23" t="s">
        <v>4544</v>
      </c>
      <c r="I234" s="23" t="s">
        <v>15</v>
      </c>
      <c r="J234" s="23" t="s">
        <v>39</v>
      </c>
      <c r="K234" s="20">
        <v>1987</v>
      </c>
      <c r="L234" s="20">
        <v>2009</v>
      </c>
      <c r="O234" s="19" t="s">
        <v>668</v>
      </c>
    </row>
    <row r="235" spans="1:15" x14ac:dyDescent="0.25">
      <c r="A235" s="21" t="s">
        <v>671</v>
      </c>
      <c r="B235" s="19" t="s">
        <v>672</v>
      </c>
      <c r="C235" s="19">
        <v>2014</v>
      </c>
      <c r="D235" s="19" t="s">
        <v>673</v>
      </c>
      <c r="E235" s="19" t="s">
        <v>100</v>
      </c>
      <c r="F235" s="23" t="str">
        <f>VLOOKUP(A235,AddInfo!$A:$F,3,FALSE)</f>
        <v>Predictor</v>
      </c>
      <c r="G235" s="23" t="str">
        <f>VLOOKUP(A235,AddInfo!$A:$F,4,FALSE)</f>
        <v>t=3.5 in long-short</v>
      </c>
      <c r="H235" s="23" t="s">
        <v>4544</v>
      </c>
      <c r="I235" s="23" t="s">
        <v>15</v>
      </c>
      <c r="J235" s="23" t="s">
        <v>188</v>
      </c>
      <c r="K235" s="20">
        <v>1974</v>
      </c>
      <c r="L235" s="20">
        <v>2010</v>
      </c>
      <c r="O235" s="19" t="s">
        <v>2242</v>
      </c>
    </row>
    <row r="236" spans="1:15" x14ac:dyDescent="0.25">
      <c r="A236" s="19" t="s">
        <v>675</v>
      </c>
      <c r="B236" s="19" t="s">
        <v>676</v>
      </c>
      <c r="C236" s="19">
        <v>2011</v>
      </c>
      <c r="D236" s="19" t="s">
        <v>677</v>
      </c>
      <c r="E236" s="19" t="s">
        <v>678</v>
      </c>
      <c r="F236" s="23" t="str">
        <f>VLOOKUP(A236,AddInfo!$A:$F,3,FALSE)</f>
        <v>Predictor</v>
      </c>
      <c r="G236" s="23" t="str">
        <f>VLOOKUP(A236,AddInfo!$A:$F,4,FALSE)</f>
        <v>t=6.54 in decile sort CAPM alpha</v>
      </c>
      <c r="H236" s="23" t="s">
        <v>4544</v>
      </c>
      <c r="I236" s="23" t="s">
        <v>15</v>
      </c>
      <c r="J236" s="23" t="s">
        <v>147</v>
      </c>
      <c r="K236" s="20">
        <v>1963</v>
      </c>
      <c r="L236" s="20">
        <v>2009</v>
      </c>
      <c r="O236" s="19" t="s">
        <v>675</v>
      </c>
    </row>
    <row r="237" spans="1:15" x14ac:dyDescent="0.25">
      <c r="A237" s="19" t="s">
        <v>3094</v>
      </c>
      <c r="B237" s="19" t="s">
        <v>676</v>
      </c>
      <c r="C237" s="19">
        <v>2011</v>
      </c>
      <c r="D237" s="19" t="s">
        <v>4479</v>
      </c>
      <c r="E237" s="19" t="s">
        <v>678</v>
      </c>
      <c r="F237" s="23" t="str">
        <f>VLOOKUP(A237,AddInfo!$A:$F,3,FALSE)</f>
        <v>Placebo</v>
      </c>
      <c r="G237" s="23" t="str">
        <f>VLOOKUP(A237,AddInfo!$A:$F,4,FALSE)</f>
        <v>HXZ variant</v>
      </c>
      <c r="H237" s="23" t="s">
        <v>4544</v>
      </c>
      <c r="I237" s="23" t="s">
        <v>15</v>
      </c>
      <c r="J237" s="23" t="s">
        <v>147</v>
      </c>
      <c r="K237" s="20">
        <v>1963</v>
      </c>
      <c r="L237" s="20">
        <v>2009</v>
      </c>
      <c r="O237" s="19" t="s">
        <v>3094</v>
      </c>
    </row>
    <row r="238" spans="1:15" x14ac:dyDescent="0.25">
      <c r="A238" s="19" t="s">
        <v>680</v>
      </c>
      <c r="B238" s="19" t="s">
        <v>681</v>
      </c>
      <c r="C238" s="19">
        <v>2008</v>
      </c>
      <c r="D238" s="19" t="s">
        <v>682</v>
      </c>
      <c r="E238" s="19" t="s">
        <v>100</v>
      </c>
      <c r="F238" s="23" t="str">
        <f>VLOOKUP(A238,AddInfo!$A:$F,3,FALSE)</f>
        <v>Predictor</v>
      </c>
      <c r="G238" s="23" t="str">
        <f>VLOOKUP(A238,AddInfo!$A:$F,4,FALSE)</f>
        <v>t=8.59 in port sort CAPM alpha</v>
      </c>
      <c r="H238" s="23" t="s">
        <v>4544</v>
      </c>
      <c r="I238" s="23" t="s">
        <v>15</v>
      </c>
      <c r="J238" s="23" t="s">
        <v>218</v>
      </c>
      <c r="K238" s="20">
        <v>1970</v>
      </c>
      <c r="L238" s="20">
        <v>2005</v>
      </c>
      <c r="O238" s="19" t="s">
        <v>2212</v>
      </c>
    </row>
    <row r="239" spans="1:15" x14ac:dyDescent="0.25">
      <c r="A239" s="19" t="s">
        <v>3133</v>
      </c>
      <c r="B239" s="19" t="s">
        <v>681</v>
      </c>
      <c r="C239" s="19">
        <v>2008</v>
      </c>
      <c r="D239" s="19" t="s">
        <v>3178</v>
      </c>
      <c r="E239" s="19" t="s">
        <v>100</v>
      </c>
      <c r="F239" s="23" t="str">
        <f>VLOOKUP(A239,AddInfo!$A:$F,3,FALSE)</f>
        <v>Predictor</v>
      </c>
      <c r="G239" s="23" t="str">
        <f>VLOOKUP(A239,AddInfo!$A:$F,4,FALSE)</f>
        <v>t=7 in long-short port</v>
      </c>
      <c r="H239" s="23" t="s">
        <v>4544</v>
      </c>
      <c r="I239" s="23" t="s">
        <v>15</v>
      </c>
      <c r="J239" s="23" t="s">
        <v>302</v>
      </c>
      <c r="K239" s="20">
        <v>1970</v>
      </c>
      <c r="L239" s="20">
        <v>2005</v>
      </c>
      <c r="O239" s="19" t="s">
        <v>3133</v>
      </c>
    </row>
    <row r="240" spans="1:15" x14ac:dyDescent="0.25">
      <c r="A240" s="19" t="s">
        <v>3109</v>
      </c>
      <c r="B240" s="19" t="s">
        <v>1349</v>
      </c>
      <c r="C240" s="19">
        <v>2010</v>
      </c>
      <c r="D240" s="19" t="s">
        <v>4392</v>
      </c>
      <c r="E240" s="19" t="s">
        <v>89</v>
      </c>
      <c r="F240" s="23" t="str">
        <f>VLOOKUP(A240,AddInfo!$A:$F,3,FALSE)</f>
        <v>Predictor</v>
      </c>
      <c r="G240" s="23" t="str">
        <f>VLOOKUP(A240,AddInfo!$A:$F,4,FALSE)</f>
        <v>t=2.6 in industry port sort</v>
      </c>
      <c r="H240" s="23" t="s">
        <v>5033</v>
      </c>
      <c r="I240" s="23" t="s">
        <v>165</v>
      </c>
      <c r="J240" s="23" t="s">
        <v>291</v>
      </c>
      <c r="K240" s="20">
        <v>1986</v>
      </c>
      <c r="L240" s="20">
        <v>2005</v>
      </c>
      <c r="O240" s="19" t="s">
        <v>3109</v>
      </c>
    </row>
    <row r="241" spans="1:15" x14ac:dyDescent="0.25">
      <c r="A241" s="19" t="s">
        <v>3110</v>
      </c>
      <c r="B241" s="19" t="s">
        <v>1349</v>
      </c>
      <c r="C241" s="19">
        <v>2010</v>
      </c>
      <c r="D241" s="19" t="s">
        <v>4393</v>
      </c>
      <c r="E241" s="19" t="s">
        <v>89</v>
      </c>
      <c r="F241" s="23" t="str">
        <f>VLOOKUP(A241,AddInfo!$A:$F,3,FALSE)</f>
        <v>Predictor</v>
      </c>
      <c r="G241" s="23" t="str">
        <f>VLOOKUP(A241,AddInfo!$A:$F,4,FALSE)</f>
        <v>t=3.4 in industry port sort</v>
      </c>
      <c r="H241" s="23" t="s">
        <v>5033</v>
      </c>
      <c r="I241" s="23" t="s">
        <v>165</v>
      </c>
      <c r="J241" s="23" t="s">
        <v>291</v>
      </c>
      <c r="K241" s="20">
        <v>1986</v>
      </c>
      <c r="L241" s="20">
        <v>2005</v>
      </c>
      <c r="O241" s="19" t="s">
        <v>3110</v>
      </c>
    </row>
    <row r="242" spans="1:15" x14ac:dyDescent="0.25">
      <c r="A242" s="19" t="s">
        <v>684</v>
      </c>
      <c r="B242" s="19" t="s">
        <v>685</v>
      </c>
      <c r="C242" s="19">
        <v>1995</v>
      </c>
      <c r="D242" s="19" t="s">
        <v>686</v>
      </c>
      <c r="E242" s="19" t="s">
        <v>89</v>
      </c>
      <c r="F242" s="23" t="str">
        <f>VLOOKUP(A242,AddInfo!$A:$F,3,FALSE)</f>
        <v>Predictor</v>
      </c>
      <c r="G242" s="23" t="str">
        <f>VLOOKUP(A242,AddInfo!$A:$F,4,FALSE)</f>
        <v>t=3.4 in event study</v>
      </c>
      <c r="H242" s="23" t="s">
        <v>5033</v>
      </c>
      <c r="I242" s="23" t="s">
        <v>311</v>
      </c>
      <c r="J242" s="23" t="s">
        <v>523</v>
      </c>
      <c r="K242" s="20">
        <v>1964</v>
      </c>
      <c r="L242" s="20">
        <v>1988</v>
      </c>
      <c r="O242" s="19" t="s">
        <v>684</v>
      </c>
    </row>
    <row r="243" spans="1:15" x14ac:dyDescent="0.25">
      <c r="A243" s="19" t="s">
        <v>689</v>
      </c>
      <c r="B243" s="19" t="s">
        <v>685</v>
      </c>
      <c r="C243" s="19">
        <v>1995</v>
      </c>
      <c r="D243" s="19" t="s">
        <v>690</v>
      </c>
      <c r="E243" s="19" t="s">
        <v>89</v>
      </c>
      <c r="F243" s="23" t="str">
        <f>VLOOKUP(A243,AddInfo!$A:$F,3,FALSE)</f>
        <v>Predictor</v>
      </c>
      <c r="G243" s="23" t="str">
        <f>VLOOKUP(A243,AddInfo!$A:$F,4,FALSE)</f>
        <v>t=6 in event study</v>
      </c>
      <c r="H243" s="23" t="s">
        <v>5033</v>
      </c>
      <c r="I243" s="23" t="s">
        <v>311</v>
      </c>
      <c r="J243" s="23" t="s">
        <v>523</v>
      </c>
      <c r="K243" s="20">
        <v>1964</v>
      </c>
      <c r="L243" s="20">
        <v>1988</v>
      </c>
      <c r="O243" s="19" t="s">
        <v>689</v>
      </c>
    </row>
    <row r="244" spans="1:15" x14ac:dyDescent="0.25">
      <c r="A244" s="19" t="s">
        <v>666</v>
      </c>
      <c r="B244" s="19" t="s">
        <v>692</v>
      </c>
      <c r="C244" s="19">
        <v>2005</v>
      </c>
      <c r="D244" s="19" t="s">
        <v>693</v>
      </c>
      <c r="E244" s="19" t="s">
        <v>169</v>
      </c>
      <c r="F244" s="23" t="str">
        <f>VLOOKUP(A244,AddInfo!$A:$F,3,FALSE)</f>
        <v>Predictor</v>
      </c>
      <c r="G244" s="23" t="str">
        <f>VLOOKUP(A244,AddInfo!$A:$F,4,FALSE)</f>
        <v>t=9 in port sort nonstandard data lag</v>
      </c>
      <c r="H244" s="23" t="s">
        <v>5033</v>
      </c>
      <c r="I244" s="23" t="s">
        <v>15</v>
      </c>
      <c r="J244" s="23" t="s">
        <v>384</v>
      </c>
      <c r="K244" s="20">
        <v>1978</v>
      </c>
      <c r="L244" s="20">
        <v>2001</v>
      </c>
      <c r="O244" s="19" t="s">
        <v>2187</v>
      </c>
    </row>
    <row r="245" spans="1:15" x14ac:dyDescent="0.25">
      <c r="A245" s="19" t="s">
        <v>700</v>
      </c>
      <c r="B245" s="19" t="s">
        <v>698</v>
      </c>
      <c r="C245" s="19">
        <v>2005</v>
      </c>
      <c r="D245" s="19" t="s">
        <v>701</v>
      </c>
      <c r="E245" s="19" t="s">
        <v>89</v>
      </c>
      <c r="F245" s="23" t="str">
        <f>VLOOKUP(A245,AddInfo!$A:$F,3,FALSE)</f>
        <v>Predictor</v>
      </c>
      <c r="G245" s="23" t="str">
        <f>VLOOKUP(A245,AddInfo!$A:$F,4,FALSE)</f>
        <v>t = 2.47 in conditional sort</v>
      </c>
      <c r="H245" s="23" t="s">
        <v>5033</v>
      </c>
      <c r="I245" s="23" t="s">
        <v>105</v>
      </c>
      <c r="J245" s="23" t="s">
        <v>347</v>
      </c>
      <c r="K245" s="20">
        <v>1980</v>
      </c>
      <c r="L245" s="20">
        <v>2003</v>
      </c>
      <c r="O245" s="19" t="s">
        <v>700</v>
      </c>
    </row>
    <row r="246" spans="1:15" x14ac:dyDescent="0.25">
      <c r="A246" s="19" t="s">
        <v>5027</v>
      </c>
      <c r="B246" s="19" t="s">
        <v>698</v>
      </c>
      <c r="C246" s="19">
        <v>2005</v>
      </c>
      <c r="D246" s="19" t="s">
        <v>5028</v>
      </c>
      <c r="E246" s="19" t="s">
        <v>89</v>
      </c>
      <c r="F246" s="23" t="str">
        <f>VLOOKUP(A246,AddInfo!$A:$F,3,FALSE)</f>
        <v>Predictor</v>
      </c>
      <c r="G246" s="23" t="str">
        <f>VLOOKUP(A246,AddInfo!$A:$F,4,FALSE)</f>
        <v>t = 4.91 in conditional sort</v>
      </c>
      <c r="H246" s="23" t="s">
        <v>5033</v>
      </c>
      <c r="I246" s="23" t="s">
        <v>105</v>
      </c>
      <c r="J246" s="23" t="s">
        <v>347</v>
      </c>
      <c r="K246" s="20">
        <v>1980</v>
      </c>
      <c r="L246" s="20">
        <v>2003</v>
      </c>
      <c r="O246" s="19" t="s">
        <v>5027</v>
      </c>
    </row>
    <row r="247" spans="1:15" x14ac:dyDescent="0.25">
      <c r="A247" s="19" t="s">
        <v>704</v>
      </c>
      <c r="B247" s="19" t="s">
        <v>698</v>
      </c>
      <c r="C247" s="19">
        <v>2005</v>
      </c>
      <c r="D247" s="19" t="s">
        <v>705</v>
      </c>
      <c r="E247" s="19" t="s">
        <v>89</v>
      </c>
      <c r="F247" s="23" t="str">
        <f>VLOOKUP(A247,AddInfo!$A:$F,3,FALSE)</f>
        <v>Predictor</v>
      </c>
      <c r="G247" s="23" t="str">
        <f>VLOOKUP(A247,AddInfo!$A:$F,4,FALSE)</f>
        <v>t = 2.71 in conditional sort</v>
      </c>
      <c r="H247" s="23" t="s">
        <v>5033</v>
      </c>
      <c r="I247" s="23" t="s">
        <v>105</v>
      </c>
      <c r="J247" s="23" t="s">
        <v>347</v>
      </c>
      <c r="K247" s="20">
        <v>1980</v>
      </c>
      <c r="L247" s="20">
        <v>2003</v>
      </c>
      <c r="O247" s="19" t="s">
        <v>704</v>
      </c>
    </row>
    <row r="248" spans="1:15" x14ac:dyDescent="0.25">
      <c r="A248" s="19" t="s">
        <v>5034</v>
      </c>
      <c r="B248" s="19" t="s">
        <v>698</v>
      </c>
      <c r="C248" s="19">
        <v>2005</v>
      </c>
      <c r="D248" s="19" t="s">
        <v>703</v>
      </c>
      <c r="E248" s="19" t="s">
        <v>89</v>
      </c>
      <c r="F248" s="23" t="str">
        <f>VLOOKUP(A248,AddInfo!$A:$F,3,FALSE)</f>
        <v>Predictor</v>
      </c>
      <c r="G248" s="23" t="str">
        <f>VLOOKUP(A248,AddInfo!$A:$F,4,FALSE)</f>
        <v>t = 4.38 in conditional sort</v>
      </c>
      <c r="H248" s="23" t="s">
        <v>5033</v>
      </c>
      <c r="I248" s="23" t="s">
        <v>105</v>
      </c>
      <c r="J248" s="23" t="s">
        <v>347</v>
      </c>
      <c r="K248" s="20">
        <v>1980</v>
      </c>
      <c r="L248" s="20">
        <v>2003</v>
      </c>
      <c r="O248" s="19" t="s">
        <v>702</v>
      </c>
    </row>
    <row r="249" spans="1:15" x14ac:dyDescent="0.25">
      <c r="A249" s="19" t="s">
        <v>706</v>
      </c>
      <c r="B249" s="19" t="s">
        <v>5292</v>
      </c>
      <c r="C249" s="19">
        <v>1998</v>
      </c>
      <c r="D249" s="19" t="s">
        <v>5271</v>
      </c>
      <c r="E249" s="19" t="s">
        <v>89</v>
      </c>
      <c r="F249" s="23" t="str">
        <f>VLOOKUP(A249,AddInfo!$A:$F,3,FALSE)</f>
        <v>Placebo</v>
      </c>
      <c r="G249" s="23" t="str">
        <f>VLOOKUP(A249,AddInfo!$A:$F,4,FALSE)</f>
        <v>mixed results, small spread</v>
      </c>
      <c r="H249" s="23" t="s">
        <v>4544</v>
      </c>
      <c r="I249" s="23" t="s">
        <v>15</v>
      </c>
      <c r="J249" s="23" t="s">
        <v>147</v>
      </c>
      <c r="K249" s="20">
        <v>1963</v>
      </c>
      <c r="L249" s="20">
        <v>1994</v>
      </c>
      <c r="O249" s="19" t="s">
        <v>706</v>
      </c>
    </row>
    <row r="250" spans="1:15" x14ac:dyDescent="0.25">
      <c r="A250" s="19" t="s">
        <v>5149</v>
      </c>
      <c r="B250" s="19" t="s">
        <v>5292</v>
      </c>
      <c r="C250" s="19">
        <v>1998</v>
      </c>
      <c r="D250" s="19" t="s">
        <v>5152</v>
      </c>
      <c r="E250" s="19" t="s">
        <v>2204</v>
      </c>
      <c r="F250" s="23" t="str">
        <f>VLOOKUP(A250,AddInfo!$A:$F,3,FALSE)</f>
        <v>Placebo</v>
      </c>
      <c r="G250" s="23" t="str">
        <f>VLOOKUP(A250,AddInfo!$A:$F,4,FALSE)</f>
        <v>HXZ variant</v>
      </c>
      <c r="H250" s="23" t="s">
        <v>4544</v>
      </c>
      <c r="I250" s="23" t="s">
        <v>15</v>
      </c>
      <c r="J250" s="23" t="s">
        <v>147</v>
      </c>
      <c r="K250" s="20">
        <v>1963</v>
      </c>
      <c r="L250" s="20">
        <v>1994</v>
      </c>
      <c r="O250" s="19" t="s">
        <v>5149</v>
      </c>
    </row>
    <row r="251" spans="1:15" x14ac:dyDescent="0.25">
      <c r="A251" s="19" t="s">
        <v>710</v>
      </c>
      <c r="B251" s="19" t="s">
        <v>711</v>
      </c>
      <c r="C251" s="19">
        <v>2009</v>
      </c>
      <c r="D251" s="19" t="s">
        <v>712</v>
      </c>
      <c r="E251" s="19" t="s">
        <v>678</v>
      </c>
      <c r="F251" s="23" t="str">
        <f>VLOOKUP(A251,AddInfo!$A:$F,3,FALSE)</f>
        <v>Predictor</v>
      </c>
      <c r="G251" s="23" t="str">
        <f>VLOOKUP(A251,AddInfo!$A:$F,4,FALSE)</f>
        <v>t=5 in port sort</v>
      </c>
      <c r="H251" s="23" t="s">
        <v>4544</v>
      </c>
      <c r="I251" s="23" t="s">
        <v>15</v>
      </c>
      <c r="J251" s="23" t="s">
        <v>147</v>
      </c>
      <c r="K251" s="20">
        <v>1980</v>
      </c>
      <c r="L251" s="20">
        <v>2003</v>
      </c>
      <c r="O251" s="19" t="s">
        <v>2297</v>
      </c>
    </row>
    <row r="252" spans="1:15" x14ac:dyDescent="0.25">
      <c r="A252" s="19" t="s">
        <v>713</v>
      </c>
      <c r="B252" s="19" t="s">
        <v>714</v>
      </c>
      <c r="C252" s="19">
        <v>2013</v>
      </c>
      <c r="D252" s="19" t="s">
        <v>715</v>
      </c>
      <c r="E252" s="19" t="s">
        <v>57</v>
      </c>
      <c r="F252" s="23" t="str">
        <f>VLOOKUP(A252,AddInfo!$A:$F,3,FALSE)</f>
        <v>Predictor</v>
      </c>
      <c r="G252" s="23" t="str">
        <f>VLOOKUP(A252,AddInfo!$A:$F,4,FALSE)</f>
        <v>t=2.5 in VW LS quint</v>
      </c>
      <c r="H252" s="23" t="s">
        <v>4544</v>
      </c>
      <c r="I252" s="23" t="s">
        <v>15</v>
      </c>
      <c r="J252" s="23" t="s">
        <v>117</v>
      </c>
      <c r="K252" s="20">
        <v>1963</v>
      </c>
      <c r="L252" s="20">
        <v>2010</v>
      </c>
      <c r="O252" s="19" t="s">
        <v>2277</v>
      </c>
    </row>
    <row r="253" spans="1:15" x14ac:dyDescent="0.25">
      <c r="A253" s="19" t="s">
        <v>3140</v>
      </c>
      <c r="B253" s="19" t="s">
        <v>714</v>
      </c>
      <c r="C253" s="19">
        <v>2013</v>
      </c>
      <c r="D253" s="19" t="s">
        <v>715</v>
      </c>
      <c r="E253" s="19" t="s">
        <v>57</v>
      </c>
      <c r="F253" s="23" t="str">
        <f>VLOOKUP(A253,AddInfo!$A:$F,3,FALSE)</f>
        <v>Placebo</v>
      </c>
      <c r="G253" s="23" t="str">
        <f>VLOOKUP(A253,AddInfo!$A:$F,4,FALSE)</f>
        <v>HXZ variant</v>
      </c>
      <c r="H253" s="23" t="s">
        <v>4544</v>
      </c>
      <c r="I253" s="23" t="s">
        <v>15</v>
      </c>
      <c r="J253" s="23" t="s">
        <v>117</v>
      </c>
      <c r="K253" s="20">
        <v>1963</v>
      </c>
      <c r="L253" s="20">
        <v>2010</v>
      </c>
      <c r="O253" s="19" t="s">
        <v>3140</v>
      </c>
    </row>
    <row r="254" spans="1:15" x14ac:dyDescent="0.25">
      <c r="A254" s="19" t="s">
        <v>3167</v>
      </c>
      <c r="B254" s="19" t="s">
        <v>714</v>
      </c>
      <c r="C254" s="19">
        <v>2013</v>
      </c>
      <c r="D254" s="19" t="s">
        <v>715</v>
      </c>
      <c r="E254" s="19" t="s">
        <v>57</v>
      </c>
      <c r="F254" s="23" t="str">
        <f>VLOOKUP(A254,AddInfo!$A:$F,3,FALSE)</f>
        <v>Placebo</v>
      </c>
      <c r="G254" s="23" t="str">
        <f>VLOOKUP(A254,AddInfo!$A:$F,4,FALSE)</f>
        <v>HXZ variant</v>
      </c>
      <c r="H254" s="23" t="s">
        <v>4544</v>
      </c>
      <c r="I254" s="23" t="s">
        <v>15</v>
      </c>
      <c r="J254" s="23" t="s">
        <v>117</v>
      </c>
      <c r="K254" s="20">
        <v>1963</v>
      </c>
      <c r="L254" s="20">
        <v>2010</v>
      </c>
      <c r="O254" s="19" t="s">
        <v>3167</v>
      </c>
    </row>
    <row r="255" spans="1:15" x14ac:dyDescent="0.25">
      <c r="A255" s="19" t="s">
        <v>722</v>
      </c>
      <c r="B255" s="19" t="s">
        <v>714</v>
      </c>
      <c r="C255" s="19">
        <v>2012</v>
      </c>
      <c r="D255" s="19" t="s">
        <v>723</v>
      </c>
      <c r="E255" s="19" t="s">
        <v>57</v>
      </c>
      <c r="F255" s="23" t="str">
        <f>VLOOKUP(A255,AddInfo!$A:$F,3,FALSE)</f>
        <v>Predictor</v>
      </c>
      <c r="G255" s="23" t="str">
        <f>VLOOKUP(A255,AddInfo!$A:$F,4,FALSE)</f>
        <v>Tab2 t-stat 5.79</v>
      </c>
      <c r="H255" s="23" t="s">
        <v>4544</v>
      </c>
      <c r="I255" s="23" t="s">
        <v>95</v>
      </c>
      <c r="J255" s="23" t="s">
        <v>111</v>
      </c>
      <c r="K255" s="20">
        <v>1927</v>
      </c>
      <c r="L255" s="20">
        <v>2010</v>
      </c>
      <c r="M255" s="20">
        <v>7</v>
      </c>
      <c r="O255" s="19" t="s">
        <v>2402</v>
      </c>
    </row>
    <row r="256" spans="1:15" x14ac:dyDescent="0.25">
      <c r="A256" s="19" t="s">
        <v>718</v>
      </c>
      <c r="B256" s="19" t="s">
        <v>714</v>
      </c>
      <c r="C256" s="19">
        <v>2010</v>
      </c>
      <c r="D256" s="19" t="s">
        <v>1777</v>
      </c>
      <c r="E256" s="19" t="s">
        <v>720</v>
      </c>
      <c r="F256" s="23" t="str">
        <f>VLOOKUP(A256,AddInfo!$A:$F,3,FALSE)</f>
        <v>Predictor</v>
      </c>
      <c r="G256" s="23" t="str">
        <f>VLOOKUP(A256,AddInfo!$A:$F,4,FALSE)</f>
        <v>t=3.38 in port sort</v>
      </c>
      <c r="H256" s="23" t="s">
        <v>4544</v>
      </c>
      <c r="I256" s="23" t="s">
        <v>15</v>
      </c>
      <c r="J256" s="23" t="s">
        <v>20</v>
      </c>
      <c r="K256" s="20">
        <v>1963</v>
      </c>
      <c r="L256" s="20">
        <v>2008</v>
      </c>
      <c r="O256" s="19" t="s">
        <v>2263</v>
      </c>
    </row>
    <row r="257" spans="1:15" x14ac:dyDescent="0.25">
      <c r="A257" s="19" t="s">
        <v>3095</v>
      </c>
      <c r="B257" s="19" t="s">
        <v>714</v>
      </c>
      <c r="C257" s="19">
        <v>2010</v>
      </c>
      <c r="D257" s="19" t="s">
        <v>5279</v>
      </c>
      <c r="E257" s="19" t="s">
        <v>720</v>
      </c>
      <c r="F257" s="23" t="str">
        <f>VLOOKUP(A257,AddInfo!$A:$F,3,FALSE)</f>
        <v>Placebo</v>
      </c>
      <c r="G257" s="23" t="str">
        <f>VLOOKUP(A257,AddInfo!$A:$F,4,FALSE)</f>
        <v>HXZ variant</v>
      </c>
      <c r="H257" s="23" t="s">
        <v>4544</v>
      </c>
      <c r="I257" s="23" t="s">
        <v>15</v>
      </c>
      <c r="J257" s="23" t="s">
        <v>20</v>
      </c>
      <c r="K257" s="20">
        <v>1963</v>
      </c>
      <c r="L257" s="20">
        <v>2008</v>
      </c>
      <c r="O257" s="19" t="s">
        <v>3095</v>
      </c>
    </row>
    <row r="258" spans="1:15" x14ac:dyDescent="0.25">
      <c r="A258" s="19" t="s">
        <v>725</v>
      </c>
      <c r="B258" s="19" t="s">
        <v>726</v>
      </c>
      <c r="C258" s="19">
        <v>2014</v>
      </c>
      <c r="D258" s="19" t="s">
        <v>5264</v>
      </c>
      <c r="E258" s="19" t="s">
        <v>678</v>
      </c>
      <c r="F258" s="23" t="str">
        <f>VLOOKUP(A258,AddInfo!$A:$F,3,FALSE)</f>
        <v>Placebo</v>
      </c>
      <c r="G258" s="23" t="str">
        <f>VLOOKUP(A258,AddInfo!$A:$F,4,FALSE)</f>
        <v>no predictability. Correlated with ICC</v>
      </c>
      <c r="H258" s="23" t="s">
        <v>4544</v>
      </c>
      <c r="I258" s="23" t="s">
        <v>15</v>
      </c>
      <c r="J258" s="23" t="s">
        <v>519</v>
      </c>
      <c r="K258" s="20">
        <v>1984</v>
      </c>
      <c r="L258" s="20">
        <v>2006</v>
      </c>
      <c r="O258" s="19" t="s">
        <v>725</v>
      </c>
    </row>
    <row r="259" spans="1:15" x14ac:dyDescent="0.25">
      <c r="A259" s="19" t="s">
        <v>728</v>
      </c>
      <c r="B259" s="19" t="s">
        <v>726</v>
      </c>
      <c r="C259" s="19">
        <v>2014</v>
      </c>
      <c r="D259" s="19" t="s">
        <v>5265</v>
      </c>
      <c r="E259" s="19" t="s">
        <v>678</v>
      </c>
      <c r="F259" s="23" t="str">
        <f>VLOOKUP(A259,AddInfo!$A:$F,3,FALSE)</f>
        <v>Placebo</v>
      </c>
      <c r="G259" s="23" t="str">
        <f>VLOOKUP(A259,AddInfo!$A:$F,4,FALSE)</f>
        <v>HXZ variant</v>
      </c>
      <c r="H259" s="23" t="s">
        <v>4544</v>
      </c>
      <c r="I259" s="23" t="s">
        <v>15</v>
      </c>
      <c r="J259" s="23" t="s">
        <v>519</v>
      </c>
      <c r="K259" s="20">
        <v>1984</v>
      </c>
      <c r="L259" s="20">
        <v>2006</v>
      </c>
      <c r="O259" s="19" t="s">
        <v>728</v>
      </c>
    </row>
    <row r="260" spans="1:15" x14ac:dyDescent="0.25">
      <c r="A260" s="19" t="s">
        <v>729</v>
      </c>
      <c r="B260" s="19" t="s">
        <v>726</v>
      </c>
      <c r="C260" s="19">
        <v>2014</v>
      </c>
      <c r="D260" s="19" t="s">
        <v>5266</v>
      </c>
      <c r="E260" s="19" t="s">
        <v>678</v>
      </c>
      <c r="F260" s="23" t="str">
        <f>VLOOKUP(A260,AddInfo!$A:$F,3,FALSE)</f>
        <v>Placebo</v>
      </c>
      <c r="G260" s="23" t="str">
        <f>VLOOKUP(A260,AddInfo!$A:$F,4,FALSE)</f>
        <v>no predictability. Correlated with ICC</v>
      </c>
      <c r="H260" s="23" t="s">
        <v>4544</v>
      </c>
      <c r="I260" s="23" t="s">
        <v>15</v>
      </c>
      <c r="J260" s="23" t="s">
        <v>519</v>
      </c>
      <c r="K260" s="20">
        <v>1984</v>
      </c>
      <c r="L260" s="20">
        <v>2006</v>
      </c>
      <c r="O260" s="19" t="s">
        <v>729</v>
      </c>
    </row>
    <row r="261" spans="1:15" x14ac:dyDescent="0.25">
      <c r="A261" s="19" t="s">
        <v>731</v>
      </c>
      <c r="B261" s="19" t="s">
        <v>726</v>
      </c>
      <c r="C261" s="19">
        <v>2014</v>
      </c>
      <c r="D261" s="19" t="s">
        <v>5267</v>
      </c>
      <c r="E261" s="19" t="s">
        <v>678</v>
      </c>
      <c r="F261" s="23" t="str">
        <f>VLOOKUP(A261,AddInfo!$A:$F,3,FALSE)</f>
        <v>Placebo</v>
      </c>
      <c r="G261" s="23" t="str">
        <f>VLOOKUP(A261,AddInfo!$A:$F,4,FALSE)</f>
        <v>HXZ variant</v>
      </c>
      <c r="H261" s="23" t="s">
        <v>4544</v>
      </c>
      <c r="I261" s="23" t="s">
        <v>15</v>
      </c>
      <c r="J261" s="23" t="s">
        <v>519</v>
      </c>
      <c r="K261" s="20">
        <v>1984</v>
      </c>
      <c r="L261" s="20">
        <v>2006</v>
      </c>
      <c r="O261" s="19" t="s">
        <v>731</v>
      </c>
    </row>
    <row r="262" spans="1:15" x14ac:dyDescent="0.25">
      <c r="A262" s="19" t="s">
        <v>732</v>
      </c>
      <c r="B262" s="19" t="s">
        <v>733</v>
      </c>
      <c r="C262" s="19">
        <v>1989</v>
      </c>
      <c r="D262" s="19" t="s">
        <v>734</v>
      </c>
      <c r="E262" s="19" t="s">
        <v>735</v>
      </c>
      <c r="F262" s="23" t="str">
        <f>VLOOKUP(A262,AddInfo!$A:$F,3,FALSE)</f>
        <v>Placebo</v>
      </c>
      <c r="G262" s="23" t="str">
        <f>VLOOKUP(A262,AddInfo!$A:$F,4,FALSE)</f>
        <v>ingredient in complicated model</v>
      </c>
      <c r="H262" s="23" t="s">
        <v>4544</v>
      </c>
      <c r="I262" s="23" t="s">
        <v>15</v>
      </c>
      <c r="J262" s="23" t="s">
        <v>16</v>
      </c>
      <c r="K262" s="20">
        <v>1973</v>
      </c>
      <c r="L262" s="20">
        <v>1983</v>
      </c>
      <c r="O262" s="19" t="s">
        <v>732</v>
      </c>
    </row>
    <row r="263" spans="1:15" x14ac:dyDescent="0.25">
      <c r="A263" s="19" t="s">
        <v>737</v>
      </c>
      <c r="B263" s="19" t="s">
        <v>733</v>
      </c>
      <c r="C263" s="19">
        <v>1989</v>
      </c>
      <c r="D263" s="19" t="s">
        <v>738</v>
      </c>
      <c r="E263" s="19" t="s">
        <v>735</v>
      </c>
      <c r="F263" s="23" t="str">
        <f>VLOOKUP(A263,AddInfo!$A:$F,3,FALSE)</f>
        <v>Placebo</v>
      </c>
      <c r="G263" s="23" t="str">
        <f>VLOOKUP(A263,AddInfo!$A:$F,4,FALSE)</f>
        <v>ingredient in complicated model</v>
      </c>
      <c r="H263" s="23" t="s">
        <v>4544</v>
      </c>
      <c r="I263" s="23" t="s">
        <v>15</v>
      </c>
      <c r="J263" s="23" t="s">
        <v>519</v>
      </c>
      <c r="K263" s="20">
        <v>1973</v>
      </c>
      <c r="L263" s="20">
        <v>1983</v>
      </c>
      <c r="O263" s="19" t="s">
        <v>737</v>
      </c>
    </row>
    <row r="264" spans="1:15" x14ac:dyDescent="0.25">
      <c r="A264" s="19" t="s">
        <v>739</v>
      </c>
      <c r="B264" s="19" t="s">
        <v>733</v>
      </c>
      <c r="C264" s="19">
        <v>1989</v>
      </c>
      <c r="D264" s="19" t="s">
        <v>740</v>
      </c>
      <c r="E264" s="19" t="s">
        <v>735</v>
      </c>
      <c r="F264" s="23" t="str">
        <f>VLOOKUP(A264,AddInfo!$A:$F,3,FALSE)</f>
        <v>Placebo</v>
      </c>
      <c r="G264" s="23" t="str">
        <f>VLOOKUP(A264,AddInfo!$A:$F,4,FALSE)</f>
        <v>ingredient in complicated model</v>
      </c>
      <c r="H264" s="23" t="s">
        <v>4544</v>
      </c>
      <c r="I264" s="23" t="s">
        <v>15</v>
      </c>
      <c r="J264" s="23" t="s">
        <v>188</v>
      </c>
      <c r="K264" s="20">
        <v>1973</v>
      </c>
      <c r="L264" s="20">
        <v>1983</v>
      </c>
      <c r="O264" s="19" t="s">
        <v>739</v>
      </c>
    </row>
    <row r="265" spans="1:15" x14ac:dyDescent="0.25">
      <c r="A265" s="19" t="s">
        <v>741</v>
      </c>
      <c r="B265" s="19" t="s">
        <v>733</v>
      </c>
      <c r="C265" s="19">
        <v>1989</v>
      </c>
      <c r="D265" s="19" t="s">
        <v>742</v>
      </c>
      <c r="E265" s="19" t="s">
        <v>735</v>
      </c>
      <c r="F265" s="23" t="str">
        <f>VLOOKUP(A265,AddInfo!$A:$F,3,FALSE)</f>
        <v>Placebo</v>
      </c>
      <c r="G265" s="23" t="str">
        <f>VLOOKUP(A265,AddInfo!$A:$F,4,FALSE)</f>
        <v>ingredient in complicated model</v>
      </c>
      <c r="H265" s="23" t="s">
        <v>4544</v>
      </c>
      <c r="I265" s="23" t="s">
        <v>15</v>
      </c>
      <c r="J265" s="23" t="s">
        <v>188</v>
      </c>
      <c r="K265" s="20">
        <v>1973</v>
      </c>
      <c r="L265" s="20">
        <v>1983</v>
      </c>
      <c r="O265" s="19" t="s">
        <v>741</v>
      </c>
    </row>
    <row r="266" spans="1:15" x14ac:dyDescent="0.25">
      <c r="A266" s="19" t="s">
        <v>743</v>
      </c>
      <c r="B266" s="19" t="s">
        <v>733</v>
      </c>
      <c r="C266" s="19">
        <v>1989</v>
      </c>
      <c r="D266" s="19" t="s">
        <v>744</v>
      </c>
      <c r="E266" s="19" t="s">
        <v>735</v>
      </c>
      <c r="F266" s="23" t="str">
        <f>VLOOKUP(A266,AddInfo!$A:$F,3,FALSE)</f>
        <v>Placebo</v>
      </c>
      <c r="G266" s="23" t="str">
        <f>VLOOKUP(A266,AddInfo!$A:$F,4,FALSE)</f>
        <v>ingredient in complicated model</v>
      </c>
      <c r="H266" s="23" t="s">
        <v>4544</v>
      </c>
      <c r="I266" s="23" t="s">
        <v>15</v>
      </c>
      <c r="J266" s="23" t="s">
        <v>16</v>
      </c>
      <c r="K266" s="20">
        <v>1973</v>
      </c>
      <c r="L266" s="20">
        <v>1983</v>
      </c>
      <c r="O266" s="19" t="s">
        <v>743</v>
      </c>
    </row>
    <row r="267" spans="1:15" x14ac:dyDescent="0.25">
      <c r="A267" s="19" t="s">
        <v>745</v>
      </c>
      <c r="B267" s="19" t="s">
        <v>733</v>
      </c>
      <c r="C267" s="19">
        <v>1989</v>
      </c>
      <c r="D267" s="19" t="s">
        <v>746</v>
      </c>
      <c r="E267" s="19" t="s">
        <v>735</v>
      </c>
      <c r="F267" s="23" t="str">
        <f>VLOOKUP(A267,AddInfo!$A:$F,3,FALSE)</f>
        <v>Placebo</v>
      </c>
      <c r="G267" s="23" t="str">
        <f>VLOOKUP(A267,AddInfo!$A:$F,4,FALSE)</f>
        <v>ingredient in complicated model</v>
      </c>
      <c r="H267" s="23" t="s">
        <v>4544</v>
      </c>
      <c r="I267" s="23" t="s">
        <v>15</v>
      </c>
      <c r="J267" s="23" t="s">
        <v>519</v>
      </c>
      <c r="K267" s="20">
        <v>1973</v>
      </c>
      <c r="L267" s="20">
        <v>1983</v>
      </c>
      <c r="O267" s="19" t="s">
        <v>745</v>
      </c>
    </row>
    <row r="268" spans="1:15" x14ac:dyDescent="0.25">
      <c r="A268" s="19" t="s">
        <v>747</v>
      </c>
      <c r="B268" s="19" t="s">
        <v>733</v>
      </c>
      <c r="C268" s="19">
        <v>1989</v>
      </c>
      <c r="D268" s="19" t="s">
        <v>748</v>
      </c>
      <c r="E268" s="19" t="s">
        <v>735</v>
      </c>
      <c r="F268" s="23" t="str">
        <f>VLOOKUP(A268,AddInfo!$A:$F,3,FALSE)</f>
        <v>Placebo</v>
      </c>
      <c r="G268" s="23" t="str">
        <f>VLOOKUP(A268,AddInfo!$A:$F,4,FALSE)</f>
        <v>ingredient in complicated model</v>
      </c>
      <c r="H268" s="23" t="s">
        <v>4544</v>
      </c>
      <c r="I268" s="23" t="s">
        <v>15</v>
      </c>
      <c r="J268" s="23" t="s">
        <v>16</v>
      </c>
      <c r="K268" s="20">
        <v>1973</v>
      </c>
      <c r="L268" s="20">
        <v>1983</v>
      </c>
      <c r="O268" s="19" t="s">
        <v>747</v>
      </c>
    </row>
    <row r="269" spans="1:15" x14ac:dyDescent="0.25">
      <c r="A269" s="19" t="s">
        <v>749</v>
      </c>
      <c r="B269" s="19" t="s">
        <v>733</v>
      </c>
      <c r="C269" s="19">
        <v>1989</v>
      </c>
      <c r="D269" s="19" t="s">
        <v>750</v>
      </c>
      <c r="E269" s="19" t="s">
        <v>735</v>
      </c>
      <c r="F269" s="23" t="str">
        <f>VLOOKUP(A269,AddInfo!$A:$F,3,FALSE)</f>
        <v>Placebo</v>
      </c>
      <c r="G269" s="23" t="str">
        <f>VLOOKUP(A269,AddInfo!$A:$F,4,FALSE)</f>
        <v>ingredient in complicated model</v>
      </c>
      <c r="H269" s="23" t="s">
        <v>4544</v>
      </c>
      <c r="I269" s="23" t="s">
        <v>15</v>
      </c>
      <c r="J269" s="23" t="s">
        <v>16</v>
      </c>
      <c r="K269" s="20">
        <v>1973</v>
      </c>
      <c r="L269" s="20">
        <v>1983</v>
      </c>
      <c r="O269" s="19" t="s">
        <v>749</v>
      </c>
    </row>
    <row r="270" spans="1:15" x14ac:dyDescent="0.25">
      <c r="A270" s="19" t="s">
        <v>751</v>
      </c>
      <c r="B270" s="19" t="s">
        <v>733</v>
      </c>
      <c r="C270" s="19">
        <v>1989</v>
      </c>
      <c r="D270" s="19" t="s">
        <v>752</v>
      </c>
      <c r="E270" s="19" t="s">
        <v>735</v>
      </c>
      <c r="F270" s="23" t="str">
        <f>VLOOKUP(A270,AddInfo!$A:$F,3,FALSE)</f>
        <v>Placebo</v>
      </c>
      <c r="G270" s="23" t="str">
        <f>VLOOKUP(A270,AddInfo!$A:$F,4,FALSE)</f>
        <v>ingredient in complicated model</v>
      </c>
      <c r="H270" s="23" t="s">
        <v>4544</v>
      </c>
      <c r="I270" s="23" t="s">
        <v>15</v>
      </c>
      <c r="J270" s="23" t="s">
        <v>16</v>
      </c>
      <c r="K270" s="20">
        <v>1973</v>
      </c>
      <c r="L270" s="20">
        <v>1983</v>
      </c>
      <c r="O270" s="19" t="s">
        <v>751</v>
      </c>
    </row>
    <row r="271" spans="1:15" x14ac:dyDescent="0.25">
      <c r="A271" s="19" t="s">
        <v>753</v>
      </c>
      <c r="B271" s="19" t="s">
        <v>754</v>
      </c>
      <c r="C271" s="19">
        <v>2012</v>
      </c>
      <c r="D271" s="19" t="s">
        <v>755</v>
      </c>
      <c r="E271" s="19" t="s">
        <v>57</v>
      </c>
      <c r="F271" s="23" t="str">
        <f>VLOOKUP(A271,AddInfo!$A:$F,3,FALSE)</f>
        <v>Predictor</v>
      </c>
      <c r="G271" s="23" t="str">
        <f>VLOOKUP(A271,AddInfo!$A:$F,4,FALSE)</f>
        <v>t=2.14 in port sort but strong with adjustments</v>
      </c>
      <c r="H271" s="23" t="s">
        <v>4544</v>
      </c>
      <c r="I271" s="23" t="s">
        <v>15</v>
      </c>
      <c r="J271" s="23" t="s">
        <v>519</v>
      </c>
      <c r="K271" s="20">
        <v>1972</v>
      </c>
      <c r="L271" s="20">
        <v>2009</v>
      </c>
      <c r="O271" s="19" t="s">
        <v>753</v>
      </c>
    </row>
    <row r="272" spans="1:15" x14ac:dyDescent="0.25">
      <c r="A272" s="19" t="s">
        <v>757</v>
      </c>
      <c r="B272" s="19" t="s">
        <v>758</v>
      </c>
      <c r="C272" s="19">
        <v>2003</v>
      </c>
      <c r="D272" s="19" t="s">
        <v>759</v>
      </c>
      <c r="E272" s="19" t="s">
        <v>186</v>
      </c>
      <c r="F272" s="23" t="str">
        <f>VLOOKUP(A272,AddInfo!$A:$F,3,FALSE)</f>
        <v>Predictor</v>
      </c>
      <c r="G272" s="23" t="str">
        <f>VLOOKUP(A272,AddInfo!$A:$F,4,FALSE)</f>
        <v>t=2.54 in VW port sort CAPM alpha</v>
      </c>
      <c r="H272" s="23" t="s">
        <v>4544</v>
      </c>
      <c r="I272" s="23" t="s">
        <v>95</v>
      </c>
      <c r="J272" s="23" t="s">
        <v>59</v>
      </c>
      <c r="K272" s="20">
        <v>1968</v>
      </c>
      <c r="L272" s="20">
        <v>1999</v>
      </c>
      <c r="O272" s="19" t="s">
        <v>757</v>
      </c>
    </row>
    <row r="273" spans="1:15" x14ac:dyDescent="0.25">
      <c r="A273" s="19" t="s">
        <v>760</v>
      </c>
      <c r="B273" s="19" t="s">
        <v>761</v>
      </c>
      <c r="C273" s="19">
        <v>2007</v>
      </c>
      <c r="D273" s="19" t="s">
        <v>762</v>
      </c>
      <c r="E273" s="19" t="s">
        <v>735</v>
      </c>
      <c r="F273" s="23" t="str">
        <f>VLOOKUP(A273,AddInfo!$A:$F,3,FALSE)</f>
        <v>Predictor</v>
      </c>
      <c r="G273" s="23" t="str">
        <f>VLOOKUP(A273,AddInfo!$A:$F,4,FALSE)</f>
        <v>t=4.1 in univariate reg</v>
      </c>
      <c r="H273" s="23" t="s">
        <v>4544</v>
      </c>
      <c r="I273" s="23" t="s">
        <v>15</v>
      </c>
      <c r="J273" s="23" t="s">
        <v>201</v>
      </c>
      <c r="K273" s="20">
        <v>1963</v>
      </c>
      <c r="L273" s="20">
        <v>2001</v>
      </c>
      <c r="O273" s="19" t="s">
        <v>2383</v>
      </c>
    </row>
    <row r="274" spans="1:15" x14ac:dyDescent="0.25">
      <c r="A274" s="19" t="s">
        <v>764</v>
      </c>
      <c r="B274" s="19" t="s">
        <v>761</v>
      </c>
      <c r="C274" s="19">
        <v>2007</v>
      </c>
      <c r="D274" s="19" t="s">
        <v>765</v>
      </c>
      <c r="E274" s="19" t="s">
        <v>735</v>
      </c>
      <c r="F274" s="23" t="str">
        <f>VLOOKUP(A274,AddInfo!$A:$F,3,FALSE)</f>
        <v>Predictor</v>
      </c>
      <c r="G274" s="23" t="str">
        <f>VLOOKUP(A274,AddInfo!$A:$F,4,FALSE)</f>
        <v>t=3.0 in double sort</v>
      </c>
      <c r="H274" s="23" t="s">
        <v>4544</v>
      </c>
      <c r="I274" s="23" t="s">
        <v>15</v>
      </c>
      <c r="J274" s="23" t="s">
        <v>147</v>
      </c>
      <c r="K274" s="20">
        <v>1963</v>
      </c>
      <c r="L274" s="20">
        <v>2001</v>
      </c>
      <c r="O274" s="19" t="s">
        <v>2427</v>
      </c>
    </row>
    <row r="275" spans="1:15" x14ac:dyDescent="0.25">
      <c r="A275" s="19" t="s">
        <v>3093</v>
      </c>
      <c r="B275" s="19" t="s">
        <v>761</v>
      </c>
      <c r="C275" s="19">
        <v>2007</v>
      </c>
      <c r="D275" s="19" t="s">
        <v>765</v>
      </c>
      <c r="E275" s="19" t="s">
        <v>735</v>
      </c>
      <c r="F275" s="23" t="str">
        <f>VLOOKUP(A275,AddInfo!$A:$F,3,FALSE)</f>
        <v>Placebo</v>
      </c>
      <c r="G275" s="23" t="str">
        <f>VLOOKUP(A275,AddInfo!$A:$F,4,FALSE)</f>
        <v>HXZ variant</v>
      </c>
      <c r="H275" s="23" t="s">
        <v>4544</v>
      </c>
      <c r="I275" s="23" t="s">
        <v>15</v>
      </c>
      <c r="J275" s="23" t="s">
        <v>147</v>
      </c>
      <c r="K275" s="20">
        <v>1963</v>
      </c>
      <c r="L275" s="20">
        <v>2001</v>
      </c>
      <c r="O275" s="19" t="s">
        <v>3093</v>
      </c>
    </row>
    <row r="276" spans="1:15" x14ac:dyDescent="0.25">
      <c r="A276" s="19" t="s">
        <v>768</v>
      </c>
      <c r="B276" s="19" t="s">
        <v>761</v>
      </c>
      <c r="C276" s="19">
        <v>2007</v>
      </c>
      <c r="D276" s="19" t="s">
        <v>769</v>
      </c>
      <c r="E276" s="19" t="s">
        <v>735</v>
      </c>
      <c r="F276" s="23" t="str">
        <f>VLOOKUP(A276,AddInfo!$A:$F,3,FALSE)</f>
        <v>Predictor</v>
      </c>
      <c r="G276" s="23" t="str">
        <f>VLOOKUP(A276,AddInfo!$A:$F,4,FALSE)</f>
        <v>t=2.3 in double sort</v>
      </c>
      <c r="H276" s="23" t="s">
        <v>4544</v>
      </c>
      <c r="I276" s="23" t="s">
        <v>15</v>
      </c>
      <c r="J276" s="23" t="s">
        <v>201</v>
      </c>
      <c r="K276" s="20">
        <v>1963</v>
      </c>
      <c r="L276" s="20">
        <v>2001</v>
      </c>
      <c r="O276" s="19" t="s">
        <v>2386</v>
      </c>
    </row>
    <row r="277" spans="1:15" x14ac:dyDescent="0.25">
      <c r="A277" s="19" t="s">
        <v>3089</v>
      </c>
      <c r="B277" s="19" t="s">
        <v>761</v>
      </c>
      <c r="C277" s="19">
        <v>2007</v>
      </c>
      <c r="D277" s="19" t="s">
        <v>769</v>
      </c>
      <c r="E277" s="19" t="s">
        <v>735</v>
      </c>
      <c r="F277" s="23" t="str">
        <f>VLOOKUP(A277,AddInfo!$A:$F,3,FALSE)</f>
        <v>Placebo</v>
      </c>
      <c r="G277" s="23" t="str">
        <f>VLOOKUP(A277,AddInfo!$A:$F,4,FALSE)</f>
        <v>HXZ variant</v>
      </c>
      <c r="H277" s="23" t="s">
        <v>4544</v>
      </c>
      <c r="I277" s="23" t="s">
        <v>15</v>
      </c>
      <c r="J277" s="23" t="s">
        <v>201</v>
      </c>
      <c r="K277" s="20">
        <v>1963</v>
      </c>
      <c r="L277" s="20">
        <v>2001</v>
      </c>
      <c r="O277" s="19" t="s">
        <v>3089</v>
      </c>
    </row>
    <row r="278" spans="1:15" x14ac:dyDescent="0.25">
      <c r="A278" s="19" t="s">
        <v>771</v>
      </c>
      <c r="B278" s="19" t="s">
        <v>772</v>
      </c>
      <c r="C278" s="19">
        <v>2000</v>
      </c>
      <c r="D278" s="19" t="s">
        <v>773</v>
      </c>
      <c r="E278" s="19" t="s">
        <v>14</v>
      </c>
      <c r="F278" s="23" t="str">
        <f>VLOOKUP(A278,AddInfo!$A:$F,3,FALSE)</f>
        <v>Predictor</v>
      </c>
      <c r="G278" s="23" t="str">
        <f>VLOOKUP(A278,AddInfo!$A:$F,4,FALSE)</f>
        <v>t=5.59 in port sort nonstandard data lag</v>
      </c>
      <c r="H278" s="23" t="s">
        <v>4544</v>
      </c>
      <c r="I278" s="23" t="s">
        <v>15</v>
      </c>
      <c r="J278" s="23" t="s">
        <v>384</v>
      </c>
      <c r="K278" s="20">
        <v>1976</v>
      </c>
      <c r="L278" s="20">
        <v>1996</v>
      </c>
      <c r="O278" s="19" t="s">
        <v>2190</v>
      </c>
    </row>
    <row r="279" spans="1:15" x14ac:dyDescent="0.25">
      <c r="A279" s="19" t="s">
        <v>3111</v>
      </c>
      <c r="B279" s="19" t="s">
        <v>772</v>
      </c>
      <c r="C279" s="19">
        <v>2000</v>
      </c>
      <c r="D279" s="19" t="s">
        <v>773</v>
      </c>
      <c r="E279" s="19" t="s">
        <v>14</v>
      </c>
      <c r="F279" s="23" t="str">
        <f>VLOOKUP(A279,AddInfo!$A:$F,3,FALSE)</f>
        <v>Placebo</v>
      </c>
      <c r="G279" s="23" t="str">
        <f>VLOOKUP(A279,AddInfo!$A:$F,4,FALSE)</f>
        <v>HXZ variant</v>
      </c>
      <c r="H279" s="23" t="s">
        <v>4544</v>
      </c>
      <c r="I279" s="23" t="s">
        <v>15</v>
      </c>
      <c r="J279" s="23" t="s">
        <v>384</v>
      </c>
      <c r="K279" s="20">
        <v>1976</v>
      </c>
      <c r="L279" s="20">
        <v>1996</v>
      </c>
      <c r="O279" s="19" t="s">
        <v>3111</v>
      </c>
    </row>
    <row r="280" spans="1:15" x14ac:dyDescent="0.25">
      <c r="A280" s="19" t="s">
        <v>777</v>
      </c>
      <c r="B280" s="19" t="s">
        <v>778</v>
      </c>
      <c r="C280" s="19">
        <v>2008</v>
      </c>
      <c r="D280" s="19" t="s">
        <v>779</v>
      </c>
      <c r="E280" s="19" t="s">
        <v>89</v>
      </c>
      <c r="F280" s="23" t="str">
        <f>VLOOKUP(A280,AddInfo!$A:$F,3,FALSE)</f>
        <v>Predictor</v>
      </c>
      <c r="G280" s="23" t="str">
        <f>VLOOKUP(A280,AddInfo!$A:$F,4,FALSE)</f>
        <v>t=7.08 in univariate reg</v>
      </c>
      <c r="H280" s="23" t="s">
        <v>4544</v>
      </c>
      <c r="I280" s="23" t="s">
        <v>15</v>
      </c>
      <c r="J280" s="23" t="s">
        <v>218</v>
      </c>
      <c r="K280" s="20">
        <v>1970</v>
      </c>
      <c r="L280" s="20">
        <v>2003</v>
      </c>
      <c r="O280" s="19" t="s">
        <v>2215</v>
      </c>
    </row>
    <row r="281" spans="1:15" x14ac:dyDescent="0.25">
      <c r="A281" s="19" t="s">
        <v>783</v>
      </c>
      <c r="B281" s="19" t="s">
        <v>784</v>
      </c>
      <c r="C281" s="19">
        <v>2012</v>
      </c>
      <c r="D281" s="19" t="s">
        <v>785</v>
      </c>
      <c r="E281" s="19" t="s">
        <v>237</v>
      </c>
      <c r="F281" s="23" t="str">
        <f>VLOOKUP(A281,AddInfo!$A:$F,3,FALSE)</f>
        <v>Predictor</v>
      </c>
      <c r="G281" s="23" t="str">
        <f>VLOOKUP(A281,AddInfo!$A:$F,4,FALSE)</f>
        <v>t=3.6 in nonstandard reg  5 year sample</v>
      </c>
      <c r="H281" s="23" t="s">
        <v>4544</v>
      </c>
      <c r="I281" s="23" t="s">
        <v>15</v>
      </c>
      <c r="J281" s="23" t="s">
        <v>188</v>
      </c>
      <c r="K281" s="20">
        <v>2002</v>
      </c>
      <c r="L281" s="20">
        <v>2007</v>
      </c>
      <c r="O281" s="19" t="s">
        <v>2246</v>
      </c>
    </row>
    <row r="282" spans="1:15" x14ac:dyDescent="0.25">
      <c r="A282" s="19" t="s">
        <v>786</v>
      </c>
      <c r="B282" s="19" t="s">
        <v>5293</v>
      </c>
      <c r="C282" s="19">
        <v>2003</v>
      </c>
      <c r="D282" s="19" t="s">
        <v>788</v>
      </c>
      <c r="E282" s="19" t="s">
        <v>169</v>
      </c>
      <c r="F282" s="23" t="str">
        <f>VLOOKUP(A282,AddInfo!$A:$F,3,FALSE)</f>
        <v>Predictor</v>
      </c>
      <c r="G282" s="23" t="str">
        <f>VLOOKUP(A282,AddInfo!$A:$F,4,FALSE)</f>
        <v>t=2.38 in univariate size-adjusted FMB</v>
      </c>
      <c r="H282" s="23" t="s">
        <v>4544</v>
      </c>
      <c r="I282" s="23" t="s">
        <v>15</v>
      </c>
      <c r="J282" s="23" t="s">
        <v>46</v>
      </c>
      <c r="K282" s="20">
        <v>1981</v>
      </c>
      <c r="L282" s="20">
        <v>1999</v>
      </c>
      <c r="O282" s="19" t="s">
        <v>786</v>
      </c>
    </row>
    <row r="283" spans="1:15" x14ac:dyDescent="0.25">
      <c r="A283" s="19" t="s">
        <v>790</v>
      </c>
      <c r="B283" s="19" t="s">
        <v>791</v>
      </c>
      <c r="C283" s="19">
        <v>2005</v>
      </c>
      <c r="D283" s="19" t="s">
        <v>792</v>
      </c>
      <c r="E283" s="19" t="s">
        <v>116</v>
      </c>
      <c r="F283" s="23" t="str">
        <f>VLOOKUP(A283,AddInfo!$A:$F,3,FALSE)</f>
        <v>Predictor</v>
      </c>
      <c r="G283" s="23" t="str">
        <f>VLOOKUP(A283,AddInfo!$A:$F,4,FALSE)</f>
        <v>t=9 in mv reg</v>
      </c>
      <c r="H283" s="23" t="s">
        <v>4544</v>
      </c>
      <c r="I283" s="23" t="s">
        <v>15</v>
      </c>
      <c r="J283" s="23" t="s">
        <v>188</v>
      </c>
      <c r="K283" s="20">
        <v>1962</v>
      </c>
      <c r="L283" s="20">
        <v>2001</v>
      </c>
      <c r="O283" s="19" t="s">
        <v>2250</v>
      </c>
    </row>
    <row r="284" spans="1:15" x14ac:dyDescent="0.25">
      <c r="A284" s="19" t="s">
        <v>794</v>
      </c>
      <c r="B284" s="19" t="s">
        <v>791</v>
      </c>
      <c r="C284" s="19">
        <v>2005</v>
      </c>
      <c r="D284" s="19" t="s">
        <v>795</v>
      </c>
      <c r="E284" s="19" t="s">
        <v>116</v>
      </c>
      <c r="F284" s="23" t="str">
        <f>VLOOKUP(A284,AddInfo!$A:$F,3,FALSE)</f>
        <v>Predictor</v>
      </c>
      <c r="G284" s="23" t="str">
        <f>VLOOKUP(A284,AddInfo!$A:$F,4,FALSE)</f>
        <v>t=4.5 in mv reg</v>
      </c>
      <c r="H284" s="23" t="s">
        <v>4544</v>
      </c>
      <c r="I284" s="23" t="s">
        <v>15</v>
      </c>
      <c r="J284" s="23" t="s">
        <v>218</v>
      </c>
      <c r="K284" s="20">
        <v>1962</v>
      </c>
      <c r="L284" s="20">
        <v>2001</v>
      </c>
      <c r="O284" s="19" t="s">
        <v>2219</v>
      </c>
    </row>
    <row r="285" spans="1:15" x14ac:dyDescent="0.25">
      <c r="A285" s="19" t="s">
        <v>797</v>
      </c>
      <c r="B285" s="19" t="s">
        <v>791</v>
      </c>
      <c r="C285" s="19">
        <v>2005</v>
      </c>
      <c r="D285" s="19" t="s">
        <v>798</v>
      </c>
      <c r="E285" s="19" t="s">
        <v>116</v>
      </c>
      <c r="F285" s="23" t="str">
        <f>VLOOKUP(A285,AddInfo!$A:$F,3,FALSE)</f>
        <v>Predictor</v>
      </c>
      <c r="G285" s="23" t="str">
        <f>VLOOKUP(A285,AddInfo!$A:$F,4,FALSE)</f>
        <v>t=6.3 in mv reg</v>
      </c>
      <c r="H285" s="23" t="s">
        <v>4544</v>
      </c>
      <c r="I285" s="23" t="s">
        <v>15</v>
      </c>
      <c r="J285" s="23" t="s">
        <v>302</v>
      </c>
      <c r="K285" s="20">
        <v>1963</v>
      </c>
      <c r="L285" s="20">
        <v>2001</v>
      </c>
      <c r="O285" s="19" t="s">
        <v>2231</v>
      </c>
    </row>
    <row r="286" spans="1:15" x14ac:dyDescent="0.25">
      <c r="A286" s="19" t="s">
        <v>800</v>
      </c>
      <c r="B286" s="19" t="s">
        <v>791</v>
      </c>
      <c r="C286" s="19">
        <v>2005</v>
      </c>
      <c r="D286" s="19" t="s">
        <v>801</v>
      </c>
      <c r="E286" s="19" t="s">
        <v>116</v>
      </c>
      <c r="F286" s="23" t="str">
        <f>VLOOKUP(A286,AddInfo!$A:$F,3,FALSE)</f>
        <v>Predictor</v>
      </c>
      <c r="G286" s="23" t="str">
        <f>VLOOKUP(A286,AddInfo!$A:$F,4,FALSE)</f>
        <v>t=8 in univariate reg</v>
      </c>
      <c r="H286" s="23" t="s">
        <v>4544</v>
      </c>
      <c r="I286" s="23" t="s">
        <v>15</v>
      </c>
      <c r="J286" s="23" t="s">
        <v>218</v>
      </c>
      <c r="K286" s="20">
        <v>1962</v>
      </c>
      <c r="L286" s="20">
        <v>2001</v>
      </c>
      <c r="O286" s="19" t="s">
        <v>2223</v>
      </c>
    </row>
    <row r="287" spans="1:15" x14ac:dyDescent="0.25">
      <c r="A287" s="19" t="s">
        <v>802</v>
      </c>
      <c r="B287" s="19" t="s">
        <v>791</v>
      </c>
      <c r="C287" s="19">
        <v>2005</v>
      </c>
      <c r="D287" s="19" t="s">
        <v>803</v>
      </c>
      <c r="E287" s="19" t="s">
        <v>116</v>
      </c>
      <c r="F287" s="23" t="str">
        <f>VLOOKUP(A287,AddInfo!$A:$F,3,FALSE)</f>
        <v>Predictor</v>
      </c>
      <c r="G287" s="23" t="str">
        <f>VLOOKUP(A287,AddInfo!$A:$F,4,FALSE)</f>
        <v>t=3.4 in mv reg</v>
      </c>
      <c r="H287" s="23" t="s">
        <v>4544</v>
      </c>
      <c r="I287" s="23" t="s">
        <v>15</v>
      </c>
      <c r="J287" s="23" t="s">
        <v>302</v>
      </c>
      <c r="K287" s="20">
        <v>1962</v>
      </c>
      <c r="L287" s="20">
        <v>2001</v>
      </c>
      <c r="O287" s="19" t="s">
        <v>2232</v>
      </c>
    </row>
    <row r="288" spans="1:15" x14ac:dyDescent="0.25">
      <c r="A288" s="19" t="s">
        <v>805</v>
      </c>
      <c r="B288" s="19" t="s">
        <v>791</v>
      </c>
      <c r="C288" s="19">
        <v>2005</v>
      </c>
      <c r="D288" s="19" t="s">
        <v>806</v>
      </c>
      <c r="E288" s="19" t="s">
        <v>116</v>
      </c>
      <c r="F288" s="23" t="str">
        <f>VLOOKUP(A288,AddInfo!$A:$F,3,FALSE)</f>
        <v>Predictor</v>
      </c>
      <c r="G288" s="23" t="str">
        <f>VLOOKUP(A288,AddInfo!$A:$F,4,FALSE)</f>
        <v>t=6 in unvivariate reg</v>
      </c>
      <c r="H288" s="23" t="s">
        <v>4544</v>
      </c>
      <c r="I288" s="23" t="s">
        <v>15</v>
      </c>
      <c r="J288" s="23" t="s">
        <v>188</v>
      </c>
      <c r="K288" s="20">
        <v>1962</v>
      </c>
      <c r="L288" s="20">
        <v>2001</v>
      </c>
      <c r="O288" s="19" t="s">
        <v>805</v>
      </c>
    </row>
    <row r="289" spans="1:15" x14ac:dyDescent="0.25">
      <c r="A289" s="19" t="s">
        <v>808</v>
      </c>
      <c r="B289" s="19" t="s">
        <v>791</v>
      </c>
      <c r="C289" s="19">
        <v>2005</v>
      </c>
      <c r="D289" s="19" t="s">
        <v>809</v>
      </c>
      <c r="E289" s="19" t="s">
        <v>116</v>
      </c>
      <c r="F289" s="23" t="str">
        <f>VLOOKUP(A289,AddInfo!$A:$F,3,FALSE)</f>
        <v>Placebo</v>
      </c>
      <c r="G289" s="23" t="str">
        <f>VLOOKUP(A289,AddInfo!$A:$F,4,FALSE)</f>
        <v>t=0.4 in mv reg</v>
      </c>
      <c r="H289" s="23" t="s">
        <v>4544</v>
      </c>
      <c r="I289" s="23" t="s">
        <v>15</v>
      </c>
      <c r="J289" s="23" t="s">
        <v>188</v>
      </c>
      <c r="K289" s="20">
        <v>1962</v>
      </c>
      <c r="L289" s="20">
        <v>2001</v>
      </c>
      <c r="O289" s="19" t="s">
        <v>808</v>
      </c>
    </row>
    <row r="290" spans="1:15" x14ac:dyDescent="0.25">
      <c r="A290" s="19" t="s">
        <v>3113</v>
      </c>
      <c r="B290" s="19" t="s">
        <v>791</v>
      </c>
      <c r="C290" s="19">
        <v>2005</v>
      </c>
      <c r="D290" s="19" t="s">
        <v>1810</v>
      </c>
      <c r="E290" s="19" t="s">
        <v>116</v>
      </c>
      <c r="F290" s="23" t="str">
        <f>VLOOKUP(A290,AddInfo!$A:$F,3,FALSE)</f>
        <v>Predictor</v>
      </c>
      <c r="G290" s="23" t="str">
        <f>VLOOKUP(A290,AddInfo!$A:$F,4,FALSE)</f>
        <v>t=6 in mv reg</v>
      </c>
      <c r="H290" s="23" t="s">
        <v>4544</v>
      </c>
      <c r="I290" s="23" t="s">
        <v>15</v>
      </c>
      <c r="J290" s="23" t="s">
        <v>188</v>
      </c>
      <c r="K290" s="20">
        <v>1962</v>
      </c>
      <c r="L290" s="20">
        <v>2001</v>
      </c>
      <c r="O290" s="19" t="s">
        <v>3113</v>
      </c>
    </row>
    <row r="291" spans="1:15" x14ac:dyDescent="0.25">
      <c r="A291" s="19" t="s">
        <v>811</v>
      </c>
      <c r="B291" s="19" t="s">
        <v>812</v>
      </c>
      <c r="C291" s="19">
        <v>1991</v>
      </c>
      <c r="D291" s="19" t="s">
        <v>813</v>
      </c>
      <c r="E291" s="19" t="s">
        <v>89</v>
      </c>
      <c r="F291" s="23" t="str">
        <f>VLOOKUP(A291,AddInfo!$A:$F,3,FALSE)</f>
        <v>Predictor</v>
      </c>
      <c r="G291" s="23" t="str">
        <f>VLOOKUP(A291,AddInfo!$A:$F,4,FALSE)</f>
        <v>Event study, no t-stat</v>
      </c>
      <c r="H291" s="23" t="s">
        <v>4544</v>
      </c>
      <c r="I291" s="23" t="s">
        <v>311</v>
      </c>
      <c r="J291" s="23" t="s">
        <v>20</v>
      </c>
      <c r="K291" s="20">
        <v>1981</v>
      </c>
      <c r="L291" s="20">
        <v>1984</v>
      </c>
      <c r="O291" s="19" t="s">
        <v>811</v>
      </c>
    </row>
    <row r="292" spans="1:15" x14ac:dyDescent="0.25">
      <c r="A292" s="19" t="s">
        <v>815</v>
      </c>
      <c r="B292" s="19" t="s">
        <v>812</v>
      </c>
      <c r="C292" s="19">
        <v>1991</v>
      </c>
      <c r="D292" s="19" t="s">
        <v>816</v>
      </c>
      <c r="E292" s="19" t="s">
        <v>89</v>
      </c>
      <c r="F292" s="23" t="str">
        <f>VLOOKUP(A292,AddInfo!$A:$F,3,FALSE)</f>
        <v>Predictor</v>
      </c>
      <c r="G292" s="23" t="str">
        <f>VLOOKUP(A292,AddInfo!$A:$F,4,FALSE)</f>
        <v>t=4 in event study</v>
      </c>
      <c r="H292" s="23" t="s">
        <v>5033</v>
      </c>
      <c r="I292" s="23" t="s">
        <v>311</v>
      </c>
      <c r="J292" s="23" t="s">
        <v>218</v>
      </c>
      <c r="K292" s="20">
        <v>1975</v>
      </c>
      <c r="L292" s="20">
        <v>1987</v>
      </c>
      <c r="O292" s="19" t="s">
        <v>815</v>
      </c>
    </row>
    <row r="293" spans="1:15" x14ac:dyDescent="0.25">
      <c r="A293" s="19" t="s">
        <v>423</v>
      </c>
      <c r="B293" s="19" t="s">
        <v>1817</v>
      </c>
      <c r="C293" s="19">
        <v>1985</v>
      </c>
      <c r="D293" s="19" t="s">
        <v>3180</v>
      </c>
      <c r="E293" s="19" t="s">
        <v>89</v>
      </c>
      <c r="F293" s="23" t="str">
        <f>VLOOKUP(A293,AddInfo!$A:$F,3,FALSE)</f>
        <v>Predictor</v>
      </c>
      <c r="G293" s="23" t="str">
        <f>VLOOKUP(A293,AddInfo!$A:$F,4,FALSE)</f>
        <v>t=6 in nonstandard long-short</v>
      </c>
      <c r="H293" s="23" t="s">
        <v>4544</v>
      </c>
      <c r="I293" s="23" t="s">
        <v>15</v>
      </c>
      <c r="J293" s="23" t="s">
        <v>147</v>
      </c>
      <c r="K293" s="20">
        <v>1973</v>
      </c>
      <c r="L293" s="20">
        <v>1984</v>
      </c>
      <c r="O293" s="19" t="s">
        <v>423</v>
      </c>
    </row>
    <row r="294" spans="1:15" ht="26.25" customHeight="1" x14ac:dyDescent="0.25">
      <c r="A294" s="19" t="s">
        <v>3079</v>
      </c>
      <c r="B294" s="19" t="s">
        <v>1817</v>
      </c>
      <c r="C294" s="19">
        <v>1985</v>
      </c>
      <c r="D294" s="19" t="s">
        <v>3080</v>
      </c>
      <c r="E294" s="19" t="s">
        <v>89</v>
      </c>
      <c r="F294" s="23" t="str">
        <f>VLOOKUP(A294,AddInfo!$A:$F,3,FALSE)</f>
        <v>Placebo</v>
      </c>
      <c r="G294" s="23" t="str">
        <f>VLOOKUP(A294,AddInfo!$A:$F,4,FALSE)</f>
        <v>HXZ variant</v>
      </c>
      <c r="H294" s="23" t="s">
        <v>4544</v>
      </c>
      <c r="I294" s="23" t="s">
        <v>15</v>
      </c>
      <c r="J294" s="23" t="s">
        <v>147</v>
      </c>
      <c r="K294" s="20">
        <v>1973</v>
      </c>
      <c r="L294" s="20">
        <v>1984</v>
      </c>
      <c r="O294" s="19" t="s">
        <v>3079</v>
      </c>
    </row>
    <row r="295" spans="1:15" x14ac:dyDescent="0.25">
      <c r="A295" s="19" t="s">
        <v>819</v>
      </c>
      <c r="B295" s="19" t="s">
        <v>820</v>
      </c>
      <c r="C295" s="19">
        <v>2008</v>
      </c>
      <c r="D295" s="19" t="s">
        <v>821</v>
      </c>
      <c r="E295" s="19" t="s">
        <v>720</v>
      </c>
      <c r="F295" s="23" t="str">
        <f>VLOOKUP(A295,AddInfo!$A:$F,3,FALSE)</f>
        <v>Predictor</v>
      </c>
      <c r="G295" s="23" t="str">
        <f>VLOOKUP(A295,AddInfo!$A:$F,4,FALSE)</f>
        <v>t &gt; 3 in port sort FF3 alpha for small stocks</v>
      </c>
      <c r="H295" s="23" t="s">
        <v>5033</v>
      </c>
      <c r="I295" s="23" t="s">
        <v>152</v>
      </c>
      <c r="J295" s="23" t="s">
        <v>263</v>
      </c>
      <c r="K295" s="20">
        <v>1982</v>
      </c>
      <c r="L295" s="20">
        <v>2005</v>
      </c>
      <c r="O295" s="19" t="s">
        <v>819</v>
      </c>
    </row>
    <row r="296" spans="1:15" x14ac:dyDescent="0.25">
      <c r="A296" s="19" t="s">
        <v>823</v>
      </c>
      <c r="B296" s="19" t="s">
        <v>824</v>
      </c>
      <c r="C296" s="19">
        <v>1996</v>
      </c>
      <c r="D296" s="19" t="s">
        <v>823</v>
      </c>
      <c r="E296" s="19" t="s">
        <v>14</v>
      </c>
      <c r="F296" s="23" t="str">
        <f>VLOOKUP(A296,AddInfo!$A:$F,3,FALSE)</f>
        <v>Predictor</v>
      </c>
      <c r="G296" s="23" t="str">
        <f>VLOOKUP(A296,AddInfo!$A:$F,4,FALSE)</f>
        <v>t &gt; 4 in port sort CAPM alpha 12 month holding</v>
      </c>
      <c r="H296" s="23" t="s">
        <v>4544</v>
      </c>
      <c r="I296" s="23" t="s">
        <v>15</v>
      </c>
      <c r="J296" s="23" t="s">
        <v>510</v>
      </c>
      <c r="K296" s="20">
        <v>1962</v>
      </c>
      <c r="L296" s="20">
        <v>1991</v>
      </c>
      <c r="O296" s="19" t="s">
        <v>823</v>
      </c>
    </row>
    <row r="297" spans="1:15" x14ac:dyDescent="0.25">
      <c r="A297" s="19" t="s">
        <v>827</v>
      </c>
      <c r="B297" s="19" t="s">
        <v>828</v>
      </c>
      <c r="C297" s="19">
        <v>2008</v>
      </c>
      <c r="D297" s="19" t="s">
        <v>829</v>
      </c>
      <c r="E297" s="19" t="s">
        <v>14</v>
      </c>
      <c r="F297" s="23" t="str">
        <f>VLOOKUP(A297,AddInfo!$A:$F,3,FALSE)</f>
        <v>Placebo</v>
      </c>
      <c r="G297" s="23" t="str">
        <f>VLOOKUP(A297,AddInfo!$A:$F,4,FALSE)</f>
        <v>t=0.3 in mv reg</v>
      </c>
      <c r="H297" s="23" t="s">
        <v>4544</v>
      </c>
      <c r="I297" s="23" t="s">
        <v>15</v>
      </c>
      <c r="J297" s="23" t="s">
        <v>384</v>
      </c>
      <c r="K297" s="20">
        <v>1984</v>
      </c>
      <c r="L297" s="20">
        <v>2002</v>
      </c>
      <c r="O297" s="19" t="s">
        <v>2194</v>
      </c>
    </row>
    <row r="298" spans="1:15" x14ac:dyDescent="0.25">
      <c r="A298" s="19" t="s">
        <v>3086</v>
      </c>
      <c r="B298" s="19" t="s">
        <v>828</v>
      </c>
      <c r="C298" s="19">
        <v>2008</v>
      </c>
      <c r="D298" s="19" t="s">
        <v>829</v>
      </c>
      <c r="E298" s="19" t="s">
        <v>14</v>
      </c>
      <c r="F298" s="23" t="str">
        <f>VLOOKUP(A298,AddInfo!$A:$F,3,FALSE)</f>
        <v>Placebo</v>
      </c>
      <c r="G298" s="23" t="str">
        <f>VLOOKUP(A298,AddInfo!$A:$F,4,FALSE)</f>
        <v>HXZ variant</v>
      </c>
      <c r="H298" s="23" t="s">
        <v>4544</v>
      </c>
      <c r="I298" s="23" t="s">
        <v>15</v>
      </c>
      <c r="J298" s="23" t="s">
        <v>384</v>
      </c>
      <c r="K298" s="20">
        <v>1984</v>
      </c>
      <c r="L298" s="20">
        <v>2002</v>
      </c>
      <c r="O298" s="19" t="s">
        <v>3086</v>
      </c>
    </row>
    <row r="299" spans="1:15" x14ac:dyDescent="0.25">
      <c r="A299" s="19" t="s">
        <v>831</v>
      </c>
      <c r="B299" s="19" t="s">
        <v>828</v>
      </c>
      <c r="C299" s="19">
        <v>2008</v>
      </c>
      <c r="D299" s="19" t="s">
        <v>832</v>
      </c>
      <c r="E299" s="19" t="s">
        <v>14</v>
      </c>
      <c r="F299" s="23" t="str">
        <f>VLOOKUP(A299,AddInfo!$A:$F,3,FALSE)</f>
        <v>Predictor</v>
      </c>
      <c r="G299" s="23" t="str">
        <f>VLOOKUP(A299,AddInfo!$A:$F,4,FALSE)</f>
        <v>t=5 in mv reg</v>
      </c>
      <c r="H299" s="23" t="s">
        <v>4544</v>
      </c>
      <c r="I299" s="23" t="s">
        <v>15</v>
      </c>
      <c r="J299" s="23" t="s">
        <v>46</v>
      </c>
      <c r="K299" s="20">
        <v>1984</v>
      </c>
      <c r="L299" s="20">
        <v>2002</v>
      </c>
      <c r="O299" s="19" t="s">
        <v>2295</v>
      </c>
    </row>
    <row r="300" spans="1:15" x14ac:dyDescent="0.25">
      <c r="A300" s="19" t="s">
        <v>834</v>
      </c>
      <c r="B300" s="19" t="s">
        <v>828</v>
      </c>
      <c r="C300" s="19">
        <v>2008</v>
      </c>
      <c r="D300" s="19" t="s">
        <v>835</v>
      </c>
      <c r="E300" s="19" t="s">
        <v>14</v>
      </c>
      <c r="F300" s="23" t="str">
        <f>VLOOKUP(A300,AddInfo!$A:$F,3,FALSE)</f>
        <v>Placebo</v>
      </c>
      <c r="G300" s="23" t="str">
        <f>VLOOKUP(A300,AddInfo!$A:$F,4,FALSE)</f>
        <v>No predictability.  Ingredient for predictor.</v>
      </c>
      <c r="H300" s="23" t="s">
        <v>4544</v>
      </c>
      <c r="I300" s="23" t="s">
        <v>15</v>
      </c>
      <c r="J300" s="23" t="s">
        <v>302</v>
      </c>
      <c r="K300" s="20">
        <v>1984</v>
      </c>
      <c r="L300" s="20">
        <v>2002</v>
      </c>
      <c r="O300" s="19" t="s">
        <v>2233</v>
      </c>
    </row>
    <row r="301" spans="1:15" x14ac:dyDescent="0.25">
      <c r="A301" s="19" t="s">
        <v>844</v>
      </c>
      <c r="B301" s="19" t="s">
        <v>828</v>
      </c>
      <c r="C301" s="19">
        <v>2008</v>
      </c>
      <c r="D301" s="19" t="s">
        <v>5255</v>
      </c>
      <c r="E301" s="19" t="s">
        <v>14</v>
      </c>
      <c r="F301" s="23" t="str">
        <f>VLOOKUP(A301,AddInfo!$A:$F,3,FALSE)</f>
        <v>Placebo</v>
      </c>
      <c r="G301" s="23" t="str">
        <f>VLOOKUP(A301,AddInfo!$A:$F,4,FALSE)</f>
        <v>No predictability.  Ingredient for predictor.</v>
      </c>
      <c r="H301" s="23" t="s">
        <v>4544</v>
      </c>
      <c r="I301" s="23" t="s">
        <v>15</v>
      </c>
      <c r="J301" s="23" t="s">
        <v>188</v>
      </c>
      <c r="K301" s="20">
        <v>1984</v>
      </c>
      <c r="L301" s="20">
        <v>2002</v>
      </c>
      <c r="O301" s="19" t="s">
        <v>844</v>
      </c>
    </row>
    <row r="302" spans="1:15" x14ac:dyDescent="0.25">
      <c r="A302" s="19" t="s">
        <v>846</v>
      </c>
      <c r="B302" s="19" t="s">
        <v>828</v>
      </c>
      <c r="C302" s="19">
        <v>2008</v>
      </c>
      <c r="D302" s="19" t="s">
        <v>5254</v>
      </c>
      <c r="E302" s="19" t="s">
        <v>14</v>
      </c>
      <c r="F302" s="23" t="str">
        <f>VLOOKUP(A302,AddInfo!$A:$F,3,FALSE)</f>
        <v>Predictor</v>
      </c>
      <c r="G302" s="23" t="str">
        <f>VLOOKUP(A302,AddInfo!$A:$F,4,FALSE)</f>
        <v>t=4.3 in mv reg</v>
      </c>
      <c r="H302" s="23" t="s">
        <v>4544</v>
      </c>
      <c r="I302" s="23" t="s">
        <v>15</v>
      </c>
      <c r="J302" s="23" t="s">
        <v>188</v>
      </c>
      <c r="K302" s="20">
        <v>1984</v>
      </c>
      <c r="L302" s="20">
        <v>2002</v>
      </c>
      <c r="O302" s="19" t="s">
        <v>846</v>
      </c>
    </row>
    <row r="303" spans="1:15" x14ac:dyDescent="0.25">
      <c r="A303" s="19" t="s">
        <v>837</v>
      </c>
      <c r="B303" s="19" t="s">
        <v>828</v>
      </c>
      <c r="C303" s="19">
        <v>2008</v>
      </c>
      <c r="D303" s="19" t="s">
        <v>838</v>
      </c>
      <c r="E303" s="19" t="s">
        <v>14</v>
      </c>
      <c r="F303" s="23" t="str">
        <f>VLOOKUP(A303,AddInfo!$A:$F,3,FALSE)</f>
        <v>Predictor</v>
      </c>
      <c r="G303" s="23" t="str">
        <f>VLOOKUP(A303,AddInfo!$A:$F,4,FALSE)</f>
        <v>t=4.6 in mv reg</v>
      </c>
      <c r="H303" s="23" t="s">
        <v>4544</v>
      </c>
      <c r="I303" s="23" t="s">
        <v>15</v>
      </c>
      <c r="J303" s="23" t="s">
        <v>188</v>
      </c>
      <c r="K303" s="20">
        <v>1984</v>
      </c>
      <c r="L303" s="20">
        <v>2002</v>
      </c>
      <c r="O303" s="19" t="s">
        <v>2251</v>
      </c>
    </row>
    <row r="304" spans="1:15" x14ac:dyDescent="0.25">
      <c r="A304" s="19" t="s">
        <v>849</v>
      </c>
      <c r="B304" s="19" t="s">
        <v>828</v>
      </c>
      <c r="C304" s="19">
        <v>2008</v>
      </c>
      <c r="D304" s="19" t="s">
        <v>850</v>
      </c>
      <c r="E304" s="19" t="s">
        <v>14</v>
      </c>
      <c r="F304" s="23" t="str">
        <f>VLOOKUP(A304,AddInfo!$A:$F,3,FALSE)</f>
        <v>Placebo</v>
      </c>
      <c r="G304" s="23" t="str">
        <f>VLOOKUP(A304,AddInfo!$A:$F,4,FALSE)</f>
        <v>t=0.3 in mv reg</v>
      </c>
      <c r="H304" s="23" t="s">
        <v>4544</v>
      </c>
      <c r="I304" s="23" t="s">
        <v>15</v>
      </c>
      <c r="J304" s="23" t="s">
        <v>46</v>
      </c>
      <c r="K304" s="20">
        <v>1984</v>
      </c>
      <c r="L304" s="20">
        <v>2002</v>
      </c>
      <c r="O304" s="19" t="s">
        <v>2296</v>
      </c>
    </row>
    <row r="305" spans="1:15" x14ac:dyDescent="0.25">
      <c r="A305" s="19" t="s">
        <v>841</v>
      </c>
      <c r="B305" s="19" t="s">
        <v>828</v>
      </c>
      <c r="C305" s="19">
        <v>2008</v>
      </c>
      <c r="D305" s="19" t="s">
        <v>842</v>
      </c>
      <c r="E305" s="19" t="s">
        <v>14</v>
      </c>
      <c r="F305" s="23" t="str">
        <f>VLOOKUP(A305,AddInfo!$A:$F,3,FALSE)</f>
        <v>Placebo</v>
      </c>
      <c r="G305" s="23" t="str">
        <f>VLOOKUP(A305,AddInfo!$A:$F,4,FALSE)</f>
        <v>t=1 in mv reg</v>
      </c>
      <c r="H305" s="23" t="s">
        <v>4544</v>
      </c>
      <c r="I305" s="23" t="s">
        <v>15</v>
      </c>
      <c r="J305" s="23" t="s">
        <v>117</v>
      </c>
      <c r="K305" s="20">
        <v>1984</v>
      </c>
      <c r="L305" s="20">
        <v>2002</v>
      </c>
      <c r="O305" s="19" t="s">
        <v>2280</v>
      </c>
    </row>
    <row r="306" spans="1:15" x14ac:dyDescent="0.25">
      <c r="A306" s="19" t="s">
        <v>3103</v>
      </c>
      <c r="B306" s="19" t="s">
        <v>828</v>
      </c>
      <c r="C306" s="19">
        <v>2008</v>
      </c>
      <c r="D306" s="19" t="s">
        <v>842</v>
      </c>
      <c r="E306" s="19" t="s">
        <v>14</v>
      </c>
      <c r="F306" s="23" t="str">
        <f>VLOOKUP(A306,AddInfo!$A:$F,3,FALSE)</f>
        <v>Placebo</v>
      </c>
      <c r="G306" s="23" t="str">
        <f>VLOOKUP(A306,AddInfo!$A:$F,4,FALSE)</f>
        <v>HXZ variant</v>
      </c>
      <c r="H306" s="23" t="s">
        <v>4544</v>
      </c>
      <c r="I306" s="23" t="s">
        <v>15</v>
      </c>
      <c r="J306" s="23" t="s">
        <v>117</v>
      </c>
      <c r="K306" s="20">
        <v>1984</v>
      </c>
      <c r="L306" s="20">
        <v>2002</v>
      </c>
      <c r="O306" s="19" t="s">
        <v>3103</v>
      </c>
    </row>
    <row r="307" spans="1:15" x14ac:dyDescent="0.25">
      <c r="A307" s="19" t="s">
        <v>3105</v>
      </c>
      <c r="B307" s="19" t="s">
        <v>828</v>
      </c>
      <c r="C307" s="19">
        <v>2008</v>
      </c>
      <c r="D307" s="19" t="s">
        <v>3106</v>
      </c>
      <c r="E307" s="19" t="s">
        <v>14</v>
      </c>
      <c r="F307" s="23" t="str">
        <f>VLOOKUP(A307,AddInfo!$A:$F,3,FALSE)</f>
        <v>Placebo</v>
      </c>
      <c r="G307" s="23" t="str">
        <f>VLOOKUP(A307,AddInfo!$A:$F,4,FALSE)</f>
        <v>t=1.4 in mv reg</v>
      </c>
      <c r="H307" s="23" t="s">
        <v>4544</v>
      </c>
      <c r="I307" s="23" t="s">
        <v>15</v>
      </c>
      <c r="J307" s="23" t="s">
        <v>384</v>
      </c>
      <c r="K307" s="20">
        <v>1984</v>
      </c>
      <c r="L307" s="20">
        <v>2002</v>
      </c>
      <c r="O307" s="19" t="s">
        <v>3105</v>
      </c>
    </row>
    <row r="308" spans="1:15" x14ac:dyDescent="0.25">
      <c r="A308" s="19" t="s">
        <v>3104</v>
      </c>
      <c r="B308" s="19" t="s">
        <v>828</v>
      </c>
      <c r="C308" s="19">
        <v>2008</v>
      </c>
      <c r="D308" s="19" t="s">
        <v>3106</v>
      </c>
      <c r="E308" s="19" t="s">
        <v>14</v>
      </c>
      <c r="F308" s="23" t="str">
        <f>VLOOKUP(A308,AddInfo!$A:$F,3,FALSE)</f>
        <v>Placebo</v>
      </c>
      <c r="G308" s="23" t="str">
        <f>VLOOKUP(A308,AddInfo!$A:$F,4,FALSE)</f>
        <v>HXZ variant</v>
      </c>
      <c r="H308" s="23" t="s">
        <v>4544</v>
      </c>
      <c r="I308" s="23" t="s">
        <v>15</v>
      </c>
      <c r="J308" s="23" t="s">
        <v>384</v>
      </c>
      <c r="K308" s="20">
        <v>1984</v>
      </c>
      <c r="L308" s="20">
        <v>2002</v>
      </c>
      <c r="O308" s="19" t="s">
        <v>3104</v>
      </c>
    </row>
    <row r="309" spans="1:15" x14ac:dyDescent="0.25">
      <c r="A309" s="19" t="s">
        <v>852</v>
      </c>
      <c r="B309" s="19" t="s">
        <v>853</v>
      </c>
      <c r="C309" s="19">
        <v>1999</v>
      </c>
      <c r="D309" s="19" t="s">
        <v>854</v>
      </c>
      <c r="E309" s="19" t="s">
        <v>57</v>
      </c>
      <c r="F309" s="23" t="str">
        <f>VLOOKUP(A309,AddInfo!$A:$F,3,FALSE)</f>
        <v>Predictor</v>
      </c>
      <c r="G309" s="23" t="str">
        <f>VLOOKUP(A309,AddInfo!$A:$F,4,FALSE)</f>
        <v>t = 2.19 FF3 alpha on long port</v>
      </c>
      <c r="H309" s="23" t="s">
        <v>5033</v>
      </c>
      <c r="I309" s="23" t="s">
        <v>311</v>
      </c>
      <c r="J309" s="23" t="s">
        <v>218</v>
      </c>
      <c r="K309" s="20">
        <v>1975</v>
      </c>
      <c r="L309" s="20">
        <v>1989</v>
      </c>
      <c r="O309" s="19" t="s">
        <v>852</v>
      </c>
    </row>
    <row r="310" spans="1:15" x14ac:dyDescent="0.25">
      <c r="A310" s="19" t="s">
        <v>855</v>
      </c>
      <c r="B310" s="19" t="s">
        <v>856</v>
      </c>
      <c r="C310" s="19">
        <v>2002</v>
      </c>
      <c r="D310" s="19" t="s">
        <v>857</v>
      </c>
      <c r="E310" s="19" t="s">
        <v>169</v>
      </c>
      <c r="F310" s="23" t="str">
        <f>VLOOKUP(A310,AddInfo!$A:$F,3,FALSE)</f>
        <v>Predictor</v>
      </c>
      <c r="G310" s="23" t="str">
        <f>VLOOKUP(A310,AddInfo!$A:$F,4,FALSE)</f>
        <v>t&gt;2.6 in port sort</v>
      </c>
      <c r="H310" s="23" t="s">
        <v>4544</v>
      </c>
      <c r="I310" s="23" t="s">
        <v>15</v>
      </c>
      <c r="J310" s="23" t="s">
        <v>188</v>
      </c>
      <c r="K310" s="20">
        <v>1970</v>
      </c>
      <c r="L310" s="20">
        <v>1997</v>
      </c>
      <c r="O310" s="19" t="s">
        <v>2253</v>
      </c>
    </row>
    <row r="311" spans="1:15" x14ac:dyDescent="0.25">
      <c r="A311" s="19" t="s">
        <v>860</v>
      </c>
      <c r="B311" s="19" t="s">
        <v>856</v>
      </c>
      <c r="C311" s="19">
        <v>2011</v>
      </c>
      <c r="D311" s="19" t="s">
        <v>861</v>
      </c>
      <c r="E311" s="19" t="s">
        <v>735</v>
      </c>
      <c r="F311" s="23" t="str">
        <f>VLOOKUP(A311,AddInfo!$A:$F,3,FALSE)</f>
        <v>Predictor</v>
      </c>
      <c r="G311" s="23" t="str">
        <f>VLOOKUP(A311,AddInfo!$A:$F,4,FALSE)</f>
        <v>t = 11.26 in decile sort</v>
      </c>
      <c r="H311" s="23" t="s">
        <v>4544</v>
      </c>
      <c r="I311" s="23" t="s">
        <v>15</v>
      </c>
      <c r="J311" s="23" t="s">
        <v>20</v>
      </c>
      <c r="K311" s="20">
        <v>1977</v>
      </c>
      <c r="L311" s="20">
        <v>2006</v>
      </c>
      <c r="O311" s="19" t="s">
        <v>2266</v>
      </c>
    </row>
    <row r="312" spans="1:15" x14ac:dyDescent="0.25">
      <c r="A312" s="19" t="s">
        <v>863</v>
      </c>
      <c r="B312" s="19" t="s">
        <v>864</v>
      </c>
      <c r="C312" s="19">
        <v>2004</v>
      </c>
      <c r="D312" s="19" t="s">
        <v>865</v>
      </c>
      <c r="E312" s="19" t="s">
        <v>678</v>
      </c>
      <c r="F312" s="23" t="str">
        <f>VLOOKUP(A312,AddInfo!$A:$F,3,FALSE)</f>
        <v>Predictor</v>
      </c>
      <c r="G312" s="23" t="str">
        <f>VLOOKUP(A312,AddInfo!$A:$F,4,FALSE)</f>
        <v>t=2.86 in VW port sort</v>
      </c>
      <c r="H312" s="23" t="s">
        <v>4544</v>
      </c>
      <c r="I312" s="23" t="s">
        <v>15</v>
      </c>
      <c r="J312" s="23" t="s">
        <v>302</v>
      </c>
      <c r="K312" s="20">
        <v>1973</v>
      </c>
      <c r="L312" s="20">
        <v>1996</v>
      </c>
      <c r="O312" s="19" t="s">
        <v>2234</v>
      </c>
    </row>
    <row r="313" spans="1:15" x14ac:dyDescent="0.25">
      <c r="A313" s="19" t="s">
        <v>868</v>
      </c>
      <c r="B313" s="19" t="s">
        <v>869</v>
      </c>
      <c r="C313" s="19">
        <v>2010</v>
      </c>
      <c r="D313" s="19" t="s">
        <v>870</v>
      </c>
      <c r="E313" s="19" t="s">
        <v>100</v>
      </c>
      <c r="F313" s="23" t="str">
        <f>VLOOKUP(A313,AddInfo!$A:$F,3,FALSE)</f>
        <v>Predictor</v>
      </c>
      <c r="G313" s="23" t="str">
        <f>VLOOKUP(A313,AddInfo!$A:$F,4,FALSE)</f>
        <v>t=1.8 (VW) and t= 1.28 (EW) in port sort</v>
      </c>
      <c r="H313" s="23" t="s">
        <v>4544</v>
      </c>
      <c r="I313" s="23" t="s">
        <v>15</v>
      </c>
      <c r="J313" s="23" t="s">
        <v>519</v>
      </c>
      <c r="K313" s="20">
        <v>1971</v>
      </c>
      <c r="L313" s="20">
        <v>2005</v>
      </c>
      <c r="O313" s="19" t="s">
        <v>2179</v>
      </c>
    </row>
    <row r="314" spans="1:15" x14ac:dyDescent="0.25">
      <c r="A314" s="19" t="s">
        <v>872</v>
      </c>
      <c r="B314" s="19" t="s">
        <v>873</v>
      </c>
      <c r="C314" s="19">
        <v>2016</v>
      </c>
      <c r="D314" s="19" t="s">
        <v>874</v>
      </c>
      <c r="E314" s="19" t="s">
        <v>678</v>
      </c>
      <c r="F314" s="23" t="str">
        <f>VLOOKUP(A314,AddInfo!$A:$F,3,FALSE)</f>
        <v>Predictor</v>
      </c>
      <c r="G314" s="23" t="str">
        <f>VLOOKUP(A314,AddInfo!$A:$F,4,FALSE)</f>
        <v>t &gt; 2.6 in mv reg</v>
      </c>
      <c r="H314" s="23" t="s">
        <v>5033</v>
      </c>
      <c r="I314" s="23" t="s">
        <v>311</v>
      </c>
      <c r="J314" s="23" t="s">
        <v>218</v>
      </c>
      <c r="K314" s="20">
        <v>1985</v>
      </c>
      <c r="L314" s="20">
        <v>2012</v>
      </c>
      <c r="O314" s="19" t="s">
        <v>872</v>
      </c>
    </row>
    <row r="315" spans="1:15" x14ac:dyDescent="0.25">
      <c r="A315" s="19" t="s">
        <v>877</v>
      </c>
      <c r="B315" s="19" t="s">
        <v>873</v>
      </c>
      <c r="C315" s="19">
        <v>2016</v>
      </c>
      <c r="D315" s="19" t="s">
        <v>878</v>
      </c>
      <c r="E315" s="19" t="s">
        <v>678</v>
      </c>
      <c r="F315" s="23" t="str">
        <f>VLOOKUP(A315,AddInfo!$A:$F,3,FALSE)</f>
        <v>Placebo</v>
      </c>
      <c r="G315" s="23" t="str">
        <f>VLOOKUP(A315,AddInfo!$A:$F,4,FALSE)</f>
        <v>t &gt; 1.96 in mv reg</v>
      </c>
      <c r="H315" s="23" t="s">
        <v>4544</v>
      </c>
      <c r="I315" s="23" t="s">
        <v>15</v>
      </c>
      <c r="J315" s="23" t="s">
        <v>218</v>
      </c>
      <c r="K315" s="20">
        <v>1985</v>
      </c>
      <c r="L315" s="20">
        <v>2012</v>
      </c>
      <c r="O315" s="19" t="s">
        <v>877</v>
      </c>
    </row>
    <row r="316" spans="1:15" x14ac:dyDescent="0.25">
      <c r="A316" s="19" t="s">
        <v>879</v>
      </c>
      <c r="B316" s="19" t="s">
        <v>873</v>
      </c>
      <c r="C316" s="19">
        <v>2016</v>
      </c>
      <c r="D316" s="19" t="s">
        <v>880</v>
      </c>
      <c r="E316" s="19" t="s">
        <v>678</v>
      </c>
      <c r="F316" s="23" t="str">
        <f>VLOOKUP(A316,AddInfo!$A:$F,3,FALSE)</f>
        <v>Placebo</v>
      </c>
      <c r="G316" s="23" t="str">
        <f>VLOOKUP(A316,AddInfo!$A:$F,4,FALSE)</f>
        <v>GHZ variant</v>
      </c>
      <c r="H316" s="23" t="s">
        <v>5033</v>
      </c>
      <c r="I316" s="23" t="s">
        <v>15</v>
      </c>
      <c r="J316" s="23" t="s">
        <v>218</v>
      </c>
      <c r="K316" s="20">
        <v>1985</v>
      </c>
      <c r="L316" s="20">
        <v>2012</v>
      </c>
      <c r="O316" s="19" t="s">
        <v>879</v>
      </c>
    </row>
    <row r="317" spans="1:15" x14ac:dyDescent="0.25">
      <c r="A317" s="19" t="s">
        <v>881</v>
      </c>
      <c r="B317" s="19" t="s">
        <v>882</v>
      </c>
      <c r="C317" s="19">
        <v>2003</v>
      </c>
      <c r="D317" s="19" t="s">
        <v>883</v>
      </c>
      <c r="E317" s="19" t="s">
        <v>884</v>
      </c>
      <c r="F317" s="23" t="str">
        <f>VLOOKUP(A317,AddInfo!$A:$F,3,FALSE)</f>
        <v>Drop</v>
      </c>
      <c r="G317" s="23" t="str">
        <f>VLOOKUP(A317,AddInfo!$A:$F,4,FALSE)</f>
        <v>9_drop</v>
      </c>
      <c r="H317" s="23" t="s">
        <v>2204</v>
      </c>
      <c r="I317" s="23" t="s">
        <v>95</v>
      </c>
      <c r="J317" s="23" t="s">
        <v>111</v>
      </c>
      <c r="K317" s="20">
        <v>1927</v>
      </c>
      <c r="L317" s="20">
        <v>1999</v>
      </c>
      <c r="O317" s="19" t="s">
        <v>881</v>
      </c>
    </row>
    <row r="318" spans="1:15" x14ac:dyDescent="0.25">
      <c r="A318" s="19" t="s">
        <v>885</v>
      </c>
      <c r="B318" s="19" t="s">
        <v>882</v>
      </c>
      <c r="C318" s="19">
        <v>2003</v>
      </c>
      <c r="D318" s="19" t="s">
        <v>886</v>
      </c>
      <c r="E318" s="19" t="s">
        <v>884</v>
      </c>
      <c r="F318" s="23" t="str">
        <f>VLOOKUP(A318,AddInfo!$A:$F,3,FALSE)</f>
        <v>Drop</v>
      </c>
      <c r="G318" s="23" t="str">
        <f>VLOOKUP(A318,AddInfo!$A:$F,4,FALSE)</f>
        <v>9_drop</v>
      </c>
      <c r="H318" s="23" t="s">
        <v>2204</v>
      </c>
      <c r="I318" s="23" t="s">
        <v>95</v>
      </c>
      <c r="J318" s="23" t="s">
        <v>111</v>
      </c>
      <c r="K318" s="20">
        <v>1927</v>
      </c>
      <c r="L318" s="20">
        <v>1999</v>
      </c>
      <c r="O318" s="19" t="s">
        <v>885</v>
      </c>
    </row>
    <row r="319" spans="1:15" x14ac:dyDescent="0.25">
      <c r="A319" s="19" t="s">
        <v>887</v>
      </c>
      <c r="B319" s="19" t="s">
        <v>882</v>
      </c>
      <c r="C319" s="19">
        <v>2003</v>
      </c>
      <c r="D319" s="19" t="s">
        <v>888</v>
      </c>
      <c r="E319" s="19" t="s">
        <v>884</v>
      </c>
      <c r="F319" s="23" t="str">
        <f>VLOOKUP(A319,AddInfo!$A:$F,3,FALSE)</f>
        <v>Drop</v>
      </c>
      <c r="G319" s="23" t="str">
        <f>VLOOKUP(A319,AddInfo!$A:$F,4,FALSE)</f>
        <v>9_drop</v>
      </c>
      <c r="H319" s="23" t="s">
        <v>2204</v>
      </c>
      <c r="I319" s="23" t="s">
        <v>95</v>
      </c>
      <c r="J319" s="23" t="s">
        <v>111</v>
      </c>
      <c r="K319" s="20">
        <v>1950</v>
      </c>
      <c r="L319" s="20">
        <v>1999</v>
      </c>
      <c r="O319" s="19" t="s">
        <v>887</v>
      </c>
    </row>
    <row r="320" spans="1:15" x14ac:dyDescent="0.25">
      <c r="A320" s="19" t="s">
        <v>889</v>
      </c>
      <c r="B320" s="19" t="s">
        <v>890</v>
      </c>
      <c r="C320" s="19">
        <v>2006</v>
      </c>
      <c r="D320" s="19" t="s">
        <v>891</v>
      </c>
      <c r="E320" s="19" t="s">
        <v>100</v>
      </c>
      <c r="F320" s="23" t="str">
        <f>VLOOKUP(A320,AddInfo!$A:$F,3,FALSE)</f>
        <v>Placebo</v>
      </c>
      <c r="G320" s="23" t="str">
        <f>VLOOKUP(A320,AddInfo!$A:$F,4,FALSE)</f>
        <v>t=1.3 in port sort</v>
      </c>
      <c r="H320" s="23" t="s">
        <v>4544</v>
      </c>
      <c r="I320" s="23" t="s">
        <v>15</v>
      </c>
      <c r="J320" s="23" t="s">
        <v>218</v>
      </c>
      <c r="K320" s="20">
        <v>1975</v>
      </c>
      <c r="L320" s="20">
        <v>2001</v>
      </c>
      <c r="O320" s="19" t="s">
        <v>889</v>
      </c>
    </row>
    <row r="321" spans="1:15" x14ac:dyDescent="0.25">
      <c r="A321" s="19" t="s">
        <v>893</v>
      </c>
      <c r="B321" s="19" t="s">
        <v>890</v>
      </c>
      <c r="C321" s="19">
        <v>2006</v>
      </c>
      <c r="D321" s="19" t="s">
        <v>891</v>
      </c>
      <c r="E321" s="19" t="s">
        <v>100</v>
      </c>
      <c r="F321" s="23" t="str">
        <f>VLOOKUP(A321,AddInfo!$A:$F,3,FALSE)</f>
        <v>Placebo</v>
      </c>
      <c r="G321" s="23" t="str">
        <f>VLOOKUP(A321,AddInfo!$A:$F,4,FALSE)</f>
        <v>HXZ variant</v>
      </c>
      <c r="H321" s="23" t="s">
        <v>4544</v>
      </c>
      <c r="I321" s="23" t="s">
        <v>15</v>
      </c>
      <c r="J321" s="23" t="s">
        <v>218</v>
      </c>
      <c r="K321" s="20">
        <v>1975</v>
      </c>
      <c r="L321" s="20">
        <v>2001</v>
      </c>
      <c r="O321" s="19" t="s">
        <v>893</v>
      </c>
    </row>
    <row r="322" spans="1:15" x14ac:dyDescent="0.25">
      <c r="A322" s="19" t="s">
        <v>894</v>
      </c>
      <c r="B322" s="19" t="s">
        <v>895</v>
      </c>
      <c r="C322" s="19">
        <v>2001</v>
      </c>
      <c r="D322" s="19" t="s">
        <v>896</v>
      </c>
      <c r="E322" s="19" t="s">
        <v>14</v>
      </c>
      <c r="F322" s="23" t="str">
        <f>VLOOKUP(A322,AddInfo!$A:$F,3,FALSE)</f>
        <v>Predictor</v>
      </c>
      <c r="G322" s="23" t="str">
        <f>VLOOKUP(A322,AddInfo!$A:$F,4,FALSE)</f>
        <v>t=8 port sort w/ nonstandard data lag</v>
      </c>
      <c r="H322" s="23" t="s">
        <v>4544</v>
      </c>
      <c r="I322" s="23" t="s">
        <v>15</v>
      </c>
      <c r="J322" s="23" t="s">
        <v>510</v>
      </c>
      <c r="K322" s="20">
        <v>1971</v>
      </c>
      <c r="L322" s="20">
        <v>1992</v>
      </c>
      <c r="O322" s="19" t="s">
        <v>2173</v>
      </c>
    </row>
    <row r="323" spans="1:15" x14ac:dyDescent="0.25">
      <c r="A323" s="19" t="s">
        <v>901</v>
      </c>
      <c r="B323" s="19" t="s">
        <v>902</v>
      </c>
      <c r="C323" s="19">
        <v>2010</v>
      </c>
      <c r="D323" s="19" t="s">
        <v>903</v>
      </c>
      <c r="E323" s="19" t="s">
        <v>678</v>
      </c>
      <c r="F323" s="23" t="str">
        <f>VLOOKUP(A323,AddInfo!$A:$F,3,FALSE)</f>
        <v>Predictor</v>
      </c>
      <c r="G323" s="23" t="str">
        <f>VLOOKUP(A323,AddInfo!$A:$F,4,FALSE)</f>
        <v xml:space="preserve"> t = 2.19 in port sort</v>
      </c>
      <c r="H323" s="23" t="s">
        <v>4544</v>
      </c>
      <c r="I323" s="23" t="s">
        <v>904</v>
      </c>
      <c r="J323" s="23" t="s">
        <v>905</v>
      </c>
      <c r="K323" s="20">
        <v>1996</v>
      </c>
      <c r="L323" s="20">
        <v>2005</v>
      </c>
      <c r="O323" s="19" t="s">
        <v>2366</v>
      </c>
    </row>
    <row r="324" spans="1:15" x14ac:dyDescent="0.25">
      <c r="A324" s="19" t="s">
        <v>906</v>
      </c>
      <c r="B324" s="19" t="s">
        <v>907</v>
      </c>
      <c r="C324" s="19">
        <v>2011</v>
      </c>
      <c r="D324" s="19" t="s">
        <v>908</v>
      </c>
      <c r="E324" s="19" t="s">
        <v>57</v>
      </c>
      <c r="F324" s="23" t="str">
        <f>VLOOKUP(A324,AddInfo!$A:$F,3,FALSE)</f>
        <v>Predictor</v>
      </c>
      <c r="G324" s="23" t="str">
        <f>VLOOKUP(A324,AddInfo!$A:$F,4,FALSE)</f>
        <v>t=8 in port sort</v>
      </c>
      <c r="H324" s="23" t="s">
        <v>4544</v>
      </c>
      <c r="I324" s="23" t="s">
        <v>904</v>
      </c>
      <c r="J324" s="23" t="s">
        <v>905</v>
      </c>
      <c r="K324" s="20">
        <v>1996</v>
      </c>
      <c r="L324" s="20">
        <v>2005</v>
      </c>
      <c r="O324" s="19" t="s">
        <v>2370</v>
      </c>
    </row>
    <row r="325" spans="1:15" x14ac:dyDescent="0.25">
      <c r="A325" s="19" t="s">
        <v>909</v>
      </c>
      <c r="B325" s="19" t="s">
        <v>910</v>
      </c>
      <c r="C325" s="19">
        <v>2004</v>
      </c>
      <c r="D325" s="19" t="s">
        <v>911</v>
      </c>
      <c r="E325" s="19" t="s">
        <v>89</v>
      </c>
      <c r="F325" s="23" t="str">
        <f>VLOOKUP(A325,AddInfo!$A:$F,3,FALSE)</f>
        <v>Predictor</v>
      </c>
      <c r="G325" s="23" t="str">
        <f>VLOOKUP(A325,AddInfo!$A:$F,4,FALSE)</f>
        <v>t = 7.21 in long portfolio</v>
      </c>
      <c r="H325" s="23" t="s">
        <v>4544</v>
      </c>
      <c r="I325" s="23" t="s">
        <v>95</v>
      </c>
      <c r="J325" s="23" t="s">
        <v>111</v>
      </c>
      <c r="K325" s="20">
        <v>1983</v>
      </c>
      <c r="L325" s="20">
        <v>2001</v>
      </c>
      <c r="O325" s="19" t="s">
        <v>2405</v>
      </c>
    </row>
  </sheetData>
  <autoFilter ref="H1:H325" xr:uid="{78F61768-B8E1-467A-A49B-B33FCBD81A3F}"/>
  <sortState xmlns:xlrd2="http://schemas.microsoft.com/office/spreadsheetml/2017/richdata2" ref="A2:O325">
    <sortCondition ref="B2:B325"/>
    <sortCondition ref="A2:A325"/>
    <sortCondition ref="J2:J325"/>
  </sortState>
  <conditionalFormatting sqref="H324:H1048576 H2:H322 F2:F1048576">
    <cfRule type="containsText" dxfId="40"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39" priority="79" operator="containsText" text="not">
      <formula>NOT(ISERROR(SEARCH("not",H317)))</formula>
    </cfRule>
    <cfRule type="containsText" dxfId="38" priority="80" operator="containsText" text="3_maybe">
      <formula>NOT(ISERROR(SEARCH("3_maybe",H317)))</formula>
    </cfRule>
    <cfRule type="containsText" dxfId="37" priority="81" operator="containsText" text="2_likely">
      <formula>NOT(ISERROR(SEARCH("2_likely",H317)))</formula>
    </cfRule>
    <cfRule type="containsText" dxfId="36" priority="82" operator="containsText" text="1_clear">
      <formula>NOT(ISERROR(SEARCH("1_clear",H317)))</formula>
    </cfRule>
  </conditionalFormatting>
  <conditionalFormatting sqref="H324:H1048576 H2:H322 F2:F1048576">
    <cfRule type="containsText" dxfId="35" priority="77" operator="containsText" text="Placebo">
      <formula>NOT(ISERROR(SEARCH("Placebo",F2)))</formula>
    </cfRule>
    <cfRule type="containsText" dxfId="34" priority="78" operator="containsText" text="Predictor">
      <formula>NOT(ISERROR(SEARCH("Predictor",F2)))</formula>
    </cfRule>
  </conditionalFormatting>
  <conditionalFormatting sqref="H323">
    <cfRule type="containsText" dxfId="33"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2" priority="5" operator="containsText" text="Placebo">
      <formula>NOT(ISERROR(SEARCH("Placebo",H323)))</formula>
    </cfRule>
    <cfRule type="containsText" dxfId="31"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25"/>
  <sheetViews>
    <sheetView tabSelected="1" zoomScale="85" zoomScaleNormal="85" workbookViewId="0">
      <pane xSplit="2" ySplit="1" topLeftCell="G38" activePane="bottomRight" state="frozen"/>
      <selection pane="topRight" activeCell="C1" sqref="C1"/>
      <selection pane="bottomLeft" activeCell="A2" sqref="A2"/>
      <selection pane="bottomRight" activeCell="S43" sqref="S43"/>
    </sheetView>
  </sheetViews>
  <sheetFormatPr defaultRowHeight="15" x14ac:dyDescent="0.25"/>
  <cols>
    <col min="1" max="1" width="23.42578125" style="77" customWidth="1"/>
    <col min="2" max="2" width="20.28515625" style="77" customWidth="1"/>
    <col min="3" max="3" width="13.7109375" style="79" customWidth="1"/>
    <col min="4" max="4" width="22.85546875" style="79" customWidth="1"/>
    <col min="5" max="5" width="13.42578125" style="78" customWidth="1"/>
    <col min="6" max="6" width="16.7109375" style="79" customWidth="1"/>
    <col min="7" max="7" width="16.28515625" style="112" customWidth="1"/>
    <col min="8" max="8" width="18.7109375" style="79" customWidth="1"/>
    <col min="9" max="9" width="7.5703125" style="82" customWidth="1"/>
    <col min="10" max="10" width="8.140625" style="83" customWidth="1"/>
    <col min="11" max="11" width="7.28515625" style="83" customWidth="1"/>
    <col min="12" max="12" width="8.5703125" style="84" customWidth="1"/>
    <col min="13" max="13" width="7.85546875" style="84" customWidth="1"/>
    <col min="14" max="14" width="7.28515625" style="84" customWidth="1"/>
    <col min="15" max="15" width="8.5703125" style="84" customWidth="1"/>
    <col min="16" max="16" width="8.28515625" style="82" customWidth="1"/>
    <col min="17" max="17" width="12.7109375" style="85" customWidth="1"/>
    <col min="18" max="18" width="56.5703125" style="79" customWidth="1"/>
    <col min="19" max="19" width="67.42578125" style="119" customWidth="1"/>
    <col min="20" max="16384" width="9.140625" style="77"/>
  </cols>
  <sheetData>
    <row r="1" spans="1:20" s="75" customFormat="1" ht="45" x14ac:dyDescent="0.25">
      <c r="A1" s="75" t="s">
        <v>5</v>
      </c>
      <c r="B1" s="75" t="s">
        <v>6</v>
      </c>
      <c r="C1" s="48" t="s">
        <v>4931</v>
      </c>
      <c r="D1" s="48" t="s">
        <v>4598</v>
      </c>
      <c r="E1" s="75" t="s">
        <v>4932</v>
      </c>
      <c r="F1" s="48" t="s">
        <v>5059</v>
      </c>
      <c r="G1" s="111" t="s">
        <v>4604</v>
      </c>
      <c r="H1" s="48" t="s">
        <v>5021</v>
      </c>
      <c r="I1" s="76" t="s">
        <v>913</v>
      </c>
      <c r="J1" s="50" t="s">
        <v>4536</v>
      </c>
      <c r="K1" s="50" t="s">
        <v>4537</v>
      </c>
      <c r="L1" s="48" t="s">
        <v>4538</v>
      </c>
      <c r="M1" s="48" t="s">
        <v>4539</v>
      </c>
      <c r="N1" s="48" t="s">
        <v>4542</v>
      </c>
      <c r="O1" s="48" t="s">
        <v>4540</v>
      </c>
      <c r="P1" s="76" t="s">
        <v>4541</v>
      </c>
      <c r="Q1" s="76" t="s">
        <v>4558</v>
      </c>
      <c r="R1" s="48" t="s">
        <v>1125</v>
      </c>
      <c r="S1" s="120" t="s">
        <v>5529</v>
      </c>
    </row>
    <row r="2" spans="1:20" ht="195" x14ac:dyDescent="0.25">
      <c r="A2" s="77" t="s">
        <v>894</v>
      </c>
      <c r="B2" s="77" t="s">
        <v>895</v>
      </c>
      <c r="C2" s="79" t="str">
        <f>IF(F2="9_drop","Drop",IF(OR(E2="1_clear",E2="2_likely")*OR(F2="1_good",F2="2_fair",F2="3_distant",F2="4_lack_data"),"Predictor","Placebo"))</f>
        <v>Predictor</v>
      </c>
      <c r="D2" s="95" t="s">
        <v>5299</v>
      </c>
      <c r="E2" s="78" t="s">
        <v>4279</v>
      </c>
      <c r="F2" s="97" t="s">
        <v>4606</v>
      </c>
      <c r="G2" s="112" t="s">
        <v>4576</v>
      </c>
      <c r="H2" s="95" t="s">
        <v>5310</v>
      </c>
      <c r="I2" s="82">
        <v>-1</v>
      </c>
      <c r="J2" s="83">
        <v>0.91666666666666696</v>
      </c>
      <c r="K2" s="83">
        <v>8.43</v>
      </c>
      <c r="L2" s="84" t="s">
        <v>1126</v>
      </c>
      <c r="M2" s="84">
        <v>0.1</v>
      </c>
      <c r="O2" s="84">
        <v>12</v>
      </c>
      <c r="P2" s="82">
        <v>6</v>
      </c>
      <c r="R2" s="95" t="s">
        <v>5298</v>
      </c>
      <c r="S2" s="119" t="s">
        <v>5366</v>
      </c>
    </row>
    <row r="3" spans="1:20" ht="75" x14ac:dyDescent="0.25">
      <c r="A3" s="77" t="s">
        <v>3174</v>
      </c>
      <c r="B3" s="77" t="s">
        <v>5288</v>
      </c>
      <c r="C3" s="79" t="str">
        <f>IF(F3="9_drop","Drop",IF(OR(E3="1_clear",E3="2_likely")*OR(F3="1_good",F3="2_fair",F3="3_distant",F3="4_lack_data"),"Predictor","Placebo"))</f>
        <v>Placebo</v>
      </c>
      <c r="D3" s="94" t="s">
        <v>4510</v>
      </c>
      <c r="E3" s="78" t="s">
        <v>5358</v>
      </c>
      <c r="F3" s="78" t="s">
        <v>2204</v>
      </c>
      <c r="G3" s="116" t="s">
        <v>2204</v>
      </c>
      <c r="H3" s="78" t="s">
        <v>2204</v>
      </c>
      <c r="I3" s="78" t="s">
        <v>2204</v>
      </c>
      <c r="J3" s="91" t="s">
        <v>2204</v>
      </c>
      <c r="K3" s="91" t="s">
        <v>2204</v>
      </c>
      <c r="L3" s="78" t="s">
        <v>2204</v>
      </c>
      <c r="M3" s="78" t="s">
        <v>2204</v>
      </c>
      <c r="N3" s="78" t="s">
        <v>2204</v>
      </c>
      <c r="O3" s="78" t="s">
        <v>2204</v>
      </c>
      <c r="P3" s="78" t="s">
        <v>2204</v>
      </c>
      <c r="Q3" s="78" t="s">
        <v>2204</v>
      </c>
      <c r="R3" s="79" t="s">
        <v>4868</v>
      </c>
      <c r="S3" s="119" t="s">
        <v>5367</v>
      </c>
    </row>
    <row r="4" spans="1:20" ht="345" x14ac:dyDescent="0.25">
      <c r="A4" s="77" t="s">
        <v>439</v>
      </c>
      <c r="B4" s="77" t="s">
        <v>5287</v>
      </c>
      <c r="C4" s="79" t="str">
        <f>IF(F4="9_drop","Drop",IF(OR(E4="1_clear",E4="2_likely")*OR(F4="1_good",F4="2_fair",F4="3_distant",F4="4_lack_data"),"Predictor","Placebo"))</f>
        <v>Placebo</v>
      </c>
      <c r="D4" s="79" t="s">
        <v>4863</v>
      </c>
      <c r="E4" s="78" t="s">
        <v>5358</v>
      </c>
      <c r="F4" s="79" t="s">
        <v>2204</v>
      </c>
      <c r="G4" s="112" t="s">
        <v>4860</v>
      </c>
      <c r="I4" s="78" t="s">
        <v>2204</v>
      </c>
      <c r="J4" s="91" t="s">
        <v>2204</v>
      </c>
      <c r="K4" s="91" t="s">
        <v>2204</v>
      </c>
      <c r="L4" s="78" t="s">
        <v>2204</v>
      </c>
      <c r="M4" s="78" t="s">
        <v>2204</v>
      </c>
      <c r="N4" s="78" t="s">
        <v>2204</v>
      </c>
      <c r="O4" s="78" t="s">
        <v>2204</v>
      </c>
      <c r="P4" s="78" t="s">
        <v>2204</v>
      </c>
      <c r="Q4" s="78" t="s">
        <v>2204</v>
      </c>
      <c r="R4" s="79" t="s">
        <v>4861</v>
      </c>
      <c r="S4" s="121" t="s">
        <v>5368</v>
      </c>
    </row>
    <row r="5" spans="1:20" ht="30" x14ac:dyDescent="0.25">
      <c r="A5" s="77" t="s">
        <v>3185</v>
      </c>
      <c r="B5" s="77" t="s">
        <v>5287</v>
      </c>
      <c r="C5" s="79" t="str">
        <f>IF(F5="9_drop","Drop",IF(OR(E5="1_clear",E5="2_likely")*OR(F5="1_good",F5="2_fair",F5="3_distant",F5="4_lack_data"),"Predictor","Placebo"))</f>
        <v>Placebo</v>
      </c>
      <c r="D5" s="79" t="s">
        <v>4510</v>
      </c>
      <c r="E5" s="78" t="s">
        <v>5358</v>
      </c>
      <c r="F5" s="79" t="s">
        <v>2204</v>
      </c>
      <c r="G5" s="112" t="s">
        <v>2204</v>
      </c>
      <c r="I5" s="78" t="s">
        <v>2204</v>
      </c>
      <c r="J5" s="91" t="s">
        <v>2204</v>
      </c>
      <c r="K5" s="91" t="s">
        <v>2204</v>
      </c>
      <c r="L5" s="78" t="s">
        <v>2204</v>
      </c>
      <c r="M5" s="78" t="s">
        <v>2204</v>
      </c>
      <c r="N5" s="78" t="s">
        <v>2204</v>
      </c>
      <c r="O5" s="78" t="s">
        <v>2204</v>
      </c>
      <c r="P5" s="78" t="s">
        <v>2204</v>
      </c>
      <c r="Q5" s="78" t="s">
        <v>2204</v>
      </c>
      <c r="S5" s="119" t="s">
        <v>5369</v>
      </c>
    </row>
    <row r="6" spans="1:20" ht="90" x14ac:dyDescent="0.25">
      <c r="A6" s="77" t="s">
        <v>823</v>
      </c>
      <c r="B6" s="77" t="s">
        <v>824</v>
      </c>
      <c r="C6" s="79" t="str">
        <f>IF(F6="9_drop","Drop",IF(OR(E6="1_clear",E6="2_likely")*OR(F6="1_good",F6="2_fair",F6="3_distant",F6="4_lack_data"),"Predictor","Placebo"))</f>
        <v>Predictor</v>
      </c>
      <c r="D6" s="79" t="s">
        <v>5222</v>
      </c>
      <c r="E6" s="78" t="s">
        <v>4279</v>
      </c>
      <c r="F6" s="79" t="s">
        <v>4605</v>
      </c>
      <c r="G6" s="112" t="s">
        <v>4793</v>
      </c>
      <c r="H6" s="79" t="s">
        <v>4593</v>
      </c>
      <c r="I6" s="82">
        <v>-1</v>
      </c>
      <c r="J6" s="83">
        <v>0.86666666666666703</v>
      </c>
      <c r="K6" s="83">
        <v>4.71</v>
      </c>
      <c r="L6" s="84" t="s">
        <v>1126</v>
      </c>
      <c r="M6" s="84">
        <v>0.1</v>
      </c>
      <c r="O6" s="84">
        <v>12</v>
      </c>
      <c r="P6" s="82">
        <v>6</v>
      </c>
      <c r="Q6" s="85" t="s">
        <v>4555</v>
      </c>
      <c r="R6" s="79" t="s">
        <v>4766</v>
      </c>
      <c r="S6" s="119" t="s">
        <v>922</v>
      </c>
    </row>
    <row r="7" spans="1:20" ht="60" x14ac:dyDescent="0.25">
      <c r="A7" s="77" t="s">
        <v>172</v>
      </c>
      <c r="B7" s="77" t="s">
        <v>173</v>
      </c>
      <c r="C7" s="79" t="str">
        <f>IF(F7="9_drop","Drop",IF(OR(E7="1_clear",E7="2_likely")*OR(F7="1_good",F7="2_fair",F7="3_distant",F7="4_lack_data"),"Predictor","Placebo"))</f>
        <v>Predictor</v>
      </c>
      <c r="D7" s="79" t="s">
        <v>4989</v>
      </c>
      <c r="E7" s="78" t="s">
        <v>4279</v>
      </c>
      <c r="F7" s="79" t="s">
        <v>4605</v>
      </c>
      <c r="G7" s="112" t="s">
        <v>4587</v>
      </c>
      <c r="H7" s="79" t="s">
        <v>4567</v>
      </c>
      <c r="I7" s="82">
        <v>1</v>
      </c>
      <c r="J7" s="83">
        <v>0.20599999999999999</v>
      </c>
      <c r="K7" s="83">
        <v>5.5</v>
      </c>
      <c r="L7" s="84" t="s">
        <v>1126</v>
      </c>
      <c r="M7" s="84">
        <v>0.2</v>
      </c>
      <c r="O7" s="84">
        <v>12</v>
      </c>
      <c r="P7" s="82">
        <v>6</v>
      </c>
      <c r="S7" s="119" t="s">
        <v>923</v>
      </c>
    </row>
    <row r="8" spans="1:20" ht="45" x14ac:dyDescent="0.25">
      <c r="A8" s="77" t="s">
        <v>303</v>
      </c>
      <c r="B8" s="77" t="s">
        <v>304</v>
      </c>
      <c r="C8" s="79" t="str">
        <f>IF(F8="9_drop","Drop",IF(OR(E8="1_clear",E8="2_likely")*OR(F8="1_good",F8="2_fair",F8="3_distant",F8="4_lack_data"),"Predictor","Placebo"))</f>
        <v>Predictor</v>
      </c>
      <c r="D8" s="79" t="s">
        <v>4980</v>
      </c>
      <c r="E8" s="78" t="s">
        <v>4279</v>
      </c>
      <c r="F8" s="79" t="s">
        <v>4605</v>
      </c>
      <c r="G8" s="112" t="s">
        <v>4720</v>
      </c>
      <c r="H8" s="79" t="s">
        <v>4591</v>
      </c>
      <c r="I8" s="82">
        <v>1</v>
      </c>
      <c r="J8" s="83">
        <f>10.83/12</f>
        <v>0.90249999999999997</v>
      </c>
      <c r="K8" s="83">
        <v>3.13</v>
      </c>
      <c r="L8" s="84" t="s">
        <v>915</v>
      </c>
      <c r="M8" s="84">
        <v>0.25</v>
      </c>
      <c r="O8" s="84">
        <v>1</v>
      </c>
      <c r="P8" s="82">
        <v>6</v>
      </c>
      <c r="R8" s="79" t="s">
        <v>4722</v>
      </c>
      <c r="S8" s="119" t="s">
        <v>5370</v>
      </c>
    </row>
    <row r="9" spans="1:20" ht="45" x14ac:dyDescent="0.25">
      <c r="A9" s="77" t="s">
        <v>306</v>
      </c>
      <c r="B9" s="77" t="s">
        <v>304</v>
      </c>
      <c r="C9" s="79" t="str">
        <f>IF(F9="9_drop","Drop",IF(OR(E9="1_clear",E9="2_likely")*OR(F9="1_good",F9="2_fair",F9="3_distant",F9="4_lack_data"),"Predictor","Placebo"))</f>
        <v>Predictor</v>
      </c>
      <c r="D9" s="79" t="s">
        <v>4708</v>
      </c>
      <c r="E9" s="78" t="s">
        <v>4280</v>
      </c>
      <c r="F9" s="79" t="s">
        <v>4605</v>
      </c>
      <c r="G9" s="112" t="s">
        <v>4721</v>
      </c>
      <c r="H9" s="79" t="s">
        <v>4591</v>
      </c>
      <c r="I9" s="82">
        <v>1</v>
      </c>
      <c r="J9" s="83">
        <f>7.94/12</f>
        <v>0.66166666666666674</v>
      </c>
      <c r="K9" s="83">
        <v>2</v>
      </c>
      <c r="L9" s="84" t="s">
        <v>915</v>
      </c>
      <c r="M9" s="84">
        <v>0.25</v>
      </c>
      <c r="O9" s="84">
        <v>1</v>
      </c>
      <c r="P9" s="82">
        <v>6</v>
      </c>
      <c r="R9" s="79" t="s">
        <v>4723</v>
      </c>
      <c r="S9" s="119" t="s">
        <v>5371</v>
      </c>
    </row>
    <row r="10" spans="1:20" s="87" customFormat="1" ht="30" x14ac:dyDescent="0.25">
      <c r="A10" s="77" t="s">
        <v>255</v>
      </c>
      <c r="B10" s="77" t="s">
        <v>256</v>
      </c>
      <c r="C10" s="79" t="str">
        <f>IF(F10="9_drop","Drop",IF(OR(E10="1_clear",E10="2_likely")*OR(F10="1_good",F10="2_fair",F10="3_distant",F10="4_lack_data"),"Predictor","Placebo"))</f>
        <v>Predictor</v>
      </c>
      <c r="D10" s="103" t="s">
        <v>5349</v>
      </c>
      <c r="E10" s="78" t="s">
        <v>4280</v>
      </c>
      <c r="F10" s="79" t="s">
        <v>4605</v>
      </c>
      <c r="G10" s="112" t="s">
        <v>4666</v>
      </c>
      <c r="H10" s="79" t="s">
        <v>4530</v>
      </c>
      <c r="I10" s="82">
        <v>1</v>
      </c>
      <c r="J10" s="83">
        <f>(22.76-16.41)/12</f>
        <v>0.52916666666666679</v>
      </c>
      <c r="K10" s="83" t="s">
        <v>2204</v>
      </c>
      <c r="L10" s="84" t="s">
        <v>1126</v>
      </c>
      <c r="M10" s="84">
        <v>0.2</v>
      </c>
      <c r="N10" s="84"/>
      <c r="O10" s="84">
        <v>12</v>
      </c>
      <c r="P10" s="82">
        <v>6</v>
      </c>
      <c r="Q10" s="85"/>
      <c r="R10" s="79" t="s">
        <v>4665</v>
      </c>
      <c r="S10" s="119" t="s">
        <v>924</v>
      </c>
      <c r="T10" s="77"/>
    </row>
    <row r="11" spans="1:20" ht="90" x14ac:dyDescent="0.25">
      <c r="A11" s="77" t="s">
        <v>811</v>
      </c>
      <c r="B11" s="77" t="s">
        <v>812</v>
      </c>
      <c r="C11" s="79" t="str">
        <f>IF(F11="9_drop","Drop",IF(OR(E11="1_clear",E11="2_likely")*OR(F11="1_good",F11="2_fair",F11="3_distant",F11="4_lack_data"),"Predictor","Placebo"))</f>
        <v>Predictor</v>
      </c>
      <c r="D11" s="79" t="s">
        <v>5220</v>
      </c>
      <c r="E11" s="78" t="s">
        <v>4280</v>
      </c>
      <c r="F11" s="79" t="s">
        <v>4606</v>
      </c>
      <c r="G11" s="112" t="s">
        <v>4789</v>
      </c>
      <c r="H11" s="88" t="s">
        <v>4790</v>
      </c>
      <c r="I11" s="82">
        <v>1</v>
      </c>
      <c r="J11" s="83">
        <f>(40-5)/36</f>
        <v>0.97222222222222221</v>
      </c>
      <c r="K11" s="83" t="s">
        <v>2204</v>
      </c>
      <c r="L11" s="84" t="s">
        <v>1126</v>
      </c>
      <c r="M11" s="84">
        <v>0.2</v>
      </c>
      <c r="O11" s="84">
        <v>1</v>
      </c>
      <c r="P11" s="82">
        <v>6</v>
      </c>
      <c r="R11" s="79" t="s">
        <v>4935</v>
      </c>
      <c r="S11" s="119" t="s">
        <v>5372</v>
      </c>
    </row>
    <row r="12" spans="1:20" x14ac:dyDescent="0.25">
      <c r="A12" s="77" t="s">
        <v>409</v>
      </c>
      <c r="B12" s="77" t="s">
        <v>410</v>
      </c>
      <c r="C12" s="79" t="str">
        <f>IF(F12="9_drop","Drop",IF(OR(E12="1_clear",E12="2_likely")*OR(F12="1_good",F12="2_fair",F12="3_distant",F12="4_lack_data"),"Predictor","Placebo"))</f>
        <v>Predictor</v>
      </c>
      <c r="D12" s="79" t="s">
        <v>5005</v>
      </c>
      <c r="E12" s="78" t="s">
        <v>4279</v>
      </c>
      <c r="F12" s="79" t="s">
        <v>4605</v>
      </c>
      <c r="G12" s="112" t="s">
        <v>4853</v>
      </c>
      <c r="H12" s="79" t="s">
        <v>4684</v>
      </c>
      <c r="I12" s="82">
        <v>1</v>
      </c>
      <c r="J12" s="83" t="s">
        <v>2204</v>
      </c>
      <c r="K12" s="83">
        <v>5.69</v>
      </c>
      <c r="L12" s="84" t="s">
        <v>1126</v>
      </c>
      <c r="M12" s="84" t="s">
        <v>2204</v>
      </c>
      <c r="O12" s="84">
        <v>12</v>
      </c>
      <c r="P12" s="82">
        <v>6</v>
      </c>
      <c r="S12" s="119" t="s">
        <v>926</v>
      </c>
    </row>
    <row r="13" spans="1:20" x14ac:dyDescent="0.25">
      <c r="A13" s="77" t="s">
        <v>3085</v>
      </c>
      <c r="B13" s="77" t="s">
        <v>410</v>
      </c>
      <c r="C13" s="79" t="str">
        <f>IF(F13="9_drop","Drop",IF(OR(E13="1_clear",E13="2_likely")*OR(F13="1_good",F13="2_fair",F13="3_distant",F13="4_lack_data"),"Predictor","Placebo"))</f>
        <v>Placebo</v>
      </c>
      <c r="D13" s="79" t="s">
        <v>4510</v>
      </c>
      <c r="E13" s="78" t="s">
        <v>5358</v>
      </c>
      <c r="F13" s="79" t="s">
        <v>2204</v>
      </c>
      <c r="G13" s="112" t="s">
        <v>2204</v>
      </c>
      <c r="H13" s="81" t="s">
        <v>2204</v>
      </c>
      <c r="I13" s="78" t="s">
        <v>2204</v>
      </c>
      <c r="J13" s="91" t="s">
        <v>2204</v>
      </c>
      <c r="K13" s="91" t="s">
        <v>2204</v>
      </c>
      <c r="L13" s="78" t="s">
        <v>2204</v>
      </c>
      <c r="M13" s="78" t="s">
        <v>2204</v>
      </c>
      <c r="N13" s="78" t="s">
        <v>2204</v>
      </c>
      <c r="O13" s="78" t="s">
        <v>2204</v>
      </c>
      <c r="P13" s="78" t="s">
        <v>2204</v>
      </c>
      <c r="Q13" s="78" t="s">
        <v>2204</v>
      </c>
      <c r="S13" s="119" t="s">
        <v>926</v>
      </c>
    </row>
    <row r="14" spans="1:20" ht="45" x14ac:dyDescent="0.25">
      <c r="A14" s="77" t="s">
        <v>4951</v>
      </c>
      <c r="B14" s="77" t="s">
        <v>5289</v>
      </c>
      <c r="C14" s="79" t="str">
        <f>IF(F14="9_drop","Drop",IF(OR(E14="1_clear",E14="2_likely")*OR(F14="1_good",F14="2_fair",F14="3_distant",F14="4_lack_data"),"Predictor","Placebo"))</f>
        <v>Predictor</v>
      </c>
      <c r="D14" s="79" t="s">
        <v>4982</v>
      </c>
      <c r="E14" s="78" t="s">
        <v>4279</v>
      </c>
      <c r="F14" s="79" t="s">
        <v>4606</v>
      </c>
      <c r="G14" s="112" t="s">
        <v>4953</v>
      </c>
      <c r="H14" s="79" t="s">
        <v>4954</v>
      </c>
      <c r="I14" s="82">
        <v>1</v>
      </c>
      <c r="J14" s="83">
        <f>5.527/12</f>
        <v>0.46058333333333334</v>
      </c>
      <c r="K14" s="83">
        <f>5.527/1.744</f>
        <v>3.1691513761467891</v>
      </c>
      <c r="L14" s="84" t="s">
        <v>1126</v>
      </c>
      <c r="M14" s="84">
        <v>0.2</v>
      </c>
      <c r="O14" s="84">
        <v>1</v>
      </c>
      <c r="P14" s="82">
        <v>12</v>
      </c>
      <c r="R14" s="79" t="s">
        <v>4955</v>
      </c>
      <c r="S14" s="119" t="s">
        <v>5373</v>
      </c>
    </row>
    <row r="15" spans="1:20" ht="165" x14ac:dyDescent="0.25">
      <c r="A15" s="77" t="s">
        <v>475</v>
      </c>
      <c r="B15" s="77" t="s">
        <v>465</v>
      </c>
      <c r="C15" s="79" t="str">
        <f>IF(F15="9_drop","Drop",IF(OR(E15="1_clear",E15="2_likely")*OR(F15="1_good",F15="2_fair",F15="3_distant",F15="4_lack_data"),"Predictor","Placebo"))</f>
        <v>Predictor</v>
      </c>
      <c r="D15" s="94" t="s">
        <v>5294</v>
      </c>
      <c r="E15" s="78" t="s">
        <v>4280</v>
      </c>
      <c r="F15" s="79" t="s">
        <v>4606</v>
      </c>
      <c r="G15" s="112" t="s">
        <v>5213</v>
      </c>
      <c r="H15" s="79" t="s">
        <v>5212</v>
      </c>
      <c r="I15" s="82">
        <v>1</v>
      </c>
      <c r="J15" s="83">
        <f>3.1/12</f>
        <v>0.25833333333333336</v>
      </c>
      <c r="K15" s="83" t="s">
        <v>2204</v>
      </c>
      <c r="L15" s="84" t="s">
        <v>1126</v>
      </c>
      <c r="M15" s="84">
        <v>0.2</v>
      </c>
      <c r="O15" s="84">
        <v>12</v>
      </c>
      <c r="P15" s="82">
        <v>6</v>
      </c>
      <c r="Q15" s="85" t="s">
        <v>4662</v>
      </c>
      <c r="R15" s="79" t="s">
        <v>5214</v>
      </c>
      <c r="S15" s="119" t="s">
        <v>5374</v>
      </c>
    </row>
    <row r="16" spans="1:20" ht="60" x14ac:dyDescent="0.25">
      <c r="A16" s="77" t="s">
        <v>260</v>
      </c>
      <c r="B16" s="77" t="s">
        <v>253</v>
      </c>
      <c r="C16" s="79" t="str">
        <f>IF(F16="9_drop","Drop",IF(OR(E16="1_clear",E16="2_likely")*OR(F16="1_good",F16="2_fair",F16="3_distant",F16="4_lack_data"),"Predictor","Placebo"))</f>
        <v>Predictor</v>
      </c>
      <c r="D16" s="79" t="s">
        <v>4658</v>
      </c>
      <c r="E16" s="78" t="s">
        <v>4279</v>
      </c>
      <c r="F16" s="79" t="s">
        <v>4605</v>
      </c>
      <c r="G16" s="112" t="s">
        <v>4661</v>
      </c>
      <c r="H16" s="79" t="s">
        <v>4583</v>
      </c>
      <c r="I16" s="82">
        <v>1</v>
      </c>
      <c r="J16" s="83" t="s">
        <v>2204</v>
      </c>
      <c r="K16" s="83">
        <v>9.25</v>
      </c>
      <c r="L16" s="84" t="s">
        <v>1126</v>
      </c>
      <c r="M16" s="84" t="s">
        <v>2204</v>
      </c>
      <c r="O16" s="84">
        <v>1</v>
      </c>
      <c r="P16" s="82">
        <v>12</v>
      </c>
      <c r="R16" s="79" t="s">
        <v>4657</v>
      </c>
      <c r="S16" s="119" t="s">
        <v>928</v>
      </c>
    </row>
    <row r="17" spans="1:20" ht="30" x14ac:dyDescent="0.25">
      <c r="A17" s="77" t="s">
        <v>464</v>
      </c>
      <c r="B17" s="77" t="s">
        <v>465</v>
      </c>
      <c r="C17" s="79" t="str">
        <f>IF(F17="9_drop","Drop",IF(OR(E17="1_clear",E17="2_likely")*OR(F17="1_good",F17="2_fair",F17="3_distant",F17="4_lack_data"),"Predictor","Placebo"))</f>
        <v>Predictor</v>
      </c>
      <c r="D17" s="94" t="s">
        <v>5294</v>
      </c>
      <c r="E17" s="78" t="s">
        <v>4280</v>
      </c>
      <c r="F17" s="79" t="s">
        <v>4606</v>
      </c>
      <c r="G17" s="112" t="s">
        <v>5215</v>
      </c>
      <c r="H17" s="79" t="s">
        <v>5212</v>
      </c>
      <c r="I17" s="82">
        <v>-1</v>
      </c>
      <c r="J17" s="83">
        <f>9.9/36</f>
        <v>0.27500000000000002</v>
      </c>
      <c r="K17" s="83" t="s">
        <v>2204</v>
      </c>
      <c r="L17" s="84" t="s">
        <v>1126</v>
      </c>
      <c r="M17" s="84">
        <v>0.2</v>
      </c>
      <c r="O17" s="84">
        <v>12</v>
      </c>
      <c r="P17" s="82">
        <v>6</v>
      </c>
      <c r="Q17" s="85" t="s">
        <v>4662</v>
      </c>
      <c r="R17" s="79" t="s">
        <v>5216</v>
      </c>
      <c r="S17" s="119" t="s">
        <v>929</v>
      </c>
    </row>
    <row r="18" spans="1:20" x14ac:dyDescent="0.25">
      <c r="A18" s="77" t="s">
        <v>298</v>
      </c>
      <c r="B18" s="77" t="s">
        <v>299</v>
      </c>
      <c r="C18" s="79" t="str">
        <f>IF(F18="9_drop","Drop",IF(OR(E18="1_clear",E18="2_likely")*OR(F18="1_good",F18="2_fair",F18="3_distant",F18="4_lack_data"),"Predictor","Placebo"))</f>
        <v>Predictor</v>
      </c>
      <c r="D18" s="79" t="s">
        <v>4682</v>
      </c>
      <c r="E18" s="78" t="s">
        <v>4279</v>
      </c>
      <c r="F18" s="79" t="s">
        <v>4605</v>
      </c>
      <c r="G18" s="112" t="s">
        <v>4680</v>
      </c>
      <c r="H18" s="79" t="s">
        <v>4523</v>
      </c>
      <c r="I18" s="82">
        <v>-1</v>
      </c>
      <c r="J18" s="83">
        <v>1.73</v>
      </c>
      <c r="K18" s="83">
        <v>8.4499999999999993</v>
      </c>
      <c r="L18" s="84" t="s">
        <v>1126</v>
      </c>
      <c r="M18" s="84">
        <v>0.1</v>
      </c>
      <c r="O18" s="84">
        <v>12</v>
      </c>
      <c r="P18" s="82">
        <v>6</v>
      </c>
      <c r="R18" s="79" t="s">
        <v>4681</v>
      </c>
      <c r="S18" s="119" t="s">
        <v>930</v>
      </c>
    </row>
    <row r="19" spans="1:20" x14ac:dyDescent="0.25">
      <c r="A19" s="77" t="s">
        <v>3087</v>
      </c>
      <c r="B19" s="77" t="s">
        <v>299</v>
      </c>
      <c r="C19" s="79" t="str">
        <f>IF(F19="9_drop","Drop",IF(OR(E19="1_clear",E19="2_likely")*OR(F19="1_good",F19="2_fair",F19="3_distant",F19="4_lack_data"),"Predictor","Placebo"))</f>
        <v>Placebo</v>
      </c>
      <c r="D19" s="79" t="s">
        <v>4510</v>
      </c>
      <c r="E19" s="78" t="s">
        <v>5358</v>
      </c>
      <c r="F19" s="79" t="s">
        <v>2204</v>
      </c>
      <c r="G19" s="112" t="s">
        <v>2204</v>
      </c>
      <c r="H19" s="79" t="s">
        <v>2204</v>
      </c>
      <c r="I19" s="78" t="s">
        <v>2204</v>
      </c>
      <c r="J19" s="91" t="s">
        <v>2204</v>
      </c>
      <c r="K19" s="91" t="s">
        <v>2204</v>
      </c>
      <c r="L19" s="78" t="s">
        <v>2204</v>
      </c>
      <c r="M19" s="78" t="s">
        <v>2204</v>
      </c>
      <c r="N19" s="78" t="s">
        <v>2204</v>
      </c>
      <c r="O19" s="78" t="s">
        <v>2204</v>
      </c>
      <c r="P19" s="78" t="s">
        <v>2204</v>
      </c>
      <c r="Q19" s="78" t="s">
        <v>2204</v>
      </c>
      <c r="S19" s="119" t="s">
        <v>930</v>
      </c>
    </row>
    <row r="20" spans="1:20" ht="45" x14ac:dyDescent="0.25">
      <c r="A20" s="77" t="s">
        <v>725</v>
      </c>
      <c r="B20" s="77" t="s">
        <v>726</v>
      </c>
      <c r="C20" s="79" t="str">
        <f>IF(F20="9_drop","Drop",IF(OR(E20="1_clear",E20="2_likely")*OR(F20="1_good",F20="2_fair",F20="3_distant",F20="4_lack_data"),"Predictor","Placebo"))</f>
        <v>Placebo</v>
      </c>
      <c r="D20" s="79" t="s">
        <v>4901</v>
      </c>
      <c r="E20" s="78" t="s">
        <v>5358</v>
      </c>
      <c r="F20" s="79" t="s">
        <v>2204</v>
      </c>
      <c r="G20" s="112" t="s">
        <v>4902</v>
      </c>
      <c r="H20" s="79" t="s">
        <v>4900</v>
      </c>
      <c r="I20" s="78" t="s">
        <v>2204</v>
      </c>
      <c r="J20" s="91" t="s">
        <v>2204</v>
      </c>
      <c r="K20" s="91" t="s">
        <v>2204</v>
      </c>
      <c r="L20" s="78" t="s">
        <v>2204</v>
      </c>
      <c r="M20" s="78" t="s">
        <v>2204</v>
      </c>
      <c r="N20" s="78" t="s">
        <v>2204</v>
      </c>
      <c r="O20" s="78" t="s">
        <v>2204</v>
      </c>
      <c r="P20" s="78" t="s">
        <v>2204</v>
      </c>
      <c r="Q20" s="78" t="s">
        <v>2204</v>
      </c>
      <c r="R20" s="79" t="s">
        <v>4487</v>
      </c>
      <c r="S20" s="121" t="s">
        <v>5375</v>
      </c>
    </row>
    <row r="21" spans="1:20" ht="75" x14ac:dyDescent="0.25">
      <c r="A21" s="77" t="s">
        <v>728</v>
      </c>
      <c r="B21" s="77" t="s">
        <v>726</v>
      </c>
      <c r="C21" s="79" t="str">
        <f>IF(F21="9_drop","Drop",IF(OR(E21="1_clear",E21="2_likely")*OR(F21="1_good",F21="2_fair",F21="3_distant",F21="4_lack_data"),"Predictor","Placebo"))</f>
        <v>Placebo</v>
      </c>
      <c r="D21" s="79" t="s">
        <v>4510</v>
      </c>
      <c r="E21" s="78" t="s">
        <v>5358</v>
      </c>
      <c r="F21" s="79" t="s">
        <v>2204</v>
      </c>
      <c r="G21" s="112" t="s">
        <v>2204</v>
      </c>
      <c r="I21" s="78" t="s">
        <v>2204</v>
      </c>
      <c r="J21" s="91" t="s">
        <v>2204</v>
      </c>
      <c r="K21" s="91" t="s">
        <v>2204</v>
      </c>
      <c r="L21" s="78" t="s">
        <v>2204</v>
      </c>
      <c r="M21" s="78" t="s">
        <v>2204</v>
      </c>
      <c r="N21" s="78" t="s">
        <v>2204</v>
      </c>
      <c r="O21" s="78" t="s">
        <v>2204</v>
      </c>
      <c r="P21" s="78" t="s">
        <v>2204</v>
      </c>
      <c r="Q21" s="78" t="s">
        <v>2204</v>
      </c>
      <c r="R21" s="79" t="s">
        <v>4489</v>
      </c>
      <c r="S21" s="121" t="s">
        <v>5376</v>
      </c>
    </row>
    <row r="22" spans="1:20" ht="75" x14ac:dyDescent="0.25">
      <c r="A22" s="77" t="s">
        <v>729</v>
      </c>
      <c r="B22" s="77" t="s">
        <v>726</v>
      </c>
      <c r="C22" s="79" t="str">
        <f>IF(F22="9_drop","Drop",IF(OR(E22="1_clear",E22="2_likely")*OR(F22="1_good",F22="2_fair",F22="3_distant",F22="4_lack_data"),"Predictor","Placebo"))</f>
        <v>Placebo</v>
      </c>
      <c r="D22" s="79" t="s">
        <v>4901</v>
      </c>
      <c r="E22" s="78" t="s">
        <v>5358</v>
      </c>
      <c r="F22" s="79" t="s">
        <v>2204</v>
      </c>
      <c r="G22" s="112" t="s">
        <v>4902</v>
      </c>
      <c r="H22" s="79" t="s">
        <v>4900</v>
      </c>
      <c r="I22" s="78" t="s">
        <v>2204</v>
      </c>
      <c r="J22" s="91" t="s">
        <v>2204</v>
      </c>
      <c r="K22" s="91" t="s">
        <v>2204</v>
      </c>
      <c r="L22" s="78" t="s">
        <v>2204</v>
      </c>
      <c r="M22" s="78" t="s">
        <v>2204</v>
      </c>
      <c r="N22" s="78" t="s">
        <v>2204</v>
      </c>
      <c r="O22" s="78" t="s">
        <v>2204</v>
      </c>
      <c r="P22" s="78" t="s">
        <v>2204</v>
      </c>
      <c r="Q22" s="78" t="s">
        <v>2204</v>
      </c>
      <c r="R22" s="79" t="s">
        <v>4488</v>
      </c>
      <c r="S22" s="121" t="s">
        <v>5377</v>
      </c>
    </row>
    <row r="23" spans="1:20" ht="105" x14ac:dyDescent="0.25">
      <c r="A23" s="77" t="s">
        <v>731</v>
      </c>
      <c r="B23" s="77" t="s">
        <v>726</v>
      </c>
      <c r="C23" s="79" t="str">
        <f>IF(F23="9_drop","Drop",IF(OR(E23="1_clear",E23="2_likely")*OR(F23="1_good",F23="2_fair",F23="3_distant",F23="4_lack_data"),"Predictor","Placebo"))</f>
        <v>Placebo</v>
      </c>
      <c r="D23" s="79" t="s">
        <v>4510</v>
      </c>
      <c r="E23" s="78" t="s">
        <v>5358</v>
      </c>
      <c r="F23" s="79" t="s">
        <v>2204</v>
      </c>
      <c r="G23" s="112" t="s">
        <v>2204</v>
      </c>
      <c r="I23" s="78" t="s">
        <v>2204</v>
      </c>
      <c r="J23" s="91" t="s">
        <v>2204</v>
      </c>
      <c r="K23" s="91" t="s">
        <v>2204</v>
      </c>
      <c r="L23" s="78" t="s">
        <v>2204</v>
      </c>
      <c r="M23" s="78" t="s">
        <v>2204</v>
      </c>
      <c r="N23" s="78" t="s">
        <v>2204</v>
      </c>
      <c r="O23" s="78" t="s">
        <v>2204</v>
      </c>
      <c r="P23" s="78" t="s">
        <v>2204</v>
      </c>
      <c r="Q23" s="78" t="s">
        <v>2204</v>
      </c>
      <c r="R23" s="79" t="s">
        <v>4489</v>
      </c>
      <c r="S23" s="121" t="s">
        <v>5378</v>
      </c>
    </row>
    <row r="24" spans="1:20" ht="90" x14ac:dyDescent="0.25">
      <c r="A24" s="77" t="s">
        <v>827</v>
      </c>
      <c r="B24" s="77" t="s">
        <v>828</v>
      </c>
      <c r="C24" s="79" t="str">
        <f>IF(F24="9_drop","Drop",IF(OR(E24="1_clear",E24="2_likely")*OR(F24="1_good",F24="2_fair",F24="3_distant",F24="4_lack_data"),"Predictor","Placebo"))</f>
        <v>Placebo</v>
      </c>
      <c r="D24" s="97" t="s">
        <v>5134</v>
      </c>
      <c r="E24" s="78" t="s">
        <v>5358</v>
      </c>
      <c r="F24" s="79" t="s">
        <v>4605</v>
      </c>
      <c r="G24" s="112" t="s">
        <v>4794</v>
      </c>
      <c r="H24" s="79" t="s">
        <v>4583</v>
      </c>
      <c r="I24" s="82">
        <v>1</v>
      </c>
      <c r="J24" s="83" t="s">
        <v>2204</v>
      </c>
      <c r="K24" s="83">
        <v>0.28999999999999998</v>
      </c>
      <c r="L24" s="84" t="s">
        <v>1126</v>
      </c>
      <c r="M24" s="84" t="s">
        <v>2204</v>
      </c>
      <c r="O24" s="84">
        <v>12</v>
      </c>
      <c r="P24" s="82">
        <v>6</v>
      </c>
      <c r="Q24" s="85" t="s">
        <v>4555</v>
      </c>
      <c r="R24" s="79" t="s">
        <v>4767</v>
      </c>
      <c r="S24" s="119" t="s">
        <v>931</v>
      </c>
    </row>
    <row r="25" spans="1:20" ht="90" x14ac:dyDescent="0.25">
      <c r="A25" s="77" t="s">
        <v>3086</v>
      </c>
      <c r="B25" s="77" t="s">
        <v>828</v>
      </c>
      <c r="C25" s="79" t="str">
        <f>IF(F25="9_drop","Drop",IF(OR(E25="1_clear",E25="2_likely")*OR(F25="1_good",F25="2_fair",F25="3_distant",F25="4_lack_data"),"Predictor","Placebo"))</f>
        <v>Placebo</v>
      </c>
      <c r="D25" s="79" t="s">
        <v>4510</v>
      </c>
      <c r="E25" s="78" t="s">
        <v>5358</v>
      </c>
      <c r="F25" s="79" t="s">
        <v>2204</v>
      </c>
      <c r="G25" s="112" t="s">
        <v>2204</v>
      </c>
      <c r="I25" s="78" t="s">
        <v>2204</v>
      </c>
      <c r="J25" s="91" t="s">
        <v>2204</v>
      </c>
      <c r="K25" s="91" t="s">
        <v>2204</v>
      </c>
      <c r="L25" s="78" t="s">
        <v>2204</v>
      </c>
      <c r="M25" s="78" t="s">
        <v>2204</v>
      </c>
      <c r="N25" s="78" t="s">
        <v>2204</v>
      </c>
      <c r="O25" s="78" t="s">
        <v>2204</v>
      </c>
      <c r="P25" s="78" t="s">
        <v>2204</v>
      </c>
      <c r="Q25" s="78" t="s">
        <v>2204</v>
      </c>
      <c r="S25" s="119" t="s">
        <v>931</v>
      </c>
    </row>
    <row r="26" spans="1:20" ht="60" x14ac:dyDescent="0.25">
      <c r="A26" s="77" t="s">
        <v>428</v>
      </c>
      <c r="B26" s="77" t="s">
        <v>429</v>
      </c>
      <c r="C26" s="79" t="str">
        <f>IF(F26="9_drop","Drop",IF(OR(E26="1_clear",E26="2_likely")*OR(F26="1_good",F26="2_fair",F26="3_distant",F26="4_lack_data"),"Predictor","Placebo"))</f>
        <v>Predictor</v>
      </c>
      <c r="D26" s="79" t="s">
        <v>5008</v>
      </c>
      <c r="E26" s="78" t="s">
        <v>4280</v>
      </c>
      <c r="F26" s="79" t="s">
        <v>4605</v>
      </c>
      <c r="G26" s="112" t="s">
        <v>4856</v>
      </c>
      <c r="H26" s="79" t="s">
        <v>4684</v>
      </c>
      <c r="I26" s="82">
        <v>1</v>
      </c>
      <c r="J26" s="83" t="s">
        <v>2204</v>
      </c>
      <c r="K26" s="83">
        <v>2.57</v>
      </c>
      <c r="L26" s="84" t="s">
        <v>1126</v>
      </c>
      <c r="M26" s="84" t="s">
        <v>2204</v>
      </c>
      <c r="O26" s="84">
        <v>1</v>
      </c>
      <c r="P26" s="82">
        <v>6</v>
      </c>
      <c r="R26" s="107" t="s">
        <v>5361</v>
      </c>
      <c r="S26" s="119" t="s">
        <v>932</v>
      </c>
    </row>
    <row r="27" spans="1:20" ht="105" x14ac:dyDescent="0.25">
      <c r="A27" s="77" t="s">
        <v>66</v>
      </c>
      <c r="B27" s="77" t="s">
        <v>67</v>
      </c>
      <c r="C27" s="79" t="str">
        <f>IF(F27="9_drop","Drop",IF(OR(E27="1_clear",E27="2_likely")*OR(F27="1_good",F27="2_fair",F27="3_distant",F27="4_lack_data"),"Predictor","Placebo"))</f>
        <v>Placebo</v>
      </c>
      <c r="D27" s="79" t="s">
        <v>5024</v>
      </c>
      <c r="E27" s="78" t="s">
        <v>4282</v>
      </c>
      <c r="F27" s="79" t="s">
        <v>4605</v>
      </c>
      <c r="G27" s="112" t="s">
        <v>4521</v>
      </c>
      <c r="H27" s="79" t="s">
        <v>4523</v>
      </c>
      <c r="I27" s="82">
        <v>1</v>
      </c>
      <c r="J27" s="83">
        <f>3.87/12</f>
        <v>0.32250000000000001</v>
      </c>
      <c r="K27" s="83">
        <f>0.21*SQRT((2009-1973)*12)/SQRT(12)</f>
        <v>1.26</v>
      </c>
      <c r="L27" s="84" t="s">
        <v>915</v>
      </c>
      <c r="M27" s="84">
        <v>0.2</v>
      </c>
      <c r="O27" s="84">
        <v>12</v>
      </c>
      <c r="P27" s="82">
        <v>6</v>
      </c>
      <c r="Q27" s="85" t="s">
        <v>4549</v>
      </c>
      <c r="R27" s="79" t="s">
        <v>4550</v>
      </c>
      <c r="S27" s="121" t="s">
        <v>5379</v>
      </c>
    </row>
    <row r="28" spans="1:20" ht="45" x14ac:dyDescent="0.25">
      <c r="A28" s="77" t="s">
        <v>54</v>
      </c>
      <c r="B28" s="77" t="s">
        <v>55</v>
      </c>
      <c r="C28" s="79" t="str">
        <f>IF(F28="9_drop","Drop",IF(OR(E28="1_clear",E28="2_likely")*OR(F28="1_good",F28="2_fair",F28="3_distant",F28="4_lack_data"),"Predictor","Placebo"))</f>
        <v>Placebo</v>
      </c>
      <c r="D28" s="79" t="s">
        <v>4973</v>
      </c>
      <c r="E28" s="78" t="s">
        <v>5358</v>
      </c>
      <c r="F28" s="79" t="s">
        <v>4606</v>
      </c>
      <c r="G28" s="112" t="s">
        <v>4971</v>
      </c>
      <c r="H28" s="92" t="s">
        <v>4972</v>
      </c>
      <c r="I28" s="82">
        <v>1</v>
      </c>
      <c r="J28" s="83" t="s">
        <v>2204</v>
      </c>
      <c r="K28" s="83" t="s">
        <v>2204</v>
      </c>
      <c r="L28" s="84" t="s">
        <v>2204</v>
      </c>
      <c r="M28" s="84" t="e">
        <v>#N/A</v>
      </c>
      <c r="O28" s="84" t="e">
        <v>#N/A</v>
      </c>
      <c r="P28" s="84" t="e">
        <v>#N/A</v>
      </c>
      <c r="Q28" s="79"/>
      <c r="R28" s="79" t="s">
        <v>4664</v>
      </c>
      <c r="S28" s="121" t="s">
        <v>5380</v>
      </c>
    </row>
    <row r="29" spans="1:20" ht="45" x14ac:dyDescent="0.25">
      <c r="A29" s="77" t="s">
        <v>60</v>
      </c>
      <c r="B29" s="77" t="s">
        <v>55</v>
      </c>
      <c r="C29" s="79" t="str">
        <f>IF(F29="9_drop","Drop",IF(OR(E29="1_clear",E29="2_likely")*OR(F29="1_good",F29="2_fair",F29="3_distant",F29="4_lack_data"),"Predictor","Placebo"))</f>
        <v>Placebo</v>
      </c>
      <c r="D29" s="79" t="s">
        <v>4973</v>
      </c>
      <c r="E29" s="78" t="s">
        <v>5358</v>
      </c>
      <c r="F29" s="79" t="s">
        <v>4606</v>
      </c>
      <c r="G29" s="112" t="s">
        <v>4971</v>
      </c>
      <c r="H29" s="79" t="s">
        <v>4972</v>
      </c>
      <c r="I29" s="82">
        <v>1</v>
      </c>
      <c r="J29" s="83" t="s">
        <v>2204</v>
      </c>
      <c r="K29" s="83" t="s">
        <v>2204</v>
      </c>
      <c r="L29" s="84" t="s">
        <v>2204</v>
      </c>
      <c r="M29" s="84" t="e">
        <v>#N/A</v>
      </c>
      <c r="O29" s="84" t="e">
        <v>#N/A</v>
      </c>
      <c r="P29" s="84" t="e">
        <v>#N/A</v>
      </c>
      <c r="Q29" s="79"/>
      <c r="R29" s="79" t="s">
        <v>4664</v>
      </c>
      <c r="S29" s="121" t="s">
        <v>5380</v>
      </c>
    </row>
    <row r="30" spans="1:20" ht="60" x14ac:dyDescent="0.25">
      <c r="A30" s="77" t="s">
        <v>378</v>
      </c>
      <c r="B30" s="77" t="s">
        <v>379</v>
      </c>
      <c r="C30" s="79" t="str">
        <f>IF(F30="9_drop","Drop",IF(OR(E30="1_clear",E30="2_likely")*OR(F30="1_good",F30="2_fair",F30="3_distant",F30="4_lack_data"),"Predictor","Placebo"))</f>
        <v>Placebo</v>
      </c>
      <c r="D30" s="79" t="s">
        <v>4815</v>
      </c>
      <c r="E30" s="78" t="s">
        <v>5358</v>
      </c>
      <c r="F30" s="79" t="s">
        <v>2204</v>
      </c>
      <c r="G30" s="114" t="s">
        <v>2204</v>
      </c>
      <c r="H30" s="79" t="s">
        <v>2204</v>
      </c>
      <c r="I30" s="78" t="s">
        <v>2204</v>
      </c>
      <c r="J30" s="91" t="s">
        <v>2204</v>
      </c>
      <c r="K30" s="91" t="s">
        <v>2204</v>
      </c>
      <c r="L30" s="78" t="s">
        <v>2204</v>
      </c>
      <c r="M30" s="78" t="s">
        <v>2204</v>
      </c>
      <c r="N30" s="78" t="s">
        <v>2204</v>
      </c>
      <c r="O30" s="78" t="s">
        <v>2204</v>
      </c>
      <c r="P30" s="78" t="s">
        <v>2204</v>
      </c>
      <c r="Q30" s="78" t="s">
        <v>2204</v>
      </c>
      <c r="R30" s="79" t="s">
        <v>4483</v>
      </c>
      <c r="S30" s="119" t="s">
        <v>5381</v>
      </c>
    </row>
    <row r="31" spans="1:20" ht="135" x14ac:dyDescent="0.25">
      <c r="A31" s="77" t="s">
        <v>481</v>
      </c>
      <c r="B31" s="77" t="s">
        <v>482</v>
      </c>
      <c r="C31" s="79" t="str">
        <f>IF(F31="9_drop","Drop",IF(OR(E31="1_clear",E31="2_likely")*OR(F31="1_good",F31="2_fair",F31="3_distant",F31="4_lack_data"),"Predictor","Placebo"))</f>
        <v>Predictor</v>
      </c>
      <c r="D31" s="95" t="s">
        <v>5309</v>
      </c>
      <c r="E31" s="78" t="s">
        <v>4280</v>
      </c>
      <c r="F31" s="97" t="s">
        <v>4607</v>
      </c>
      <c r="G31" s="112" t="s">
        <v>4610</v>
      </c>
      <c r="H31" s="79" t="s">
        <v>4611</v>
      </c>
      <c r="I31" s="82">
        <v>1</v>
      </c>
      <c r="J31" s="83">
        <v>0.7</v>
      </c>
      <c r="K31" s="83">
        <v>7.12</v>
      </c>
      <c r="L31" s="84" t="s">
        <v>1126</v>
      </c>
      <c r="M31" s="84">
        <v>0.1</v>
      </c>
      <c r="O31" s="84">
        <v>1</v>
      </c>
      <c r="P31" s="82">
        <v>6</v>
      </c>
      <c r="R31" s="79" t="s">
        <v>4609</v>
      </c>
      <c r="S31" s="119" t="s">
        <v>5382</v>
      </c>
    </row>
    <row r="32" spans="1:20" s="87" customFormat="1" ht="75" x14ac:dyDescent="0.25">
      <c r="A32" s="77" t="s">
        <v>757</v>
      </c>
      <c r="B32" s="77" t="s">
        <v>758</v>
      </c>
      <c r="C32" s="79" t="str">
        <f>IF(F32="9_drop","Drop",IF(OR(E32="1_clear",E32="2_likely")*OR(F32="1_good",F32="2_fair",F32="3_distant",F32="4_lack_data"),"Predictor","Placebo"))</f>
        <v>Predictor</v>
      </c>
      <c r="D32" s="79" t="s">
        <v>5233</v>
      </c>
      <c r="E32" s="78" t="s">
        <v>4279</v>
      </c>
      <c r="F32" s="79" t="s">
        <v>4605</v>
      </c>
      <c r="G32" s="112" t="s">
        <v>4904</v>
      </c>
      <c r="H32" s="79" t="s">
        <v>4591</v>
      </c>
      <c r="I32" s="82">
        <v>1</v>
      </c>
      <c r="J32" s="83">
        <f>6.4/12</f>
        <v>0.53333333333333333</v>
      </c>
      <c r="K32" s="83">
        <v>2.54</v>
      </c>
      <c r="L32" s="84" t="s">
        <v>915</v>
      </c>
      <c r="M32" s="84">
        <v>0.1</v>
      </c>
      <c r="N32" s="84"/>
      <c r="O32" s="84">
        <v>12</v>
      </c>
      <c r="P32" s="82">
        <v>12</v>
      </c>
      <c r="Q32" s="85" t="s">
        <v>4555</v>
      </c>
      <c r="R32" s="79"/>
      <c r="S32" s="119" t="s">
        <v>5383</v>
      </c>
      <c r="T32" s="77"/>
    </row>
    <row r="33" spans="1:20" ht="45" x14ac:dyDescent="0.25">
      <c r="A33" s="77" t="s">
        <v>62</v>
      </c>
      <c r="B33" s="77" t="s">
        <v>55</v>
      </c>
      <c r="C33" s="79" t="str">
        <f>IF(F33="9_drop","Drop",IF(OR(E33="1_clear",E33="2_likely")*OR(F33="1_good",F33="2_fair",F33="3_distant",F33="4_lack_data"),"Predictor","Placebo"))</f>
        <v>Placebo</v>
      </c>
      <c r="D33" s="79" t="s">
        <v>4973</v>
      </c>
      <c r="E33" s="78" t="s">
        <v>5358</v>
      </c>
      <c r="F33" s="79" t="s">
        <v>4606</v>
      </c>
      <c r="G33" s="112" t="s">
        <v>4971</v>
      </c>
      <c r="H33" s="79" t="s">
        <v>4972</v>
      </c>
      <c r="I33" s="82">
        <v>1</v>
      </c>
      <c r="J33" s="83" t="s">
        <v>2204</v>
      </c>
      <c r="K33" s="83" t="s">
        <v>2204</v>
      </c>
      <c r="L33" s="84" t="s">
        <v>2204</v>
      </c>
      <c r="M33" s="84" t="e">
        <v>#N/A</v>
      </c>
      <c r="O33" s="84" t="e">
        <v>#N/A</v>
      </c>
      <c r="P33" s="84" t="e">
        <v>#N/A</v>
      </c>
      <c r="Q33" s="79"/>
      <c r="R33" s="79" t="s">
        <v>4664</v>
      </c>
      <c r="S33" s="121" t="s">
        <v>5380</v>
      </c>
    </row>
    <row r="34" spans="1:20" ht="45" x14ac:dyDescent="0.25">
      <c r="A34" s="77" t="s">
        <v>64</v>
      </c>
      <c r="B34" s="77" t="s">
        <v>55</v>
      </c>
      <c r="C34" s="79" t="str">
        <f>IF(F34="9_drop","Drop",IF(OR(E34="1_clear",E34="2_likely")*OR(F34="1_good",F34="2_fair",F34="3_distant",F34="4_lack_data"),"Predictor","Placebo"))</f>
        <v>Placebo</v>
      </c>
      <c r="D34" s="79" t="s">
        <v>4973</v>
      </c>
      <c r="E34" s="78" t="s">
        <v>5358</v>
      </c>
      <c r="F34" s="79" t="s">
        <v>4606</v>
      </c>
      <c r="G34" s="112" t="s">
        <v>4971</v>
      </c>
      <c r="H34" s="79" t="s">
        <v>4972</v>
      </c>
      <c r="I34" s="82">
        <v>1</v>
      </c>
      <c r="J34" s="83" t="s">
        <v>2204</v>
      </c>
      <c r="K34" s="83" t="s">
        <v>2204</v>
      </c>
      <c r="L34" s="84" t="s">
        <v>2204</v>
      </c>
      <c r="M34" s="84" t="e">
        <v>#N/A</v>
      </c>
      <c r="O34" s="84" t="e">
        <v>#N/A</v>
      </c>
      <c r="P34" s="84" t="e">
        <v>#N/A</v>
      </c>
      <c r="Q34" s="79"/>
      <c r="R34" s="79" t="s">
        <v>4664</v>
      </c>
      <c r="S34" s="121" t="s">
        <v>5380</v>
      </c>
    </row>
    <row r="35" spans="1:20" ht="45" x14ac:dyDescent="0.25">
      <c r="A35" s="77" t="s">
        <v>65</v>
      </c>
      <c r="B35" s="77" t="s">
        <v>55</v>
      </c>
      <c r="C35" s="79" t="str">
        <f>IF(F35="9_drop","Drop",IF(OR(E35="1_clear",E35="2_likely")*OR(F35="1_good",F35="2_fair",F35="3_distant",F35="4_lack_data"),"Predictor","Placebo"))</f>
        <v>Placebo</v>
      </c>
      <c r="D35" s="79" t="s">
        <v>4973</v>
      </c>
      <c r="E35" s="78" t="s">
        <v>5358</v>
      </c>
      <c r="F35" s="79" t="s">
        <v>4606</v>
      </c>
      <c r="G35" s="112" t="s">
        <v>4971</v>
      </c>
      <c r="H35" s="79" t="s">
        <v>4972</v>
      </c>
      <c r="I35" s="82">
        <v>1</v>
      </c>
      <c r="J35" s="83" t="s">
        <v>2204</v>
      </c>
      <c r="K35" s="83" t="s">
        <v>2204</v>
      </c>
      <c r="L35" s="84" t="s">
        <v>2204</v>
      </c>
      <c r="M35" s="84" t="e">
        <v>#N/A</v>
      </c>
      <c r="O35" s="84" t="e">
        <v>#N/A</v>
      </c>
      <c r="P35" s="84" t="e">
        <v>#N/A</v>
      </c>
      <c r="Q35" s="79"/>
      <c r="R35" s="79" t="s">
        <v>4664</v>
      </c>
      <c r="S35" s="121" t="s">
        <v>5380</v>
      </c>
    </row>
    <row r="36" spans="1:20" x14ac:dyDescent="0.25">
      <c r="A36" s="77" t="s">
        <v>432</v>
      </c>
      <c r="B36" s="77" t="s">
        <v>429</v>
      </c>
      <c r="C36" s="79" t="str">
        <f>IF(F36="9_drop","Drop",IF(OR(E36="1_clear",E36="2_likely")*OR(F36="1_good",F36="2_fair",F36="3_distant",F36="4_lack_data"),"Predictor","Placebo"))</f>
        <v>Placebo</v>
      </c>
      <c r="D36" s="79" t="s">
        <v>5134</v>
      </c>
      <c r="E36" s="78" t="s">
        <v>4282</v>
      </c>
      <c r="F36" s="79" t="s">
        <v>4605</v>
      </c>
      <c r="G36" s="112" t="s">
        <v>4857</v>
      </c>
      <c r="H36" s="79" t="s">
        <v>4583</v>
      </c>
      <c r="I36" s="82">
        <v>-1</v>
      </c>
      <c r="J36" s="83" t="s">
        <v>2204</v>
      </c>
      <c r="K36" s="83">
        <v>0.28999999999999998</v>
      </c>
      <c r="L36" s="84" t="s">
        <v>1126</v>
      </c>
      <c r="M36" s="84" t="s">
        <v>2204</v>
      </c>
      <c r="O36" s="84">
        <v>1</v>
      </c>
      <c r="P36" s="82">
        <v>6</v>
      </c>
      <c r="S36" s="119" t="s">
        <v>933</v>
      </c>
    </row>
    <row r="37" spans="1:20" ht="105" x14ac:dyDescent="0.25">
      <c r="A37" s="77" t="s">
        <v>619</v>
      </c>
      <c r="B37" s="77" t="s">
        <v>620</v>
      </c>
      <c r="C37" s="79" t="str">
        <f>IF(F37="9_drop","Drop",IF(OR(E37="1_clear",E37="2_likely")*OR(F37="1_good",F37="2_fair",F37="3_distant",F37="4_lack_data"),"Predictor","Placebo"))</f>
        <v>Predictor</v>
      </c>
      <c r="D37" s="80" t="s">
        <v>4394</v>
      </c>
      <c r="E37" s="78" t="s">
        <v>4279</v>
      </c>
      <c r="F37" s="79" t="s">
        <v>4605</v>
      </c>
      <c r="G37" s="112" t="s">
        <v>4613</v>
      </c>
      <c r="H37" s="79" t="s">
        <v>4523</v>
      </c>
      <c r="I37" s="82">
        <v>1</v>
      </c>
      <c r="J37" s="83">
        <v>33</v>
      </c>
      <c r="K37" s="83">
        <v>2.48</v>
      </c>
      <c r="L37" s="84" t="s">
        <v>1126</v>
      </c>
      <c r="M37" s="84">
        <v>0.2</v>
      </c>
      <c r="O37" s="84">
        <v>12</v>
      </c>
      <c r="P37" s="82">
        <v>12</v>
      </c>
      <c r="Q37" s="85" t="s">
        <v>4555</v>
      </c>
      <c r="R37" s="79" t="s">
        <v>4742</v>
      </c>
      <c r="S37" s="119" t="s">
        <v>934</v>
      </c>
    </row>
    <row r="38" spans="1:20" ht="75" x14ac:dyDescent="0.25">
      <c r="A38" s="77" t="s">
        <v>3125</v>
      </c>
      <c r="B38" s="77" t="s">
        <v>91</v>
      </c>
      <c r="C38" s="79" t="str">
        <f>IF(F38="9_drop","Drop",IF(OR(E38="1_clear",E38="2_likely")*OR(F38="1_good",F38="2_fair",F38="3_distant",F38="4_lack_data"),"Predictor","Placebo"))</f>
        <v>Predictor</v>
      </c>
      <c r="D38" s="79" t="s">
        <v>4979</v>
      </c>
      <c r="E38" s="78" t="s">
        <v>4279</v>
      </c>
      <c r="F38" s="79" t="s">
        <v>4605</v>
      </c>
      <c r="G38" s="112" t="s">
        <v>4570</v>
      </c>
      <c r="H38" s="79" t="s">
        <v>4523</v>
      </c>
      <c r="I38" s="82">
        <v>-1</v>
      </c>
      <c r="J38" s="83">
        <v>1.04</v>
      </c>
      <c r="K38" s="83">
        <v>3.9</v>
      </c>
      <c r="L38" s="84" t="s">
        <v>915</v>
      </c>
      <c r="M38" s="84">
        <v>0.2</v>
      </c>
      <c r="O38" s="84">
        <v>1</v>
      </c>
      <c r="P38" s="82">
        <v>6</v>
      </c>
      <c r="R38" s="79" t="s">
        <v>4511</v>
      </c>
      <c r="S38" s="119" t="s">
        <v>5384</v>
      </c>
    </row>
    <row r="39" spans="1:20" ht="75" x14ac:dyDescent="0.25">
      <c r="A39" s="77" t="s">
        <v>81</v>
      </c>
      <c r="B39" s="77" t="s">
        <v>82</v>
      </c>
      <c r="C39" s="79" t="str">
        <f>IF(F39="9_drop","Drop",IF(OR(E39="1_clear",E39="2_likely")*OR(F39="1_good",F39="2_fair",F39="3_distant",F39="4_lack_data"),"Predictor","Placebo"))</f>
        <v>Predictor</v>
      </c>
      <c r="D39" s="103" t="s">
        <v>5347</v>
      </c>
      <c r="E39" s="78" t="s">
        <v>4280</v>
      </c>
      <c r="F39" s="79" t="s">
        <v>4606</v>
      </c>
      <c r="G39" s="112" t="s">
        <v>4527</v>
      </c>
      <c r="H39" s="79" t="s">
        <v>4525</v>
      </c>
      <c r="I39" s="82">
        <v>1</v>
      </c>
      <c r="J39" s="83" t="s">
        <v>2204</v>
      </c>
      <c r="K39" s="83" t="s">
        <v>2204</v>
      </c>
      <c r="L39" s="84" t="s">
        <v>1126</v>
      </c>
      <c r="M39" s="84">
        <v>0.14285714285714285</v>
      </c>
      <c r="O39" s="84">
        <v>1</v>
      </c>
      <c r="P39" s="82">
        <v>1</v>
      </c>
      <c r="R39" s="103" t="s">
        <v>5348</v>
      </c>
      <c r="S39" s="119" t="s">
        <v>5530</v>
      </c>
      <c r="T39" s="87"/>
    </row>
    <row r="40" spans="1:20" ht="30" x14ac:dyDescent="0.25">
      <c r="A40" s="77" t="s">
        <v>3114</v>
      </c>
      <c r="B40" s="77" t="s">
        <v>3115</v>
      </c>
      <c r="C40" s="79" t="str">
        <f>IF(F40="9_drop","Drop",IF(OR(E40="1_clear",E40="2_likely")*OR(F40="1_good",F40="2_fair",F40="3_distant",F40="4_lack_data"),"Predictor","Placebo"))</f>
        <v>Placebo</v>
      </c>
      <c r="D40" s="79" t="s">
        <v>5135</v>
      </c>
      <c r="E40" s="78" t="s">
        <v>4282</v>
      </c>
      <c r="F40" s="79" t="s">
        <v>4605</v>
      </c>
      <c r="G40" s="112" t="s">
        <v>4882</v>
      </c>
      <c r="H40" s="79" t="s">
        <v>4583</v>
      </c>
      <c r="I40" s="82">
        <v>1</v>
      </c>
      <c r="J40" s="83" t="s">
        <v>2204</v>
      </c>
      <c r="K40" s="83">
        <v>1.26</v>
      </c>
      <c r="L40" s="84" t="s">
        <v>1126</v>
      </c>
      <c r="M40" s="84" t="s">
        <v>2204</v>
      </c>
      <c r="O40" s="84">
        <v>12</v>
      </c>
      <c r="P40" s="82">
        <v>6</v>
      </c>
      <c r="R40" s="79" t="s">
        <v>4883</v>
      </c>
      <c r="S40" s="119" t="s">
        <v>5385</v>
      </c>
    </row>
    <row r="41" spans="1:20" ht="60" x14ac:dyDescent="0.25">
      <c r="A41" s="77" t="s">
        <v>423</v>
      </c>
      <c r="B41" s="77" t="s">
        <v>1817</v>
      </c>
      <c r="C41" s="79" t="str">
        <f>IF(F41="9_drop","Drop",IF(OR(E41="1_clear",E41="2_likely")*OR(F41="1_good",F41="2_fair",F41="3_distant",F41="4_lack_data"),"Predictor","Placebo"))</f>
        <v>Predictor</v>
      </c>
      <c r="D41" s="95" t="s">
        <v>5300</v>
      </c>
      <c r="E41" s="78" t="s">
        <v>4279</v>
      </c>
      <c r="F41" s="97" t="s">
        <v>4606</v>
      </c>
      <c r="G41" s="112" t="s">
        <v>4909</v>
      </c>
      <c r="H41" s="95" t="s">
        <v>5312</v>
      </c>
      <c r="I41" s="82">
        <v>1</v>
      </c>
      <c r="J41" s="83">
        <v>0.36</v>
      </c>
      <c r="K41" s="83">
        <v>5.7</v>
      </c>
      <c r="L41" s="84" t="s">
        <v>1126</v>
      </c>
      <c r="M41" s="84">
        <v>0.2</v>
      </c>
      <c r="O41" s="84">
        <v>1</v>
      </c>
      <c r="P41" s="82">
        <v>12</v>
      </c>
      <c r="R41" s="108" t="s">
        <v>5362</v>
      </c>
      <c r="S41" s="119" t="s">
        <v>5531</v>
      </c>
    </row>
    <row r="42" spans="1:20" x14ac:dyDescent="0.25">
      <c r="A42" s="77" t="s">
        <v>3130</v>
      </c>
      <c r="B42" s="77" t="s">
        <v>410</v>
      </c>
      <c r="C42" s="79" t="str">
        <f>IF(F42="9_drop","Drop",IF(OR(E42="1_clear",E42="2_likely")*OR(F42="1_good",F42="2_fair",F42="3_distant",F42="4_lack_data"),"Predictor","Placebo"))</f>
        <v>Predictor</v>
      </c>
      <c r="D42" s="79" t="s">
        <v>5242</v>
      </c>
      <c r="E42" s="78" t="s">
        <v>4279</v>
      </c>
      <c r="F42" s="79" t="s">
        <v>4605</v>
      </c>
      <c r="G42" s="112" t="s">
        <v>4910</v>
      </c>
      <c r="H42" s="79" t="s">
        <v>4684</v>
      </c>
      <c r="I42" s="82">
        <v>1</v>
      </c>
      <c r="J42" s="83">
        <v>0.5</v>
      </c>
      <c r="K42" s="83">
        <v>5.71</v>
      </c>
      <c r="L42" s="84" t="s">
        <v>1126</v>
      </c>
      <c r="M42" s="84" t="s">
        <v>2204</v>
      </c>
      <c r="O42" s="84">
        <v>12</v>
      </c>
      <c r="P42" s="82">
        <v>6</v>
      </c>
      <c r="S42" s="119" t="s">
        <v>5533</v>
      </c>
    </row>
    <row r="43" spans="1:20" x14ac:dyDescent="0.25">
      <c r="A43" s="77" t="s">
        <v>3079</v>
      </c>
      <c r="B43" s="77" t="s">
        <v>1817</v>
      </c>
      <c r="C43" s="79" t="str">
        <f>IF(F43="9_drop","Drop",IF(OR(E43="1_clear",E43="2_likely")*OR(F43="1_good",F43="2_fair",F43="3_distant",F43="4_lack_data"),"Predictor","Placebo"))</f>
        <v>Placebo</v>
      </c>
      <c r="D43" s="79" t="s">
        <v>4510</v>
      </c>
      <c r="E43" s="78" t="s">
        <v>5358</v>
      </c>
      <c r="F43" s="79" t="s">
        <v>2204</v>
      </c>
      <c r="G43" s="112" t="s">
        <v>2204</v>
      </c>
      <c r="H43" s="81" t="s">
        <v>2204</v>
      </c>
      <c r="I43" s="78" t="s">
        <v>2204</v>
      </c>
      <c r="J43" s="91" t="s">
        <v>2204</v>
      </c>
      <c r="K43" s="91" t="s">
        <v>2204</v>
      </c>
      <c r="L43" s="78" t="s">
        <v>2204</v>
      </c>
      <c r="M43" s="78" t="s">
        <v>2204</v>
      </c>
      <c r="N43" s="78" t="s">
        <v>2204</v>
      </c>
      <c r="O43" s="78" t="s">
        <v>2204</v>
      </c>
      <c r="P43" s="78" t="s">
        <v>2204</v>
      </c>
      <c r="Q43" s="78" t="s">
        <v>2204</v>
      </c>
      <c r="S43" s="119" t="s">
        <v>5532</v>
      </c>
    </row>
    <row r="44" spans="1:20" ht="75" x14ac:dyDescent="0.25">
      <c r="A44" s="77" t="s">
        <v>414</v>
      </c>
      <c r="B44" s="77" t="s">
        <v>410</v>
      </c>
      <c r="C44" s="79" t="str">
        <f>IF(F44="9_drop","Drop",IF(OR(E44="1_clear",E44="2_likely")*OR(F44="1_good",F44="2_fair",F44="3_distant",F44="4_lack_data"),"Predictor","Placebo"))</f>
        <v>Predictor</v>
      </c>
      <c r="D44" s="79" t="s">
        <v>5006</v>
      </c>
      <c r="E44" s="78" t="s">
        <v>4279</v>
      </c>
      <c r="F44" s="79" t="s">
        <v>4605</v>
      </c>
      <c r="G44" s="112" t="s">
        <v>4854</v>
      </c>
      <c r="H44" s="79" t="s">
        <v>4583</v>
      </c>
      <c r="I44" s="82">
        <v>-1</v>
      </c>
      <c r="J44" s="83" t="s">
        <v>2204</v>
      </c>
      <c r="K44" s="83">
        <v>5.34</v>
      </c>
      <c r="L44" s="84" t="s">
        <v>1126</v>
      </c>
      <c r="M44" s="84" t="s">
        <v>2204</v>
      </c>
      <c r="O44" s="84">
        <v>12</v>
      </c>
      <c r="P44" s="82">
        <v>6</v>
      </c>
      <c r="S44" s="119" t="s">
        <v>5386</v>
      </c>
      <c r="T44" s="87"/>
    </row>
    <row r="45" spans="1:20" ht="60" x14ac:dyDescent="0.25">
      <c r="A45" s="77" t="s">
        <v>417</v>
      </c>
      <c r="B45" s="77" t="s">
        <v>410</v>
      </c>
      <c r="C45" s="79" t="str">
        <f>IF(F45="9_drop","Drop",IF(OR(E45="1_clear",E45="2_likely")*OR(F45="1_good",F45="2_fair",F45="3_distant",F45="4_lack_data"),"Predictor","Placebo"))</f>
        <v>Placebo</v>
      </c>
      <c r="D45" s="79" t="s">
        <v>4510</v>
      </c>
      <c r="E45" s="78" t="s">
        <v>5358</v>
      </c>
      <c r="F45" s="79" t="s">
        <v>2204</v>
      </c>
      <c r="G45" s="112" t="s">
        <v>2204</v>
      </c>
      <c r="H45" s="81" t="s">
        <v>2204</v>
      </c>
      <c r="I45" s="78" t="s">
        <v>2204</v>
      </c>
      <c r="J45" s="91" t="s">
        <v>2204</v>
      </c>
      <c r="K45" s="91" t="s">
        <v>2204</v>
      </c>
      <c r="L45" s="78" t="s">
        <v>2204</v>
      </c>
      <c r="M45" s="78" t="s">
        <v>2204</v>
      </c>
      <c r="N45" s="78" t="s">
        <v>2204</v>
      </c>
      <c r="O45" s="78" t="s">
        <v>2204</v>
      </c>
      <c r="P45" s="78" t="s">
        <v>2204</v>
      </c>
      <c r="Q45" s="78" t="s">
        <v>2204</v>
      </c>
      <c r="S45" s="119" t="s">
        <v>5387</v>
      </c>
    </row>
    <row r="46" spans="1:20" ht="45" x14ac:dyDescent="0.25">
      <c r="A46" s="77" t="s">
        <v>760</v>
      </c>
      <c r="B46" s="77" t="s">
        <v>761</v>
      </c>
      <c r="C46" s="79" t="str">
        <f>IF(F46="9_drop","Drop",IF(OR(E46="1_clear",E46="2_likely")*OR(F46="1_good",F46="2_fair",F46="3_distant",F46="4_lack_data"),"Predictor","Placebo"))</f>
        <v>Predictor</v>
      </c>
      <c r="D46" s="79" t="s">
        <v>5234</v>
      </c>
      <c r="E46" s="78" t="s">
        <v>4279</v>
      </c>
      <c r="F46" s="79" t="s">
        <v>4605</v>
      </c>
      <c r="G46" s="112" t="s">
        <v>4783</v>
      </c>
      <c r="H46" s="79" t="s">
        <v>4684</v>
      </c>
      <c r="I46" s="82">
        <v>-1</v>
      </c>
      <c r="J46" s="83" t="s">
        <v>2204</v>
      </c>
      <c r="K46" s="83">
        <v>4.0999999999999996</v>
      </c>
      <c r="L46" s="84" t="s">
        <v>1126</v>
      </c>
      <c r="M46" s="84" t="s">
        <v>2204</v>
      </c>
      <c r="O46" s="84">
        <v>12</v>
      </c>
      <c r="P46" s="82">
        <v>6</v>
      </c>
      <c r="Q46" s="85" t="s">
        <v>4555</v>
      </c>
      <c r="R46" s="79" t="s">
        <v>4782</v>
      </c>
      <c r="S46" s="119" t="s">
        <v>937</v>
      </c>
    </row>
    <row r="47" spans="1:20" ht="90" x14ac:dyDescent="0.25">
      <c r="A47" s="77" t="s">
        <v>193</v>
      </c>
      <c r="B47" s="77" t="s">
        <v>190</v>
      </c>
      <c r="C47" s="79" t="str">
        <f>IF(F47="9_drop","Drop",IF(OR(E47="1_clear",E47="2_likely")*OR(F47="1_good",F47="2_fair",F47="3_distant",F47="4_lack_data"),"Predictor","Placebo"))</f>
        <v>Placebo</v>
      </c>
      <c r="D47" s="79" t="s">
        <v>4639</v>
      </c>
      <c r="E47" s="78" t="s">
        <v>5358</v>
      </c>
      <c r="F47" s="79" t="s">
        <v>2204</v>
      </c>
      <c r="G47" s="112" t="s">
        <v>2204</v>
      </c>
      <c r="I47" s="78" t="s">
        <v>2204</v>
      </c>
      <c r="J47" s="91" t="s">
        <v>2204</v>
      </c>
      <c r="K47" s="91" t="s">
        <v>2204</v>
      </c>
      <c r="L47" s="78" t="s">
        <v>2204</v>
      </c>
      <c r="M47" s="78" t="s">
        <v>2204</v>
      </c>
      <c r="N47" s="78" t="s">
        <v>2204</v>
      </c>
      <c r="O47" s="78" t="s">
        <v>2204</v>
      </c>
      <c r="P47" s="78" t="s">
        <v>2204</v>
      </c>
      <c r="Q47" s="78" t="s">
        <v>2204</v>
      </c>
      <c r="R47" s="79" t="s">
        <v>4500</v>
      </c>
      <c r="S47" s="121" t="s">
        <v>5388</v>
      </c>
    </row>
    <row r="48" spans="1:20" ht="120" x14ac:dyDescent="0.25">
      <c r="A48" s="77" t="s">
        <v>189</v>
      </c>
      <c r="B48" s="77" t="s">
        <v>190</v>
      </c>
      <c r="C48" s="79" t="str">
        <f>IF(F48="9_drop","Drop",IF(OR(E48="1_clear",E48="2_likely")*OR(F48="1_good",F48="2_fair",F48="3_distant",F48="4_lack_data"),"Predictor","Placebo"))</f>
        <v>Predictor</v>
      </c>
      <c r="D48" s="79" t="s">
        <v>4708</v>
      </c>
      <c r="E48" s="78" t="s">
        <v>4280</v>
      </c>
      <c r="F48" s="79" t="s">
        <v>4605</v>
      </c>
      <c r="G48" s="112" t="s">
        <v>4707</v>
      </c>
      <c r="H48" s="79" t="s">
        <v>4523</v>
      </c>
      <c r="I48" s="82">
        <v>-1</v>
      </c>
      <c r="J48" s="83">
        <f>5.22/12</f>
        <v>0.435</v>
      </c>
      <c r="K48" s="83">
        <v>2.0099999999999998</v>
      </c>
      <c r="L48" s="84" t="s">
        <v>1126</v>
      </c>
      <c r="M48" s="84">
        <v>0.2</v>
      </c>
      <c r="O48" s="84">
        <v>12</v>
      </c>
      <c r="P48" s="82">
        <v>6</v>
      </c>
      <c r="R48" s="79" t="s">
        <v>5020</v>
      </c>
      <c r="S48" s="121" t="s">
        <v>5389</v>
      </c>
    </row>
    <row r="49" spans="1:20" ht="30" x14ac:dyDescent="0.25">
      <c r="A49" s="77" t="s">
        <v>526</v>
      </c>
      <c r="B49" s="77" t="s">
        <v>527</v>
      </c>
      <c r="C49" s="108" t="str">
        <f>IF(F49="9_drop","Drop",IF(OR(E49="1_clear",E49="2_likely")*OR(F49="1_good",F49="2_fair",F49="3_distant",F49="4_lack_data"),"Predictor","Placebo"))</f>
        <v>Placebo</v>
      </c>
      <c r="D49" s="108" t="s">
        <v>5323</v>
      </c>
      <c r="E49" s="78" t="s">
        <v>5358</v>
      </c>
      <c r="F49" s="108" t="s">
        <v>4606</v>
      </c>
      <c r="G49" s="113" t="s">
        <v>4870</v>
      </c>
      <c r="H49" s="108" t="s">
        <v>5124</v>
      </c>
      <c r="I49" s="82">
        <v>1</v>
      </c>
      <c r="J49" s="109" t="s">
        <v>2204</v>
      </c>
      <c r="K49" s="109" t="s">
        <v>2204</v>
      </c>
      <c r="L49" s="110" t="s">
        <v>1126</v>
      </c>
      <c r="M49" s="110">
        <v>0.2</v>
      </c>
      <c r="N49" s="110"/>
      <c r="O49" s="110">
        <v>1</v>
      </c>
      <c r="P49" s="82">
        <v>6</v>
      </c>
      <c r="Q49" s="85" t="s">
        <v>4556</v>
      </c>
      <c r="R49" s="108" t="s">
        <v>4484</v>
      </c>
      <c r="S49" s="120" t="s">
        <v>5390</v>
      </c>
    </row>
    <row r="50" spans="1:20" x14ac:dyDescent="0.25">
      <c r="A50" s="77" t="s">
        <v>3129</v>
      </c>
      <c r="B50" s="77" t="s">
        <v>527</v>
      </c>
      <c r="C50" s="79" t="str">
        <f>IF(F50="9_drop","Drop",IF(OR(E50="1_clear",E50="2_likely")*OR(F50="1_good",F50="2_fair",F50="3_distant",F50="4_lack_data"),"Predictor","Placebo"))</f>
        <v>Placebo</v>
      </c>
      <c r="D50" s="79" t="s">
        <v>4510</v>
      </c>
      <c r="E50" s="78" t="s">
        <v>5358</v>
      </c>
      <c r="F50" s="79" t="s">
        <v>2204</v>
      </c>
      <c r="G50" s="112" t="s">
        <v>2204</v>
      </c>
      <c r="H50" s="79" t="s">
        <v>2204</v>
      </c>
      <c r="I50" s="78" t="s">
        <v>2204</v>
      </c>
      <c r="J50" s="91" t="s">
        <v>2204</v>
      </c>
      <c r="K50" s="91" t="s">
        <v>2204</v>
      </c>
      <c r="L50" s="78" t="s">
        <v>2204</v>
      </c>
      <c r="M50" s="78" t="s">
        <v>2204</v>
      </c>
      <c r="N50" s="78" t="s">
        <v>2204</v>
      </c>
      <c r="O50" s="78" t="s">
        <v>2204</v>
      </c>
      <c r="P50" s="78" t="s">
        <v>2204</v>
      </c>
      <c r="Q50" s="78" t="s">
        <v>2204</v>
      </c>
      <c r="S50" s="121" t="s">
        <v>5391</v>
      </c>
    </row>
    <row r="51" spans="1:20" s="87" customFormat="1" ht="45" x14ac:dyDescent="0.25">
      <c r="A51" s="77" t="s">
        <v>753</v>
      </c>
      <c r="B51" s="77" t="s">
        <v>754</v>
      </c>
      <c r="C51" s="79" t="str">
        <f>IF(F51="9_drop","Drop",IF(OR(E51="1_clear",E51="2_likely")*OR(F51="1_good",F51="2_fair",F51="3_distant",F51="4_lack_data"),"Predictor","Placebo"))</f>
        <v>Predictor</v>
      </c>
      <c r="D51" s="94" t="s">
        <v>5282</v>
      </c>
      <c r="E51" s="78" t="s">
        <v>4279</v>
      </c>
      <c r="F51" s="79" t="s">
        <v>4605</v>
      </c>
      <c r="G51" s="112" t="s">
        <v>4534</v>
      </c>
      <c r="H51" s="79" t="s">
        <v>4523</v>
      </c>
      <c r="I51" s="82">
        <v>1</v>
      </c>
      <c r="J51" s="83">
        <v>0.69</v>
      </c>
      <c r="K51" s="83">
        <v>2.14</v>
      </c>
      <c r="L51" s="84" t="s">
        <v>1126</v>
      </c>
      <c r="M51" s="84">
        <v>0.1</v>
      </c>
      <c r="N51" s="84"/>
      <c r="O51" s="84">
        <v>1</v>
      </c>
      <c r="P51" s="82">
        <v>6</v>
      </c>
      <c r="Q51" s="85"/>
      <c r="R51" s="79" t="s">
        <v>4480</v>
      </c>
      <c r="S51" s="119" t="s">
        <v>938</v>
      </c>
      <c r="T51" s="77"/>
    </row>
    <row r="52" spans="1:20" s="87" customFormat="1" ht="45" x14ac:dyDescent="0.25">
      <c r="A52" s="77" t="s">
        <v>732</v>
      </c>
      <c r="B52" s="77" t="s">
        <v>733</v>
      </c>
      <c r="C52" s="79" t="str">
        <f>IF(F52="9_drop","Drop",IF(OR(E52="1_clear",E52="2_likely")*OR(F52="1_good",F52="2_fair",F52="3_distant",F52="4_lack_data"),"Predictor","Placebo"))</f>
        <v>Placebo</v>
      </c>
      <c r="D52" s="79" t="s">
        <v>5120</v>
      </c>
      <c r="E52" s="78" t="s">
        <v>5358</v>
      </c>
      <c r="F52" s="79" t="s">
        <v>4606</v>
      </c>
      <c r="G52" s="112" t="s">
        <v>4903</v>
      </c>
      <c r="H52" s="79" t="s">
        <v>5121</v>
      </c>
      <c r="I52" s="84" t="s">
        <v>2204</v>
      </c>
      <c r="J52" s="83" t="s">
        <v>2204</v>
      </c>
      <c r="K52" s="83" t="s">
        <v>2204</v>
      </c>
      <c r="L52" s="84" t="s">
        <v>2204</v>
      </c>
      <c r="M52" s="84" t="s">
        <v>2204</v>
      </c>
      <c r="N52" s="84" t="s">
        <v>2204</v>
      </c>
      <c r="O52" s="84" t="s">
        <v>2204</v>
      </c>
      <c r="P52" s="82">
        <v>6</v>
      </c>
      <c r="Q52" s="85"/>
      <c r="R52" s="79" t="s">
        <v>4490</v>
      </c>
      <c r="S52" s="119" t="s">
        <v>5392</v>
      </c>
    </row>
    <row r="53" spans="1:20" ht="60" x14ac:dyDescent="0.25">
      <c r="A53" s="77" t="s">
        <v>271</v>
      </c>
      <c r="B53" s="77" t="s">
        <v>272</v>
      </c>
      <c r="C53" s="79" t="str">
        <f>IF(F53="9_drop","Drop",IF(OR(E53="1_clear",E53="2_likely")*OR(F53="1_good",F53="2_fair",F53="3_distant",F53="4_lack_data"),"Predictor","Placebo"))</f>
        <v>Predictor</v>
      </c>
      <c r="D53" s="79" t="s">
        <v>4676</v>
      </c>
      <c r="E53" s="78" t="s">
        <v>4279</v>
      </c>
      <c r="F53" s="79" t="s">
        <v>4605</v>
      </c>
      <c r="G53" s="112" t="s">
        <v>4717</v>
      </c>
      <c r="H53" s="79" t="s">
        <v>4583</v>
      </c>
      <c r="I53" s="82">
        <v>-1</v>
      </c>
      <c r="J53" s="83" t="s">
        <v>2204</v>
      </c>
      <c r="K53" s="83">
        <v>3.6</v>
      </c>
      <c r="L53" s="84" t="s">
        <v>1126</v>
      </c>
      <c r="M53" s="84" t="s">
        <v>2204</v>
      </c>
      <c r="O53" s="84">
        <v>1</v>
      </c>
      <c r="P53" s="82">
        <v>6</v>
      </c>
      <c r="R53" s="79" t="s">
        <v>4718</v>
      </c>
      <c r="S53" s="119" t="s">
        <v>5393</v>
      </c>
    </row>
    <row r="54" spans="1:20" s="87" customFormat="1" ht="150" x14ac:dyDescent="0.25">
      <c r="A54" s="77" t="s">
        <v>130</v>
      </c>
      <c r="B54" s="77" t="s">
        <v>131</v>
      </c>
      <c r="C54" s="79" t="str">
        <f>IF(F54="9_drop","Drop",IF(OR(E54="1_clear",E54="2_likely")*OR(F54="1_good",F54="2_fair",F54="3_distant",F54="4_lack_data"),"Predictor","Placebo"))</f>
        <v>Predictor</v>
      </c>
      <c r="D54" s="79" t="s">
        <v>4987</v>
      </c>
      <c r="E54" s="78" t="s">
        <v>4279</v>
      </c>
      <c r="F54" s="79" t="s">
        <v>4605</v>
      </c>
      <c r="G54" s="112" t="s">
        <v>4578</v>
      </c>
      <c r="H54" s="79" t="s">
        <v>4523</v>
      </c>
      <c r="I54" s="82">
        <v>1</v>
      </c>
      <c r="J54" s="83">
        <v>0.47</v>
      </c>
      <c r="K54" s="83">
        <v>3.17</v>
      </c>
      <c r="L54" s="84" t="s">
        <v>915</v>
      </c>
      <c r="M54" s="84">
        <v>0.1</v>
      </c>
      <c r="N54" s="84" t="s">
        <v>4543</v>
      </c>
      <c r="O54" s="84">
        <v>12</v>
      </c>
      <c r="P54" s="82">
        <v>6</v>
      </c>
      <c r="Q54" s="85"/>
      <c r="R54" s="79" t="s">
        <v>4962</v>
      </c>
      <c r="S54" s="119" t="s">
        <v>5394</v>
      </c>
      <c r="T54" s="77"/>
    </row>
    <row r="55" spans="1:20" ht="150" x14ac:dyDescent="0.25">
      <c r="A55" s="77" t="s">
        <v>4963</v>
      </c>
      <c r="B55" s="77" t="s">
        <v>131</v>
      </c>
      <c r="C55" s="79" t="str">
        <f>IF(F55="9_drop","Drop",IF(OR(E55="1_clear",E55="2_likely")*OR(F55="1_good",F55="2_fair",F55="3_distant",F55="4_lack_data"),"Predictor","Placebo"))</f>
        <v>Placebo</v>
      </c>
      <c r="D55" s="79" t="s">
        <v>4510</v>
      </c>
      <c r="E55" s="78" t="s">
        <v>5358</v>
      </c>
      <c r="F55" s="79" t="s">
        <v>2204</v>
      </c>
      <c r="G55" s="112" t="s">
        <v>2204</v>
      </c>
      <c r="I55" s="78" t="s">
        <v>2204</v>
      </c>
      <c r="J55" s="91" t="s">
        <v>2204</v>
      </c>
      <c r="K55" s="91" t="s">
        <v>2204</v>
      </c>
      <c r="L55" s="78" t="s">
        <v>2204</v>
      </c>
      <c r="M55" s="78" t="s">
        <v>2204</v>
      </c>
      <c r="N55" s="78" t="s">
        <v>2204</v>
      </c>
      <c r="O55" s="78" t="s">
        <v>2204</v>
      </c>
      <c r="P55" s="78" t="s">
        <v>2204</v>
      </c>
      <c r="Q55" s="78" t="s">
        <v>2204</v>
      </c>
      <c r="R55" s="79" t="s">
        <v>4967</v>
      </c>
      <c r="S55" s="119" t="s">
        <v>939</v>
      </c>
      <c r="T55" s="87"/>
    </row>
    <row r="56" spans="1:20" ht="150" x14ac:dyDescent="0.25">
      <c r="A56" s="77" t="s">
        <v>4964</v>
      </c>
      <c r="B56" s="77" t="s">
        <v>131</v>
      </c>
      <c r="C56" s="79" t="str">
        <f>IF(F56="9_drop","Drop",IF(OR(E56="1_clear",E56="2_likely")*OR(F56="1_good",F56="2_fair",F56="3_distant",F56="4_lack_data"),"Predictor","Placebo"))</f>
        <v>Placebo</v>
      </c>
      <c r="D56" s="79" t="s">
        <v>4510</v>
      </c>
      <c r="E56" s="78" t="s">
        <v>5358</v>
      </c>
      <c r="F56" s="79" t="s">
        <v>2204</v>
      </c>
      <c r="G56" s="112" t="s">
        <v>2204</v>
      </c>
      <c r="I56" s="78" t="s">
        <v>2204</v>
      </c>
      <c r="J56" s="91" t="s">
        <v>2204</v>
      </c>
      <c r="K56" s="91" t="s">
        <v>2204</v>
      </c>
      <c r="L56" s="78" t="s">
        <v>2204</v>
      </c>
      <c r="M56" s="78" t="s">
        <v>2204</v>
      </c>
      <c r="N56" s="78" t="s">
        <v>2204</v>
      </c>
      <c r="O56" s="78" t="s">
        <v>2204</v>
      </c>
      <c r="P56" s="78" t="s">
        <v>2204</v>
      </c>
      <c r="Q56" s="78" t="s">
        <v>2204</v>
      </c>
      <c r="S56" s="119" t="s">
        <v>5395</v>
      </c>
    </row>
    <row r="57" spans="1:20" ht="30" x14ac:dyDescent="0.25">
      <c r="A57" s="77" t="s">
        <v>634</v>
      </c>
      <c r="B57" s="77" t="s">
        <v>5291</v>
      </c>
      <c r="C57" s="79" t="str">
        <f>IF(F57="9_drop","Drop",IF(OR(E57="1_clear",E57="2_likely")*OR(F57="1_good",F57="2_fair",F57="3_distant",F57="4_lack_data"),"Predictor","Placebo"))</f>
        <v>Predictor</v>
      </c>
      <c r="D57" s="79" t="s">
        <v>4750</v>
      </c>
      <c r="E57" s="78" t="s">
        <v>4279</v>
      </c>
      <c r="F57" s="79" t="s">
        <v>4605</v>
      </c>
      <c r="G57" s="112" t="s">
        <v>4743</v>
      </c>
      <c r="H57" s="79" t="s">
        <v>4523</v>
      </c>
      <c r="I57" s="82">
        <v>1</v>
      </c>
      <c r="J57" s="83">
        <v>0.65833333333333299</v>
      </c>
      <c r="K57" s="83">
        <v>3.379</v>
      </c>
      <c r="L57" s="84" t="s">
        <v>1126</v>
      </c>
      <c r="M57" s="84">
        <v>0.1</v>
      </c>
      <c r="O57" s="84">
        <v>12</v>
      </c>
      <c r="P57" s="82">
        <v>6</v>
      </c>
      <c r="Q57" s="85" t="s">
        <v>4557</v>
      </c>
      <c r="S57" s="119" t="s">
        <v>940</v>
      </c>
    </row>
    <row r="58" spans="1:20" ht="120" x14ac:dyDescent="0.25">
      <c r="A58" s="77" t="s">
        <v>352</v>
      </c>
      <c r="B58" s="77" t="s">
        <v>5286</v>
      </c>
      <c r="C58" s="79" t="str">
        <f>IF(F58="9_drop","Drop",IF(OR(E58="1_clear",E58="2_likely")*OR(F58="1_good",F58="2_fair",F58="3_distant",F58="4_lack_data"),"Predictor","Placebo"))</f>
        <v>Predictor</v>
      </c>
      <c r="D58" s="79" t="s">
        <v>5000</v>
      </c>
      <c r="E58" s="78" t="s">
        <v>4279</v>
      </c>
      <c r="F58" s="79" t="s">
        <v>4605</v>
      </c>
      <c r="G58" s="112" t="s">
        <v>4810</v>
      </c>
      <c r="H58" s="79" t="s">
        <v>4523</v>
      </c>
      <c r="I58" s="82">
        <v>1</v>
      </c>
      <c r="J58" s="83">
        <f>15.3/12</f>
        <v>1.2750000000000001</v>
      </c>
      <c r="K58" s="83">
        <v>2.77</v>
      </c>
      <c r="L58" s="84" t="s">
        <v>1126</v>
      </c>
      <c r="M58" s="84">
        <v>0.2</v>
      </c>
      <c r="O58" s="84">
        <v>12</v>
      </c>
      <c r="P58" s="82">
        <v>6</v>
      </c>
      <c r="S58" s="119" t="s">
        <v>941</v>
      </c>
    </row>
    <row r="59" spans="1:20" ht="120" x14ac:dyDescent="0.25">
      <c r="A59" s="77" t="s">
        <v>3091</v>
      </c>
      <c r="B59" s="77" t="s">
        <v>5286</v>
      </c>
      <c r="C59" s="79" t="str">
        <f>IF(F59="9_drop","Drop",IF(OR(E59="1_clear",E59="2_likely")*OR(F59="1_good",F59="2_fair",F59="3_distant",F59="4_lack_data"),"Predictor","Placebo"))</f>
        <v>Placebo</v>
      </c>
      <c r="D59" s="79" t="s">
        <v>4510</v>
      </c>
      <c r="E59" s="78" t="s">
        <v>5358</v>
      </c>
      <c r="F59" s="79" t="s">
        <v>2204</v>
      </c>
      <c r="G59" s="112" t="s">
        <v>2204</v>
      </c>
      <c r="H59" s="81" t="s">
        <v>2204</v>
      </c>
      <c r="I59" s="78" t="s">
        <v>2204</v>
      </c>
      <c r="J59" s="91" t="s">
        <v>2204</v>
      </c>
      <c r="K59" s="91" t="s">
        <v>2204</v>
      </c>
      <c r="L59" s="78" t="s">
        <v>2204</v>
      </c>
      <c r="M59" s="78" t="s">
        <v>2204</v>
      </c>
      <c r="N59" s="78" t="s">
        <v>2204</v>
      </c>
      <c r="O59" s="78" t="s">
        <v>2204</v>
      </c>
      <c r="P59" s="78" t="s">
        <v>2204</v>
      </c>
      <c r="Q59" s="78" t="s">
        <v>2204</v>
      </c>
      <c r="S59" s="119" t="s">
        <v>941</v>
      </c>
    </row>
    <row r="60" spans="1:20" ht="30" x14ac:dyDescent="0.25">
      <c r="A60" s="77" t="s">
        <v>3081</v>
      </c>
      <c r="B60" s="77" t="s">
        <v>5291</v>
      </c>
      <c r="C60" s="79" t="str">
        <f>IF(F60="9_drop","Drop",IF(OR(E60="1_clear",E60="2_likely")*OR(F60="1_good",F60="2_fair",F60="3_distant",F60="4_lack_data"),"Predictor","Placebo"))</f>
        <v>Placebo</v>
      </c>
      <c r="D60" s="79" t="s">
        <v>4510</v>
      </c>
      <c r="E60" s="78" t="s">
        <v>5358</v>
      </c>
      <c r="F60" s="79" t="s">
        <v>2204</v>
      </c>
      <c r="G60" s="112" t="s">
        <v>2204</v>
      </c>
      <c r="I60" s="78" t="s">
        <v>2204</v>
      </c>
      <c r="J60" s="91" t="s">
        <v>2204</v>
      </c>
      <c r="K60" s="91" t="s">
        <v>2204</v>
      </c>
      <c r="L60" s="78" t="s">
        <v>2204</v>
      </c>
      <c r="M60" s="78" t="s">
        <v>2204</v>
      </c>
      <c r="N60" s="78" t="s">
        <v>2204</v>
      </c>
      <c r="O60" s="78" t="s">
        <v>2204</v>
      </c>
      <c r="P60" s="78" t="s">
        <v>2204</v>
      </c>
      <c r="Q60" s="78" t="s">
        <v>2204</v>
      </c>
      <c r="S60" s="119" t="s">
        <v>940</v>
      </c>
    </row>
    <row r="61" spans="1:20" ht="60" x14ac:dyDescent="0.25">
      <c r="A61" s="77" t="s">
        <v>591</v>
      </c>
      <c r="B61" s="77" t="s">
        <v>592</v>
      </c>
      <c r="C61" s="79" t="str">
        <f>IF(F61="9_drop","Drop",IF(OR(E61="1_clear",E61="2_likely")*OR(F61="1_good",F61="2_fair",F61="3_distant",F61="4_lack_data"),"Predictor","Placebo"))</f>
        <v>Predictor</v>
      </c>
      <c r="D61" s="79" t="s">
        <v>4560</v>
      </c>
      <c r="E61" s="78" t="s">
        <v>4279</v>
      </c>
      <c r="F61" s="79" t="s">
        <v>5248</v>
      </c>
      <c r="G61" s="112" t="s">
        <v>4956</v>
      </c>
      <c r="H61" s="79" t="s">
        <v>5146</v>
      </c>
      <c r="I61" s="82">
        <v>1</v>
      </c>
      <c r="J61" s="83">
        <f>2.7/12</f>
        <v>0.22500000000000001</v>
      </c>
      <c r="K61" s="83" t="s">
        <v>2204</v>
      </c>
      <c r="L61" s="84" t="s">
        <v>1126</v>
      </c>
      <c r="M61" s="84">
        <v>0.2</v>
      </c>
      <c r="N61" s="84" t="s">
        <v>2204</v>
      </c>
      <c r="O61" s="84">
        <v>1</v>
      </c>
      <c r="P61" s="82">
        <v>12</v>
      </c>
      <c r="R61" s="79" t="s">
        <v>4957</v>
      </c>
      <c r="S61" s="119" t="s">
        <v>5396</v>
      </c>
    </row>
    <row r="62" spans="1:20" ht="60" x14ac:dyDescent="0.25">
      <c r="A62" s="77" t="s">
        <v>3107</v>
      </c>
      <c r="B62" s="77" t="s">
        <v>114</v>
      </c>
      <c r="C62" s="79" t="str">
        <f>IF(F62="9_drop","Drop",IF(OR(E62="1_clear",E62="2_likely")*OR(F62="1_good",F62="2_fair",F62="3_distant",F62="4_lack_data"),"Predictor","Placebo"))</f>
        <v>Placebo</v>
      </c>
      <c r="D62" s="79" t="s">
        <v>4510</v>
      </c>
      <c r="E62" s="78" t="s">
        <v>5358</v>
      </c>
      <c r="F62" s="79" t="s">
        <v>2204</v>
      </c>
      <c r="G62" s="112" t="s">
        <v>2204</v>
      </c>
      <c r="H62" s="79" t="s">
        <v>2204</v>
      </c>
      <c r="I62" s="81" t="s">
        <v>2204</v>
      </c>
      <c r="J62" s="81" t="s">
        <v>2204</v>
      </c>
      <c r="K62" s="81" t="s">
        <v>2204</v>
      </c>
      <c r="L62" s="81" t="s">
        <v>2204</v>
      </c>
      <c r="M62" s="81" t="s">
        <v>2204</v>
      </c>
      <c r="N62" s="81" t="s">
        <v>2204</v>
      </c>
      <c r="O62" s="81" t="s">
        <v>2204</v>
      </c>
      <c r="P62" s="81" t="s">
        <v>2204</v>
      </c>
      <c r="Q62" s="81" t="s">
        <v>2204</v>
      </c>
      <c r="R62" s="79" t="s">
        <v>5050</v>
      </c>
      <c r="S62" s="119" t="s">
        <v>5397</v>
      </c>
    </row>
    <row r="63" spans="1:20" ht="60" x14ac:dyDescent="0.25">
      <c r="A63" s="77" t="s">
        <v>3108</v>
      </c>
      <c r="B63" s="77" t="s">
        <v>114</v>
      </c>
      <c r="C63" s="79" t="str">
        <f>IF(F63="9_drop","Drop",IF(OR(E63="1_clear",E63="2_likely")*OR(F63="1_good",F63="2_fair",F63="3_distant",F63="4_lack_data"),"Predictor","Placebo"))</f>
        <v>Placebo</v>
      </c>
      <c r="D63" s="79" t="s">
        <v>4510</v>
      </c>
      <c r="E63" s="78" t="s">
        <v>5358</v>
      </c>
      <c r="F63" s="79" t="s">
        <v>2204</v>
      </c>
      <c r="G63" s="112" t="s">
        <v>2204</v>
      </c>
      <c r="H63" s="79" t="s">
        <v>2204</v>
      </c>
      <c r="I63" s="81" t="s">
        <v>2204</v>
      </c>
      <c r="J63" s="81" t="s">
        <v>2204</v>
      </c>
      <c r="K63" s="81" t="s">
        <v>2204</v>
      </c>
      <c r="L63" s="81" t="s">
        <v>2204</v>
      </c>
      <c r="M63" s="81" t="s">
        <v>2204</v>
      </c>
      <c r="N63" s="81" t="s">
        <v>2204</v>
      </c>
      <c r="O63" s="81" t="s">
        <v>2204</v>
      </c>
      <c r="P63" s="81" t="s">
        <v>2204</v>
      </c>
      <c r="Q63" s="81" t="s">
        <v>2204</v>
      </c>
      <c r="R63" s="79" t="s">
        <v>5050</v>
      </c>
      <c r="S63" s="119" t="s">
        <v>5398</v>
      </c>
    </row>
    <row r="64" spans="1:20" ht="30" x14ac:dyDescent="0.25">
      <c r="A64" s="77" t="s">
        <v>831</v>
      </c>
      <c r="B64" s="77" t="s">
        <v>828</v>
      </c>
      <c r="C64" s="79" t="str">
        <f>IF(F64="9_drop","Drop",IF(OR(E64="1_clear",E64="2_likely")*OR(F64="1_good",F64="2_fair",F64="3_distant",F64="4_lack_data"),"Predictor","Placebo"))</f>
        <v>Predictor</v>
      </c>
      <c r="D64" s="97" t="s">
        <v>5341</v>
      </c>
      <c r="E64" s="78" t="s">
        <v>4279</v>
      </c>
      <c r="F64" s="79" t="s">
        <v>4605</v>
      </c>
      <c r="G64" s="112" t="s">
        <v>4796</v>
      </c>
      <c r="H64" s="79" t="s">
        <v>4583</v>
      </c>
      <c r="I64" s="82">
        <v>1</v>
      </c>
      <c r="J64" s="83" t="s">
        <v>2204</v>
      </c>
      <c r="K64" s="83">
        <v>5.12</v>
      </c>
      <c r="L64" s="84" t="s">
        <v>1126</v>
      </c>
      <c r="M64" s="84" t="s">
        <v>2204</v>
      </c>
      <c r="O64" s="84">
        <v>12</v>
      </c>
      <c r="P64" s="82">
        <v>6</v>
      </c>
      <c r="Q64" s="85" t="s">
        <v>4555</v>
      </c>
      <c r="R64" s="79" t="s">
        <v>4768</v>
      </c>
      <c r="S64" s="119" t="s">
        <v>944</v>
      </c>
    </row>
    <row r="65" spans="1:20" ht="45" x14ac:dyDescent="0.25">
      <c r="A65" s="77" t="s">
        <v>659</v>
      </c>
      <c r="B65" s="77" t="s">
        <v>660</v>
      </c>
      <c r="C65" s="79" t="str">
        <f>IF(F65="9_drop","Drop",IF(OR(E65="1_clear",E65="2_likely")*OR(F65="1_good",F65="2_fair",F65="3_distant",F65="4_lack_data"),"Predictor","Placebo"))</f>
        <v>Predictor</v>
      </c>
      <c r="D65" s="79" t="s">
        <v>5237</v>
      </c>
      <c r="E65" s="78" t="s">
        <v>4279</v>
      </c>
      <c r="F65" s="79" t="s">
        <v>4605</v>
      </c>
      <c r="G65" s="112" t="s">
        <v>4758</v>
      </c>
      <c r="H65" s="79" t="s">
        <v>4523</v>
      </c>
      <c r="I65" s="82">
        <v>-1</v>
      </c>
      <c r="J65" s="83">
        <v>0.8</v>
      </c>
      <c r="K65" s="83">
        <v>5.38</v>
      </c>
      <c r="L65" s="84" t="s">
        <v>1126</v>
      </c>
      <c r="M65" s="84">
        <v>0.2</v>
      </c>
      <c r="O65" s="84">
        <v>12</v>
      </c>
      <c r="P65" s="82">
        <v>6</v>
      </c>
      <c r="R65" s="79" t="s">
        <v>4755</v>
      </c>
      <c r="S65" s="119" t="s">
        <v>946</v>
      </c>
    </row>
    <row r="66" spans="1:20" s="87" customFormat="1" ht="45" x14ac:dyDescent="0.25">
      <c r="A66" s="77" t="s">
        <v>166</v>
      </c>
      <c r="B66" s="77" t="s">
        <v>167</v>
      </c>
      <c r="C66" s="108" t="str">
        <f>IF(F66="9_drop","Drop",IF(OR(E66="1_clear",E66="2_likely")*OR(F66="1_good",F66="2_fair",F66="3_distant",F66="4_lack_data"),"Predictor","Placebo"))</f>
        <v>Predictor</v>
      </c>
      <c r="D66" s="108" t="s">
        <v>4586</v>
      </c>
      <c r="E66" s="78" t="s">
        <v>4279</v>
      </c>
      <c r="F66" s="108" t="s">
        <v>4605</v>
      </c>
      <c r="G66" s="113" t="s">
        <v>4585</v>
      </c>
      <c r="H66" s="108" t="s">
        <v>4523</v>
      </c>
      <c r="I66" s="82">
        <v>1</v>
      </c>
      <c r="J66" s="109">
        <f>28.5/12</f>
        <v>2.375</v>
      </c>
      <c r="K66" s="109" t="s">
        <v>2204</v>
      </c>
      <c r="L66" s="110" t="s">
        <v>1126</v>
      </c>
      <c r="M66" s="110" t="e">
        <v>#N/A</v>
      </c>
      <c r="N66" s="110"/>
      <c r="O66" s="110">
        <v>12</v>
      </c>
      <c r="P66" s="82">
        <v>6</v>
      </c>
      <c r="Q66" s="85"/>
      <c r="R66" s="108" t="s">
        <v>5115</v>
      </c>
      <c r="S66" s="120" t="s">
        <v>947</v>
      </c>
      <c r="T66" s="77"/>
    </row>
    <row r="67" spans="1:20" s="87" customFormat="1" ht="45" x14ac:dyDescent="0.25">
      <c r="A67" s="77" t="s">
        <v>855</v>
      </c>
      <c r="B67" s="77" t="s">
        <v>856</v>
      </c>
      <c r="C67" s="79" t="str">
        <f>IF(F67="9_drop","Drop",IF(OR(E67="1_clear",E67="2_likely")*OR(F67="1_good",F67="2_fair",F67="3_distant",F67="4_lack_data"),"Predictor","Placebo"))</f>
        <v>Predictor</v>
      </c>
      <c r="D67" s="79" t="s">
        <v>5225</v>
      </c>
      <c r="E67" s="78" t="s">
        <v>4279</v>
      </c>
      <c r="F67" s="79" t="s">
        <v>4605</v>
      </c>
      <c r="G67" s="112" t="s">
        <v>4799</v>
      </c>
      <c r="H67" s="79" t="s">
        <v>5116</v>
      </c>
      <c r="I67" s="82">
        <v>-1</v>
      </c>
      <c r="J67" s="83">
        <v>0.94916666666666705</v>
      </c>
      <c r="K67" s="83" t="s">
        <v>2204</v>
      </c>
      <c r="L67" s="84" t="s">
        <v>1126</v>
      </c>
      <c r="M67" s="84">
        <v>0.1</v>
      </c>
      <c r="N67" s="84"/>
      <c r="O67" s="84">
        <v>12</v>
      </c>
      <c r="P67" s="82">
        <v>6</v>
      </c>
      <c r="Q67" s="85"/>
      <c r="R67" s="79" t="s">
        <v>4771</v>
      </c>
      <c r="S67" s="119" t="s">
        <v>948</v>
      </c>
    </row>
    <row r="68" spans="1:20" s="87" customFormat="1" ht="120" x14ac:dyDescent="0.25">
      <c r="A68" s="77" t="s">
        <v>29</v>
      </c>
      <c r="B68" s="77" t="s">
        <v>12</v>
      </c>
      <c r="C68" s="79" t="str">
        <f>IF(F68="9_drop","Drop",IF(OR(E68="1_clear",E68="2_likely")*OR(F68="1_good",F68="2_fair",F68="3_distant",F68="4_lack_data"),"Predictor","Placebo"))</f>
        <v>Predictor</v>
      </c>
      <c r="D68" s="94" t="s">
        <v>5329</v>
      </c>
      <c r="E68" s="78" t="s">
        <v>4279</v>
      </c>
      <c r="F68" s="79" t="s">
        <v>4605</v>
      </c>
      <c r="G68" s="112" t="s">
        <v>4514</v>
      </c>
      <c r="H68" s="79" t="s">
        <v>4513</v>
      </c>
      <c r="I68" s="82">
        <v>-1</v>
      </c>
      <c r="J68" s="83" t="s">
        <v>2204</v>
      </c>
      <c r="K68" s="83">
        <v>2.9140000000000001</v>
      </c>
      <c r="L68" s="84" t="s">
        <v>1126</v>
      </c>
      <c r="M68" s="84" t="e">
        <v>#N/A</v>
      </c>
      <c r="N68" s="84"/>
      <c r="O68" s="84">
        <v>12</v>
      </c>
      <c r="P68" s="82">
        <v>6</v>
      </c>
      <c r="Q68" s="85"/>
      <c r="R68" s="79"/>
      <c r="S68" s="119" t="s">
        <v>949</v>
      </c>
      <c r="T68" s="77"/>
    </row>
    <row r="69" spans="1:20" s="87" customFormat="1" ht="75" x14ac:dyDescent="0.25">
      <c r="A69" s="77" t="s">
        <v>819</v>
      </c>
      <c r="B69" s="77" t="s">
        <v>820</v>
      </c>
      <c r="C69" s="79" t="str">
        <f>IF(F69="9_drop","Drop",IF(OR(E69="1_clear",E69="2_likely")*OR(F69="1_good",F69="2_fair",F69="3_distant",F69="4_lack_data"),"Predictor","Placebo"))</f>
        <v>Predictor</v>
      </c>
      <c r="D69" s="79" t="s">
        <v>5221</v>
      </c>
      <c r="E69" s="78" t="s">
        <v>4279</v>
      </c>
      <c r="F69" s="79" t="s">
        <v>4605</v>
      </c>
      <c r="G69" s="112" t="s">
        <v>4735</v>
      </c>
      <c r="H69" s="79" t="s">
        <v>4592</v>
      </c>
      <c r="I69" s="82">
        <v>-1</v>
      </c>
      <c r="J69" s="83">
        <v>0.46</v>
      </c>
      <c r="K69" s="83">
        <v>3.34</v>
      </c>
      <c r="L69" s="84" t="s">
        <v>915</v>
      </c>
      <c r="M69" s="84" t="s">
        <v>2204</v>
      </c>
      <c r="N69" s="84" t="s">
        <v>2204</v>
      </c>
      <c r="O69" s="84">
        <v>1</v>
      </c>
      <c r="P69" s="82">
        <v>12</v>
      </c>
      <c r="Q69" s="85" t="s">
        <v>4734</v>
      </c>
      <c r="R69" s="79" t="s">
        <v>4765</v>
      </c>
      <c r="S69" s="119" t="s">
        <v>5399</v>
      </c>
      <c r="T69" s="77"/>
    </row>
    <row r="70" spans="1:20" ht="45" x14ac:dyDescent="0.25">
      <c r="A70" s="77" t="s">
        <v>834</v>
      </c>
      <c r="B70" s="77" t="s">
        <v>828</v>
      </c>
      <c r="C70" s="79" t="str">
        <f>IF(F70="9_drop","Drop",IF(OR(E70="1_clear",E70="2_likely")*OR(F70="1_good",F70="2_fair",F70="3_distant",F70="4_lack_data"),"Predictor","Placebo"))</f>
        <v>Placebo</v>
      </c>
      <c r="D70" s="79" t="s">
        <v>4913</v>
      </c>
      <c r="E70" s="78" t="s">
        <v>5358</v>
      </c>
      <c r="F70" s="79" t="s">
        <v>4605</v>
      </c>
      <c r="G70" s="112" t="s">
        <v>4912</v>
      </c>
      <c r="H70" s="79" t="s">
        <v>2204</v>
      </c>
      <c r="I70" s="78" t="s">
        <v>2204</v>
      </c>
      <c r="J70" s="91" t="s">
        <v>2204</v>
      </c>
      <c r="K70" s="91" t="s">
        <v>2204</v>
      </c>
      <c r="L70" s="78" t="s">
        <v>2204</v>
      </c>
      <c r="M70" s="78" t="s">
        <v>2204</v>
      </c>
      <c r="N70" s="78" t="s">
        <v>2204</v>
      </c>
      <c r="O70" s="78" t="s">
        <v>2204</v>
      </c>
      <c r="P70" s="78" t="s">
        <v>2204</v>
      </c>
      <c r="Q70" s="78" t="s">
        <v>2204</v>
      </c>
      <c r="S70" s="119" t="s">
        <v>951</v>
      </c>
    </row>
    <row r="71" spans="1:20" ht="41.25" customHeight="1" x14ac:dyDescent="0.25">
      <c r="A71" s="77" t="s">
        <v>844</v>
      </c>
      <c r="B71" s="77" t="s">
        <v>828</v>
      </c>
      <c r="C71" s="79" t="str">
        <f>IF(F71="9_drop","Drop",IF(OR(E71="1_clear",E71="2_likely")*OR(F71="1_good",F71="2_fair",F71="3_distant",F71="4_lack_data"),"Predictor","Placebo"))</f>
        <v>Placebo</v>
      </c>
      <c r="D71" s="79" t="s">
        <v>4913</v>
      </c>
      <c r="E71" s="78" t="s">
        <v>5358</v>
      </c>
      <c r="F71" s="79" t="s">
        <v>4605</v>
      </c>
      <c r="G71" s="112" t="s">
        <v>4912</v>
      </c>
      <c r="H71" s="79" t="s">
        <v>2204</v>
      </c>
      <c r="I71" s="78" t="s">
        <v>2204</v>
      </c>
      <c r="J71" s="91" t="s">
        <v>2204</v>
      </c>
      <c r="K71" s="91" t="s">
        <v>2204</v>
      </c>
      <c r="L71" s="78" t="s">
        <v>2204</v>
      </c>
      <c r="M71" s="78" t="s">
        <v>2204</v>
      </c>
      <c r="N71" s="78" t="s">
        <v>2204</v>
      </c>
      <c r="O71" s="78" t="s">
        <v>2204</v>
      </c>
      <c r="P71" s="78" t="s">
        <v>2204</v>
      </c>
      <c r="Q71" s="78" t="s">
        <v>2204</v>
      </c>
      <c r="S71" s="119" t="s">
        <v>5400</v>
      </c>
    </row>
    <row r="72" spans="1:20" ht="45" x14ac:dyDescent="0.25">
      <c r="A72" s="77" t="s">
        <v>846</v>
      </c>
      <c r="B72" s="77" t="s">
        <v>828</v>
      </c>
      <c r="C72" s="79" t="str">
        <f>IF(F72="9_drop","Drop",IF(OR(E72="1_clear",E72="2_likely")*OR(F72="1_good",F72="2_fair",F72="3_distant",F72="4_lack_data"),"Predictor","Placebo"))</f>
        <v>Predictor</v>
      </c>
      <c r="D72" s="97" t="s">
        <v>4693</v>
      </c>
      <c r="E72" s="78" t="s">
        <v>4279</v>
      </c>
      <c r="F72" s="79" t="s">
        <v>4605</v>
      </c>
      <c r="G72" s="112" t="s">
        <v>4911</v>
      </c>
      <c r="H72" s="79" t="s">
        <v>4583</v>
      </c>
      <c r="I72" s="82">
        <v>-1</v>
      </c>
      <c r="J72" s="83" t="s">
        <v>2204</v>
      </c>
      <c r="K72" s="83">
        <v>5.26</v>
      </c>
      <c r="L72" s="84" t="s">
        <v>1126</v>
      </c>
      <c r="M72" s="84" t="s">
        <v>2204</v>
      </c>
      <c r="O72" s="84">
        <v>12</v>
      </c>
      <c r="P72" s="82">
        <v>6</v>
      </c>
      <c r="R72" s="79" t="s">
        <v>4494</v>
      </c>
      <c r="S72" s="119" t="s">
        <v>951</v>
      </c>
    </row>
    <row r="73" spans="1:20" ht="45" x14ac:dyDescent="0.25">
      <c r="A73" s="77" t="s">
        <v>837</v>
      </c>
      <c r="B73" s="77" t="s">
        <v>828</v>
      </c>
      <c r="C73" s="79" t="str">
        <f>IF(F73="9_drop","Drop",IF(OR(E73="1_clear",E73="2_likely")*OR(F73="1_good",F73="2_fair",F73="3_distant",F73="4_lack_data"),"Predictor","Placebo"))</f>
        <v>Predictor</v>
      </c>
      <c r="D73" s="97" t="s">
        <v>4692</v>
      </c>
      <c r="E73" s="78" t="s">
        <v>4279</v>
      </c>
      <c r="F73" s="79" t="s">
        <v>4605</v>
      </c>
      <c r="G73" s="112" t="s">
        <v>4797</v>
      </c>
      <c r="H73" s="79" t="s">
        <v>4583</v>
      </c>
      <c r="I73" s="82">
        <v>-1</v>
      </c>
      <c r="J73" s="83" t="s">
        <v>2204</v>
      </c>
      <c r="K73" s="83">
        <v>4.6100000000000003</v>
      </c>
      <c r="L73" s="84" t="s">
        <v>1126</v>
      </c>
      <c r="M73" s="84" t="s">
        <v>2204</v>
      </c>
      <c r="O73" s="84">
        <v>12</v>
      </c>
      <c r="P73" s="82">
        <v>6</v>
      </c>
      <c r="Q73" s="85" t="s">
        <v>4555</v>
      </c>
      <c r="R73" s="79" t="s">
        <v>4769</v>
      </c>
      <c r="S73" s="119" t="s">
        <v>952</v>
      </c>
    </row>
    <row r="74" spans="1:20" ht="30" x14ac:dyDescent="0.25">
      <c r="A74" s="77" t="s">
        <v>849</v>
      </c>
      <c r="B74" s="77" t="s">
        <v>828</v>
      </c>
      <c r="C74" s="79" t="str">
        <f>IF(F74="9_drop","Drop",IF(OR(E74="1_clear",E74="2_likely")*OR(F74="1_good",F74="2_fair",F74="3_distant",F74="4_lack_data"),"Predictor","Placebo"))</f>
        <v>Placebo</v>
      </c>
      <c r="D74" s="97" t="s">
        <v>5134</v>
      </c>
      <c r="E74" s="78" t="s">
        <v>5358</v>
      </c>
      <c r="F74" s="79" t="s">
        <v>4605</v>
      </c>
      <c r="G74" s="112" t="s">
        <v>4798</v>
      </c>
      <c r="H74" s="79" t="s">
        <v>4583</v>
      </c>
      <c r="I74" s="82">
        <v>1</v>
      </c>
      <c r="J74" s="83" t="s">
        <v>2204</v>
      </c>
      <c r="K74" s="83">
        <v>0.33</v>
      </c>
      <c r="L74" s="84" t="s">
        <v>1126</v>
      </c>
      <c r="M74" s="84" t="s">
        <v>2204</v>
      </c>
      <c r="O74" s="84">
        <v>12</v>
      </c>
      <c r="P74" s="82">
        <v>6</v>
      </c>
      <c r="Q74" s="85" t="s">
        <v>4555</v>
      </c>
      <c r="R74" s="79" t="s">
        <v>4770</v>
      </c>
      <c r="S74" s="119" t="s">
        <v>953</v>
      </c>
    </row>
    <row r="75" spans="1:20" ht="30" x14ac:dyDescent="0.25">
      <c r="A75" s="77" t="s">
        <v>860</v>
      </c>
      <c r="B75" s="77" t="s">
        <v>856</v>
      </c>
      <c r="C75" s="79" t="str">
        <f>IF(F75="9_drop","Drop",IF(OR(E75="1_clear",E75="2_likely")*OR(F75="1_good",F75="2_fair",F75="3_distant",F75="4_lack_data"),"Predictor","Placebo"))</f>
        <v>Predictor</v>
      </c>
      <c r="D75" s="79" t="s">
        <v>5224</v>
      </c>
      <c r="E75" s="78" t="s">
        <v>4279</v>
      </c>
      <c r="F75" s="79" t="s">
        <v>4605</v>
      </c>
      <c r="G75" s="114" t="s">
        <v>4772</v>
      </c>
      <c r="H75" s="79" t="s">
        <v>4523</v>
      </c>
      <c r="I75" s="82">
        <v>1</v>
      </c>
      <c r="J75" s="83">
        <v>1.3</v>
      </c>
      <c r="K75" s="83">
        <v>11.26</v>
      </c>
      <c r="L75" s="84" t="s">
        <v>1126</v>
      </c>
      <c r="M75" s="84">
        <v>0.1</v>
      </c>
      <c r="O75" s="84">
        <v>3</v>
      </c>
      <c r="P75" s="82">
        <v>6</v>
      </c>
      <c r="S75" s="119" t="s">
        <v>954</v>
      </c>
    </row>
    <row r="76" spans="1:20" ht="135" x14ac:dyDescent="0.25">
      <c r="A76" s="77" t="s">
        <v>550</v>
      </c>
      <c r="B76" s="77" t="s">
        <v>551</v>
      </c>
      <c r="C76" s="79" t="str">
        <f>IF(F76="9_drop","Drop",IF(OR(E76="1_clear",E76="2_likely")*OR(F76="1_good",F76="2_fair",F76="3_distant",F76="4_lack_data"),"Predictor","Placebo"))</f>
        <v>Predictor</v>
      </c>
      <c r="D76" s="79" t="s">
        <v>4960</v>
      </c>
      <c r="E76" s="78" t="s">
        <v>4279</v>
      </c>
      <c r="F76" s="79" t="s">
        <v>4606</v>
      </c>
      <c r="G76" s="112" t="s">
        <v>4636</v>
      </c>
      <c r="H76" s="79" t="s">
        <v>4809</v>
      </c>
      <c r="I76" s="82">
        <v>1</v>
      </c>
      <c r="J76" s="83">
        <v>0.26</v>
      </c>
      <c r="K76" s="83">
        <v>2.6</v>
      </c>
      <c r="L76" s="84" t="s">
        <v>915</v>
      </c>
      <c r="M76" s="84" t="s">
        <v>2204</v>
      </c>
      <c r="O76" s="84">
        <v>12</v>
      </c>
      <c r="P76" s="82">
        <v>6</v>
      </c>
      <c r="R76" s="79" t="s">
        <v>4959</v>
      </c>
      <c r="S76" s="119" t="s">
        <v>5401</v>
      </c>
    </row>
    <row r="77" spans="1:20" ht="30" x14ac:dyDescent="0.25">
      <c r="A77" s="77" t="s">
        <v>314</v>
      </c>
      <c r="B77" s="77" t="s">
        <v>315</v>
      </c>
      <c r="C77" s="108" t="str">
        <f>IF(F77="9_drop","Drop",IF(OR(E77="1_clear",E77="2_likely")*OR(F77="1_good",F77="2_fair",F77="3_distant",F77="4_lack_data"),"Predictor","Placebo"))</f>
        <v>Predictor</v>
      </c>
      <c r="D77" s="108" t="s">
        <v>4689</v>
      </c>
      <c r="E77" s="78" t="s">
        <v>4279</v>
      </c>
      <c r="F77" s="108" t="s">
        <v>4605</v>
      </c>
      <c r="G77" s="113" t="s">
        <v>4683</v>
      </c>
      <c r="H77" s="108" t="s">
        <v>4684</v>
      </c>
      <c r="I77" s="82">
        <v>-1</v>
      </c>
      <c r="J77" s="109" t="s">
        <v>2204</v>
      </c>
      <c r="K77" s="109">
        <v>4.3899999999999997</v>
      </c>
      <c r="L77" s="110" t="s">
        <v>1126</v>
      </c>
      <c r="M77" s="110" t="s">
        <v>2204</v>
      </c>
      <c r="N77" s="110"/>
      <c r="O77" s="110">
        <v>1</v>
      </c>
      <c r="P77" s="82">
        <v>6</v>
      </c>
      <c r="Q77" s="85" t="s">
        <v>4555</v>
      </c>
      <c r="R77" s="108"/>
      <c r="S77" s="119" t="s">
        <v>955</v>
      </c>
    </row>
    <row r="78" spans="1:20" ht="45" x14ac:dyDescent="0.25">
      <c r="A78" s="77" t="s">
        <v>680</v>
      </c>
      <c r="B78" s="77" t="s">
        <v>681</v>
      </c>
      <c r="C78" s="79" t="str">
        <f>IF(F78="9_drop","Drop",IF(OR(E78="1_clear",E78="2_likely")*OR(F78="1_good",F78="2_fair",F78="3_distant",F78="4_lack_data"),"Predictor","Placebo"))</f>
        <v>Predictor</v>
      </c>
      <c r="D78" s="79" t="s">
        <v>5235</v>
      </c>
      <c r="E78" s="78" t="s">
        <v>4279</v>
      </c>
      <c r="F78" s="79" t="s">
        <v>4605</v>
      </c>
      <c r="G78" s="112" t="s">
        <v>4773</v>
      </c>
      <c r="H78" s="79" t="s">
        <v>4591</v>
      </c>
      <c r="I78" s="82">
        <v>-1</v>
      </c>
      <c r="J78" s="83">
        <v>0.52300000000000002</v>
      </c>
      <c r="K78" s="83">
        <v>8.59</v>
      </c>
      <c r="L78" s="84" t="s">
        <v>1126</v>
      </c>
      <c r="M78" s="84">
        <f>1/3</f>
        <v>0.33333333333333331</v>
      </c>
      <c r="O78" s="84">
        <v>12</v>
      </c>
      <c r="P78" s="82">
        <v>6</v>
      </c>
      <c r="R78" s="79" t="s">
        <v>4760</v>
      </c>
      <c r="S78" s="119" t="s">
        <v>956</v>
      </c>
    </row>
    <row r="79" spans="1:20" ht="30" x14ac:dyDescent="0.25">
      <c r="A79" s="77" t="s">
        <v>881</v>
      </c>
      <c r="B79" s="77" t="s">
        <v>882</v>
      </c>
      <c r="C79" s="79" t="str">
        <f>IF(F79="9_drop","Drop",IF(OR(E79="1_clear",E79="2_likely")*OR(F79="1_good",F79="2_fair",F79="3_distant",F79="4_lack_data"),"Predictor","Placebo"))</f>
        <v>Drop</v>
      </c>
      <c r="D79" s="84" t="s">
        <v>4278</v>
      </c>
      <c r="E79" s="78" t="s">
        <v>4278</v>
      </c>
      <c r="F79" s="79" t="s">
        <v>4278</v>
      </c>
      <c r="G79" s="114" t="s">
        <v>4278</v>
      </c>
      <c r="I79" s="82">
        <v>1</v>
      </c>
      <c r="L79" s="84" t="s">
        <v>1126</v>
      </c>
      <c r="M79" s="84" t="e">
        <v>#N/A</v>
      </c>
      <c r="O79" s="84">
        <v>1</v>
      </c>
      <c r="P79" s="82">
        <v>6</v>
      </c>
      <c r="R79" s="79" t="s">
        <v>4496</v>
      </c>
      <c r="S79" s="121" t="s">
        <v>5402</v>
      </c>
    </row>
    <row r="80" spans="1:20" ht="30" x14ac:dyDescent="0.25">
      <c r="A80" s="77" t="s">
        <v>885</v>
      </c>
      <c r="B80" s="77" t="s">
        <v>882</v>
      </c>
      <c r="C80" s="79" t="str">
        <f>IF(F80="9_drop","Drop",IF(OR(E80="1_clear",E80="2_likely")*OR(F80="1_good",F80="2_fair",F80="3_distant",F80="4_lack_data"),"Predictor","Placebo"))</f>
        <v>Drop</v>
      </c>
      <c r="D80" s="84" t="s">
        <v>4278</v>
      </c>
      <c r="E80" s="78" t="s">
        <v>4278</v>
      </c>
      <c r="F80" s="79" t="s">
        <v>4278</v>
      </c>
      <c r="G80" s="114" t="s">
        <v>4278</v>
      </c>
      <c r="I80" s="82">
        <v>1</v>
      </c>
      <c r="L80" s="84" t="s">
        <v>1126</v>
      </c>
      <c r="M80" s="84" t="e">
        <v>#N/A</v>
      </c>
      <c r="O80" s="84">
        <v>1</v>
      </c>
      <c r="P80" s="82">
        <v>6</v>
      </c>
      <c r="R80" s="79" t="s">
        <v>4496</v>
      </c>
      <c r="S80" s="121" t="s">
        <v>5403</v>
      </c>
    </row>
    <row r="81" spans="1:20" ht="75" x14ac:dyDescent="0.25">
      <c r="A81" s="77" t="s">
        <v>149</v>
      </c>
      <c r="B81" s="77" t="s">
        <v>150</v>
      </c>
      <c r="C81" s="79" t="str">
        <f>IF(F81="9_drop","Drop",IF(OR(E81="1_clear",E81="2_likely")*OR(F81="1_good",F81="2_fair",F81="3_distant",F81="4_lack_data"),"Predictor","Placebo"))</f>
        <v>Predictor</v>
      </c>
      <c r="D81" s="103" t="s">
        <v>5353</v>
      </c>
      <c r="E81" s="78" t="s">
        <v>4280</v>
      </c>
      <c r="F81" s="79" t="s">
        <v>5248</v>
      </c>
      <c r="G81" s="112" t="s">
        <v>4562</v>
      </c>
      <c r="H81" s="79" t="s">
        <v>5197</v>
      </c>
      <c r="I81" s="82">
        <v>-1</v>
      </c>
      <c r="J81" s="83">
        <v>0.79</v>
      </c>
      <c r="K81" s="83">
        <v>3.1970000000000001</v>
      </c>
      <c r="L81" s="84" t="s">
        <v>915</v>
      </c>
      <c r="M81" s="84">
        <v>0.2</v>
      </c>
      <c r="O81" s="84">
        <v>1</v>
      </c>
      <c r="P81" s="82">
        <v>6</v>
      </c>
      <c r="R81" s="79" t="s">
        <v>4559</v>
      </c>
      <c r="S81" s="119" t="s">
        <v>957</v>
      </c>
    </row>
    <row r="82" spans="1:20" ht="75" x14ac:dyDescent="0.25">
      <c r="A82" s="77" t="s">
        <v>872</v>
      </c>
      <c r="B82" s="77" t="s">
        <v>873</v>
      </c>
      <c r="C82" s="79" t="str">
        <f>IF(F82="9_drop","Drop",IF(OR(E82="1_clear",E82="2_likely")*OR(F82="1_good",F82="2_fair",F82="3_distant",F82="4_lack_data"),"Predictor","Placebo"))</f>
        <v>Predictor</v>
      </c>
      <c r="D82" s="97" t="s">
        <v>5343</v>
      </c>
      <c r="E82" s="78" t="s">
        <v>4279</v>
      </c>
      <c r="F82" s="79" t="s">
        <v>4605</v>
      </c>
      <c r="G82" s="112" t="s">
        <v>4916</v>
      </c>
      <c r="H82" s="79" t="s">
        <v>4583</v>
      </c>
      <c r="I82" s="82">
        <v>-1</v>
      </c>
      <c r="J82" s="83" t="s">
        <v>2204</v>
      </c>
      <c r="K82" s="83">
        <f>522/116</f>
        <v>4.5</v>
      </c>
      <c r="L82" s="84" t="s">
        <v>1126</v>
      </c>
      <c r="M82" s="84" t="s">
        <v>2204</v>
      </c>
      <c r="O82" s="84">
        <v>1</v>
      </c>
      <c r="P82" s="82">
        <v>6</v>
      </c>
      <c r="R82" s="79" t="s">
        <v>4915</v>
      </c>
      <c r="S82" s="119" t="s">
        <v>958</v>
      </c>
    </row>
    <row r="83" spans="1:20" ht="105" x14ac:dyDescent="0.25">
      <c r="A83" s="77" t="s">
        <v>5198</v>
      </c>
      <c r="B83" s="77" t="s">
        <v>98</v>
      </c>
      <c r="C83" s="79" t="str">
        <f>IF(F83="9_drop","Drop",IF(OR(E83="1_clear",E83="2_likely")*OR(F83="1_good",F83="2_fair",F83="3_distant",F83="4_lack_data"),"Predictor","Placebo"))</f>
        <v>Predictor</v>
      </c>
      <c r="D83" s="79" t="s">
        <v>4649</v>
      </c>
      <c r="E83" s="78" t="s">
        <v>4279</v>
      </c>
      <c r="F83" s="79" t="s">
        <v>4605</v>
      </c>
      <c r="G83" s="112" t="s">
        <v>5200</v>
      </c>
      <c r="H83" s="79" t="s">
        <v>4523</v>
      </c>
      <c r="I83" s="82">
        <v>-1</v>
      </c>
      <c r="J83" s="83">
        <v>0.28000000000000003</v>
      </c>
      <c r="K83" s="83">
        <v>2.76</v>
      </c>
      <c r="L83" s="84" t="s">
        <v>1126</v>
      </c>
      <c r="M83" s="84">
        <v>0.2</v>
      </c>
      <c r="O83" s="84">
        <v>1</v>
      </c>
      <c r="P83" s="82">
        <v>12</v>
      </c>
      <c r="Q83" s="85" t="s">
        <v>5202</v>
      </c>
      <c r="R83" s="79" t="s">
        <v>5205</v>
      </c>
      <c r="S83" s="119" t="s">
        <v>5404</v>
      </c>
      <c r="T83" s="87"/>
    </row>
    <row r="84" spans="1:20" ht="105" x14ac:dyDescent="0.25">
      <c r="A84" s="77" t="s">
        <v>524</v>
      </c>
      <c r="B84" s="77" t="s">
        <v>525</v>
      </c>
      <c r="C84" s="79" t="str">
        <f>IF(F84="9_drop","Drop",IF(OR(E84="1_clear",E84="2_likely")*OR(F84="1_good",F84="2_fair",F84="3_distant",F84="4_lack_data"),"Predictor","Placebo"))</f>
        <v>Predictor</v>
      </c>
      <c r="D84" s="79" t="s">
        <v>5204</v>
      </c>
      <c r="E84" s="78" t="s">
        <v>4280</v>
      </c>
      <c r="F84" s="79" t="s">
        <v>4605</v>
      </c>
      <c r="G84" s="112" t="s">
        <v>4869</v>
      </c>
      <c r="H84" s="79" t="s">
        <v>4567</v>
      </c>
      <c r="I84" s="82">
        <v>-1</v>
      </c>
      <c r="J84" s="83">
        <f>3.6/12</f>
        <v>0.3</v>
      </c>
      <c r="K84" s="83">
        <v>1.96</v>
      </c>
      <c r="L84" s="84" t="s">
        <v>915</v>
      </c>
      <c r="M84" s="84">
        <v>0.3</v>
      </c>
      <c r="O84" s="84">
        <v>1</v>
      </c>
      <c r="P84" s="82">
        <v>12</v>
      </c>
      <c r="Q84" s="85" t="s">
        <v>5201</v>
      </c>
      <c r="R84" s="79" t="s">
        <v>5203</v>
      </c>
      <c r="S84" s="119" t="s">
        <v>5405</v>
      </c>
      <c r="T84" s="87"/>
    </row>
    <row r="85" spans="1:20" ht="105" x14ac:dyDescent="0.25">
      <c r="A85" s="77" t="s">
        <v>370</v>
      </c>
      <c r="B85" s="77" t="s">
        <v>371</v>
      </c>
      <c r="C85" s="79" t="str">
        <f>IF(F85="9_drop","Drop",IF(OR(E85="1_clear",E85="2_likely")*OR(F85="1_good",F85="2_fair",F85="3_distant",F85="4_lack_data"),"Predictor","Placebo"))</f>
        <v>Predictor</v>
      </c>
      <c r="D85" s="95" t="s">
        <v>5308</v>
      </c>
      <c r="E85" s="78" t="s">
        <v>4279</v>
      </c>
      <c r="F85" s="79" t="s">
        <v>5248</v>
      </c>
      <c r="G85" s="112" t="s">
        <v>4840</v>
      </c>
      <c r="H85" s="88" t="s">
        <v>5142</v>
      </c>
      <c r="I85" s="82">
        <v>-1</v>
      </c>
      <c r="J85" s="83">
        <f>3.95/3</f>
        <v>1.3166666666666667</v>
      </c>
      <c r="K85" s="83">
        <v>11.04</v>
      </c>
      <c r="L85" s="84" t="s">
        <v>1126</v>
      </c>
      <c r="M85" s="84" t="e">
        <v>#N/A</v>
      </c>
      <c r="O85" s="84">
        <v>1</v>
      </c>
      <c r="P85" s="82">
        <v>12</v>
      </c>
      <c r="R85" s="79" t="s">
        <v>5249</v>
      </c>
      <c r="S85" s="119" t="s">
        <v>5406</v>
      </c>
    </row>
    <row r="86" spans="1:20" ht="75" x14ac:dyDescent="0.25">
      <c r="A86" s="77" t="s">
        <v>737</v>
      </c>
      <c r="B86" s="77" t="s">
        <v>733</v>
      </c>
      <c r="C86" s="79" t="str">
        <f>IF(F86="9_drop","Drop",IF(OR(E86="1_clear",E86="2_likely")*OR(F86="1_good",F86="2_fair",F86="3_distant",F86="4_lack_data"),"Predictor","Placebo"))</f>
        <v>Placebo</v>
      </c>
      <c r="D86" s="79" t="s">
        <v>5120</v>
      </c>
      <c r="E86" s="78" t="s">
        <v>5358</v>
      </c>
      <c r="F86" s="79" t="s">
        <v>4606</v>
      </c>
      <c r="G86" s="112" t="s">
        <v>4903</v>
      </c>
      <c r="H86" s="79" t="s">
        <v>5121</v>
      </c>
      <c r="I86" s="84" t="s">
        <v>2204</v>
      </c>
      <c r="J86" s="83" t="s">
        <v>2204</v>
      </c>
      <c r="K86" s="83" t="s">
        <v>2204</v>
      </c>
      <c r="L86" s="84" t="s">
        <v>2204</v>
      </c>
      <c r="M86" s="84" t="s">
        <v>2204</v>
      </c>
      <c r="N86" s="84" t="s">
        <v>2204</v>
      </c>
      <c r="O86" s="84" t="s">
        <v>2204</v>
      </c>
      <c r="P86" s="82">
        <v>6</v>
      </c>
      <c r="R86" s="79" t="s">
        <v>4490</v>
      </c>
      <c r="S86" s="119" t="s">
        <v>5407</v>
      </c>
    </row>
    <row r="87" spans="1:20" ht="30" x14ac:dyDescent="0.25">
      <c r="A87" s="77" t="s">
        <v>288</v>
      </c>
      <c r="B87" s="77" t="s">
        <v>289</v>
      </c>
      <c r="C87" s="79" t="str">
        <f>IF(F87="9_drop","Drop",IF(OR(E87="1_clear",E87="2_likely")*OR(F87="1_good",F87="2_fair",F87="3_distant",F87="4_lack_data"),"Predictor","Placebo"))</f>
        <v>Predictor</v>
      </c>
      <c r="D87" s="79" t="s">
        <v>4651</v>
      </c>
      <c r="E87" s="78" t="s">
        <v>4279</v>
      </c>
      <c r="F87" s="79" t="s">
        <v>4605</v>
      </c>
      <c r="G87" s="112" t="s">
        <v>4562</v>
      </c>
      <c r="H87" s="79" t="s">
        <v>4523</v>
      </c>
      <c r="I87" s="82">
        <v>1</v>
      </c>
      <c r="J87" s="83">
        <v>1.5780000000000001</v>
      </c>
      <c r="K87" s="83">
        <v>3.79</v>
      </c>
      <c r="L87" s="84" t="s">
        <v>915</v>
      </c>
      <c r="M87" s="84">
        <v>0.2</v>
      </c>
      <c r="O87" s="84">
        <v>1</v>
      </c>
      <c r="P87" s="82">
        <v>12</v>
      </c>
      <c r="Q87" s="85" t="s">
        <v>4555</v>
      </c>
      <c r="R87" s="79" t="s">
        <v>4719</v>
      </c>
      <c r="S87" s="119" t="s">
        <v>5408</v>
      </c>
    </row>
    <row r="88" spans="1:20" ht="30" x14ac:dyDescent="0.25">
      <c r="A88" s="77" t="s">
        <v>852</v>
      </c>
      <c r="B88" s="77" t="s">
        <v>853</v>
      </c>
      <c r="C88" s="79" t="str">
        <f>IF(F88="9_drop","Drop",IF(OR(E88="1_clear",E88="2_likely")*OR(F88="1_good",F88="2_fair",F88="3_distant",F88="4_lack_data"),"Predictor","Placebo"))</f>
        <v>Predictor</v>
      </c>
      <c r="D88" s="79" t="s">
        <v>5223</v>
      </c>
      <c r="E88" s="78" t="s">
        <v>4280</v>
      </c>
      <c r="F88" s="79" t="s">
        <v>4606</v>
      </c>
      <c r="G88" s="112" t="s">
        <v>4613</v>
      </c>
      <c r="H88" s="79" t="s">
        <v>5125</v>
      </c>
      <c r="I88" s="82">
        <v>-1</v>
      </c>
      <c r="J88" s="83">
        <v>0.28999999999999998</v>
      </c>
      <c r="K88" s="83">
        <v>2.19</v>
      </c>
      <c r="L88" s="84" t="s">
        <v>1126</v>
      </c>
      <c r="M88" s="84" t="e">
        <v>#N/A</v>
      </c>
      <c r="O88" s="84">
        <v>1</v>
      </c>
      <c r="P88" s="82">
        <v>6</v>
      </c>
      <c r="R88" s="79" t="s">
        <v>4612</v>
      </c>
      <c r="S88" s="119" t="s">
        <v>962</v>
      </c>
    </row>
    <row r="89" spans="1:20" ht="75" x14ac:dyDescent="0.25">
      <c r="A89" s="77" t="s">
        <v>234</v>
      </c>
      <c r="B89" s="77" t="s">
        <v>235</v>
      </c>
      <c r="C89" s="79" t="str">
        <f>IF(F89="9_drop","Drop",IF(OR(E89="1_clear",E89="2_likely")*OR(F89="1_good",F89="2_fair",F89="3_distant",F89="4_lack_data"),"Predictor","Placebo"))</f>
        <v>Placebo</v>
      </c>
      <c r="D89" s="79" t="s">
        <v>4990</v>
      </c>
      <c r="E89" s="78" t="s">
        <v>4282</v>
      </c>
      <c r="F89" s="79" t="s">
        <v>4605</v>
      </c>
      <c r="G89" s="112" t="s">
        <v>4571</v>
      </c>
      <c r="H89" s="79" t="s">
        <v>4711</v>
      </c>
      <c r="I89" s="82">
        <v>1</v>
      </c>
      <c r="J89" s="83">
        <v>0.28000000000000003</v>
      </c>
      <c r="K89" s="83">
        <v>1.08</v>
      </c>
      <c r="L89" s="84" t="s">
        <v>1126</v>
      </c>
      <c r="M89" s="84">
        <v>0.2</v>
      </c>
      <c r="O89" s="84">
        <v>12</v>
      </c>
      <c r="P89" s="82">
        <v>6</v>
      </c>
      <c r="R89" s="79" t="s">
        <v>4740</v>
      </c>
      <c r="S89" s="119" t="s">
        <v>5409</v>
      </c>
    </row>
    <row r="90" spans="1:20" ht="75" x14ac:dyDescent="0.25">
      <c r="A90" s="77" t="s">
        <v>238</v>
      </c>
      <c r="B90" s="77" t="s">
        <v>235</v>
      </c>
      <c r="C90" s="79" t="str">
        <f>IF(F90="9_drop","Drop",IF(OR(E90="1_clear",E90="2_likely")*OR(F90="1_good",F90="2_fair",F90="3_distant",F90="4_lack_data"),"Predictor","Placebo"))</f>
        <v>Placebo</v>
      </c>
      <c r="D90" s="79" t="s">
        <v>4990</v>
      </c>
      <c r="E90" s="78" t="s">
        <v>4282</v>
      </c>
      <c r="F90" s="79" t="s">
        <v>4605</v>
      </c>
      <c r="G90" s="112" t="s">
        <v>4571</v>
      </c>
      <c r="H90" s="79" t="s">
        <v>4711</v>
      </c>
      <c r="I90" s="82">
        <v>1</v>
      </c>
      <c r="J90" s="83">
        <v>0.41</v>
      </c>
      <c r="K90" s="83">
        <v>1.1100000000000001</v>
      </c>
      <c r="L90" s="84" t="s">
        <v>1126</v>
      </c>
      <c r="M90" s="84">
        <v>0.2</v>
      </c>
      <c r="O90" s="84">
        <v>12</v>
      </c>
      <c r="P90" s="82">
        <v>6</v>
      </c>
      <c r="R90" s="79" t="s">
        <v>4740</v>
      </c>
      <c r="S90" s="119" t="s">
        <v>5410</v>
      </c>
    </row>
    <row r="91" spans="1:20" ht="60" x14ac:dyDescent="0.25">
      <c r="A91" s="77" t="s">
        <v>280</v>
      </c>
      <c r="B91" s="77" t="s">
        <v>281</v>
      </c>
      <c r="C91" s="79" t="str">
        <f>IF(F91="9_drop","Drop",IF(OR(E91="1_clear",E91="2_likely")*OR(F91="1_good",F91="2_fair",F91="3_distant",F91="4_lack_data"),"Predictor","Placebo"))</f>
        <v>Predictor</v>
      </c>
      <c r="D91" s="79" t="s">
        <v>4670</v>
      </c>
      <c r="E91" s="78" t="s">
        <v>4279</v>
      </c>
      <c r="F91" s="79" t="s">
        <v>4605</v>
      </c>
      <c r="G91" s="112" t="s">
        <v>4669</v>
      </c>
      <c r="H91" s="79" t="s">
        <v>4593</v>
      </c>
      <c r="I91" s="82">
        <v>1</v>
      </c>
      <c r="J91" s="83">
        <f>2.02/3</f>
        <v>0.67333333333333334</v>
      </c>
      <c r="K91" s="83">
        <v>3.96</v>
      </c>
      <c r="L91" s="84" t="s">
        <v>1126</v>
      </c>
      <c r="M91" s="84">
        <v>0.1</v>
      </c>
      <c r="O91" s="84">
        <v>3</v>
      </c>
      <c r="P91" s="82">
        <v>6</v>
      </c>
      <c r="R91" s="79" t="s">
        <v>4482</v>
      </c>
      <c r="S91" s="119" t="s">
        <v>965</v>
      </c>
    </row>
    <row r="92" spans="1:20" ht="45" x14ac:dyDescent="0.25">
      <c r="A92" s="77" t="s">
        <v>790</v>
      </c>
      <c r="B92" s="77" t="s">
        <v>791</v>
      </c>
      <c r="C92" s="79" t="str">
        <f>IF(F92="9_drop","Drop",IF(OR(E92="1_clear",E92="2_likely")*OR(F92="1_good",F92="2_fair",F92="3_distant",F92="4_lack_data"),"Predictor","Placebo"))</f>
        <v>Predictor</v>
      </c>
      <c r="D92" s="97" t="s">
        <v>5335</v>
      </c>
      <c r="E92" s="78" t="s">
        <v>4279</v>
      </c>
      <c r="F92" s="79" t="s">
        <v>4605</v>
      </c>
      <c r="G92" s="112" t="s">
        <v>4787</v>
      </c>
      <c r="H92" s="79" t="s">
        <v>4684</v>
      </c>
      <c r="I92" s="82">
        <v>-1</v>
      </c>
      <c r="J92" s="83" t="s">
        <v>2204</v>
      </c>
      <c r="K92" s="83">
        <v>8.7100000000000009</v>
      </c>
      <c r="L92" s="84" t="s">
        <v>1126</v>
      </c>
      <c r="M92" s="84" t="s">
        <v>2204</v>
      </c>
      <c r="O92" s="84">
        <v>12</v>
      </c>
      <c r="P92" s="82">
        <v>6</v>
      </c>
      <c r="R92" s="79" t="s">
        <v>4764</v>
      </c>
      <c r="S92" s="119" t="s">
        <v>966</v>
      </c>
    </row>
    <row r="93" spans="1:20" ht="60" x14ac:dyDescent="0.25">
      <c r="A93" s="77" t="s">
        <v>794</v>
      </c>
      <c r="B93" s="77" t="s">
        <v>791</v>
      </c>
      <c r="C93" s="79" t="str">
        <f>IF(F93="9_drop","Drop",IF(OR(E93="1_clear",E93="2_likely")*OR(F93="1_good",F93="2_fair",F93="3_distant",F93="4_lack_data"),"Predictor","Placebo"))</f>
        <v>Predictor</v>
      </c>
      <c r="D93" s="97" t="s">
        <v>5336</v>
      </c>
      <c r="E93" s="78" t="s">
        <v>4279</v>
      </c>
      <c r="F93" s="79" t="s">
        <v>4605</v>
      </c>
      <c r="G93" s="112" t="s">
        <v>4787</v>
      </c>
      <c r="H93" s="79" t="s">
        <v>4684</v>
      </c>
      <c r="I93" s="82">
        <v>-1</v>
      </c>
      <c r="J93" s="83" t="s">
        <v>2204</v>
      </c>
      <c r="K93" s="83">
        <v>4.49</v>
      </c>
      <c r="L93" s="84" t="s">
        <v>1126</v>
      </c>
      <c r="M93" s="84" t="s">
        <v>2204</v>
      </c>
      <c r="O93" s="84">
        <v>12</v>
      </c>
      <c r="P93" s="82">
        <v>6</v>
      </c>
      <c r="R93" s="79" t="s">
        <v>4764</v>
      </c>
      <c r="S93" s="119" t="s">
        <v>967</v>
      </c>
      <c r="T93" s="87"/>
    </row>
    <row r="94" spans="1:20" ht="60" x14ac:dyDescent="0.25">
      <c r="A94" s="77" t="s">
        <v>783</v>
      </c>
      <c r="B94" s="77" t="s">
        <v>784</v>
      </c>
      <c r="C94" s="79" t="str">
        <f>IF(F94="9_drop","Drop",IF(OR(E94="1_clear",E94="2_likely")*OR(F94="1_good",F94="2_fair",F94="3_distant",F94="4_lack_data"),"Predictor","Placebo"))</f>
        <v>Predictor</v>
      </c>
      <c r="D94" s="94" t="s">
        <v>5296</v>
      </c>
      <c r="E94" s="78" t="s">
        <v>4280</v>
      </c>
      <c r="F94" s="79" t="s">
        <v>4605</v>
      </c>
      <c r="G94" s="112" t="s">
        <v>5245</v>
      </c>
      <c r="H94" s="79" t="s">
        <v>4684</v>
      </c>
      <c r="I94" s="82">
        <v>1</v>
      </c>
      <c r="J94" s="83" t="s">
        <v>2204</v>
      </c>
      <c r="K94" s="83">
        <v>3.59</v>
      </c>
      <c r="L94" s="84" t="s">
        <v>1126</v>
      </c>
      <c r="M94" s="84" t="s">
        <v>2204</v>
      </c>
      <c r="O94" s="84">
        <v>1</v>
      </c>
      <c r="P94" s="82">
        <v>6</v>
      </c>
      <c r="R94" s="79" t="s">
        <v>5246</v>
      </c>
      <c r="S94" s="119" t="s">
        <v>969</v>
      </c>
    </row>
    <row r="95" spans="1:20" ht="30" x14ac:dyDescent="0.25">
      <c r="A95" s="77" t="s">
        <v>797</v>
      </c>
      <c r="B95" s="77" t="s">
        <v>791</v>
      </c>
      <c r="C95" s="79" t="str">
        <f>IF(F95="9_drop","Drop",IF(OR(E95="1_clear",E95="2_likely")*OR(F95="1_good",F95="2_fair",F95="3_distant",F95="4_lack_data"),"Predictor","Placebo"))</f>
        <v>Predictor</v>
      </c>
      <c r="D95" s="79" t="s">
        <v>5136</v>
      </c>
      <c r="E95" s="78" t="s">
        <v>4279</v>
      </c>
      <c r="F95" s="79" t="s">
        <v>4605</v>
      </c>
      <c r="G95" s="112" t="s">
        <v>4789</v>
      </c>
      <c r="H95" s="79" t="s">
        <v>4583</v>
      </c>
      <c r="I95" s="82">
        <v>-1</v>
      </c>
      <c r="J95" s="83" t="s">
        <v>2204</v>
      </c>
      <c r="K95" s="83">
        <v>6.25</v>
      </c>
      <c r="L95" s="84" t="s">
        <v>1126</v>
      </c>
      <c r="M95" s="84" t="s">
        <v>2204</v>
      </c>
      <c r="O95" s="84">
        <v>12</v>
      </c>
      <c r="P95" s="82">
        <v>6</v>
      </c>
      <c r="R95" s="79" t="s">
        <v>4788</v>
      </c>
      <c r="S95" s="119" t="s">
        <v>970</v>
      </c>
      <c r="T95" s="87"/>
    </row>
    <row r="96" spans="1:20" ht="60" x14ac:dyDescent="0.25">
      <c r="A96" s="77" t="s">
        <v>800</v>
      </c>
      <c r="B96" s="77" t="s">
        <v>791</v>
      </c>
      <c r="C96" s="79" t="str">
        <f>IF(F96="9_drop","Drop",IF(OR(E96="1_clear",E96="2_likely")*OR(F96="1_good",F96="2_fair",F96="3_distant",F96="4_lack_data"),"Predictor","Placebo"))</f>
        <v>Predictor</v>
      </c>
      <c r="D96" s="79" t="s">
        <v>5063</v>
      </c>
      <c r="E96" s="78" t="s">
        <v>4279</v>
      </c>
      <c r="F96" s="79" t="s">
        <v>4605</v>
      </c>
      <c r="G96" s="112" t="s">
        <v>4787</v>
      </c>
      <c r="H96" s="79" t="s">
        <v>4684</v>
      </c>
      <c r="I96" s="82">
        <v>-1</v>
      </c>
      <c r="J96" s="83" t="s">
        <v>2204</v>
      </c>
      <c r="K96" s="83">
        <v>8.01</v>
      </c>
      <c r="L96" s="84" t="s">
        <v>1126</v>
      </c>
      <c r="M96" s="84" t="s">
        <v>2204</v>
      </c>
      <c r="O96" s="84">
        <v>12</v>
      </c>
      <c r="P96" s="82">
        <v>6</v>
      </c>
      <c r="R96" s="79" t="s">
        <v>4764</v>
      </c>
      <c r="S96" s="119" t="s">
        <v>971</v>
      </c>
    </row>
    <row r="97" spans="1:20" ht="30" x14ac:dyDescent="0.25">
      <c r="A97" s="77" t="s">
        <v>802</v>
      </c>
      <c r="B97" s="77" t="s">
        <v>791</v>
      </c>
      <c r="C97" s="79" t="str">
        <f>IF(F97="9_drop","Drop",IF(OR(E97="1_clear",E97="2_likely")*OR(F97="1_good",F97="2_fair",F97="3_distant",F97="4_lack_data"),"Predictor","Placebo"))</f>
        <v>Predictor</v>
      </c>
      <c r="D97" s="97" t="s">
        <v>5337</v>
      </c>
      <c r="E97" s="78" t="s">
        <v>4279</v>
      </c>
      <c r="F97" s="79" t="s">
        <v>4605</v>
      </c>
      <c r="G97" s="112" t="s">
        <v>4787</v>
      </c>
      <c r="H97" s="79" t="s">
        <v>4684</v>
      </c>
      <c r="I97" s="82">
        <v>-1</v>
      </c>
      <c r="J97" s="83" t="s">
        <v>2204</v>
      </c>
      <c r="K97" s="83">
        <v>3.38</v>
      </c>
      <c r="L97" s="84" t="s">
        <v>1126</v>
      </c>
      <c r="M97" s="84" t="s">
        <v>2204</v>
      </c>
      <c r="O97" s="84">
        <v>12</v>
      </c>
      <c r="P97" s="82">
        <v>6</v>
      </c>
      <c r="R97" s="79" t="s">
        <v>4764</v>
      </c>
      <c r="S97" s="119" t="s">
        <v>972</v>
      </c>
      <c r="T97" s="87"/>
    </row>
    <row r="98" spans="1:20" ht="90" x14ac:dyDescent="0.25">
      <c r="A98" s="77" t="s">
        <v>805</v>
      </c>
      <c r="B98" s="77" t="s">
        <v>791</v>
      </c>
      <c r="C98" s="79" t="str">
        <f>IF(F98="9_drop","Drop",IF(OR(E98="1_clear",E98="2_likely")*OR(F98="1_good",F98="2_fair",F98="3_distant",F98="4_lack_data"),"Predictor","Placebo"))</f>
        <v>Predictor</v>
      </c>
      <c r="D98" s="79" t="s">
        <v>5113</v>
      </c>
      <c r="E98" s="78" t="s">
        <v>4279</v>
      </c>
      <c r="F98" s="79" t="s">
        <v>4605</v>
      </c>
      <c r="G98" s="112" t="s">
        <v>4905</v>
      </c>
      <c r="H98" s="79" t="s">
        <v>4684</v>
      </c>
      <c r="I98" s="82">
        <v>1</v>
      </c>
      <c r="J98" s="83" t="s">
        <v>2204</v>
      </c>
      <c r="K98" s="83">
        <v>5.85</v>
      </c>
      <c r="L98" s="84" t="s">
        <v>1126</v>
      </c>
      <c r="M98" s="84" t="s">
        <v>2204</v>
      </c>
      <c r="O98" s="84">
        <v>12</v>
      </c>
      <c r="P98" s="82">
        <v>6</v>
      </c>
      <c r="S98" s="119" t="s">
        <v>5411</v>
      </c>
    </row>
    <row r="99" spans="1:20" ht="45" x14ac:dyDescent="0.25">
      <c r="A99" s="77" t="s">
        <v>808</v>
      </c>
      <c r="B99" s="77" t="s">
        <v>791</v>
      </c>
      <c r="C99" s="79" t="str">
        <f>IF(F99="9_drop","Drop",IF(OR(E99="1_clear",E99="2_likely")*OR(F99="1_good",F99="2_fair",F99="3_distant",F99="4_lack_data"),"Predictor","Placebo"))</f>
        <v>Placebo</v>
      </c>
      <c r="D99" s="97" t="s">
        <v>5334</v>
      </c>
      <c r="E99" s="78" t="s">
        <v>4282</v>
      </c>
      <c r="F99" s="79" t="s">
        <v>4605</v>
      </c>
      <c r="G99" s="112" t="s">
        <v>4906</v>
      </c>
      <c r="H99" s="79" t="s">
        <v>4684</v>
      </c>
      <c r="I99" s="82">
        <v>-1</v>
      </c>
      <c r="J99" s="83" t="s">
        <v>2204</v>
      </c>
      <c r="K99" s="83">
        <v>0.43</v>
      </c>
      <c r="L99" s="84" t="s">
        <v>1126</v>
      </c>
      <c r="M99" s="84" t="s">
        <v>2204</v>
      </c>
      <c r="O99" s="84">
        <v>12</v>
      </c>
      <c r="P99" s="82">
        <v>6</v>
      </c>
      <c r="S99" s="121" t="s">
        <v>5412</v>
      </c>
    </row>
    <row r="100" spans="1:20" ht="60" x14ac:dyDescent="0.25">
      <c r="A100" s="77" t="s">
        <v>565</v>
      </c>
      <c r="B100" s="77" t="s">
        <v>562</v>
      </c>
      <c r="C100" s="79" t="str">
        <f>IF(F100="9_drop","Drop",IF(OR(E100="1_clear",E100="2_likely")*OR(F100="1_good",F100="2_fair",F100="3_distant",F100="4_lack_data"),"Predictor","Placebo"))</f>
        <v>Placebo</v>
      </c>
      <c r="D100" s="79" t="s">
        <v>5120</v>
      </c>
      <c r="E100" s="78" t="s">
        <v>5358</v>
      </c>
      <c r="F100" s="79" t="s">
        <v>4606</v>
      </c>
      <c r="G100" s="112" t="s">
        <v>4818</v>
      </c>
      <c r="H100" s="79" t="s">
        <v>4878</v>
      </c>
      <c r="I100" s="82" t="s">
        <v>2204</v>
      </c>
      <c r="J100" s="93" t="s">
        <v>2204</v>
      </c>
      <c r="K100" s="93" t="s">
        <v>2204</v>
      </c>
      <c r="L100" s="82" t="s">
        <v>2204</v>
      </c>
      <c r="M100" s="82" t="s">
        <v>2204</v>
      </c>
      <c r="N100" s="82" t="s">
        <v>2204</v>
      </c>
      <c r="O100" s="82" t="s">
        <v>2204</v>
      </c>
      <c r="P100" s="82" t="s">
        <v>2204</v>
      </c>
      <c r="R100" s="79" t="s">
        <v>4876</v>
      </c>
      <c r="S100" s="121" t="s">
        <v>5413</v>
      </c>
    </row>
    <row r="101" spans="1:20" ht="75" x14ac:dyDescent="0.25">
      <c r="A101" s="77" t="s">
        <v>684</v>
      </c>
      <c r="B101" s="77" t="s">
        <v>685</v>
      </c>
      <c r="C101" s="79" t="str">
        <f>IF(F101="9_drop","Drop",IF(OR(E101="1_clear",E101="2_likely")*OR(F101="1_good",F101="2_fair",F101="3_distant",F101="4_lack_data"),"Predictor","Placebo"))</f>
        <v>Predictor</v>
      </c>
      <c r="D101" s="79" t="s">
        <v>4946</v>
      </c>
      <c r="E101" s="78" t="s">
        <v>4279</v>
      </c>
      <c r="F101" s="79" t="s">
        <v>4606</v>
      </c>
      <c r="G101" s="112" t="s">
        <v>4928</v>
      </c>
      <c r="H101" s="88" t="s">
        <v>4939</v>
      </c>
      <c r="I101" s="82">
        <v>1</v>
      </c>
      <c r="J101" s="83">
        <f>7.5/12</f>
        <v>0.625</v>
      </c>
      <c r="K101" s="83">
        <v>3.37</v>
      </c>
      <c r="L101" s="84" t="s">
        <v>1126</v>
      </c>
      <c r="M101" s="78" t="s">
        <v>2204</v>
      </c>
      <c r="O101" s="84">
        <v>1</v>
      </c>
      <c r="P101" s="82">
        <v>12</v>
      </c>
      <c r="Q101" s="85" t="s">
        <v>4930</v>
      </c>
      <c r="R101" s="79" t="s">
        <v>4940</v>
      </c>
      <c r="S101" s="119" t="s">
        <v>5414</v>
      </c>
    </row>
    <row r="102" spans="1:20" ht="120" x14ac:dyDescent="0.25">
      <c r="A102" s="77" t="s">
        <v>689</v>
      </c>
      <c r="B102" s="77" t="s">
        <v>685</v>
      </c>
      <c r="C102" s="79" t="str">
        <f>IF(F102="9_drop","Drop",IF(OR(E102="1_clear",E102="2_likely")*OR(F102="1_good",F102="2_fair",F102="3_distant",F102="4_lack_data"),"Predictor","Placebo"))</f>
        <v>Predictor</v>
      </c>
      <c r="D102" s="79" t="s">
        <v>4948</v>
      </c>
      <c r="E102" s="78" t="s">
        <v>4279</v>
      </c>
      <c r="F102" s="79" t="s">
        <v>4606</v>
      </c>
      <c r="G102" s="112" t="s">
        <v>4929</v>
      </c>
      <c r="H102" s="88" t="s">
        <v>4939</v>
      </c>
      <c r="I102" s="82">
        <v>-1</v>
      </c>
      <c r="J102" s="83">
        <f>11/12</f>
        <v>0.91666666666666663</v>
      </c>
      <c r="K102" s="83">
        <v>6.33</v>
      </c>
      <c r="L102" s="84" t="s">
        <v>1126</v>
      </c>
      <c r="M102" s="78" t="s">
        <v>2204</v>
      </c>
      <c r="O102" s="84">
        <v>1</v>
      </c>
      <c r="P102" s="82">
        <v>12</v>
      </c>
      <c r="Q102" s="85" t="s">
        <v>4930</v>
      </c>
      <c r="R102" s="79" t="s">
        <v>4947</v>
      </c>
      <c r="S102" s="119" t="s">
        <v>5415</v>
      </c>
    </row>
    <row r="103" spans="1:20" ht="90" x14ac:dyDescent="0.25">
      <c r="A103" s="77" t="s">
        <v>5039</v>
      </c>
      <c r="B103" s="77" t="s">
        <v>521</v>
      </c>
      <c r="C103" s="79" t="str">
        <f>IF(F103="9_drop","Drop",IF(OR(E103="1_clear",E103="2_likely")*OR(F103="1_good",F103="2_fair",F103="3_distant",F103="4_lack_data"),"Predictor","Placebo"))</f>
        <v>Predictor</v>
      </c>
      <c r="D103" s="79" t="s">
        <v>5041</v>
      </c>
      <c r="E103" s="78" t="s">
        <v>4279</v>
      </c>
      <c r="F103" s="79" t="s">
        <v>4605</v>
      </c>
      <c r="G103" s="112" t="s">
        <v>5040</v>
      </c>
      <c r="H103" s="79" t="s">
        <v>4567</v>
      </c>
      <c r="I103" s="82">
        <v>1</v>
      </c>
      <c r="J103" s="83">
        <v>0.36</v>
      </c>
      <c r="K103" s="83">
        <f>36/71*SQRT(12*(2012-1927))</f>
        <v>16.193630963835695</v>
      </c>
      <c r="L103" s="84" t="s">
        <v>1126</v>
      </c>
      <c r="M103" s="84" t="s">
        <v>2204</v>
      </c>
      <c r="O103" s="84">
        <v>1</v>
      </c>
      <c r="P103" s="82">
        <v>12</v>
      </c>
      <c r="Q103" s="85" t="s">
        <v>4555</v>
      </c>
      <c r="S103" s="119" t="s">
        <v>5416</v>
      </c>
    </row>
    <row r="104" spans="1:20" ht="120" x14ac:dyDescent="0.25">
      <c r="A104" s="77" t="s">
        <v>706</v>
      </c>
      <c r="B104" s="77" t="s">
        <v>5292</v>
      </c>
      <c r="C104" s="79" t="str">
        <f>IF(F104="9_drop","Drop",IF(OR(E104="1_clear",E104="2_likely")*OR(F104="1_good",F104="2_fair",F104="3_distant",F104="4_lack_data"),"Predictor","Placebo"))</f>
        <v>Placebo</v>
      </c>
      <c r="D104" s="79" t="s">
        <v>4546</v>
      </c>
      <c r="E104" s="78" t="s">
        <v>5358</v>
      </c>
      <c r="F104" s="79" t="s">
        <v>4605</v>
      </c>
      <c r="G104" s="112" t="s">
        <v>4545</v>
      </c>
      <c r="H104" s="79" t="s">
        <v>4530</v>
      </c>
      <c r="I104" s="82">
        <v>1</v>
      </c>
      <c r="J104" s="83" t="s">
        <v>2204</v>
      </c>
      <c r="K104" s="83" t="s">
        <v>2204</v>
      </c>
      <c r="L104" s="84" t="s">
        <v>1126</v>
      </c>
      <c r="M104" s="84">
        <v>0.25</v>
      </c>
      <c r="N104" s="84" t="s">
        <v>2204</v>
      </c>
      <c r="O104" s="84">
        <v>1</v>
      </c>
      <c r="P104" s="82">
        <v>12</v>
      </c>
      <c r="Q104" s="85" t="s">
        <v>4554</v>
      </c>
      <c r="R104" s="79" t="s">
        <v>5045</v>
      </c>
      <c r="S104" s="119" t="s">
        <v>5417</v>
      </c>
    </row>
    <row r="105" spans="1:20" x14ac:dyDescent="0.25">
      <c r="A105" s="77" t="s">
        <v>5149</v>
      </c>
      <c r="B105" s="2" t="s">
        <v>5292</v>
      </c>
      <c r="C105" s="79" t="str">
        <f>IF(F105="9_drop","Drop",IF(OR(E105="1_clear",E105="2_likely")*OR(F105="1_good",F105="2_fair",F105="3_distant",F105="4_lack_data"),"Predictor","Placebo"))</f>
        <v>Placebo</v>
      </c>
      <c r="D105" s="79" t="s">
        <v>4510</v>
      </c>
      <c r="E105" s="78" t="s">
        <v>5358</v>
      </c>
      <c r="F105" s="97" t="s">
        <v>2204</v>
      </c>
      <c r="G105" s="112" t="s">
        <v>2204</v>
      </c>
      <c r="H105" s="79" t="s">
        <v>2204</v>
      </c>
      <c r="I105" s="81" t="s">
        <v>2204</v>
      </c>
      <c r="J105" s="81" t="s">
        <v>2204</v>
      </c>
      <c r="K105" s="81" t="s">
        <v>2204</v>
      </c>
      <c r="L105" s="81" t="s">
        <v>2204</v>
      </c>
      <c r="M105" s="81" t="s">
        <v>2204</v>
      </c>
      <c r="N105" s="81" t="s">
        <v>2204</v>
      </c>
      <c r="O105" s="81" t="s">
        <v>2204</v>
      </c>
      <c r="P105" s="81" t="s">
        <v>2204</v>
      </c>
      <c r="Q105" s="81" t="s">
        <v>2204</v>
      </c>
      <c r="R105" s="79" t="s">
        <v>5153</v>
      </c>
    </row>
    <row r="106" spans="1:20" ht="135" x14ac:dyDescent="0.25">
      <c r="A106" s="77" t="s">
        <v>5042</v>
      </c>
      <c r="B106" s="77" t="s">
        <v>1750</v>
      </c>
      <c r="C106" s="79" t="str">
        <f>IF(F106="9_drop","Drop",IF(OR(E106="1_clear",E106="2_likely")*OR(F106="1_good",F106="2_fair",F106="3_distant",F106="4_lack_data"),"Predictor","Placebo"))</f>
        <v>Predictor</v>
      </c>
      <c r="D106" s="79" t="s">
        <v>5064</v>
      </c>
      <c r="E106" s="78" t="s">
        <v>4279</v>
      </c>
      <c r="F106" s="79" t="s">
        <v>4606</v>
      </c>
      <c r="G106" s="112" t="s">
        <v>5044</v>
      </c>
      <c r="H106" s="81" t="s">
        <v>4583</v>
      </c>
      <c r="I106" s="78">
        <v>1</v>
      </c>
      <c r="J106" s="91" t="s">
        <v>2204</v>
      </c>
      <c r="K106" s="91">
        <v>6.3</v>
      </c>
      <c r="L106" s="78" t="s">
        <v>2204</v>
      </c>
      <c r="M106" s="78" t="s">
        <v>2204</v>
      </c>
      <c r="N106" s="78" t="s">
        <v>2204</v>
      </c>
      <c r="O106" s="78" t="s">
        <v>2204</v>
      </c>
      <c r="P106" s="78" t="s">
        <v>2204</v>
      </c>
      <c r="Q106" s="78" t="s">
        <v>2204</v>
      </c>
      <c r="R106" s="79" t="s">
        <v>5250</v>
      </c>
      <c r="S106" s="119" t="s">
        <v>5418</v>
      </c>
    </row>
    <row r="107" spans="1:20" ht="105" x14ac:dyDescent="0.25">
      <c r="A107" s="77" t="s">
        <v>1688</v>
      </c>
      <c r="B107" s="77" t="s">
        <v>3168</v>
      </c>
      <c r="C107" s="79" t="str">
        <f>IF(F107="9_drop","Drop",IF(OR(E107="1_clear",E107="2_likely")*OR(F107="1_good",F107="2_fair",F107="3_distant",F107="4_lack_data"),"Predictor","Placebo"))</f>
        <v>Predictor</v>
      </c>
      <c r="D107" s="79" t="s">
        <v>5133</v>
      </c>
      <c r="E107" s="78" t="s">
        <v>4279</v>
      </c>
      <c r="F107" s="79" t="s">
        <v>4605</v>
      </c>
      <c r="G107" s="112" t="s">
        <v>4875</v>
      </c>
      <c r="H107" s="79" t="s">
        <v>4583</v>
      </c>
      <c r="I107" s="82">
        <v>-1</v>
      </c>
      <c r="J107" s="83" t="s">
        <v>2204</v>
      </c>
      <c r="K107" s="83">
        <v>8.85</v>
      </c>
      <c r="L107" s="84" t="s">
        <v>1126</v>
      </c>
      <c r="M107" s="84" t="s">
        <v>2204</v>
      </c>
      <c r="O107" s="84">
        <v>1</v>
      </c>
      <c r="P107" s="82">
        <v>6</v>
      </c>
      <c r="R107" s="108" t="s">
        <v>5363</v>
      </c>
      <c r="S107" s="119" t="s">
        <v>5419</v>
      </c>
    </row>
    <row r="108" spans="1:20" ht="75" x14ac:dyDescent="0.25">
      <c r="A108" s="77" t="s">
        <v>226</v>
      </c>
      <c r="B108" s="77" t="s">
        <v>5283</v>
      </c>
      <c r="C108" s="79" t="str">
        <f>IF(F108="9_drop","Drop",IF(OR(E108="1_clear",E108="2_likely")*OR(F108="1_good",F108="2_fair",F108="3_distant",F108="4_lack_data"),"Predictor","Placebo"))</f>
        <v>Predictor</v>
      </c>
      <c r="D108" s="79" t="s">
        <v>4653</v>
      </c>
      <c r="E108" s="78" t="s">
        <v>4279</v>
      </c>
      <c r="F108" s="79" t="s">
        <v>4605</v>
      </c>
      <c r="G108" s="112" t="s">
        <v>4529</v>
      </c>
      <c r="H108" s="79" t="s">
        <v>4583</v>
      </c>
      <c r="I108" s="82">
        <v>-1</v>
      </c>
      <c r="J108" s="83" t="s">
        <v>2204</v>
      </c>
      <c r="K108" s="83">
        <v>2.86</v>
      </c>
      <c r="L108" s="84" t="s">
        <v>1126</v>
      </c>
      <c r="M108" s="84" t="s">
        <v>2204</v>
      </c>
      <c r="O108" s="84">
        <v>1</v>
      </c>
      <c r="P108" s="82">
        <v>12</v>
      </c>
      <c r="R108" s="79" t="s">
        <v>5022</v>
      </c>
      <c r="S108" s="119" t="s">
        <v>980</v>
      </c>
    </row>
    <row r="109" spans="1:20" ht="45" x14ac:dyDescent="0.25">
      <c r="A109" s="77" t="s">
        <v>4950</v>
      </c>
      <c r="B109" s="77" t="s">
        <v>150</v>
      </c>
      <c r="C109" s="79" t="str">
        <f>IF(F109="9_drop","Drop",IF(OR(E109="1_clear",E109="2_likely")*OR(F109="1_good",F109="2_fair",F109="3_distant",F109="4_lack_data"),"Predictor","Placebo"))</f>
        <v>Predictor</v>
      </c>
      <c r="D109" s="103" t="s">
        <v>5346</v>
      </c>
      <c r="E109" s="78" t="s">
        <v>4280</v>
      </c>
      <c r="F109" s="79" t="s">
        <v>5248</v>
      </c>
      <c r="G109" s="112" t="s">
        <v>4563</v>
      </c>
      <c r="H109" s="88" t="s">
        <v>5141</v>
      </c>
      <c r="I109" s="82">
        <v>-1</v>
      </c>
      <c r="J109" s="83" t="s">
        <v>2204</v>
      </c>
      <c r="K109" s="83" t="s">
        <v>2204</v>
      </c>
      <c r="L109" s="84" t="s">
        <v>1126</v>
      </c>
      <c r="M109" s="84" t="e">
        <v>#N/A</v>
      </c>
      <c r="O109" s="84">
        <v>1</v>
      </c>
      <c r="P109" s="82">
        <v>12</v>
      </c>
      <c r="R109" s="79" t="s">
        <v>4736</v>
      </c>
      <c r="S109" s="119" t="s">
        <v>5420</v>
      </c>
    </row>
    <row r="110" spans="1:20" ht="60" x14ac:dyDescent="0.25">
      <c r="A110" s="77" t="s">
        <v>97</v>
      </c>
      <c r="B110" s="77" t="s">
        <v>98</v>
      </c>
      <c r="C110" s="79" t="str">
        <f>IF(F110="9_drop","Drop",IF(OR(E110="1_clear",E110="2_likely")*OR(F110="1_good",F110="2_fair",F110="3_distant",F110="4_lack_data"),"Predictor","Placebo"))</f>
        <v>Placebo</v>
      </c>
      <c r="D110" s="79" t="s">
        <v>4981</v>
      </c>
      <c r="E110" s="78" t="s">
        <v>4282</v>
      </c>
      <c r="F110" s="79" t="s">
        <v>4605</v>
      </c>
      <c r="G110" s="112" t="s">
        <v>4573</v>
      </c>
      <c r="H110" s="79" t="s">
        <v>4523</v>
      </c>
      <c r="I110" s="82">
        <v>1</v>
      </c>
      <c r="J110" s="83">
        <v>0.11</v>
      </c>
      <c r="K110" s="83">
        <v>0.6</v>
      </c>
      <c r="L110" s="84" t="s">
        <v>1126</v>
      </c>
      <c r="M110" s="84">
        <v>0.2</v>
      </c>
      <c r="O110" s="84">
        <v>1</v>
      </c>
      <c r="P110" s="82">
        <v>6</v>
      </c>
      <c r="Q110" s="85" t="s">
        <v>4556</v>
      </c>
      <c r="R110" s="79" t="s">
        <v>4497</v>
      </c>
      <c r="S110" s="119" t="s">
        <v>5421</v>
      </c>
    </row>
    <row r="111" spans="1:20" ht="120" x14ac:dyDescent="0.25">
      <c r="A111" s="77" t="s">
        <v>443</v>
      </c>
      <c r="B111" s="77" t="s">
        <v>5287</v>
      </c>
      <c r="C111" s="79" t="str">
        <f>IF(F111="9_drop","Drop",IF(OR(E111="1_clear",E111="2_likely")*OR(F111="1_good",F111="2_fair",F111="3_distant",F111="4_lack_data"),"Predictor","Placebo"))</f>
        <v>Placebo</v>
      </c>
      <c r="D111" s="79" t="s">
        <v>4864</v>
      </c>
      <c r="E111" s="78" t="s">
        <v>5358</v>
      </c>
      <c r="F111" s="79" t="s">
        <v>2204</v>
      </c>
      <c r="G111" s="112" t="s">
        <v>4575</v>
      </c>
      <c r="I111" s="78" t="s">
        <v>2204</v>
      </c>
      <c r="J111" s="91" t="s">
        <v>2204</v>
      </c>
      <c r="K111" s="91" t="s">
        <v>2204</v>
      </c>
      <c r="L111" s="78" t="s">
        <v>2204</v>
      </c>
      <c r="M111" s="78" t="s">
        <v>2204</v>
      </c>
      <c r="N111" s="78" t="s">
        <v>2204</v>
      </c>
      <c r="O111" s="78" t="s">
        <v>2204</v>
      </c>
      <c r="P111" s="78" t="s">
        <v>2204</v>
      </c>
      <c r="Q111" s="78" t="s">
        <v>2204</v>
      </c>
      <c r="R111" s="79" t="s">
        <v>4862</v>
      </c>
      <c r="S111" s="119" t="s">
        <v>5422</v>
      </c>
    </row>
    <row r="112" spans="1:20" ht="90" x14ac:dyDescent="0.25">
      <c r="A112" s="77" t="s">
        <v>69</v>
      </c>
      <c r="B112" s="77" t="s">
        <v>70</v>
      </c>
      <c r="C112" s="79" t="str">
        <f>IF(F112="9_drop","Drop",IF(OR(E112="1_clear",E112="2_likely")*OR(F112="1_good",F112="2_fair",F112="3_distant",F112="4_lack_data"),"Predictor","Placebo"))</f>
        <v>Predictor</v>
      </c>
      <c r="D112" s="95" t="s">
        <v>5301</v>
      </c>
      <c r="E112" s="78" t="s">
        <v>4279</v>
      </c>
      <c r="F112" s="95" t="s">
        <v>4606</v>
      </c>
      <c r="G112" s="112" t="s">
        <v>4621</v>
      </c>
      <c r="H112" s="79" t="s">
        <v>4567</v>
      </c>
      <c r="I112" s="90">
        <v>1</v>
      </c>
      <c r="J112" s="83">
        <f>4.33/12</f>
        <v>0.36083333333333334</v>
      </c>
      <c r="K112" s="83">
        <v>2.67</v>
      </c>
      <c r="L112" s="84" t="s">
        <v>1126</v>
      </c>
      <c r="M112" s="84" t="e">
        <v>#N/A</v>
      </c>
      <c r="O112" s="84">
        <v>12</v>
      </c>
      <c r="P112" s="90">
        <v>6</v>
      </c>
      <c r="Q112" s="76" t="s">
        <v>4552</v>
      </c>
      <c r="R112" s="79" t="s">
        <v>4622</v>
      </c>
      <c r="S112" s="119" t="s">
        <v>984</v>
      </c>
    </row>
    <row r="113" spans="1:19" ht="75" x14ac:dyDescent="0.25">
      <c r="A113" s="77" t="s">
        <v>312</v>
      </c>
      <c r="B113" s="77" t="s">
        <v>313</v>
      </c>
      <c r="C113" s="79" t="str">
        <f>IF(F113="9_drop","Drop",IF(OR(E113="1_clear",E113="2_likely")*OR(F113="1_good",F113="2_fair",F113="3_distant",F113="4_lack_data"),"Predictor","Placebo"))</f>
        <v>Predictor</v>
      </c>
      <c r="D113" s="79" t="s">
        <v>4737</v>
      </c>
      <c r="E113" s="78" t="s">
        <v>4279</v>
      </c>
      <c r="F113" s="79" t="s">
        <v>4606</v>
      </c>
      <c r="G113" s="112" t="s">
        <v>4568</v>
      </c>
      <c r="H113" s="79" t="s">
        <v>4567</v>
      </c>
      <c r="I113" s="82">
        <v>-1</v>
      </c>
      <c r="J113" s="83">
        <v>0.48</v>
      </c>
      <c r="K113" s="83">
        <v>5.08</v>
      </c>
      <c r="L113" s="84" t="s">
        <v>1126</v>
      </c>
      <c r="M113" s="84">
        <v>0.2</v>
      </c>
      <c r="O113" s="84">
        <v>1</v>
      </c>
      <c r="P113" s="82">
        <v>12</v>
      </c>
      <c r="R113" s="79" t="s">
        <v>4569</v>
      </c>
      <c r="S113" s="119" t="s">
        <v>5423</v>
      </c>
    </row>
    <row r="114" spans="1:19" ht="60" x14ac:dyDescent="0.25">
      <c r="A114" s="77" t="s">
        <v>454</v>
      </c>
      <c r="B114" s="77" t="s">
        <v>5287</v>
      </c>
      <c r="C114" s="79" t="str">
        <f>IF(F114="9_drop","Drop",IF(OR(E114="1_clear",E114="2_likely")*OR(F114="1_good",F114="2_fair",F114="3_distant",F114="4_lack_data"),"Predictor","Placebo"))</f>
        <v>Placebo</v>
      </c>
      <c r="D114" s="79" t="s">
        <v>4864</v>
      </c>
      <c r="E114" s="78" t="s">
        <v>5358</v>
      </c>
      <c r="F114" s="79" t="s">
        <v>2204</v>
      </c>
      <c r="G114" s="112" t="s">
        <v>4575</v>
      </c>
      <c r="I114" s="78" t="s">
        <v>2204</v>
      </c>
      <c r="J114" s="91" t="s">
        <v>2204</v>
      </c>
      <c r="K114" s="91" t="s">
        <v>2204</v>
      </c>
      <c r="L114" s="78" t="s">
        <v>2204</v>
      </c>
      <c r="M114" s="78" t="s">
        <v>2204</v>
      </c>
      <c r="N114" s="78" t="s">
        <v>2204</v>
      </c>
      <c r="O114" s="78" t="s">
        <v>2204</v>
      </c>
      <c r="P114" s="78" t="s">
        <v>2204</v>
      </c>
      <c r="Q114" s="78" t="s">
        <v>2204</v>
      </c>
      <c r="R114" s="79" t="s">
        <v>4862</v>
      </c>
      <c r="S114" s="119" t="s">
        <v>5424</v>
      </c>
    </row>
    <row r="115" spans="1:19" ht="45" x14ac:dyDescent="0.25">
      <c r="A115" s="77" t="s">
        <v>458</v>
      </c>
      <c r="B115" s="77" t="s">
        <v>5287</v>
      </c>
      <c r="C115" s="79" t="str">
        <f>IF(F115="9_drop","Drop",IF(OR(E115="1_clear",E115="2_likely")*OR(F115="1_good",F115="2_fair",F115="3_distant",F115="4_lack_data"),"Predictor","Placebo"))</f>
        <v>Placebo</v>
      </c>
      <c r="D115" s="79" t="s">
        <v>4864</v>
      </c>
      <c r="E115" s="78" t="s">
        <v>5358</v>
      </c>
      <c r="F115" s="79" t="s">
        <v>2204</v>
      </c>
      <c r="G115" s="112" t="s">
        <v>4575</v>
      </c>
      <c r="I115" s="78" t="s">
        <v>2204</v>
      </c>
      <c r="J115" s="91" t="s">
        <v>2204</v>
      </c>
      <c r="K115" s="91" t="s">
        <v>2204</v>
      </c>
      <c r="L115" s="78" t="s">
        <v>2204</v>
      </c>
      <c r="M115" s="78" t="s">
        <v>2204</v>
      </c>
      <c r="N115" s="78" t="s">
        <v>2204</v>
      </c>
      <c r="O115" s="78" t="s">
        <v>2204</v>
      </c>
      <c r="P115" s="78" t="s">
        <v>2204</v>
      </c>
      <c r="Q115" s="78" t="s">
        <v>2204</v>
      </c>
      <c r="R115" s="79" t="s">
        <v>4862</v>
      </c>
      <c r="S115" s="119" t="s">
        <v>5425</v>
      </c>
    </row>
    <row r="116" spans="1:19" ht="45" x14ac:dyDescent="0.25">
      <c r="A116" s="77" t="s">
        <v>461</v>
      </c>
      <c r="B116" s="77" t="s">
        <v>5287</v>
      </c>
      <c r="C116" s="79" t="str">
        <f>IF(F116="9_drop","Drop",IF(OR(E116="1_clear",E116="2_likely")*OR(F116="1_good",F116="2_fair",F116="3_distant",F116="4_lack_data"),"Predictor","Placebo"))</f>
        <v>Placebo</v>
      </c>
      <c r="D116" s="79" t="s">
        <v>4864</v>
      </c>
      <c r="E116" s="78" t="s">
        <v>5358</v>
      </c>
      <c r="F116" s="79" t="s">
        <v>2204</v>
      </c>
      <c r="G116" s="112" t="s">
        <v>4575</v>
      </c>
      <c r="I116" s="78" t="s">
        <v>2204</v>
      </c>
      <c r="J116" s="91" t="s">
        <v>2204</v>
      </c>
      <c r="K116" s="91" t="s">
        <v>2204</v>
      </c>
      <c r="L116" s="78" t="s">
        <v>2204</v>
      </c>
      <c r="M116" s="78" t="s">
        <v>2204</v>
      </c>
      <c r="N116" s="78" t="s">
        <v>2204</v>
      </c>
      <c r="O116" s="78" t="s">
        <v>2204</v>
      </c>
      <c r="P116" s="78" t="s">
        <v>2204</v>
      </c>
      <c r="Q116" s="78" t="s">
        <v>2204</v>
      </c>
      <c r="R116" s="79" t="s">
        <v>4862</v>
      </c>
      <c r="S116" s="119" t="s">
        <v>5426</v>
      </c>
    </row>
    <row r="117" spans="1:19" ht="120" x14ac:dyDescent="0.25">
      <c r="A117" s="77" t="s">
        <v>5052</v>
      </c>
      <c r="B117" s="77" t="s">
        <v>664</v>
      </c>
      <c r="C117" s="79" t="str">
        <f>IF(F117="9_drop","Drop",IF(OR(E117="1_clear",E117="2_likely")*OR(F117="1_good",F117="2_fair",F117="3_distant",F117="4_lack_data"),"Predictor","Placebo"))</f>
        <v>Predictor</v>
      </c>
      <c r="D117" s="79" t="s">
        <v>5056</v>
      </c>
      <c r="E117" s="78" t="s">
        <v>4279</v>
      </c>
      <c r="F117" s="79" t="s">
        <v>4605</v>
      </c>
      <c r="G117" s="112" t="s">
        <v>5054</v>
      </c>
      <c r="H117" s="79" t="s">
        <v>4592</v>
      </c>
      <c r="I117" s="82">
        <v>1</v>
      </c>
      <c r="J117" s="83">
        <v>0.95699999999999996</v>
      </c>
      <c r="K117" s="83">
        <v>9.51</v>
      </c>
      <c r="L117" s="84" t="s">
        <v>1126</v>
      </c>
      <c r="M117" s="84">
        <v>0.2</v>
      </c>
      <c r="O117" s="84">
        <v>1</v>
      </c>
      <c r="P117" s="82">
        <v>12</v>
      </c>
      <c r="Q117" s="85" t="s">
        <v>4555</v>
      </c>
      <c r="R117" s="79" t="s">
        <v>5055</v>
      </c>
      <c r="S117" s="119" t="s">
        <v>5427</v>
      </c>
    </row>
    <row r="118" spans="1:19" ht="60" x14ac:dyDescent="0.25">
      <c r="A118" s="77" t="s">
        <v>435</v>
      </c>
      <c r="B118" s="77" t="s">
        <v>436</v>
      </c>
      <c r="C118" s="79" t="str">
        <f>IF(F118="9_drop","Drop",IF(OR(E118="1_clear",E118="2_likely")*OR(F118="1_good",F118="2_fair",F118="3_distant",F118="4_lack_data"),"Predictor","Placebo"))</f>
        <v>Predictor</v>
      </c>
      <c r="D118" s="79" t="s">
        <v>5009</v>
      </c>
      <c r="E118" s="78" t="s">
        <v>4279</v>
      </c>
      <c r="F118" s="79" t="s">
        <v>4606</v>
      </c>
      <c r="G118" s="112" t="s">
        <v>4858</v>
      </c>
      <c r="H118" s="88" t="s">
        <v>4774</v>
      </c>
      <c r="I118" s="82">
        <v>1</v>
      </c>
      <c r="J118" s="83">
        <f>(2.93+3.02)/2</f>
        <v>2.9750000000000001</v>
      </c>
      <c r="K118" s="83" t="s">
        <v>2204</v>
      </c>
      <c r="L118" s="84" t="s">
        <v>1126</v>
      </c>
      <c r="M118" s="84">
        <v>0.1</v>
      </c>
      <c r="O118" s="84">
        <v>1</v>
      </c>
      <c r="P118" s="82">
        <v>12</v>
      </c>
      <c r="Q118" s="85" t="s">
        <v>4555</v>
      </c>
      <c r="R118" s="79" t="s">
        <v>4859</v>
      </c>
      <c r="S118" s="119" t="s">
        <v>985</v>
      </c>
    </row>
    <row r="119" spans="1:19" ht="90" x14ac:dyDescent="0.25">
      <c r="A119" s="77" t="s">
        <v>446</v>
      </c>
      <c r="B119" s="77" t="s">
        <v>5287</v>
      </c>
      <c r="C119" s="79" t="str">
        <f>IF(F119="9_drop","Drop",IF(OR(E119="1_clear",E119="2_likely")*OR(F119="1_good",F119="2_fair",F119="3_distant",F119="4_lack_data"),"Predictor","Placebo"))</f>
        <v>Placebo</v>
      </c>
      <c r="D119" s="79" t="s">
        <v>4864</v>
      </c>
      <c r="E119" s="78" t="s">
        <v>5358</v>
      </c>
      <c r="F119" s="79" t="s">
        <v>2204</v>
      </c>
      <c r="G119" s="112" t="s">
        <v>4575</v>
      </c>
      <c r="I119" s="78" t="s">
        <v>2204</v>
      </c>
      <c r="J119" s="91" t="s">
        <v>2204</v>
      </c>
      <c r="K119" s="91" t="s">
        <v>2204</v>
      </c>
      <c r="L119" s="78" t="s">
        <v>2204</v>
      </c>
      <c r="M119" s="78" t="s">
        <v>2204</v>
      </c>
      <c r="N119" s="78" t="s">
        <v>2204</v>
      </c>
      <c r="O119" s="78" t="s">
        <v>2204</v>
      </c>
      <c r="P119" s="78" t="s">
        <v>2204</v>
      </c>
      <c r="Q119" s="78" t="s">
        <v>2204</v>
      </c>
      <c r="R119" s="79" t="s">
        <v>4862</v>
      </c>
      <c r="S119" s="119" t="s">
        <v>5428</v>
      </c>
    </row>
    <row r="120" spans="1:19" ht="75" x14ac:dyDescent="0.25">
      <c r="A120" s="77" t="s">
        <v>449</v>
      </c>
      <c r="B120" s="77" t="s">
        <v>5287</v>
      </c>
      <c r="C120" s="79" t="str">
        <f>IF(F120="9_drop","Drop",IF(OR(E120="1_clear",E120="2_likely")*OR(F120="1_good",F120="2_fair",F120="3_distant",F120="4_lack_data"),"Predictor","Placebo"))</f>
        <v>Placebo</v>
      </c>
      <c r="D120" s="79" t="s">
        <v>4864</v>
      </c>
      <c r="E120" s="78" t="s">
        <v>5358</v>
      </c>
      <c r="F120" s="79" t="s">
        <v>2204</v>
      </c>
      <c r="G120" s="112" t="s">
        <v>4575</v>
      </c>
      <c r="I120" s="78" t="s">
        <v>2204</v>
      </c>
      <c r="J120" s="91" t="s">
        <v>2204</v>
      </c>
      <c r="K120" s="91" t="s">
        <v>2204</v>
      </c>
      <c r="L120" s="78" t="s">
        <v>2204</v>
      </c>
      <c r="M120" s="78" t="s">
        <v>2204</v>
      </c>
      <c r="N120" s="78" t="s">
        <v>2204</v>
      </c>
      <c r="O120" s="78" t="s">
        <v>2204</v>
      </c>
      <c r="P120" s="78" t="s">
        <v>2204</v>
      </c>
      <c r="Q120" s="78" t="s">
        <v>2204</v>
      </c>
      <c r="R120" s="79" t="s">
        <v>4862</v>
      </c>
      <c r="S120" s="119" t="s">
        <v>5429</v>
      </c>
    </row>
    <row r="121" spans="1:19" ht="60" x14ac:dyDescent="0.25">
      <c r="A121" s="77" t="s">
        <v>574</v>
      </c>
      <c r="B121" s="77" t="s">
        <v>575</v>
      </c>
      <c r="C121" s="79" t="str">
        <f>IF(F121="9_drop","Drop",IF(OR(E121="1_clear",E121="2_likely")*OR(F121="1_good",F121="2_fair",F121="3_distant",F121="4_lack_data"),"Predictor","Placebo"))</f>
        <v>Predictor</v>
      </c>
      <c r="D121" s="79" t="s">
        <v>5061</v>
      </c>
      <c r="E121" s="78" t="s">
        <v>4279</v>
      </c>
      <c r="F121" s="79" t="s">
        <v>4605</v>
      </c>
      <c r="G121" s="112" t="s">
        <v>4881</v>
      </c>
      <c r="H121" s="79" t="s">
        <v>5015</v>
      </c>
      <c r="I121" s="82">
        <v>1</v>
      </c>
      <c r="J121" s="83" t="s">
        <v>2204</v>
      </c>
      <c r="K121" s="83">
        <v>8.91</v>
      </c>
      <c r="L121" s="84" t="s">
        <v>1126</v>
      </c>
      <c r="M121" s="84" t="s">
        <v>2204</v>
      </c>
      <c r="O121" s="84">
        <v>1</v>
      </c>
      <c r="P121" s="82">
        <v>12</v>
      </c>
      <c r="R121" s="79" t="s">
        <v>5017</v>
      </c>
      <c r="S121" s="119" t="s">
        <v>986</v>
      </c>
    </row>
    <row r="122" spans="1:19" ht="90" x14ac:dyDescent="0.25">
      <c r="A122" s="77" t="s">
        <v>764</v>
      </c>
      <c r="B122" s="77" t="s">
        <v>761</v>
      </c>
      <c r="C122" s="79" t="str">
        <f>IF(F122="9_drop","Drop",IF(OR(E122="1_clear",E122="2_likely")*OR(F122="1_good",F122="2_fair",F122="3_distant",F122="4_lack_data"),"Predictor","Placebo"))</f>
        <v>Predictor</v>
      </c>
      <c r="D122" s="79" t="s">
        <v>5138</v>
      </c>
      <c r="E122" s="78" t="s">
        <v>4279</v>
      </c>
      <c r="F122" s="79" t="s">
        <v>4605</v>
      </c>
      <c r="G122" s="112" t="s">
        <v>4778</v>
      </c>
      <c r="H122" s="79" t="s">
        <v>4779</v>
      </c>
      <c r="I122" s="82">
        <v>1</v>
      </c>
      <c r="J122" s="83">
        <v>0.12</v>
      </c>
      <c r="K122" s="83">
        <v>3</v>
      </c>
      <c r="L122" s="84" t="s">
        <v>1126</v>
      </c>
      <c r="M122" s="84">
        <v>0.1</v>
      </c>
      <c r="O122" s="84">
        <v>12</v>
      </c>
      <c r="P122" s="82">
        <v>6</v>
      </c>
      <c r="Q122" s="85" t="s">
        <v>4555</v>
      </c>
      <c r="R122" s="79" t="s">
        <v>4780</v>
      </c>
      <c r="S122" s="119" t="s">
        <v>987</v>
      </c>
    </row>
    <row r="123" spans="1:19" ht="45" x14ac:dyDescent="0.25">
      <c r="A123" s="77" t="s">
        <v>3093</v>
      </c>
      <c r="B123" s="77" t="s">
        <v>761</v>
      </c>
      <c r="C123" s="79" t="str">
        <f>IF(F123="9_drop","Drop",IF(OR(E123="1_clear",E123="2_likely")*OR(F123="1_good",F123="2_fair",F123="3_distant",F123="4_lack_data"),"Predictor","Placebo"))</f>
        <v>Placebo</v>
      </c>
      <c r="D123" s="79" t="s">
        <v>4510</v>
      </c>
      <c r="E123" s="78" t="s">
        <v>5358</v>
      </c>
      <c r="F123" s="79" t="s">
        <v>2204</v>
      </c>
      <c r="G123" s="112" t="s">
        <v>2204</v>
      </c>
      <c r="I123" s="78" t="s">
        <v>2204</v>
      </c>
      <c r="J123" s="91" t="s">
        <v>2204</v>
      </c>
      <c r="K123" s="91" t="s">
        <v>2204</v>
      </c>
      <c r="L123" s="78" t="s">
        <v>2204</v>
      </c>
      <c r="M123" s="78" t="s">
        <v>2204</v>
      </c>
      <c r="N123" s="78" t="s">
        <v>2204</v>
      </c>
      <c r="O123" s="78" t="s">
        <v>2204</v>
      </c>
      <c r="P123" s="78" t="s">
        <v>2204</v>
      </c>
      <c r="Q123" s="78" t="s">
        <v>2204</v>
      </c>
      <c r="R123" s="79" t="s">
        <v>4491</v>
      </c>
      <c r="S123" s="119" t="s">
        <v>987</v>
      </c>
    </row>
    <row r="124" spans="1:19" ht="60" x14ac:dyDescent="0.25">
      <c r="A124" s="77" t="s">
        <v>675</v>
      </c>
      <c r="B124" s="77" t="s">
        <v>676</v>
      </c>
      <c r="C124" s="79" t="str">
        <f>IF(F124="9_drop","Drop",IF(OR(E124="1_clear",E124="2_likely")*OR(F124="1_good",F124="2_fair",F124="3_distant",F124="4_lack_data"),"Predictor","Placebo"))</f>
        <v>Predictor</v>
      </c>
      <c r="D124" s="79" t="s">
        <v>5236</v>
      </c>
      <c r="E124" s="78" t="s">
        <v>4279</v>
      </c>
      <c r="F124" s="79" t="s">
        <v>4605</v>
      </c>
      <c r="G124" s="112" t="s">
        <v>4526</v>
      </c>
      <c r="H124" s="79" t="s">
        <v>4591</v>
      </c>
      <c r="I124" s="82">
        <v>-1</v>
      </c>
      <c r="J124" s="83">
        <v>0.95</v>
      </c>
      <c r="K124" s="83">
        <v>6.54</v>
      </c>
      <c r="L124" s="84" t="s">
        <v>1126</v>
      </c>
      <c r="M124" s="84">
        <v>0.1</v>
      </c>
      <c r="O124" s="84">
        <v>12</v>
      </c>
      <c r="P124" s="82">
        <v>6</v>
      </c>
      <c r="R124" s="79" t="s">
        <v>4759</v>
      </c>
      <c r="S124" s="119" t="s">
        <v>988</v>
      </c>
    </row>
    <row r="125" spans="1:19" ht="60" x14ac:dyDescent="0.25">
      <c r="A125" s="77" t="s">
        <v>3094</v>
      </c>
      <c r="B125" s="77" t="s">
        <v>676</v>
      </c>
      <c r="C125" s="79" t="str">
        <f>IF(F125="9_drop","Drop",IF(OR(E125="1_clear",E125="2_likely")*OR(F125="1_good",F125="2_fair",F125="3_distant",F125="4_lack_data"),"Predictor","Placebo"))</f>
        <v>Placebo</v>
      </c>
      <c r="D125" s="79" t="s">
        <v>4510</v>
      </c>
      <c r="E125" s="78" t="s">
        <v>5358</v>
      </c>
      <c r="F125" s="79" t="s">
        <v>2204</v>
      </c>
      <c r="G125" s="112" t="s">
        <v>2204</v>
      </c>
      <c r="I125" s="78" t="s">
        <v>2204</v>
      </c>
      <c r="J125" s="91" t="s">
        <v>2204</v>
      </c>
      <c r="K125" s="91" t="s">
        <v>2204</v>
      </c>
      <c r="L125" s="78" t="s">
        <v>2204</v>
      </c>
      <c r="M125" s="78" t="s">
        <v>2204</v>
      </c>
      <c r="N125" s="78" t="s">
        <v>2204</v>
      </c>
      <c r="O125" s="78" t="s">
        <v>2204</v>
      </c>
      <c r="P125" s="78" t="s">
        <v>2204</v>
      </c>
      <c r="Q125" s="78" t="s">
        <v>2204</v>
      </c>
      <c r="S125" s="119" t="s">
        <v>988</v>
      </c>
    </row>
    <row r="126" spans="1:19" ht="45" x14ac:dyDescent="0.25">
      <c r="A126" s="77" t="s">
        <v>177</v>
      </c>
      <c r="B126" s="77" t="s">
        <v>178</v>
      </c>
      <c r="C126" s="79" t="str">
        <f>IF(F126="9_drop","Drop",IF(OR(E126="1_clear",E126="2_likely")*OR(F126="1_good",F126="2_fair",F126="3_distant",F126="4_lack_data"),"Predictor","Placebo"))</f>
        <v>Predictor</v>
      </c>
      <c r="D126" s="79" t="s">
        <v>4642</v>
      </c>
      <c r="E126" s="78" t="s">
        <v>4279</v>
      </c>
      <c r="F126" s="79" t="s">
        <v>4605</v>
      </c>
      <c r="G126" s="112" t="s">
        <v>4640</v>
      </c>
      <c r="H126" s="79" t="s">
        <v>4641</v>
      </c>
      <c r="I126" s="82">
        <v>1</v>
      </c>
      <c r="J126" s="83">
        <f>(16.3-9.34)/12</f>
        <v>0.58000000000000007</v>
      </c>
      <c r="K126" s="83" t="s">
        <v>2204</v>
      </c>
      <c r="L126" s="84" t="s">
        <v>1126</v>
      </c>
      <c r="M126" s="84">
        <v>0.2</v>
      </c>
      <c r="O126" s="84">
        <v>1</v>
      </c>
      <c r="P126" s="82">
        <v>6</v>
      </c>
      <c r="Q126" s="85" t="s">
        <v>4556</v>
      </c>
      <c r="R126" s="79" t="s">
        <v>4648</v>
      </c>
      <c r="S126" s="119" t="s">
        <v>989</v>
      </c>
    </row>
    <row r="127" spans="1:19" ht="45" x14ac:dyDescent="0.25">
      <c r="A127" s="77" t="s">
        <v>3082</v>
      </c>
      <c r="B127" s="77" t="s">
        <v>178</v>
      </c>
      <c r="C127" s="79" t="str">
        <f>IF(F127="9_drop","Drop",IF(OR(E127="1_clear",E127="2_likely")*OR(F127="1_good",F127="2_fair",F127="3_distant",F127="4_lack_data"),"Predictor","Placebo"))</f>
        <v>Placebo</v>
      </c>
      <c r="D127" s="79" t="s">
        <v>4510</v>
      </c>
      <c r="E127" s="78" t="s">
        <v>5358</v>
      </c>
      <c r="F127" s="79" t="s">
        <v>2204</v>
      </c>
      <c r="G127" s="112" t="s">
        <v>2204</v>
      </c>
      <c r="I127" s="78" t="s">
        <v>2204</v>
      </c>
      <c r="J127" s="91" t="s">
        <v>2204</v>
      </c>
      <c r="K127" s="91" t="s">
        <v>2204</v>
      </c>
      <c r="L127" s="78" t="s">
        <v>2204</v>
      </c>
      <c r="M127" s="78" t="s">
        <v>2204</v>
      </c>
      <c r="N127" s="78" t="s">
        <v>2204</v>
      </c>
      <c r="O127" s="78" t="s">
        <v>2204</v>
      </c>
      <c r="P127" s="78" t="s">
        <v>2204</v>
      </c>
      <c r="Q127" s="78" t="s">
        <v>2204</v>
      </c>
      <c r="S127" s="119" t="s">
        <v>989</v>
      </c>
    </row>
    <row r="128" spans="1:19" ht="45" x14ac:dyDescent="0.25">
      <c r="A128" s="77" t="s">
        <v>348</v>
      </c>
      <c r="B128" s="77" t="s">
        <v>349</v>
      </c>
      <c r="C128" s="79" t="str">
        <f>IF(F128="9_drop","Drop",IF(OR(E128="1_clear",E128="2_likely")*OR(F128="1_good",F128="2_fair",F128="3_distant",F128="4_lack_data"),"Predictor","Placebo"))</f>
        <v>Predictor</v>
      </c>
      <c r="D128" s="79" t="s">
        <v>4999</v>
      </c>
      <c r="E128" s="78" t="s">
        <v>4279</v>
      </c>
      <c r="F128" s="79" t="s">
        <v>4605</v>
      </c>
      <c r="G128" s="112" t="s">
        <v>4808</v>
      </c>
      <c r="H128" s="79" t="s">
        <v>4809</v>
      </c>
      <c r="I128" s="82">
        <v>-1</v>
      </c>
      <c r="J128" s="83">
        <v>0.5</v>
      </c>
      <c r="K128" s="83">
        <f>0.5/2.61*SQRT(520)</f>
        <v>4.3684882187706435</v>
      </c>
      <c r="L128" s="84" t="s">
        <v>915</v>
      </c>
      <c r="M128" s="84">
        <v>0.2</v>
      </c>
      <c r="O128" s="84">
        <v>12</v>
      </c>
      <c r="P128" s="82">
        <v>6</v>
      </c>
      <c r="R128" s="79" t="s">
        <v>4958</v>
      </c>
      <c r="S128" s="119" t="s">
        <v>5430</v>
      </c>
    </row>
    <row r="129" spans="1:19" ht="75" x14ac:dyDescent="0.25">
      <c r="A129" s="77" t="s">
        <v>17</v>
      </c>
      <c r="B129" s="77" t="s">
        <v>12</v>
      </c>
      <c r="C129" s="79" t="str">
        <f>IF(F129="9_drop","Drop",IF(OR(E129="1_clear",E129="2_likely")*OR(F129="1_good",F129="2_fair",F129="3_distant",F129="4_lack_data"),"Predictor","Placebo"))</f>
        <v>Placebo</v>
      </c>
      <c r="D129" s="94" t="s">
        <v>5324</v>
      </c>
      <c r="E129" s="78" t="s">
        <v>5358</v>
      </c>
      <c r="F129" s="79" t="s">
        <v>4605</v>
      </c>
      <c r="G129" s="112" t="s">
        <v>4515</v>
      </c>
      <c r="H129" s="79" t="s">
        <v>4513</v>
      </c>
      <c r="I129" s="82">
        <v>-1</v>
      </c>
      <c r="J129" s="83" t="s">
        <v>2204</v>
      </c>
      <c r="K129" s="83">
        <v>1.468</v>
      </c>
      <c r="L129" s="84" t="s">
        <v>1126</v>
      </c>
      <c r="M129" s="84" t="e">
        <v>#N/A</v>
      </c>
      <c r="O129" s="84">
        <v>12</v>
      </c>
      <c r="P129" s="82">
        <v>6</v>
      </c>
      <c r="S129" s="119" t="s">
        <v>5431</v>
      </c>
    </row>
    <row r="130" spans="1:19" ht="45" x14ac:dyDescent="0.25">
      <c r="A130" s="77" t="s">
        <v>356</v>
      </c>
      <c r="B130" s="77" t="s">
        <v>357</v>
      </c>
      <c r="C130" s="79" t="str">
        <f>IF(F130="9_drop","Drop",IF(OR(E130="1_clear",E130="2_likely")*OR(F130="1_good",F130="2_fair",F130="3_distant",F130="4_lack_data"),"Predictor","Placebo"))</f>
        <v>Predictor</v>
      </c>
      <c r="D130" s="79" t="s">
        <v>5001</v>
      </c>
      <c r="E130" s="78" t="s">
        <v>4279</v>
      </c>
      <c r="F130" s="79" t="s">
        <v>4606</v>
      </c>
      <c r="G130" s="112" t="s">
        <v>4811</v>
      </c>
      <c r="H130" s="88" t="s">
        <v>4812</v>
      </c>
      <c r="I130" s="82">
        <v>-1</v>
      </c>
      <c r="J130" s="83">
        <f>2.73/6</f>
        <v>0.45500000000000002</v>
      </c>
      <c r="K130" s="83">
        <v>3.61</v>
      </c>
      <c r="L130" s="84" t="s">
        <v>1126</v>
      </c>
      <c r="M130" s="84" t="e">
        <v>#N/A</v>
      </c>
      <c r="O130" s="84">
        <v>1</v>
      </c>
      <c r="P130" s="82">
        <v>12</v>
      </c>
      <c r="R130" s="79" t="s">
        <v>4934</v>
      </c>
      <c r="S130" s="119" t="s">
        <v>991</v>
      </c>
    </row>
    <row r="131" spans="1:19" ht="60" x14ac:dyDescent="0.25">
      <c r="A131" s="77" t="s">
        <v>381</v>
      </c>
      <c r="B131" s="77" t="s">
        <v>382</v>
      </c>
      <c r="C131" s="79" t="str">
        <f>IF(F131="9_drop","Drop",IF(OR(E131="1_clear",E131="2_likely")*OR(F131="1_good",F131="2_fair",F131="3_distant",F131="4_lack_data"),"Predictor","Placebo"))</f>
        <v>Predictor</v>
      </c>
      <c r="D131" s="79" t="s">
        <v>5002</v>
      </c>
      <c r="E131" s="78" t="s">
        <v>4279</v>
      </c>
      <c r="F131" s="79" t="s">
        <v>4605</v>
      </c>
      <c r="G131" s="112" t="s">
        <v>4842</v>
      </c>
      <c r="H131" s="79" t="s">
        <v>4583</v>
      </c>
      <c r="I131" s="82">
        <v>-1</v>
      </c>
      <c r="J131" s="83" t="s">
        <v>2204</v>
      </c>
      <c r="K131" s="83">
        <v>6.78</v>
      </c>
      <c r="L131" s="84" t="s">
        <v>1126</v>
      </c>
      <c r="M131" s="84" t="s">
        <v>2204</v>
      </c>
      <c r="O131" s="84">
        <v>12</v>
      </c>
      <c r="P131" s="82">
        <v>6</v>
      </c>
      <c r="R131" s="79" t="s">
        <v>4841</v>
      </c>
      <c r="S131" s="119" t="s">
        <v>993</v>
      </c>
    </row>
    <row r="132" spans="1:19" ht="240" x14ac:dyDescent="0.25">
      <c r="A132" s="77" t="s">
        <v>241</v>
      </c>
      <c r="B132" s="77" t="s">
        <v>242</v>
      </c>
      <c r="C132" s="79" t="str">
        <f>IF(F132="9_drop","Drop",IF(OR(E132="1_clear",E132="2_likely")*OR(F132="1_good",F132="2_fair",F132="3_distant",F132="4_lack_data"),"Predictor","Placebo"))</f>
        <v>Placebo</v>
      </c>
      <c r="D132" s="79" t="s">
        <v>5025</v>
      </c>
      <c r="E132" s="78" t="s">
        <v>4282</v>
      </c>
      <c r="F132" s="79" t="s">
        <v>4605</v>
      </c>
      <c r="G132" s="112" t="s">
        <v>4654</v>
      </c>
      <c r="H132" s="79" t="s">
        <v>4523</v>
      </c>
      <c r="I132" s="82">
        <v>-1</v>
      </c>
      <c r="J132" s="83">
        <f>6.3/12</f>
        <v>0.52500000000000002</v>
      </c>
      <c r="K132" s="83">
        <v>1.41</v>
      </c>
      <c r="L132" s="84" t="s">
        <v>915</v>
      </c>
      <c r="M132" s="84">
        <v>0.2</v>
      </c>
      <c r="O132" s="84">
        <v>12</v>
      </c>
      <c r="P132" s="82">
        <v>12</v>
      </c>
      <c r="Q132" s="76" t="s">
        <v>4552</v>
      </c>
      <c r="R132" s="79" t="s">
        <v>4655</v>
      </c>
      <c r="S132" s="119" t="s">
        <v>994</v>
      </c>
    </row>
    <row r="133" spans="1:19" ht="240" x14ac:dyDescent="0.25">
      <c r="A133" s="77" t="s">
        <v>3138</v>
      </c>
      <c r="B133" s="77" t="s">
        <v>242</v>
      </c>
      <c r="C133" s="79" t="str">
        <f>IF(F133="9_drop","Drop",IF(OR(E133="1_clear",E133="2_likely")*OR(F133="1_good",F133="2_fair",F133="3_distant",F133="4_lack_data"),"Predictor","Placebo"))</f>
        <v>Placebo</v>
      </c>
      <c r="D133" s="79" t="s">
        <v>4510</v>
      </c>
      <c r="E133" s="78" t="s">
        <v>5358</v>
      </c>
      <c r="F133" s="79" t="s">
        <v>2204</v>
      </c>
      <c r="G133" s="112" t="s">
        <v>2204</v>
      </c>
      <c r="I133" s="78" t="s">
        <v>2204</v>
      </c>
      <c r="J133" s="91" t="s">
        <v>2204</v>
      </c>
      <c r="K133" s="91" t="s">
        <v>2204</v>
      </c>
      <c r="L133" s="78" t="s">
        <v>2204</v>
      </c>
      <c r="M133" s="78" t="s">
        <v>2204</v>
      </c>
      <c r="N133" s="78" t="s">
        <v>2204</v>
      </c>
      <c r="O133" s="78" t="s">
        <v>2204</v>
      </c>
      <c r="P133" s="78" t="s">
        <v>2204</v>
      </c>
      <c r="Q133" s="78" t="s">
        <v>2204</v>
      </c>
      <c r="R133" s="79" t="s">
        <v>4501</v>
      </c>
      <c r="S133" s="119" t="s">
        <v>994</v>
      </c>
    </row>
    <row r="134" spans="1:19" ht="30" x14ac:dyDescent="0.25">
      <c r="A134" s="77" t="s">
        <v>5167</v>
      </c>
      <c r="B134" s="77" t="s">
        <v>5168</v>
      </c>
      <c r="C134" s="79" t="str">
        <f>IF(F134="9_drop","Drop",IF(OR(E134="1_clear",E134="2_likely")*OR(F134="1_good",F134="2_fair",F134="3_distant",F134="4_lack_data"),"Predictor","Placebo"))</f>
        <v>Predictor</v>
      </c>
      <c r="D134" s="79" t="s">
        <v>5170</v>
      </c>
      <c r="E134" s="78" t="s">
        <v>4279</v>
      </c>
      <c r="F134" s="79" t="s">
        <v>4605</v>
      </c>
      <c r="G134" s="112" t="s">
        <v>5171</v>
      </c>
      <c r="H134" s="79" t="s">
        <v>4523</v>
      </c>
      <c r="I134" s="82">
        <v>1</v>
      </c>
      <c r="J134" s="83">
        <v>1.1990000000000001</v>
      </c>
      <c r="K134" s="83">
        <v>2.66</v>
      </c>
      <c r="L134" s="84" t="s">
        <v>1126</v>
      </c>
      <c r="M134" s="84">
        <v>0.1</v>
      </c>
      <c r="O134" s="84">
        <v>1</v>
      </c>
      <c r="P134" s="82">
        <v>12</v>
      </c>
      <c r="Q134" s="85" t="s">
        <v>4555</v>
      </c>
      <c r="S134" s="119" t="s">
        <v>5432</v>
      </c>
    </row>
    <row r="135" spans="1:19" ht="150" x14ac:dyDescent="0.25">
      <c r="A135" s="77" t="s">
        <v>622</v>
      </c>
      <c r="B135" s="77" t="s">
        <v>623</v>
      </c>
      <c r="C135" s="79" t="str">
        <f>IF(F135="9_drop","Drop",IF(OR(E135="1_clear",E135="2_likely")*OR(F135="1_good",F135="2_fair",F135="3_distant",F135="4_lack_data"),"Predictor","Placebo"))</f>
        <v>Predictor</v>
      </c>
      <c r="D135" s="79" t="s">
        <v>4733</v>
      </c>
      <c r="E135" s="78" t="s">
        <v>4279</v>
      </c>
      <c r="F135" s="79" t="s">
        <v>4605</v>
      </c>
      <c r="G135" s="112" t="s">
        <v>4732</v>
      </c>
      <c r="H135" s="79" t="s">
        <v>4684</v>
      </c>
      <c r="I135" s="82">
        <v>-1</v>
      </c>
      <c r="J135" s="83" t="s">
        <v>2204</v>
      </c>
      <c r="K135" s="83">
        <v>4.9000000000000004</v>
      </c>
      <c r="L135" s="84" t="s">
        <v>1126</v>
      </c>
      <c r="M135" s="84" t="s">
        <v>2204</v>
      </c>
      <c r="O135" s="84">
        <v>3</v>
      </c>
      <c r="P135" s="82">
        <v>6</v>
      </c>
      <c r="R135" s="106" t="s">
        <v>5360</v>
      </c>
      <c r="S135" s="119" t="s">
        <v>5433</v>
      </c>
    </row>
    <row r="136" spans="1:19" ht="45" x14ac:dyDescent="0.25">
      <c r="A136" s="77" t="s">
        <v>4969</v>
      </c>
      <c r="B136" s="77" t="s">
        <v>623</v>
      </c>
      <c r="C136" s="79" t="str">
        <f>IF(F136="9_drop","Drop",IF(OR(E136="1_clear",E136="2_likely")*OR(F136="1_good",F136="2_fair",F136="3_distant",F136="4_lack_data"),"Predictor","Placebo"))</f>
        <v>Placebo</v>
      </c>
      <c r="D136" s="79" t="s">
        <v>4510</v>
      </c>
      <c r="E136" s="78" t="s">
        <v>5358</v>
      </c>
      <c r="F136" s="79" t="s">
        <v>2204</v>
      </c>
      <c r="G136" s="112" t="s">
        <v>2204</v>
      </c>
      <c r="I136" s="78" t="s">
        <v>2204</v>
      </c>
      <c r="J136" s="91" t="s">
        <v>2204</v>
      </c>
      <c r="K136" s="91" t="s">
        <v>2204</v>
      </c>
      <c r="L136" s="78" t="s">
        <v>2204</v>
      </c>
      <c r="M136" s="78" t="s">
        <v>2204</v>
      </c>
      <c r="N136" s="78" t="s">
        <v>2204</v>
      </c>
      <c r="O136" s="78" t="s">
        <v>2204</v>
      </c>
      <c r="P136" s="78" t="s">
        <v>2204</v>
      </c>
      <c r="Q136" s="78" t="s">
        <v>2204</v>
      </c>
      <c r="R136" s="79" t="s">
        <v>4968</v>
      </c>
      <c r="S136" s="119" t="s">
        <v>5434</v>
      </c>
    </row>
    <row r="137" spans="1:19" ht="30" x14ac:dyDescent="0.25">
      <c r="A137" s="77" t="s">
        <v>161</v>
      </c>
      <c r="B137" s="77" t="s">
        <v>162</v>
      </c>
      <c r="C137" s="79" t="str">
        <f>IF(F137="9_drop","Drop",IF(OR(E137="1_clear",E137="2_likely")*OR(F137="1_good",F137="2_fair",F137="3_distant",F137="4_lack_data"),"Predictor","Placebo"))</f>
        <v>Predictor</v>
      </c>
      <c r="D137" s="103" t="s">
        <v>5352</v>
      </c>
      <c r="E137" s="78" t="s">
        <v>4280</v>
      </c>
      <c r="F137" s="79" t="s">
        <v>5248</v>
      </c>
      <c r="G137" s="112" t="s">
        <v>4582</v>
      </c>
      <c r="H137" s="79" t="s">
        <v>5196</v>
      </c>
      <c r="I137" s="82">
        <v>-1</v>
      </c>
      <c r="J137" s="83" t="s">
        <v>2204</v>
      </c>
      <c r="K137" s="83">
        <v>2.48</v>
      </c>
      <c r="L137" s="84" t="s">
        <v>1126</v>
      </c>
      <c r="M137" s="84" t="s">
        <v>2204</v>
      </c>
      <c r="O137" s="84">
        <v>1</v>
      </c>
      <c r="P137" s="82">
        <v>6</v>
      </c>
      <c r="R137" s="79" t="s">
        <v>4584</v>
      </c>
      <c r="S137" s="119" t="s">
        <v>996</v>
      </c>
    </row>
    <row r="138" spans="1:19" ht="45" x14ac:dyDescent="0.25">
      <c r="A138" s="77" t="s">
        <v>909</v>
      </c>
      <c r="B138" s="77" t="s">
        <v>910</v>
      </c>
      <c r="C138" s="79" t="str">
        <f>IF(F138="9_drop","Drop",IF(OR(E138="1_clear",E138="2_likely")*OR(F138="1_good",F138="2_fair",F138="3_distant",F138="4_lack_data"),"Predictor","Placebo"))</f>
        <v>Predictor</v>
      </c>
      <c r="D138" s="79" t="s">
        <v>5227</v>
      </c>
      <c r="E138" s="78" t="s">
        <v>4279</v>
      </c>
      <c r="F138" s="79" t="s">
        <v>4605</v>
      </c>
      <c r="G138" s="112" t="s">
        <v>4801</v>
      </c>
      <c r="H138" s="79" t="s">
        <v>4523</v>
      </c>
      <c r="I138" s="82">
        <v>1</v>
      </c>
      <c r="J138" s="83">
        <v>2.9</v>
      </c>
      <c r="K138" s="83">
        <v>7.21</v>
      </c>
      <c r="L138" s="84" t="s">
        <v>1126</v>
      </c>
      <c r="M138" s="84">
        <v>0.2</v>
      </c>
      <c r="O138" s="84">
        <v>1</v>
      </c>
      <c r="P138" s="82">
        <v>6</v>
      </c>
      <c r="R138" s="79" t="s">
        <v>4802</v>
      </c>
      <c r="S138" s="119" t="s">
        <v>997</v>
      </c>
    </row>
    <row r="139" spans="1:19" ht="45" x14ac:dyDescent="0.25">
      <c r="A139" s="77" t="s">
        <v>373</v>
      </c>
      <c r="B139" s="77" t="s">
        <v>374</v>
      </c>
      <c r="C139" s="79" t="str">
        <f>IF(F139="9_drop","Drop",IF(OR(E139="1_clear",E139="2_likely")*OR(F139="1_good",F139="2_fair",F139="3_distant",F139="4_lack_data"),"Predictor","Placebo"))</f>
        <v>Predictor</v>
      </c>
      <c r="D139" s="79" t="s">
        <v>4738</v>
      </c>
      <c r="E139" s="78" t="s">
        <v>4279</v>
      </c>
      <c r="F139" s="79" t="s">
        <v>4605</v>
      </c>
      <c r="G139" s="112" t="s">
        <v>4712</v>
      </c>
      <c r="H139" s="79" t="s">
        <v>4523</v>
      </c>
      <c r="I139" s="82">
        <v>-1</v>
      </c>
      <c r="J139" s="83">
        <v>0.79</v>
      </c>
      <c r="K139" s="83">
        <v>2.88</v>
      </c>
      <c r="L139" s="84" t="s">
        <v>1126</v>
      </c>
      <c r="M139" s="84">
        <v>0.2</v>
      </c>
      <c r="O139" s="84">
        <v>1</v>
      </c>
      <c r="P139" s="82">
        <v>6</v>
      </c>
      <c r="S139" s="119" t="s">
        <v>5435</v>
      </c>
    </row>
    <row r="140" spans="1:19" ht="45" x14ac:dyDescent="0.25">
      <c r="A140" s="77" t="s">
        <v>3139</v>
      </c>
      <c r="B140" s="77" t="s">
        <v>1408</v>
      </c>
      <c r="C140" s="79" t="str">
        <f>IF(F140="9_drop","Drop",IF(OR(E140="1_clear",E140="2_likely")*OR(F140="1_good",F140="2_fair",F140="3_distant",F140="4_lack_data"),"Predictor","Placebo"))</f>
        <v>Placebo</v>
      </c>
      <c r="D140" s="79" t="s">
        <v>4975</v>
      </c>
      <c r="E140" s="78" t="s">
        <v>4282</v>
      </c>
      <c r="F140" s="79" t="s">
        <v>4606</v>
      </c>
      <c r="G140" s="112" t="s">
        <v>4566</v>
      </c>
      <c r="H140" s="79" t="s">
        <v>4567</v>
      </c>
      <c r="I140" s="82">
        <v>1</v>
      </c>
      <c r="J140" s="83">
        <v>0.23</v>
      </c>
      <c r="K140" s="83">
        <v>0.96</v>
      </c>
      <c r="L140" s="84" t="s">
        <v>915</v>
      </c>
      <c r="M140" s="84">
        <v>0.5</v>
      </c>
      <c r="O140" s="84">
        <v>1</v>
      </c>
      <c r="P140" s="82">
        <v>12</v>
      </c>
      <c r="Q140" s="85" t="s">
        <v>2204</v>
      </c>
      <c r="R140" s="79" t="s">
        <v>4572</v>
      </c>
      <c r="S140" s="119" t="s">
        <v>5436</v>
      </c>
    </row>
    <row r="141" spans="1:19" ht="90" x14ac:dyDescent="0.25">
      <c r="A141" s="87" t="s">
        <v>478</v>
      </c>
      <c r="B141" s="77" t="s">
        <v>479</v>
      </c>
      <c r="C141" s="48" t="str">
        <f>IF(F141="9_drop","Drop",IF(OR(E141="1_clear",E141="2_likely")*OR(F141="1_good",F141="2_fair",F141="3_distant",F141="4_lack_data"),"Predictor","Placebo"))</f>
        <v>Predictor</v>
      </c>
      <c r="D141" s="48" t="s">
        <v>5010</v>
      </c>
      <c r="E141" s="89" t="s">
        <v>4280</v>
      </c>
      <c r="F141" s="48" t="s">
        <v>4606</v>
      </c>
      <c r="G141" s="111" t="s">
        <v>4526</v>
      </c>
      <c r="H141" s="48" t="s">
        <v>4530</v>
      </c>
      <c r="I141" s="90">
        <v>1</v>
      </c>
      <c r="J141" s="51">
        <f>(16.2-10.35)/12</f>
        <v>0.48749999999999999</v>
      </c>
      <c r="K141" s="51" t="s">
        <v>2204</v>
      </c>
      <c r="L141" s="49" t="s">
        <v>1126</v>
      </c>
      <c r="M141" s="49">
        <v>0.1</v>
      </c>
      <c r="N141" s="49" t="s">
        <v>4543</v>
      </c>
      <c r="O141" s="49">
        <v>12</v>
      </c>
      <c r="P141" s="90">
        <v>6</v>
      </c>
      <c r="Q141" s="76"/>
      <c r="R141" s="48" t="s">
        <v>5011</v>
      </c>
      <c r="S141" s="120" t="s">
        <v>1000</v>
      </c>
    </row>
    <row r="142" spans="1:19" ht="75" x14ac:dyDescent="0.25">
      <c r="A142" s="77" t="s">
        <v>3166</v>
      </c>
      <c r="B142" s="77" t="s">
        <v>479</v>
      </c>
      <c r="C142" s="79" t="str">
        <f>IF(F142="9_drop","Drop",IF(OR(E142="1_clear",E142="2_likely")*OR(F142="1_good",F142="2_fair",F142="3_distant",F142="4_lack_data"),"Predictor","Placebo"))</f>
        <v>Placebo</v>
      </c>
      <c r="D142" s="79" t="s">
        <v>4510</v>
      </c>
      <c r="E142" s="78" t="s">
        <v>5358</v>
      </c>
      <c r="F142" s="79" t="s">
        <v>4605</v>
      </c>
      <c r="G142" s="112" t="s">
        <v>2204</v>
      </c>
      <c r="I142" s="78" t="s">
        <v>2204</v>
      </c>
      <c r="J142" s="91" t="s">
        <v>2204</v>
      </c>
      <c r="K142" s="91" t="s">
        <v>2204</v>
      </c>
      <c r="L142" s="78" t="s">
        <v>2204</v>
      </c>
      <c r="M142" s="78" t="s">
        <v>2204</v>
      </c>
      <c r="N142" s="78" t="s">
        <v>2204</v>
      </c>
      <c r="O142" s="78" t="s">
        <v>2204</v>
      </c>
      <c r="P142" s="78" t="s">
        <v>2204</v>
      </c>
      <c r="Q142" s="78" t="s">
        <v>2204</v>
      </c>
      <c r="R142" s="79" t="s">
        <v>4865</v>
      </c>
      <c r="S142" s="119" t="s">
        <v>5437</v>
      </c>
    </row>
    <row r="143" spans="1:19" ht="105" x14ac:dyDescent="0.25">
      <c r="A143" s="77" t="s">
        <v>710</v>
      </c>
      <c r="B143" s="77" t="s">
        <v>711</v>
      </c>
      <c r="C143" s="79" t="str">
        <f>IF(F143="9_drop","Drop",IF(OR(E143="1_clear",E143="2_likely")*OR(F143="1_good",F143="2_fair",F143="3_distant",F143="4_lack_data"),"Predictor","Placebo"))</f>
        <v>Predictor</v>
      </c>
      <c r="D143" s="79" t="s">
        <v>4977</v>
      </c>
      <c r="E143" s="78" t="s">
        <v>4279</v>
      </c>
      <c r="F143" s="79" t="s">
        <v>4605</v>
      </c>
      <c r="G143" s="112" t="s">
        <v>5074</v>
      </c>
      <c r="H143" s="79" t="s">
        <v>4523</v>
      </c>
      <c r="I143" s="82">
        <v>1</v>
      </c>
      <c r="J143" s="83">
        <v>0.96</v>
      </c>
      <c r="K143" s="83">
        <f>96/335*SQRT((2004-1980)*12)</f>
        <v>4.8632060413546432</v>
      </c>
      <c r="L143" s="84" t="s">
        <v>1126</v>
      </c>
      <c r="M143" s="84">
        <v>0.1</v>
      </c>
      <c r="O143" s="84">
        <v>12</v>
      </c>
      <c r="P143" s="82">
        <v>6</v>
      </c>
      <c r="Q143" s="85" t="s">
        <v>5075</v>
      </c>
      <c r="S143" s="119" t="s">
        <v>1002</v>
      </c>
    </row>
    <row r="144" spans="1:19" ht="75" x14ac:dyDescent="0.25">
      <c r="A144" s="77" t="s">
        <v>5036</v>
      </c>
      <c r="B144" s="77" t="s">
        <v>489</v>
      </c>
      <c r="C144" s="79" t="str">
        <f>IF(F144="9_drop","Drop",IF(OR(E144="1_clear",E144="2_likely")*OR(F144="1_good",F144="2_fair",F144="3_distant",F144="4_lack_data"),"Predictor","Placebo"))</f>
        <v>Predictor</v>
      </c>
      <c r="D144" s="79" t="s">
        <v>5038</v>
      </c>
      <c r="E144" s="78" t="s">
        <v>4279</v>
      </c>
      <c r="F144" s="79" t="s">
        <v>4605</v>
      </c>
      <c r="G144" s="112" t="s">
        <v>4866</v>
      </c>
      <c r="I144" s="82">
        <v>-1</v>
      </c>
      <c r="J144" s="83">
        <v>0.72</v>
      </c>
      <c r="K144" s="83">
        <f>0.72/0.26</f>
        <v>2.7692307692307692</v>
      </c>
      <c r="L144" s="84" t="s">
        <v>915</v>
      </c>
      <c r="M144" s="84" t="e">
        <v>#N/A</v>
      </c>
      <c r="O144" s="84">
        <v>1</v>
      </c>
      <c r="P144" s="82">
        <v>12</v>
      </c>
      <c r="R144" s="79" t="s">
        <v>5037</v>
      </c>
      <c r="S144" s="119" t="s">
        <v>1112</v>
      </c>
    </row>
    <row r="145" spans="1:20" ht="30" x14ac:dyDescent="0.25">
      <c r="A145" s="77" t="s">
        <v>713</v>
      </c>
      <c r="B145" s="77" t="s">
        <v>714</v>
      </c>
      <c r="C145" s="79" t="str">
        <f>IF(F145="9_drop","Drop",IF(OR(E145="1_clear",E145="2_likely")*OR(F145="1_good",F145="2_fair",F145="3_distant",F145="4_lack_data"),"Predictor","Placebo"))</f>
        <v>Predictor</v>
      </c>
      <c r="D145" s="79" t="s">
        <v>4548</v>
      </c>
      <c r="E145" s="78" t="s">
        <v>4279</v>
      </c>
      <c r="F145" s="79" t="s">
        <v>4605</v>
      </c>
      <c r="G145" s="112" t="s">
        <v>4547</v>
      </c>
      <c r="H145" s="79" t="s">
        <v>4523</v>
      </c>
      <c r="I145" s="82">
        <v>1</v>
      </c>
      <c r="J145" s="83">
        <v>0.31</v>
      </c>
      <c r="K145" s="83">
        <v>2.4900000000000002</v>
      </c>
      <c r="L145" s="84" t="s">
        <v>915</v>
      </c>
      <c r="M145" s="84">
        <v>0.2</v>
      </c>
      <c r="N145" s="84" t="s">
        <v>2204</v>
      </c>
      <c r="O145" s="84">
        <v>12</v>
      </c>
      <c r="P145" s="82">
        <v>6</v>
      </c>
      <c r="R145" s="79" t="s">
        <v>4938</v>
      </c>
      <c r="S145" s="119" t="s">
        <v>5438</v>
      </c>
    </row>
    <row r="146" spans="1:20" ht="30" x14ac:dyDescent="0.25">
      <c r="A146" s="77" t="s">
        <v>3140</v>
      </c>
      <c r="B146" s="77" t="s">
        <v>714</v>
      </c>
      <c r="C146" s="79" t="str">
        <f>IF(F146="9_drop","Drop",IF(OR(E146="1_clear",E146="2_likely")*OR(F146="1_good",F146="2_fair",F146="3_distant",F146="4_lack_data"),"Predictor","Placebo"))</f>
        <v>Placebo</v>
      </c>
      <c r="D146" s="79" t="s">
        <v>4510</v>
      </c>
      <c r="E146" s="78" t="s">
        <v>5358</v>
      </c>
      <c r="F146" s="79" t="s">
        <v>2204</v>
      </c>
      <c r="G146" s="112" t="s">
        <v>2204</v>
      </c>
      <c r="H146" s="81" t="s">
        <v>2204</v>
      </c>
      <c r="I146" s="78" t="s">
        <v>2204</v>
      </c>
      <c r="J146" s="91" t="s">
        <v>2204</v>
      </c>
      <c r="K146" s="91" t="s">
        <v>2204</v>
      </c>
      <c r="L146" s="78" t="s">
        <v>2204</v>
      </c>
      <c r="M146" s="78" t="s">
        <v>2204</v>
      </c>
      <c r="N146" s="78" t="s">
        <v>2204</v>
      </c>
      <c r="O146" s="78" t="s">
        <v>2204</v>
      </c>
      <c r="P146" s="78" t="s">
        <v>2204</v>
      </c>
      <c r="Q146" s="78" t="s">
        <v>2204</v>
      </c>
      <c r="R146" s="79" t="s">
        <v>4510</v>
      </c>
      <c r="S146" s="119" t="s">
        <v>1003</v>
      </c>
    </row>
    <row r="147" spans="1:20" ht="30" x14ac:dyDescent="0.25">
      <c r="A147" s="77" t="s">
        <v>3167</v>
      </c>
      <c r="B147" s="77" t="s">
        <v>714</v>
      </c>
      <c r="C147" s="79" t="str">
        <f>IF(F147="9_drop","Drop",IF(OR(E147="1_clear",E147="2_likely")*OR(F147="1_good",F147="2_fair",F147="3_distant",F147="4_lack_data"),"Predictor","Placebo"))</f>
        <v>Placebo</v>
      </c>
      <c r="D147" s="79" t="s">
        <v>4510</v>
      </c>
      <c r="E147" s="78" t="s">
        <v>5358</v>
      </c>
      <c r="F147" s="79" t="s">
        <v>2204</v>
      </c>
      <c r="G147" s="112" t="s">
        <v>2204</v>
      </c>
      <c r="H147" s="81" t="s">
        <v>2204</v>
      </c>
      <c r="I147" s="78" t="s">
        <v>2204</v>
      </c>
      <c r="J147" s="91" t="s">
        <v>2204</v>
      </c>
      <c r="K147" s="91" t="s">
        <v>2204</v>
      </c>
      <c r="L147" s="78" t="s">
        <v>2204</v>
      </c>
      <c r="M147" s="78" t="s">
        <v>2204</v>
      </c>
      <c r="N147" s="78" t="s">
        <v>2204</v>
      </c>
      <c r="O147" s="78" t="s">
        <v>2204</v>
      </c>
      <c r="P147" s="78" t="s">
        <v>2204</v>
      </c>
      <c r="Q147" s="78" t="s">
        <v>2204</v>
      </c>
      <c r="R147" s="79" t="s">
        <v>4510</v>
      </c>
      <c r="S147" s="119" t="s">
        <v>5439</v>
      </c>
    </row>
    <row r="148" spans="1:20" ht="45" x14ac:dyDescent="0.25">
      <c r="A148" s="86" t="s">
        <v>671</v>
      </c>
      <c r="B148" s="77" t="s">
        <v>672</v>
      </c>
      <c r="C148" s="79" t="str">
        <f>IF(F148="9_drop","Drop",IF(OR(E148="1_clear",E148="2_likely")*OR(F148="1_good",F148="2_fair",F148="3_distant",F148="4_lack_data"),"Predictor","Placebo"))</f>
        <v>Predictor</v>
      </c>
      <c r="D148" s="79" t="s">
        <v>5003</v>
      </c>
      <c r="E148" s="78" t="s">
        <v>4279</v>
      </c>
      <c r="F148" s="79" t="s">
        <v>4605</v>
      </c>
      <c r="G148" s="112" t="s">
        <v>5051</v>
      </c>
      <c r="H148" s="79" t="s">
        <v>4567</v>
      </c>
      <c r="I148" s="82">
        <v>-1</v>
      </c>
      <c r="J148" s="83">
        <v>0.57999999999999996</v>
      </c>
      <c r="K148" s="83">
        <v>3.54</v>
      </c>
      <c r="L148" s="84" t="s">
        <v>1126</v>
      </c>
      <c r="M148" s="84">
        <v>0.1</v>
      </c>
      <c r="O148" s="84">
        <v>1</v>
      </c>
      <c r="P148" s="82">
        <v>12</v>
      </c>
      <c r="Q148" s="85" t="s">
        <v>4555</v>
      </c>
      <c r="R148" s="108" t="s">
        <v>5364</v>
      </c>
      <c r="S148" s="119" t="s">
        <v>1004</v>
      </c>
    </row>
    <row r="149" spans="1:20" ht="45" x14ac:dyDescent="0.25">
      <c r="A149" s="77" t="s">
        <v>86</v>
      </c>
      <c r="B149" s="77" t="s">
        <v>87</v>
      </c>
      <c r="C149" s="79" t="str">
        <f>IF(F149="9_drop","Drop",IF(OR(E149="1_clear",E149="2_likely")*OR(F149="1_good",F149="2_fair",F149="3_distant",F149="4_lack_data"),"Predictor","Placebo"))</f>
        <v>Predictor</v>
      </c>
      <c r="D149" s="79" t="s">
        <v>4977</v>
      </c>
      <c r="E149" s="78" t="s">
        <v>4279</v>
      </c>
      <c r="F149" s="79" t="s">
        <v>4605</v>
      </c>
      <c r="G149" s="112" t="s">
        <v>4625</v>
      </c>
      <c r="H149" s="79" t="s">
        <v>4523</v>
      </c>
      <c r="I149" s="82">
        <v>-1</v>
      </c>
      <c r="J149" s="83">
        <v>0.56999999999999995</v>
      </c>
      <c r="K149" s="83">
        <v>5.05</v>
      </c>
      <c r="L149" s="84" t="s">
        <v>1126</v>
      </c>
      <c r="M149" s="84">
        <v>0.2</v>
      </c>
      <c r="O149" s="84">
        <v>12</v>
      </c>
      <c r="P149" s="82">
        <v>6</v>
      </c>
      <c r="R149" s="79" t="s">
        <v>4624</v>
      </c>
      <c r="S149" s="119" t="s">
        <v>1005</v>
      </c>
    </row>
    <row r="150" spans="1:20" ht="75" x14ac:dyDescent="0.25">
      <c r="A150" s="77" t="s">
        <v>897</v>
      </c>
      <c r="B150" s="77" t="s">
        <v>87</v>
      </c>
      <c r="C150" s="79" t="str">
        <f>IF(F150="9_drop","Drop",IF(OR(E150="1_clear",E150="2_likely")*OR(F150="1_good",F150="2_fair",F150="3_distant",F150="4_lack_data"),"Predictor","Placebo"))</f>
        <v>Placebo</v>
      </c>
      <c r="D150" s="79" t="s">
        <v>4510</v>
      </c>
      <c r="E150" s="78" t="s">
        <v>5358</v>
      </c>
      <c r="F150" s="79" t="s">
        <v>2204</v>
      </c>
      <c r="G150" s="112" t="s">
        <v>2204</v>
      </c>
      <c r="H150" s="79" t="s">
        <v>2204</v>
      </c>
      <c r="I150" s="78" t="s">
        <v>2204</v>
      </c>
      <c r="J150" s="91" t="s">
        <v>2204</v>
      </c>
      <c r="K150" s="91" t="s">
        <v>2204</v>
      </c>
      <c r="L150" s="78" t="s">
        <v>2204</v>
      </c>
      <c r="M150" s="78" t="s">
        <v>2204</v>
      </c>
      <c r="N150" s="78" t="s">
        <v>2204</v>
      </c>
      <c r="O150" s="78" t="s">
        <v>2204</v>
      </c>
      <c r="P150" s="78" t="s">
        <v>2204</v>
      </c>
      <c r="Q150" s="78" t="s">
        <v>2204</v>
      </c>
      <c r="R150" s="79" t="s">
        <v>4509</v>
      </c>
      <c r="S150" s="119" t="s">
        <v>5440</v>
      </c>
    </row>
    <row r="151" spans="1:20" ht="60" x14ac:dyDescent="0.25">
      <c r="A151" s="77" t="s">
        <v>3142</v>
      </c>
      <c r="B151" s="77" t="s">
        <v>87</v>
      </c>
      <c r="C151" s="79" t="str">
        <f>IF(F151="9_drop","Drop",IF(OR(E151="1_clear",E151="2_likely")*OR(F151="1_good",F151="2_fair",F151="3_distant",F151="4_lack_data"),"Predictor","Placebo"))</f>
        <v>Predictor</v>
      </c>
      <c r="D151" s="79" t="s">
        <v>4978</v>
      </c>
      <c r="E151" s="78" t="s">
        <v>4279</v>
      </c>
      <c r="F151" s="79" t="s">
        <v>4605</v>
      </c>
      <c r="G151" s="112" t="s">
        <v>4626</v>
      </c>
      <c r="H151" s="79" t="s">
        <v>4523</v>
      </c>
      <c r="I151" s="82">
        <v>-1</v>
      </c>
      <c r="J151" s="83">
        <v>0.6</v>
      </c>
      <c r="K151" s="83">
        <v>4.71</v>
      </c>
      <c r="L151" s="84" t="s">
        <v>1126</v>
      </c>
      <c r="M151" s="84">
        <v>0.2</v>
      </c>
      <c r="O151" s="84">
        <v>12</v>
      </c>
      <c r="P151" s="82">
        <v>6</v>
      </c>
      <c r="R151" s="79" t="s">
        <v>4623</v>
      </c>
      <c r="S151" s="119" t="s">
        <v>5441</v>
      </c>
    </row>
    <row r="152" spans="1:20" ht="90" x14ac:dyDescent="0.25">
      <c r="A152" s="77" t="s">
        <v>36</v>
      </c>
      <c r="B152" s="77" t="s">
        <v>12</v>
      </c>
      <c r="C152" s="79" t="str">
        <f>IF(F152="9_drop","Drop",IF(OR(E152="1_clear",E152="2_likely")*OR(F152="1_good",F152="2_fair",F152="3_distant",F152="4_lack_data"),"Predictor","Placebo"))</f>
        <v>Placebo</v>
      </c>
      <c r="D152" s="94" t="s">
        <v>5326</v>
      </c>
      <c r="E152" s="78" t="s">
        <v>5358</v>
      </c>
      <c r="F152" s="79" t="s">
        <v>4605</v>
      </c>
      <c r="G152" s="112" t="s">
        <v>4516</v>
      </c>
      <c r="H152" s="79" t="s">
        <v>4513</v>
      </c>
      <c r="I152" s="82">
        <v>1</v>
      </c>
      <c r="J152" s="83" t="s">
        <v>2204</v>
      </c>
      <c r="K152" s="83">
        <v>1.857</v>
      </c>
      <c r="L152" s="84" t="s">
        <v>1126</v>
      </c>
      <c r="M152" s="84" t="e">
        <v>#N/A</v>
      </c>
      <c r="O152" s="84">
        <v>12</v>
      </c>
      <c r="P152" s="82">
        <v>6</v>
      </c>
      <c r="S152" s="119" t="s">
        <v>1006</v>
      </c>
      <c r="T152" s="87"/>
    </row>
    <row r="153" spans="1:20" ht="60" x14ac:dyDescent="0.25">
      <c r="A153" s="77" t="s">
        <v>404</v>
      </c>
      <c r="B153" s="77" t="s">
        <v>405</v>
      </c>
      <c r="C153" s="79" t="str">
        <f>IF(F153="9_drop","Drop",IF(OR(E153="1_clear",E153="2_likely")*OR(F153="1_good",F153="2_fair",F153="3_distant",F153="4_lack_data"),"Predictor","Placebo"))</f>
        <v>Predictor</v>
      </c>
      <c r="D153" s="79" t="s">
        <v>5004</v>
      </c>
      <c r="E153" s="78" t="s">
        <v>4280</v>
      </c>
      <c r="F153" s="79" t="s">
        <v>4605</v>
      </c>
      <c r="G153" s="112" t="s">
        <v>4850</v>
      </c>
      <c r="H153" s="79" t="s">
        <v>4851</v>
      </c>
      <c r="I153" s="82">
        <v>1</v>
      </c>
      <c r="J153" s="83">
        <f>0.45+0.16</f>
        <v>0.61</v>
      </c>
      <c r="K153" s="83" t="s">
        <v>2204</v>
      </c>
      <c r="L153" s="84" t="s">
        <v>1126</v>
      </c>
      <c r="M153" s="84">
        <v>0.1</v>
      </c>
      <c r="O153" s="84">
        <v>12</v>
      </c>
      <c r="P153" s="82">
        <v>6</v>
      </c>
      <c r="Q153" s="85" t="s">
        <v>4555</v>
      </c>
      <c r="R153" s="79" t="s">
        <v>4852</v>
      </c>
      <c r="S153" s="119" t="s">
        <v>1007</v>
      </c>
    </row>
    <row r="154" spans="1:20" ht="60" x14ac:dyDescent="0.25">
      <c r="A154" s="77" t="s">
        <v>41</v>
      </c>
      <c r="B154" s="77" t="s">
        <v>12</v>
      </c>
      <c r="C154" s="79" t="str">
        <f>IF(F154="9_drop","Drop",IF(OR(E154="1_clear",E154="2_likely")*OR(F154="1_good",F154="2_fair",F154="3_distant",F154="4_lack_data"),"Predictor","Placebo"))</f>
        <v>Predictor</v>
      </c>
      <c r="D154" s="94" t="s">
        <v>5328</v>
      </c>
      <c r="E154" s="78" t="s">
        <v>4280</v>
      </c>
      <c r="F154" s="79" t="s">
        <v>4605</v>
      </c>
      <c r="G154" s="112" t="s">
        <v>4517</v>
      </c>
      <c r="H154" s="79" t="s">
        <v>4513</v>
      </c>
      <c r="I154" s="82">
        <v>1</v>
      </c>
      <c r="J154" s="83" t="s">
        <v>2204</v>
      </c>
      <c r="K154" s="83">
        <v>2.3719999999999999</v>
      </c>
      <c r="L154" s="84" t="s">
        <v>1126</v>
      </c>
      <c r="M154" s="84" t="e">
        <v>#N/A</v>
      </c>
      <c r="O154" s="84">
        <v>12</v>
      </c>
      <c r="P154" s="82">
        <v>6</v>
      </c>
      <c r="S154" s="119" t="s">
        <v>1008</v>
      </c>
    </row>
    <row r="155" spans="1:20" ht="75" x14ac:dyDescent="0.25">
      <c r="A155" s="77" t="s">
        <v>48</v>
      </c>
      <c r="B155" s="77" t="s">
        <v>12</v>
      </c>
      <c r="C155" s="79" t="str">
        <f>IF(F155="9_drop","Drop",IF(OR(E155="1_clear",E155="2_likely")*OR(F155="1_good",F155="2_fair",F155="3_distant",F155="4_lack_data"),"Predictor","Placebo"))</f>
        <v>Predictor</v>
      </c>
      <c r="D155" s="94" t="s">
        <v>5327</v>
      </c>
      <c r="E155" s="78" t="s">
        <v>4280</v>
      </c>
      <c r="F155" s="79" t="s">
        <v>4605</v>
      </c>
      <c r="G155" s="112" t="s">
        <v>4518</v>
      </c>
      <c r="H155" s="79" t="s">
        <v>4513</v>
      </c>
      <c r="I155" s="82">
        <v>1</v>
      </c>
      <c r="J155" s="83" t="s">
        <v>2204</v>
      </c>
      <c r="K155" s="83">
        <v>2.069</v>
      </c>
      <c r="L155" s="84" t="s">
        <v>1126</v>
      </c>
      <c r="M155" s="84" t="e">
        <v>#N/A</v>
      </c>
      <c r="O155" s="84">
        <v>12</v>
      </c>
      <c r="P155" s="82">
        <v>6</v>
      </c>
      <c r="R155" s="79" t="s">
        <v>4917</v>
      </c>
      <c r="S155" s="119" t="s">
        <v>5442</v>
      </c>
    </row>
    <row r="156" spans="1:20" s="87" customFormat="1" ht="60" x14ac:dyDescent="0.25">
      <c r="A156" s="77" t="s">
        <v>21</v>
      </c>
      <c r="B156" s="77" t="s">
        <v>12</v>
      </c>
      <c r="C156" s="79" t="str">
        <f>IF(F156="9_drop","Drop",IF(OR(E156="1_clear",E156="2_likely")*OR(F156="1_good",F156="2_fair",F156="3_distant",F156="4_lack_data"),"Predictor","Placebo"))</f>
        <v>Placebo</v>
      </c>
      <c r="D156" s="94" t="s">
        <v>5325</v>
      </c>
      <c r="E156" s="78" t="s">
        <v>5358</v>
      </c>
      <c r="F156" s="79" t="s">
        <v>4605</v>
      </c>
      <c r="G156" s="112" t="s">
        <v>4519</v>
      </c>
      <c r="H156" s="79" t="s">
        <v>4513</v>
      </c>
      <c r="I156" s="82">
        <v>1</v>
      </c>
      <c r="J156" s="83" t="s">
        <v>2204</v>
      </c>
      <c r="K156" s="83">
        <v>1.6220000000000001</v>
      </c>
      <c r="L156" s="84" t="s">
        <v>1126</v>
      </c>
      <c r="M156" s="84" t="e">
        <v>#N/A</v>
      </c>
      <c r="N156" s="84"/>
      <c r="O156" s="84">
        <v>12</v>
      </c>
      <c r="P156" s="82">
        <v>6</v>
      </c>
      <c r="Q156" s="85"/>
      <c r="R156" s="79"/>
      <c r="S156" s="119" t="s">
        <v>5443</v>
      </c>
      <c r="T156" s="77"/>
    </row>
    <row r="157" spans="1:20" ht="75" x14ac:dyDescent="0.25">
      <c r="A157" s="77" t="s">
        <v>583</v>
      </c>
      <c r="B157" s="77" t="s">
        <v>584</v>
      </c>
      <c r="C157" s="79" t="str">
        <f>IF(F157="9_drop","Drop",IF(OR(E157="1_clear",E157="2_likely")*OR(F157="1_good",F157="2_fair",F157="3_distant",F157="4_lack_data"),"Predictor","Placebo"))</f>
        <v>Predictor</v>
      </c>
      <c r="D157" s="79" t="s">
        <v>5207</v>
      </c>
      <c r="E157" s="78" t="s">
        <v>4279</v>
      </c>
      <c r="F157" s="79" t="s">
        <v>4605</v>
      </c>
      <c r="G157" s="112" t="s">
        <v>4884</v>
      </c>
      <c r="H157" s="79" t="s">
        <v>4523</v>
      </c>
      <c r="I157" s="82">
        <v>-1</v>
      </c>
      <c r="J157" s="83">
        <v>0.26</v>
      </c>
      <c r="K157" s="83">
        <v>2.14</v>
      </c>
      <c r="L157" s="84" t="s">
        <v>1126</v>
      </c>
      <c r="M157" s="84">
        <v>0.2</v>
      </c>
      <c r="O157" s="84">
        <v>1</v>
      </c>
      <c r="P157" s="82">
        <v>6</v>
      </c>
      <c r="R157" s="79" t="s">
        <v>4502</v>
      </c>
      <c r="S157" s="119" t="s">
        <v>1010</v>
      </c>
    </row>
    <row r="158" spans="1:20" ht="60" x14ac:dyDescent="0.25">
      <c r="A158" s="77" t="s">
        <v>3143</v>
      </c>
      <c r="B158" s="77" t="s">
        <v>584</v>
      </c>
      <c r="C158" s="79" t="str">
        <f>IF(F158="9_drop","Drop",IF(OR(E158="1_clear",E158="2_likely")*OR(F158="1_good",F158="2_fair",F158="3_distant",F158="4_lack_data"),"Predictor","Placebo"))</f>
        <v>Predictor</v>
      </c>
      <c r="D158" s="79" t="s">
        <v>5208</v>
      </c>
      <c r="E158" s="78" t="s">
        <v>4280</v>
      </c>
      <c r="F158" s="79" t="s">
        <v>4605</v>
      </c>
      <c r="G158" s="112" t="s">
        <v>4885</v>
      </c>
      <c r="H158" s="79" t="s">
        <v>4886</v>
      </c>
      <c r="I158" s="82">
        <v>-1</v>
      </c>
      <c r="J158" s="83">
        <v>0.2</v>
      </c>
      <c r="K158" s="83">
        <v>2.12</v>
      </c>
      <c r="L158" s="84" t="s">
        <v>1126</v>
      </c>
      <c r="M158" s="84">
        <v>0.2</v>
      </c>
      <c r="O158" s="84">
        <v>1</v>
      </c>
      <c r="P158" s="82">
        <v>6</v>
      </c>
      <c r="R158" s="79" t="s">
        <v>4888</v>
      </c>
      <c r="S158" s="119" t="s">
        <v>5444</v>
      </c>
    </row>
    <row r="159" spans="1:20" ht="60" x14ac:dyDescent="0.25">
      <c r="A159" s="77" t="s">
        <v>3144</v>
      </c>
      <c r="B159" s="77" t="s">
        <v>584</v>
      </c>
      <c r="C159" s="79" t="str">
        <f>IF(F159="9_drop","Drop",IF(OR(E159="1_clear",E159="2_likely")*OR(F159="1_good",F159="2_fair",F159="3_distant",F159="4_lack_data"),"Predictor","Placebo"))</f>
        <v>Predictor</v>
      </c>
      <c r="D159" s="79" t="s">
        <v>5209</v>
      </c>
      <c r="E159" s="78" t="s">
        <v>4279</v>
      </c>
      <c r="F159" s="79" t="s">
        <v>4605</v>
      </c>
      <c r="G159" s="112" t="s">
        <v>4887</v>
      </c>
      <c r="H159" s="79" t="s">
        <v>4886</v>
      </c>
      <c r="I159" s="82">
        <v>-1</v>
      </c>
      <c r="J159" s="83">
        <v>0.24</v>
      </c>
      <c r="K159" s="83">
        <v>2.52</v>
      </c>
      <c r="L159" s="84" t="s">
        <v>1126</v>
      </c>
      <c r="M159" s="84">
        <v>0.2</v>
      </c>
      <c r="O159" s="84">
        <v>1</v>
      </c>
      <c r="P159" s="82">
        <v>6</v>
      </c>
      <c r="R159" s="79" t="s">
        <v>4503</v>
      </c>
      <c r="S159" s="119" t="s">
        <v>5445</v>
      </c>
    </row>
    <row r="160" spans="1:20" ht="60" x14ac:dyDescent="0.25">
      <c r="A160" s="77" t="s">
        <v>484</v>
      </c>
      <c r="B160" s="77" t="s">
        <v>485</v>
      </c>
      <c r="C160" s="79" t="str">
        <f>IF(F160="9_drop","Drop",IF(OR(E160="1_clear",E160="2_likely")*OR(F160="1_good",F160="2_fair",F160="3_distant",F160="4_lack_data"),"Predictor","Placebo"))</f>
        <v>Predictor</v>
      </c>
      <c r="D160" s="79" t="s">
        <v>5058</v>
      </c>
      <c r="E160" s="78" t="s">
        <v>4280</v>
      </c>
      <c r="F160" s="79" t="s">
        <v>4605</v>
      </c>
      <c r="G160" s="112" t="s">
        <v>4867</v>
      </c>
      <c r="H160" s="79" t="s">
        <v>4523</v>
      </c>
      <c r="I160" s="82">
        <v>1</v>
      </c>
      <c r="J160" s="83">
        <v>0.45</v>
      </c>
      <c r="K160" s="83">
        <v>2</v>
      </c>
      <c r="L160" s="84" t="s">
        <v>1126</v>
      </c>
      <c r="M160" s="84">
        <v>0.3</v>
      </c>
      <c r="O160" s="84">
        <v>6</v>
      </c>
      <c r="P160" s="82">
        <v>6</v>
      </c>
      <c r="R160" s="79" t="s">
        <v>4936</v>
      </c>
      <c r="S160" s="119" t="s">
        <v>5446</v>
      </c>
    </row>
    <row r="161" spans="1:20" ht="45" x14ac:dyDescent="0.25">
      <c r="A161" s="77" t="s">
        <v>183</v>
      </c>
      <c r="B161" s="77" t="s">
        <v>184</v>
      </c>
      <c r="C161" s="79" t="str">
        <f>IF(F161="9_drop","Drop",IF(OR(E161="1_clear",E161="2_likely")*OR(F161="1_good",F161="2_fair",F161="3_distant",F161="4_lack_data"),"Predictor","Placebo"))</f>
        <v>Predictor</v>
      </c>
      <c r="D161" s="79" t="s">
        <v>4752</v>
      </c>
      <c r="E161" s="78" t="s">
        <v>4279</v>
      </c>
      <c r="F161" s="79" t="s">
        <v>4605</v>
      </c>
      <c r="G161" s="112" t="s">
        <v>4570</v>
      </c>
      <c r="H161" s="79" t="s">
        <v>4523</v>
      </c>
      <c r="I161" s="82">
        <v>-1</v>
      </c>
      <c r="J161" s="83">
        <v>0.87</v>
      </c>
      <c r="K161" s="83">
        <v>5.78</v>
      </c>
      <c r="L161" s="84" t="s">
        <v>1126</v>
      </c>
      <c r="M161" s="84">
        <v>0.2</v>
      </c>
      <c r="O161" s="84">
        <v>12</v>
      </c>
      <c r="P161" s="82">
        <v>6</v>
      </c>
      <c r="S161" s="119" t="s">
        <v>1012</v>
      </c>
      <c r="T161" s="87"/>
    </row>
    <row r="162" spans="1:20" ht="30" x14ac:dyDescent="0.25">
      <c r="A162" s="77" t="s">
        <v>90</v>
      </c>
      <c r="B162" s="77" t="s">
        <v>91</v>
      </c>
      <c r="C162" s="79" t="str">
        <f>IF(F162="9_drop","Drop",IF(OR(E162="1_clear",E162="2_likely")*OR(F162="1_good",F162="2_fair",F162="3_distant",F162="4_lack_data"),"Predictor","Placebo"))</f>
        <v>Predictor</v>
      </c>
      <c r="D162" s="79" t="s">
        <v>4738</v>
      </c>
      <c r="E162" s="78" t="s">
        <v>4279</v>
      </c>
      <c r="F162" s="79" t="s">
        <v>4605</v>
      </c>
      <c r="G162" s="112" t="s">
        <v>4529</v>
      </c>
      <c r="H162" s="79" t="s">
        <v>4523</v>
      </c>
      <c r="I162" s="82">
        <v>-1</v>
      </c>
      <c r="J162" s="83">
        <v>0.97</v>
      </c>
      <c r="K162" s="83">
        <v>2.86</v>
      </c>
      <c r="L162" s="84" t="s">
        <v>915</v>
      </c>
      <c r="M162" s="84">
        <v>0.2</v>
      </c>
      <c r="O162" s="84">
        <v>1</v>
      </c>
      <c r="P162" s="82">
        <v>6</v>
      </c>
      <c r="S162" s="119" t="s">
        <v>1113</v>
      </c>
    </row>
    <row r="163" spans="1:20" ht="30" x14ac:dyDescent="0.25">
      <c r="A163" s="77" t="s">
        <v>3118</v>
      </c>
      <c r="B163" s="77" t="s">
        <v>91</v>
      </c>
      <c r="C163" s="79" t="str">
        <f>IF(F163="9_drop","Drop",IF(OR(E163="1_clear",E163="2_likely")*OR(F163="1_good",F163="2_fair",F163="3_distant",F163="4_lack_data"),"Predictor","Placebo"))</f>
        <v>Predictor</v>
      </c>
      <c r="D163" s="79" t="s">
        <v>4980</v>
      </c>
      <c r="E163" s="78" t="s">
        <v>4279</v>
      </c>
      <c r="F163" s="79" t="s">
        <v>4605</v>
      </c>
      <c r="G163" s="112" t="s">
        <v>4571</v>
      </c>
      <c r="H163" s="79" t="s">
        <v>4592</v>
      </c>
      <c r="I163" s="82">
        <v>-1</v>
      </c>
      <c r="J163" s="83">
        <v>1.06</v>
      </c>
      <c r="K163" s="83">
        <v>3.1</v>
      </c>
      <c r="L163" s="84" t="s">
        <v>915</v>
      </c>
      <c r="M163" s="84">
        <v>0.2</v>
      </c>
      <c r="O163" s="84">
        <v>1</v>
      </c>
      <c r="P163" s="82">
        <v>6</v>
      </c>
      <c r="S163" s="119" t="s">
        <v>5447</v>
      </c>
    </row>
    <row r="164" spans="1:20" ht="60" x14ac:dyDescent="0.25">
      <c r="A164" s="77" t="s">
        <v>3120</v>
      </c>
      <c r="B164" s="77" t="s">
        <v>1398</v>
      </c>
      <c r="C164" s="79" t="str">
        <f>IF(F164="9_drop","Drop",IF(OR(E164="1_clear",E164="2_likely")*OR(F164="1_good",F164="2_fair",F164="3_distant",F164="4_lack_data"),"Predictor","Placebo"))</f>
        <v>Predictor</v>
      </c>
      <c r="D164" s="79" t="s">
        <v>5330</v>
      </c>
      <c r="E164" s="78" t="s">
        <v>4279</v>
      </c>
      <c r="F164" s="79" t="s">
        <v>4605</v>
      </c>
      <c r="G164" s="112" t="s">
        <v>4522</v>
      </c>
      <c r="H164" s="79" t="s">
        <v>4513</v>
      </c>
      <c r="I164" s="82">
        <v>-1</v>
      </c>
      <c r="J164" s="83" t="s">
        <v>2204</v>
      </c>
      <c r="K164" s="83">
        <v>2.6989999999999998</v>
      </c>
      <c r="L164" s="84" t="s">
        <v>915</v>
      </c>
      <c r="M164" s="84" t="e">
        <v>#N/A</v>
      </c>
      <c r="O164" s="84">
        <v>36</v>
      </c>
      <c r="P164" s="82">
        <v>6</v>
      </c>
      <c r="R164" s="79" t="s">
        <v>4524</v>
      </c>
      <c r="S164" s="119" t="s">
        <v>5448</v>
      </c>
    </row>
    <row r="165" spans="1:20" ht="30" x14ac:dyDescent="0.25">
      <c r="A165" s="77" t="s">
        <v>3117</v>
      </c>
      <c r="B165" s="77" t="s">
        <v>91</v>
      </c>
      <c r="C165" s="79" t="str">
        <f>IF(F165="9_drop","Drop",IF(OR(E165="1_clear",E165="2_likely")*OR(F165="1_good",F165="2_fair",F165="3_distant",F165="4_lack_data"),"Predictor","Placebo"))</f>
        <v>Placebo</v>
      </c>
      <c r="D165" s="79" t="s">
        <v>4510</v>
      </c>
      <c r="E165" s="78" t="s">
        <v>5358</v>
      </c>
      <c r="F165" s="79" t="s">
        <v>2204</v>
      </c>
      <c r="G165" s="112" t="s">
        <v>2204</v>
      </c>
      <c r="I165" s="78" t="s">
        <v>2204</v>
      </c>
      <c r="J165" s="91" t="s">
        <v>2204</v>
      </c>
      <c r="K165" s="91" t="s">
        <v>2204</v>
      </c>
      <c r="L165" s="78" t="s">
        <v>2204</v>
      </c>
      <c r="M165" s="78" t="s">
        <v>2204</v>
      </c>
      <c r="N165" s="78" t="s">
        <v>2204</v>
      </c>
      <c r="O165" s="78" t="s">
        <v>2204</v>
      </c>
      <c r="P165" s="78" t="s">
        <v>2204</v>
      </c>
      <c r="Q165" s="78" t="s">
        <v>2204</v>
      </c>
      <c r="S165" s="119" t="s">
        <v>1113</v>
      </c>
    </row>
    <row r="166" spans="1:20" ht="30" x14ac:dyDescent="0.25">
      <c r="A166" s="77" t="s">
        <v>3119</v>
      </c>
      <c r="B166" s="77" t="s">
        <v>91</v>
      </c>
      <c r="C166" s="79" t="str">
        <f>IF(F166="9_drop","Drop",IF(OR(E166="1_clear",E166="2_likely")*OR(F166="1_good",F166="2_fair",F166="3_distant",F166="4_lack_data"),"Predictor","Placebo"))</f>
        <v>Placebo</v>
      </c>
      <c r="D166" s="79" t="s">
        <v>4510</v>
      </c>
      <c r="E166" s="78" t="s">
        <v>5358</v>
      </c>
      <c r="F166" s="79" t="s">
        <v>2204</v>
      </c>
      <c r="G166" s="112" t="s">
        <v>2204</v>
      </c>
      <c r="I166" s="78" t="s">
        <v>2204</v>
      </c>
      <c r="J166" s="91" t="s">
        <v>2204</v>
      </c>
      <c r="K166" s="91" t="s">
        <v>2204</v>
      </c>
      <c r="L166" s="78" t="s">
        <v>2204</v>
      </c>
      <c r="M166" s="78" t="s">
        <v>2204</v>
      </c>
      <c r="N166" s="78" t="s">
        <v>2204</v>
      </c>
      <c r="O166" s="78" t="s">
        <v>2204</v>
      </c>
      <c r="P166" s="78" t="s">
        <v>2204</v>
      </c>
      <c r="Q166" s="78" t="s">
        <v>2204</v>
      </c>
      <c r="S166" s="119" t="s">
        <v>5449</v>
      </c>
    </row>
    <row r="167" spans="1:20" ht="30" x14ac:dyDescent="0.25">
      <c r="A167" s="77" t="s">
        <v>75</v>
      </c>
      <c r="B167" s="77" t="s">
        <v>76</v>
      </c>
      <c r="C167" s="79" t="str">
        <f>IF(F167="9_drop","Drop",IF(OR(E167="1_clear",E167="2_likely")*OR(F167="1_good",F167="2_fair",F167="3_distant",F167="4_lack_data"),"Predictor","Placebo"))</f>
        <v>Predictor</v>
      </c>
      <c r="D167" s="79" t="s">
        <v>4974</v>
      </c>
      <c r="E167" s="78" t="s">
        <v>4279</v>
      </c>
      <c r="F167" s="79" t="s">
        <v>4605</v>
      </c>
      <c r="G167" s="112">
        <v>2</v>
      </c>
      <c r="H167" s="79" t="s">
        <v>4513</v>
      </c>
      <c r="I167" s="82">
        <v>1</v>
      </c>
      <c r="J167" s="83" t="s">
        <v>2204</v>
      </c>
      <c r="K167" s="83">
        <v>6.6</v>
      </c>
      <c r="L167" s="84" t="s">
        <v>1126</v>
      </c>
      <c r="M167" s="84" t="e">
        <v>#N/A</v>
      </c>
      <c r="O167" s="84">
        <v>12</v>
      </c>
      <c r="P167" s="82">
        <v>6</v>
      </c>
      <c r="Q167" s="85" t="s">
        <v>4555</v>
      </c>
      <c r="S167" s="119" t="s">
        <v>1013</v>
      </c>
    </row>
    <row r="168" spans="1:20" ht="90" x14ac:dyDescent="0.25">
      <c r="A168" s="77" t="s">
        <v>815</v>
      </c>
      <c r="B168" s="77" t="s">
        <v>812</v>
      </c>
      <c r="C168" s="79" t="str">
        <f>IF(F168="9_drop","Drop",IF(OR(E168="1_clear",E168="2_likely")*OR(F168="1_good",F168="2_fair",F168="3_distant",F168="4_lack_data"),"Predictor","Placebo"))</f>
        <v>Predictor</v>
      </c>
      <c r="D168" s="79" t="s">
        <v>5140</v>
      </c>
      <c r="E168" s="78" t="s">
        <v>4279</v>
      </c>
      <c r="F168" s="79" t="s">
        <v>4606</v>
      </c>
      <c r="G168" s="112" t="s">
        <v>4791</v>
      </c>
      <c r="H168" s="88" t="s">
        <v>4792</v>
      </c>
      <c r="I168" s="82">
        <v>-1</v>
      </c>
      <c r="J168" s="83">
        <f>10.23/12</f>
        <v>0.85250000000000004</v>
      </c>
      <c r="K168" s="83">
        <v>3.97</v>
      </c>
      <c r="L168" s="84" t="s">
        <v>1126</v>
      </c>
      <c r="M168" s="84" t="e">
        <v>#N/A</v>
      </c>
      <c r="O168" s="84">
        <v>1</v>
      </c>
      <c r="P168" s="82">
        <v>12</v>
      </c>
      <c r="R168" s="79" t="s">
        <v>4945</v>
      </c>
      <c r="S168" s="119" t="s">
        <v>1014</v>
      </c>
    </row>
    <row r="169" spans="1:20" s="87" customFormat="1" ht="90" x14ac:dyDescent="0.25">
      <c r="A169" s="77" t="s">
        <v>500</v>
      </c>
      <c r="B169" s="77" t="s">
        <v>501</v>
      </c>
      <c r="C169" s="79" t="str">
        <f>IF(F169="9_drop","Drop",IF(OR(E169="1_clear",E169="2_likely")*OR(F169="1_good",F169="2_fair",F169="3_distant",F169="4_lack_data"),"Predictor","Placebo"))</f>
        <v>Predictor</v>
      </c>
      <c r="D169" s="79" t="s">
        <v>5131</v>
      </c>
      <c r="E169" s="78" t="s">
        <v>4279</v>
      </c>
      <c r="F169" s="79" t="s">
        <v>4605</v>
      </c>
      <c r="G169" s="112" t="s">
        <v>4821</v>
      </c>
      <c r="H169" s="79" t="s">
        <v>5117</v>
      </c>
      <c r="I169" s="82">
        <v>1</v>
      </c>
      <c r="J169" s="83">
        <v>0.43</v>
      </c>
      <c r="K169" s="83">
        <v>4.6500000000000004</v>
      </c>
      <c r="L169" s="84" t="s">
        <v>1126</v>
      </c>
      <c r="M169" s="84">
        <v>0.3</v>
      </c>
      <c r="N169" s="84"/>
      <c r="O169" s="84">
        <v>6</v>
      </c>
      <c r="P169" s="82">
        <v>6</v>
      </c>
      <c r="Q169" s="85"/>
      <c r="R169" s="79" t="s">
        <v>5014</v>
      </c>
      <c r="S169" s="119" t="s">
        <v>1016</v>
      </c>
      <c r="T169" s="77"/>
    </row>
    <row r="170" spans="1:20" s="87" customFormat="1" ht="60" x14ac:dyDescent="0.25">
      <c r="A170" s="77" t="s">
        <v>577</v>
      </c>
      <c r="B170" s="77" t="s">
        <v>575</v>
      </c>
      <c r="C170" s="79" t="str">
        <f>IF(F170="9_drop","Drop",IF(OR(E170="1_clear",E170="2_likely")*OR(F170="1_good",F170="2_fair",F170="3_distant",F170="4_lack_data"),"Predictor","Placebo"))</f>
        <v>Predictor</v>
      </c>
      <c r="D170" s="97" t="s">
        <v>5338</v>
      </c>
      <c r="E170" s="78" t="s">
        <v>4279</v>
      </c>
      <c r="F170" s="79" t="s">
        <v>4605</v>
      </c>
      <c r="G170" s="112" t="s">
        <v>4880</v>
      </c>
      <c r="H170" s="79" t="s">
        <v>5015</v>
      </c>
      <c r="I170" s="82">
        <v>1</v>
      </c>
      <c r="J170" s="83" t="s">
        <v>2204</v>
      </c>
      <c r="K170" s="83">
        <v>11</v>
      </c>
      <c r="L170" s="84" t="s">
        <v>1126</v>
      </c>
      <c r="M170" s="84" t="s">
        <v>2204</v>
      </c>
      <c r="N170" s="84"/>
      <c r="O170" s="84">
        <v>1</v>
      </c>
      <c r="P170" s="82">
        <v>12</v>
      </c>
      <c r="Q170" s="85"/>
      <c r="R170" s="79" t="s">
        <v>4879</v>
      </c>
      <c r="S170" s="119" t="s">
        <v>1017</v>
      </c>
      <c r="T170" s="77"/>
    </row>
    <row r="171" spans="1:20" s="87" customFormat="1" ht="75" x14ac:dyDescent="0.25">
      <c r="A171" s="77" t="s">
        <v>322</v>
      </c>
      <c r="B171" s="77" t="s">
        <v>315</v>
      </c>
      <c r="C171" s="79" t="str">
        <f>IF(F171="9_drop","Drop",IF(OR(E171="1_clear",E171="2_likely")*OR(F171="1_good",F171="2_fair",F171="3_distant",F171="4_lack_data"),"Predictor","Placebo"))</f>
        <v>Predictor</v>
      </c>
      <c r="D171" s="79" t="s">
        <v>4690</v>
      </c>
      <c r="E171" s="78" t="s">
        <v>4279</v>
      </c>
      <c r="F171" s="79" t="s">
        <v>4605</v>
      </c>
      <c r="G171" s="112" t="s">
        <v>4685</v>
      </c>
      <c r="H171" s="79" t="s">
        <v>4583</v>
      </c>
      <c r="I171" s="82">
        <v>-1</v>
      </c>
      <c r="J171" s="83" t="s">
        <v>2204</v>
      </c>
      <c r="K171" s="83">
        <v>3.99</v>
      </c>
      <c r="L171" s="84" t="s">
        <v>1126</v>
      </c>
      <c r="M171" s="84" t="s">
        <v>2204</v>
      </c>
      <c r="N171" s="84"/>
      <c r="O171" s="84">
        <v>1</v>
      </c>
      <c r="P171" s="82">
        <v>6</v>
      </c>
      <c r="Q171" s="85" t="s">
        <v>4555</v>
      </c>
      <c r="R171" s="79"/>
      <c r="S171" s="119" t="s">
        <v>1018</v>
      </c>
      <c r="T171" s="77"/>
    </row>
    <row r="172" spans="1:20" s="87" customFormat="1" ht="105" x14ac:dyDescent="0.25">
      <c r="A172" s="77" t="s">
        <v>326</v>
      </c>
      <c r="B172" s="77" t="s">
        <v>315</v>
      </c>
      <c r="C172" s="79" t="str">
        <f>IF(F172="9_drop","Drop",IF(OR(E172="1_clear",E172="2_likely")*OR(F172="1_good",F172="2_fair",F172="3_distant",F172="4_lack_data"),"Predictor","Placebo"))</f>
        <v>Predictor</v>
      </c>
      <c r="D172" s="79" t="s">
        <v>4691</v>
      </c>
      <c r="E172" s="78" t="s">
        <v>4279</v>
      </c>
      <c r="F172" s="79" t="s">
        <v>4605</v>
      </c>
      <c r="G172" s="112" t="s">
        <v>4686</v>
      </c>
      <c r="H172" s="79" t="s">
        <v>4583</v>
      </c>
      <c r="I172" s="82">
        <v>-1</v>
      </c>
      <c r="J172" s="83" t="s">
        <v>2204</v>
      </c>
      <c r="K172" s="83">
        <v>4.8899999999999997</v>
      </c>
      <c r="L172" s="84" t="s">
        <v>1126</v>
      </c>
      <c r="M172" s="84" t="s">
        <v>2204</v>
      </c>
      <c r="N172" s="84"/>
      <c r="O172" s="84">
        <v>1</v>
      </c>
      <c r="P172" s="82">
        <v>6</v>
      </c>
      <c r="Q172" s="85" t="s">
        <v>4555</v>
      </c>
      <c r="R172" s="79"/>
      <c r="S172" s="119" t="s">
        <v>1019</v>
      </c>
      <c r="T172" s="77"/>
    </row>
    <row r="173" spans="1:20" ht="90" x14ac:dyDescent="0.25">
      <c r="A173" s="77" t="s">
        <v>328</v>
      </c>
      <c r="B173" s="77" t="s">
        <v>315</v>
      </c>
      <c r="C173" s="79" t="str">
        <f>IF(F173="9_drop","Drop",IF(OR(E173="1_clear",E173="2_likely")*OR(F173="1_good",F173="2_fair",F173="3_distant",F173="4_lack_data"),"Predictor","Placebo"))</f>
        <v>Predictor</v>
      </c>
      <c r="D173" s="79" t="s">
        <v>4692</v>
      </c>
      <c r="E173" s="78" t="s">
        <v>4279</v>
      </c>
      <c r="F173" s="79" t="s">
        <v>4605</v>
      </c>
      <c r="G173" s="112" t="s">
        <v>4687</v>
      </c>
      <c r="H173" s="79" t="s">
        <v>4583</v>
      </c>
      <c r="I173" s="82">
        <v>-1</v>
      </c>
      <c r="J173" s="83" t="s">
        <v>2204</v>
      </c>
      <c r="K173" s="83">
        <v>4.6399999999999997</v>
      </c>
      <c r="L173" s="84" t="s">
        <v>1126</v>
      </c>
      <c r="M173" s="84" t="s">
        <v>2204</v>
      </c>
      <c r="O173" s="84">
        <v>12</v>
      </c>
      <c r="P173" s="82">
        <v>6</v>
      </c>
      <c r="Q173" s="85" t="s">
        <v>4555</v>
      </c>
      <c r="S173" s="119" t="s">
        <v>1020</v>
      </c>
      <c r="T173" s="87"/>
    </row>
    <row r="174" spans="1:20" s="87" customFormat="1" ht="75" x14ac:dyDescent="0.25">
      <c r="A174" s="77" t="s">
        <v>330</v>
      </c>
      <c r="B174" s="77" t="s">
        <v>315</v>
      </c>
      <c r="C174" s="79" t="str">
        <f>IF(F174="9_drop","Drop",IF(OR(E174="1_clear",E174="2_likely")*OR(F174="1_good",F174="2_fair",F174="3_distant",F174="4_lack_data"),"Predictor","Placebo"))</f>
        <v>Predictor</v>
      </c>
      <c r="D174" s="79" t="s">
        <v>4693</v>
      </c>
      <c r="E174" s="78" t="s">
        <v>4279</v>
      </c>
      <c r="F174" s="79" t="s">
        <v>4606</v>
      </c>
      <c r="G174" s="112" t="s">
        <v>4688</v>
      </c>
      <c r="H174" s="79" t="s">
        <v>4583</v>
      </c>
      <c r="I174" s="82">
        <v>-1</v>
      </c>
      <c r="J174" s="83" t="s">
        <v>2204</v>
      </c>
      <c r="K174" s="83">
        <v>4.24</v>
      </c>
      <c r="L174" s="84" t="s">
        <v>1126</v>
      </c>
      <c r="M174" s="84" t="s">
        <v>2204</v>
      </c>
      <c r="N174" s="84"/>
      <c r="O174" s="84">
        <v>12</v>
      </c>
      <c r="P174" s="82">
        <v>6</v>
      </c>
      <c r="Q174" s="85"/>
      <c r="R174" s="79" t="s">
        <v>5251</v>
      </c>
      <c r="S174" s="119" t="s">
        <v>1021</v>
      </c>
      <c r="T174" s="77"/>
    </row>
    <row r="175" spans="1:20" ht="30" x14ac:dyDescent="0.25">
      <c r="A175" s="77" t="s">
        <v>722</v>
      </c>
      <c r="B175" s="77" t="s">
        <v>714</v>
      </c>
      <c r="C175" s="79" t="str">
        <f>IF(F175="9_drop","Drop",IF(OR(E175="1_clear",E175="2_likely")*OR(F175="1_good",F175="2_fair",F175="3_distant",F175="4_lack_data"),"Predictor","Placebo"))</f>
        <v>Predictor</v>
      </c>
      <c r="D175" s="80" t="s">
        <v>4395</v>
      </c>
      <c r="E175" s="78" t="s">
        <v>4279</v>
      </c>
      <c r="F175" s="79" t="s">
        <v>4605</v>
      </c>
      <c r="G175" s="112" t="s">
        <v>4776</v>
      </c>
      <c r="H175" s="79" t="s">
        <v>4523</v>
      </c>
      <c r="I175" s="82">
        <v>1</v>
      </c>
      <c r="J175" s="83">
        <v>1.2</v>
      </c>
      <c r="K175" s="83">
        <v>5.79</v>
      </c>
      <c r="L175" s="84" t="s">
        <v>915</v>
      </c>
      <c r="M175" s="84">
        <v>0.1</v>
      </c>
      <c r="O175" s="84">
        <v>1</v>
      </c>
      <c r="P175" s="82">
        <v>6</v>
      </c>
      <c r="R175" s="79" t="s">
        <v>4761</v>
      </c>
      <c r="S175" s="119" t="s">
        <v>1022</v>
      </c>
    </row>
    <row r="176" spans="1:20" ht="45" x14ac:dyDescent="0.25">
      <c r="A176" s="77" t="s">
        <v>472</v>
      </c>
      <c r="B176" s="77" t="s">
        <v>465</v>
      </c>
      <c r="C176" s="79" t="str">
        <f>IF(F176="9_drop","Drop",IF(OR(E176="1_clear",E176="2_likely")*OR(F176="1_good",F176="2_fair",F176="3_distant",F176="4_lack_data"),"Predictor","Placebo"))</f>
        <v>Placebo</v>
      </c>
      <c r="D176" s="79" t="s">
        <v>4730</v>
      </c>
      <c r="E176" s="78" t="s">
        <v>5358</v>
      </c>
      <c r="F176" s="79" t="s">
        <v>2204</v>
      </c>
      <c r="G176" s="117" t="s">
        <v>2204</v>
      </c>
      <c r="H176" s="84" t="s">
        <v>2204</v>
      </c>
      <c r="I176" s="78" t="s">
        <v>2204</v>
      </c>
      <c r="J176" s="91" t="s">
        <v>2204</v>
      </c>
      <c r="K176" s="91" t="s">
        <v>2204</v>
      </c>
      <c r="L176" s="78" t="s">
        <v>2204</v>
      </c>
      <c r="M176" s="78" t="s">
        <v>2204</v>
      </c>
      <c r="N176" s="78" t="s">
        <v>2204</v>
      </c>
      <c r="O176" s="78" t="s">
        <v>2204</v>
      </c>
      <c r="P176" s="78" t="s">
        <v>2204</v>
      </c>
      <c r="Q176" s="78" t="s">
        <v>2204</v>
      </c>
      <c r="R176" s="79" t="s">
        <v>5217</v>
      </c>
      <c r="S176" s="119" t="s">
        <v>5450</v>
      </c>
      <c r="T176" s="87"/>
    </row>
    <row r="177" spans="1:20" ht="45" x14ac:dyDescent="0.25">
      <c r="A177" s="77" t="s">
        <v>275</v>
      </c>
      <c r="B177" s="77" t="s">
        <v>276</v>
      </c>
      <c r="C177" s="79" t="str">
        <f>IF(F177="9_drop","Drop",IF(OR(E177="1_clear",E177="2_likely")*OR(F177="1_good",F177="2_fair",F177="3_distant",F177="4_lack_data"),"Predictor","Placebo"))</f>
        <v>Drop</v>
      </c>
      <c r="D177" s="79" t="s">
        <v>4993</v>
      </c>
      <c r="E177" s="78" t="s">
        <v>4278</v>
      </c>
      <c r="F177" s="79" t="s">
        <v>4278</v>
      </c>
      <c r="G177" s="112" t="s">
        <v>4278</v>
      </c>
      <c r="I177" s="82">
        <v>-1</v>
      </c>
      <c r="L177" s="84" t="s">
        <v>1126</v>
      </c>
      <c r="M177" s="84">
        <v>0.2</v>
      </c>
      <c r="O177" s="84">
        <v>1</v>
      </c>
      <c r="P177" s="82">
        <v>6</v>
      </c>
      <c r="R177" s="79" t="s">
        <v>4481</v>
      </c>
      <c r="S177" s="119" t="s">
        <v>1024</v>
      </c>
    </row>
    <row r="178" spans="1:20" ht="75" x14ac:dyDescent="0.25">
      <c r="A178" s="77" t="s">
        <v>863</v>
      </c>
      <c r="B178" s="77" t="s">
        <v>864</v>
      </c>
      <c r="C178" s="79" t="str">
        <f>IF(F178="9_drop","Drop",IF(OR(E178="1_clear",E178="2_likely")*OR(F178="1_good",F178="2_fair",F178="3_distant",F178="4_lack_data"),"Predictor","Placebo"))</f>
        <v>Predictor</v>
      </c>
      <c r="D178" s="79" t="s">
        <v>5240</v>
      </c>
      <c r="E178" s="78" t="s">
        <v>4279</v>
      </c>
      <c r="F178" s="79" t="s">
        <v>4605</v>
      </c>
      <c r="G178" s="112" t="s">
        <v>4535</v>
      </c>
      <c r="H178" s="79" t="s">
        <v>4633</v>
      </c>
      <c r="I178" s="82">
        <v>-1</v>
      </c>
      <c r="J178" s="83">
        <f>2.02/12</f>
        <v>0.16833333333333333</v>
      </c>
      <c r="K178" s="83">
        <v>2.86</v>
      </c>
      <c r="L178" s="84" t="s">
        <v>915</v>
      </c>
      <c r="M178" s="84">
        <v>0.2</v>
      </c>
      <c r="O178" s="84">
        <v>12</v>
      </c>
      <c r="P178" s="82">
        <v>6</v>
      </c>
      <c r="R178" s="79" t="s">
        <v>4634</v>
      </c>
      <c r="S178" s="119" t="s">
        <v>1025</v>
      </c>
    </row>
    <row r="179" spans="1:20" ht="45" x14ac:dyDescent="0.25">
      <c r="A179" s="77" t="s">
        <v>3133</v>
      </c>
      <c r="B179" s="77" t="s">
        <v>681</v>
      </c>
      <c r="C179" s="79" t="str">
        <f>IF(F179="9_drop","Drop",IF(OR(E179="1_clear",E179="2_likely")*OR(F179="1_good",F179="2_fair",F179="3_distant",F179="4_lack_data"),"Predictor","Placebo"))</f>
        <v>Predictor</v>
      </c>
      <c r="D179" s="79" t="s">
        <v>5130</v>
      </c>
      <c r="E179" s="78" t="s">
        <v>4279</v>
      </c>
      <c r="F179" s="79" t="s">
        <v>4605</v>
      </c>
      <c r="G179" s="112" t="s">
        <v>4896</v>
      </c>
      <c r="H179" s="79" t="s">
        <v>5123</v>
      </c>
      <c r="I179" s="82">
        <v>-1</v>
      </c>
      <c r="J179" s="83">
        <v>0.56999999999999995</v>
      </c>
      <c r="K179" s="83">
        <v>7.13</v>
      </c>
      <c r="L179" s="84" t="s">
        <v>1126</v>
      </c>
      <c r="M179" s="84">
        <v>0.3</v>
      </c>
      <c r="O179" s="84">
        <v>1</v>
      </c>
      <c r="P179" s="82">
        <v>6</v>
      </c>
      <c r="R179" s="79" t="s">
        <v>4897</v>
      </c>
      <c r="S179" s="119" t="s">
        <v>5451</v>
      </c>
    </row>
    <row r="180" spans="1:20" ht="45" x14ac:dyDescent="0.25">
      <c r="A180" s="77" t="s">
        <v>3132</v>
      </c>
      <c r="B180" s="77" t="s">
        <v>3173</v>
      </c>
      <c r="C180" s="79" t="str">
        <f>IF(F180="9_drop","Drop",IF(OR(E180="1_clear",E180="2_likely")*OR(F180="1_good",F180="2_fair",F180="3_distant",F180="4_lack_data"),"Predictor","Placebo"))</f>
        <v>Predictor</v>
      </c>
      <c r="D180" s="79" t="s">
        <v>4706</v>
      </c>
      <c r="E180" s="78" t="s">
        <v>4279</v>
      </c>
      <c r="F180" s="79" t="s">
        <v>4605</v>
      </c>
      <c r="G180" s="112" t="s">
        <v>4705</v>
      </c>
      <c r="H180" s="79" t="s">
        <v>4523</v>
      </c>
      <c r="I180" s="82">
        <v>-1</v>
      </c>
      <c r="J180" s="83">
        <f>10.68/12</f>
        <v>0.89</v>
      </c>
      <c r="K180" s="83">
        <v>6.64</v>
      </c>
      <c r="L180" s="84" t="s">
        <v>1126</v>
      </c>
      <c r="M180" s="84">
        <v>0.1</v>
      </c>
      <c r="O180" s="84">
        <v>12</v>
      </c>
      <c r="P180" s="82">
        <v>6</v>
      </c>
      <c r="S180" s="119" t="s">
        <v>5452</v>
      </c>
    </row>
    <row r="181" spans="1:20" ht="75" x14ac:dyDescent="0.25">
      <c r="A181" s="77" t="s">
        <v>102</v>
      </c>
      <c r="B181" s="77" t="s">
        <v>103</v>
      </c>
      <c r="C181" s="79" t="str">
        <f>IF(F181="9_drop","Drop",IF(OR(E181="1_clear",E181="2_likely")*OR(F181="1_good",F181="2_fair",F181="3_distant",F181="4_lack_data"),"Predictor","Placebo"))</f>
        <v>Predictor</v>
      </c>
      <c r="D181" s="79" t="s">
        <v>4983</v>
      </c>
      <c r="E181" s="78" t="s">
        <v>4280</v>
      </c>
      <c r="F181" s="79" t="s">
        <v>4605</v>
      </c>
      <c r="G181" s="112" t="s">
        <v>4632</v>
      </c>
      <c r="H181" s="79" t="s">
        <v>4627</v>
      </c>
      <c r="I181" s="82">
        <v>1</v>
      </c>
      <c r="J181" s="83">
        <f>1.31-0.33</f>
        <v>0.98</v>
      </c>
      <c r="K181" s="83" t="s">
        <v>2204</v>
      </c>
      <c r="L181" s="84" t="s">
        <v>1126</v>
      </c>
      <c r="M181" s="84">
        <v>0.33</v>
      </c>
      <c r="O181" s="84">
        <v>1</v>
      </c>
      <c r="P181" s="82">
        <v>12</v>
      </c>
      <c r="Q181" s="85" t="s">
        <v>4556</v>
      </c>
      <c r="R181" s="79" t="s">
        <v>4628</v>
      </c>
      <c r="S181" s="119" t="s">
        <v>5453</v>
      </c>
    </row>
    <row r="182" spans="1:20" ht="360" x14ac:dyDescent="0.25">
      <c r="A182" s="77" t="s">
        <v>3109</v>
      </c>
      <c r="B182" s="77" t="s">
        <v>1349</v>
      </c>
      <c r="C182" s="79" t="str">
        <f>IF(F182="9_drop","Drop",IF(OR(E182="1_clear",E182="2_likely")*OR(F182="1_good",F182="2_fair",F182="3_distant",F182="4_lack_data"),"Predictor","Placebo"))</f>
        <v>Predictor</v>
      </c>
      <c r="D182" s="79" t="s">
        <v>5127</v>
      </c>
      <c r="E182" s="78" t="s">
        <v>4279</v>
      </c>
      <c r="F182" s="95" t="s">
        <v>4606</v>
      </c>
      <c r="G182" s="112" t="s">
        <v>4898</v>
      </c>
      <c r="H182" s="79" t="s">
        <v>5126</v>
      </c>
      <c r="I182" s="82">
        <v>1</v>
      </c>
      <c r="J182" s="83">
        <v>0.5</v>
      </c>
      <c r="K182" s="83">
        <v>2.61</v>
      </c>
      <c r="L182" s="84" t="s">
        <v>1126</v>
      </c>
      <c r="M182" s="78" t="s">
        <v>2204</v>
      </c>
      <c r="O182" s="84">
        <v>1</v>
      </c>
      <c r="P182" s="82">
        <v>6</v>
      </c>
      <c r="R182" s="79" t="s">
        <v>4505</v>
      </c>
      <c r="S182" s="119" t="s">
        <v>5454</v>
      </c>
    </row>
    <row r="183" spans="1:20" ht="360" x14ac:dyDescent="0.25">
      <c r="A183" s="77" t="s">
        <v>3110</v>
      </c>
      <c r="B183" s="77" t="s">
        <v>1349</v>
      </c>
      <c r="C183" s="79" t="str">
        <f>IF(F183="9_drop","Drop",IF(OR(E183="1_clear",E183="2_likely")*OR(F183="1_good",F183="2_fair",F183="3_distant",F183="4_lack_data"),"Predictor","Placebo"))</f>
        <v>Predictor</v>
      </c>
      <c r="D183" s="79" t="s">
        <v>5128</v>
      </c>
      <c r="E183" s="78" t="s">
        <v>4279</v>
      </c>
      <c r="F183" s="95" t="s">
        <v>4606</v>
      </c>
      <c r="G183" s="112" t="s">
        <v>4899</v>
      </c>
      <c r="H183" s="79" t="s">
        <v>5126</v>
      </c>
      <c r="I183" s="82">
        <v>1</v>
      </c>
      <c r="J183" s="83">
        <v>0.5</v>
      </c>
      <c r="K183" s="83">
        <v>3.42</v>
      </c>
      <c r="L183" s="84" t="s">
        <v>1126</v>
      </c>
      <c r="M183" s="78" t="s">
        <v>2204</v>
      </c>
      <c r="O183" s="84">
        <v>1</v>
      </c>
      <c r="P183" s="82">
        <v>6</v>
      </c>
      <c r="R183" s="79" t="s">
        <v>4506</v>
      </c>
      <c r="S183" s="119" t="s">
        <v>5455</v>
      </c>
    </row>
    <row r="184" spans="1:20" ht="120" x14ac:dyDescent="0.25">
      <c r="A184" s="77" t="s">
        <v>638</v>
      </c>
      <c r="B184" s="77" t="s">
        <v>639</v>
      </c>
      <c r="C184" s="79" t="str">
        <f>IF(F184="9_drop","Drop",IF(OR(E184="1_clear",E184="2_likely")*OR(F184="1_good",F184="2_fair",F184="3_distant",F184="4_lack_data"),"Predictor","Placebo"))</f>
        <v>Placebo</v>
      </c>
      <c r="D184" s="79" t="s">
        <v>5026</v>
      </c>
      <c r="E184" s="78" t="s">
        <v>4282</v>
      </c>
      <c r="F184" s="79" t="s">
        <v>4605</v>
      </c>
      <c r="G184" s="112" t="s">
        <v>4747</v>
      </c>
      <c r="H184" s="79" t="s">
        <v>4756</v>
      </c>
      <c r="I184" s="82">
        <v>-1</v>
      </c>
      <c r="J184" s="83">
        <v>0.13</v>
      </c>
      <c r="K184" s="83">
        <f>0.13/2.2*SQRT((97-68)*12)</f>
        <v>1.1023266153650417</v>
      </c>
      <c r="L184" s="84" t="s">
        <v>915</v>
      </c>
      <c r="M184" s="84">
        <v>0.33</v>
      </c>
      <c r="O184" s="84">
        <v>12</v>
      </c>
      <c r="P184" s="82">
        <v>6</v>
      </c>
      <c r="R184" s="79" t="s">
        <v>4746</v>
      </c>
      <c r="S184" s="119" t="s">
        <v>1027</v>
      </c>
    </row>
    <row r="185" spans="1:20" ht="120" x14ac:dyDescent="0.25">
      <c r="A185" s="77" t="s">
        <v>3088</v>
      </c>
      <c r="B185" s="77" t="s">
        <v>639</v>
      </c>
      <c r="C185" s="79" t="str">
        <f>IF(F185="9_drop","Drop",IF(OR(E185="1_clear",E185="2_likely")*OR(F185="1_good",F185="2_fair",F185="3_distant",F185="4_lack_data"),"Predictor","Placebo"))</f>
        <v>Placebo</v>
      </c>
      <c r="D185" s="79" t="s">
        <v>4510</v>
      </c>
      <c r="E185" s="78" t="s">
        <v>5358</v>
      </c>
      <c r="F185" s="79" t="s">
        <v>2204</v>
      </c>
      <c r="G185" s="112" t="s">
        <v>2204</v>
      </c>
      <c r="I185" s="78" t="s">
        <v>2204</v>
      </c>
      <c r="J185" s="91" t="s">
        <v>2204</v>
      </c>
      <c r="K185" s="91" t="s">
        <v>2204</v>
      </c>
      <c r="L185" s="78" t="s">
        <v>2204</v>
      </c>
      <c r="M185" s="78" t="s">
        <v>2204</v>
      </c>
      <c r="N185" s="78" t="s">
        <v>2204</v>
      </c>
      <c r="O185" s="78" t="s">
        <v>2204</v>
      </c>
      <c r="P185" s="78" t="s">
        <v>2204</v>
      </c>
      <c r="Q185" s="78" t="s">
        <v>2204</v>
      </c>
      <c r="S185" s="119" t="s">
        <v>1027</v>
      </c>
      <c r="T185" s="87"/>
    </row>
    <row r="186" spans="1:20" ht="30" x14ac:dyDescent="0.25">
      <c r="A186" s="77" t="s">
        <v>26</v>
      </c>
      <c r="B186" s="77" t="s">
        <v>12</v>
      </c>
      <c r="C186" s="79" t="str">
        <f>IF(F186="9_drop","Drop",IF(OR(E186="1_clear",E186="2_likely")*OR(F186="1_good",F186="2_fair",F186="3_distant",F186="4_lack_data"),"Predictor","Placebo"))</f>
        <v>Placebo</v>
      </c>
      <c r="D186" s="94" t="s">
        <v>5332</v>
      </c>
      <c r="E186" s="78" t="s">
        <v>5358</v>
      </c>
      <c r="F186" s="79" t="s">
        <v>4605</v>
      </c>
      <c r="G186" s="112" t="s">
        <v>4520</v>
      </c>
      <c r="H186" s="79" t="s">
        <v>4513</v>
      </c>
      <c r="I186" s="82">
        <v>1</v>
      </c>
      <c r="J186" s="83" t="s">
        <v>2204</v>
      </c>
      <c r="K186" s="83">
        <v>0.61</v>
      </c>
      <c r="L186" s="84" t="s">
        <v>1126</v>
      </c>
      <c r="M186" s="84" t="e">
        <v>#N/A</v>
      </c>
      <c r="O186" s="84">
        <v>12</v>
      </c>
      <c r="P186" s="82">
        <v>6</v>
      </c>
      <c r="S186" s="119" t="s">
        <v>5456</v>
      </c>
    </row>
    <row r="187" spans="1:20" x14ac:dyDescent="0.25">
      <c r="A187" s="77" t="s">
        <v>196</v>
      </c>
      <c r="B187" s="77" t="s">
        <v>197</v>
      </c>
      <c r="C187" s="79" t="str">
        <f>IF(F187="9_drop","Drop",IF(OR(E187="1_clear",E187="2_likely")*OR(F187="1_good",F187="2_fair",F187="3_distant",F187="4_lack_data"),"Predictor","Placebo"))</f>
        <v>Predictor</v>
      </c>
      <c r="D187" s="79" t="s">
        <v>4644</v>
      </c>
      <c r="E187" s="78" t="s">
        <v>4279</v>
      </c>
      <c r="F187" s="79" t="s">
        <v>4605</v>
      </c>
      <c r="G187" s="112" t="s">
        <v>4643</v>
      </c>
      <c r="H187" s="79" t="s">
        <v>4583</v>
      </c>
      <c r="I187" s="82">
        <v>1</v>
      </c>
      <c r="J187" s="83" t="s">
        <v>2204</v>
      </c>
      <c r="K187" s="83">
        <v>3.93</v>
      </c>
      <c r="L187" s="84" t="s">
        <v>1126</v>
      </c>
      <c r="M187" s="84" t="s">
        <v>2204</v>
      </c>
      <c r="O187" s="84">
        <v>12</v>
      </c>
      <c r="P187" s="82">
        <v>6</v>
      </c>
      <c r="S187" s="119" t="s">
        <v>1028</v>
      </c>
    </row>
    <row r="188" spans="1:20" x14ac:dyDescent="0.25">
      <c r="A188" s="77" t="s">
        <v>3083</v>
      </c>
      <c r="B188" s="77" t="s">
        <v>197</v>
      </c>
      <c r="C188" s="79" t="str">
        <f>IF(F188="9_drop","Drop",IF(OR(E188="1_clear",E188="2_likely")*OR(F188="1_good",F188="2_fair",F188="3_distant",F188="4_lack_data"),"Predictor","Placebo"))</f>
        <v>Placebo</v>
      </c>
      <c r="D188" s="79" t="s">
        <v>4510</v>
      </c>
      <c r="E188" s="78" t="s">
        <v>5358</v>
      </c>
      <c r="F188" s="79" t="s">
        <v>2204</v>
      </c>
      <c r="G188" s="112" t="s">
        <v>2204</v>
      </c>
      <c r="I188" s="78" t="s">
        <v>2204</v>
      </c>
      <c r="J188" s="91" t="s">
        <v>2204</v>
      </c>
      <c r="K188" s="91" t="s">
        <v>2204</v>
      </c>
      <c r="L188" s="78" t="s">
        <v>2204</v>
      </c>
      <c r="M188" s="78" t="s">
        <v>2204</v>
      </c>
      <c r="N188" s="78" t="s">
        <v>2204</v>
      </c>
      <c r="O188" s="78" t="s">
        <v>2204</v>
      </c>
      <c r="P188" s="78" t="s">
        <v>2204</v>
      </c>
      <c r="Q188" s="78" t="s">
        <v>2204</v>
      </c>
      <c r="S188" s="119" t="s">
        <v>1028</v>
      </c>
    </row>
    <row r="189" spans="1:20" ht="30" x14ac:dyDescent="0.25">
      <c r="A189" s="77" t="s">
        <v>5191</v>
      </c>
      <c r="B189" s="77" t="s">
        <v>337</v>
      </c>
      <c r="C189" s="79" t="str">
        <f>IF(F189="9_drop","Drop",IF(OR(E189="1_clear",E189="2_likely")*OR(F189="1_good",F189="2_fair",F189="3_distant",F189="4_lack_data"),"Predictor","Placebo"))</f>
        <v>Predictor</v>
      </c>
      <c r="D189" s="79" t="s">
        <v>4997</v>
      </c>
      <c r="E189" s="78" t="s">
        <v>4279</v>
      </c>
      <c r="F189" s="79" t="s">
        <v>4605</v>
      </c>
      <c r="G189" s="112" t="s">
        <v>4725</v>
      </c>
      <c r="H189" s="79" t="s">
        <v>4581</v>
      </c>
      <c r="I189" s="82">
        <v>-1</v>
      </c>
      <c r="J189" s="83">
        <v>0.105</v>
      </c>
      <c r="K189" s="83">
        <v>3.29</v>
      </c>
      <c r="L189" s="84" t="s">
        <v>1126</v>
      </c>
      <c r="M189" s="84" t="e">
        <v>#N/A</v>
      </c>
      <c r="O189" s="84">
        <v>1</v>
      </c>
      <c r="P189" s="82">
        <v>12</v>
      </c>
      <c r="R189" s="79" t="s">
        <v>4726</v>
      </c>
      <c r="S189" s="119" t="s">
        <v>1034</v>
      </c>
    </row>
    <row r="190" spans="1:20" x14ac:dyDescent="0.25">
      <c r="A190" s="77" t="s">
        <v>121</v>
      </c>
      <c r="B190" s="77" t="s">
        <v>1230</v>
      </c>
      <c r="C190" s="79" t="str">
        <f>IF(F190="9_drop","Drop",IF(OR(E190="1_clear",E190="2_likely")*OR(F190="1_good",F190="2_fair",F190="3_distant",F190="4_lack_data"),"Predictor","Placebo"))</f>
        <v>Predictor</v>
      </c>
      <c r="D190" s="79" t="s">
        <v>4649</v>
      </c>
      <c r="E190" s="78" t="s">
        <v>4279</v>
      </c>
      <c r="F190" s="79" t="s">
        <v>4605</v>
      </c>
      <c r="G190" s="112" t="s">
        <v>4577</v>
      </c>
      <c r="H190" s="79" t="s">
        <v>4523</v>
      </c>
      <c r="I190" s="82">
        <v>-1</v>
      </c>
      <c r="J190" s="83">
        <v>1.03</v>
      </c>
      <c r="K190" s="83">
        <v>2.83</v>
      </c>
      <c r="L190" s="84" t="s">
        <v>915</v>
      </c>
      <c r="M190" s="84">
        <v>0.1</v>
      </c>
      <c r="O190" s="84">
        <v>1</v>
      </c>
      <c r="P190" s="82">
        <v>6</v>
      </c>
      <c r="R190" s="79" t="s">
        <v>4512</v>
      </c>
      <c r="S190" s="119" t="s">
        <v>1114</v>
      </c>
    </row>
    <row r="191" spans="1:20" ht="75" x14ac:dyDescent="0.25">
      <c r="A191" s="77" t="s">
        <v>626</v>
      </c>
      <c r="B191" s="77" t="s">
        <v>5291</v>
      </c>
      <c r="C191" s="79" t="str">
        <f>IF(F191="9_drop","Drop",IF(OR(E191="1_clear",E191="2_likely")*OR(F191="1_good",F191="2_fair",F191="3_distant",F191="4_lack_data"),"Predictor","Placebo"))</f>
        <v>Predictor</v>
      </c>
      <c r="D191" s="79" t="s">
        <v>4751</v>
      </c>
      <c r="E191" s="78" t="s">
        <v>4279</v>
      </c>
      <c r="F191" s="79" t="s">
        <v>4606</v>
      </c>
      <c r="G191" s="112" t="s">
        <v>4744</v>
      </c>
      <c r="H191" s="79" t="s">
        <v>4567</v>
      </c>
      <c r="I191" s="82">
        <v>1</v>
      </c>
      <c r="J191" s="83" t="s">
        <v>2204</v>
      </c>
      <c r="K191" s="83" t="s">
        <v>2204</v>
      </c>
      <c r="L191" s="84" t="s">
        <v>1126</v>
      </c>
      <c r="M191" s="84">
        <v>0.2</v>
      </c>
      <c r="O191" s="84">
        <v>12</v>
      </c>
      <c r="P191" s="82">
        <v>6</v>
      </c>
      <c r="Q191" s="85" t="s">
        <v>4557</v>
      </c>
      <c r="R191" s="79" t="s">
        <v>4745</v>
      </c>
      <c r="S191" s="119" t="s">
        <v>1029</v>
      </c>
    </row>
    <row r="192" spans="1:20" x14ac:dyDescent="0.25">
      <c r="A192" s="77" t="s">
        <v>600</v>
      </c>
      <c r="B192" s="77" t="s">
        <v>601</v>
      </c>
      <c r="C192" s="79" t="str">
        <f>IF(F192="9_drop","Drop",IF(OR(E192="1_clear",E192="2_likely")*OR(F192="1_good",F192="2_fair",F192="3_distant",F192="4_lack_data"),"Predictor","Placebo"))</f>
        <v>Predictor</v>
      </c>
      <c r="D192" s="79" t="s">
        <v>5067</v>
      </c>
      <c r="E192" s="78" t="s">
        <v>4279</v>
      </c>
      <c r="F192" s="79" t="s">
        <v>4605</v>
      </c>
      <c r="G192" s="112" t="s">
        <v>4703</v>
      </c>
      <c r="H192" s="79" t="s">
        <v>4523</v>
      </c>
      <c r="I192" s="82">
        <v>1</v>
      </c>
      <c r="J192" s="83">
        <v>1.31</v>
      </c>
      <c r="K192" s="83">
        <v>3.74</v>
      </c>
      <c r="L192" s="84" t="s">
        <v>1126</v>
      </c>
      <c r="M192" s="84">
        <v>0.1</v>
      </c>
      <c r="O192" s="84">
        <v>3</v>
      </c>
      <c r="P192" s="82">
        <v>6</v>
      </c>
      <c r="R192" s="79" t="s">
        <v>5069</v>
      </c>
      <c r="S192" s="119" t="s">
        <v>5457</v>
      </c>
    </row>
    <row r="193" spans="1:20" ht="45" x14ac:dyDescent="0.25">
      <c r="A193" s="77" t="s">
        <v>5091</v>
      </c>
      <c r="B193" s="77" t="s">
        <v>546</v>
      </c>
      <c r="C193" s="79" t="str">
        <f>IF(F193="9_drop","Drop",IF(OR(E193="1_clear",E193="2_likely")*OR(F193="1_good",F193="2_fair",F193="3_distant",F193="4_lack_data"),"Predictor","Placebo"))</f>
        <v>Predictor</v>
      </c>
      <c r="D193" s="79" t="s">
        <v>4985</v>
      </c>
      <c r="E193" s="78" t="s">
        <v>4279</v>
      </c>
      <c r="F193" s="79" t="s">
        <v>4605</v>
      </c>
      <c r="G193" s="112" t="s">
        <v>4830</v>
      </c>
      <c r="H193" s="79" t="s">
        <v>4523</v>
      </c>
      <c r="I193" s="82">
        <v>1</v>
      </c>
      <c r="J193" s="83">
        <v>1.17</v>
      </c>
      <c r="K193" s="83">
        <v>4.2</v>
      </c>
      <c r="L193" s="84" t="s">
        <v>1126</v>
      </c>
      <c r="M193" s="84">
        <v>0.1</v>
      </c>
      <c r="O193" s="84">
        <v>1</v>
      </c>
      <c r="P193" s="82">
        <v>6</v>
      </c>
      <c r="Q193" s="85" t="s">
        <v>4557</v>
      </c>
      <c r="R193" s="79" t="s">
        <v>5103</v>
      </c>
      <c r="S193" s="119" t="s">
        <v>5458</v>
      </c>
    </row>
    <row r="194" spans="1:20" ht="60" x14ac:dyDescent="0.25">
      <c r="A194" s="77" t="s">
        <v>603</v>
      </c>
      <c r="B194" s="77" t="s">
        <v>601</v>
      </c>
      <c r="C194" s="79" t="str">
        <f>IF(F194="9_drop","Drop",IF(OR(E194="1_clear",E194="2_likely")*OR(F194="1_good",F194="2_fair",F194="3_distant",F194="4_lack_data"),"Predictor","Placebo"))</f>
        <v>Predictor</v>
      </c>
      <c r="D194" s="79" t="s">
        <v>5066</v>
      </c>
      <c r="E194" s="78" t="s">
        <v>4279</v>
      </c>
      <c r="F194" s="79" t="s">
        <v>4605</v>
      </c>
      <c r="G194" s="112" t="s">
        <v>4704</v>
      </c>
      <c r="H194" s="79" t="s">
        <v>4523</v>
      </c>
      <c r="I194" s="82">
        <v>1</v>
      </c>
      <c r="J194" s="83">
        <v>0.84</v>
      </c>
      <c r="K194" s="83">
        <v>2.44</v>
      </c>
      <c r="L194" s="84" t="s">
        <v>1126</v>
      </c>
      <c r="M194" s="84">
        <v>0.1</v>
      </c>
      <c r="O194" s="84">
        <v>3</v>
      </c>
      <c r="P194" s="82">
        <v>6</v>
      </c>
      <c r="R194" s="79" t="s">
        <v>5068</v>
      </c>
      <c r="S194" s="119" t="s">
        <v>5459</v>
      </c>
    </row>
    <row r="195" spans="1:20" ht="45" x14ac:dyDescent="0.25">
      <c r="A195" s="77" t="s">
        <v>107</v>
      </c>
      <c r="B195" s="77" t="s">
        <v>108</v>
      </c>
      <c r="C195" s="79" t="str">
        <f>IF(F195="9_drop","Drop",IF(OR(E195="1_clear",E195="2_likely")*OR(F195="1_good",F195="2_fair",F195="3_distant",F195="4_lack_data"),"Predictor","Placebo"))</f>
        <v>Predictor</v>
      </c>
      <c r="D195" s="79" t="s">
        <v>4984</v>
      </c>
      <c r="E195" s="78" t="s">
        <v>4279</v>
      </c>
      <c r="F195" s="79" t="s">
        <v>4605</v>
      </c>
      <c r="G195" s="112" t="s">
        <v>4574</v>
      </c>
      <c r="H195" s="79" t="s">
        <v>4523</v>
      </c>
      <c r="I195" s="82">
        <v>1</v>
      </c>
      <c r="J195" s="83">
        <v>2.12</v>
      </c>
      <c r="K195" s="83">
        <v>4.29</v>
      </c>
      <c r="L195" s="84" t="s">
        <v>1126</v>
      </c>
      <c r="M195" s="84">
        <v>0.1</v>
      </c>
      <c r="O195" s="84">
        <v>1</v>
      </c>
      <c r="P195" s="82">
        <v>6</v>
      </c>
      <c r="Q195" s="85" t="s">
        <v>4551</v>
      </c>
      <c r="S195" s="119" t="s">
        <v>1036</v>
      </c>
    </row>
    <row r="196" spans="1:20" ht="30" x14ac:dyDescent="0.25">
      <c r="A196" s="77" t="s">
        <v>5092</v>
      </c>
      <c r="B196" s="77" t="s">
        <v>546</v>
      </c>
      <c r="C196" s="79" t="str">
        <f>IF(F196="9_drop","Drop",IF(OR(E196="1_clear",E196="2_likely")*OR(F196="1_good",F196="2_fair",F196="3_distant",F196="4_lack_data"),"Predictor","Placebo"))</f>
        <v>Predictor</v>
      </c>
      <c r="D196" s="79" t="s">
        <v>5105</v>
      </c>
      <c r="E196" s="78" t="s">
        <v>4279</v>
      </c>
      <c r="F196" s="79" t="s">
        <v>4605</v>
      </c>
      <c r="G196" s="112" t="s">
        <v>4831</v>
      </c>
      <c r="H196" s="79" t="s">
        <v>4523</v>
      </c>
      <c r="I196" s="82">
        <v>-1</v>
      </c>
      <c r="J196" s="83">
        <v>1.25</v>
      </c>
      <c r="K196" s="83">
        <v>5.6</v>
      </c>
      <c r="L196" s="84" t="s">
        <v>1126</v>
      </c>
      <c r="M196" s="84">
        <v>0.1</v>
      </c>
      <c r="O196" s="84">
        <v>1</v>
      </c>
      <c r="P196" s="82">
        <v>6</v>
      </c>
      <c r="Q196" s="85" t="s">
        <v>4557</v>
      </c>
      <c r="S196" s="119" t="s">
        <v>5460</v>
      </c>
    </row>
    <row r="197" spans="1:20" ht="30" x14ac:dyDescent="0.25">
      <c r="A197" s="77" t="s">
        <v>5099</v>
      </c>
      <c r="B197" s="77" t="s">
        <v>546</v>
      </c>
      <c r="C197" s="79" t="str">
        <f>IF(F197="9_drop","Drop",IF(OR(E197="1_clear",E197="2_likely")*OR(F197="1_good",F197="2_fair",F197="3_distant",F197="4_lack_data"),"Predictor","Placebo"))</f>
        <v>Predictor</v>
      </c>
      <c r="D197" s="79" t="s">
        <v>5106</v>
      </c>
      <c r="E197" s="78" t="s">
        <v>4279</v>
      </c>
      <c r="F197" s="79" t="s">
        <v>4605</v>
      </c>
      <c r="G197" s="112" t="s">
        <v>4833</v>
      </c>
      <c r="H197" s="79" t="s">
        <v>4523</v>
      </c>
      <c r="I197" s="82">
        <v>-1</v>
      </c>
      <c r="J197" s="83">
        <v>0.55000000000000004</v>
      </c>
      <c r="K197" s="51">
        <v>4.62</v>
      </c>
      <c r="L197" s="84" t="s">
        <v>1126</v>
      </c>
      <c r="M197" s="84">
        <v>0.1</v>
      </c>
      <c r="O197" s="84">
        <v>1</v>
      </c>
      <c r="P197" s="82">
        <v>6</v>
      </c>
      <c r="Q197" s="85" t="s">
        <v>4557</v>
      </c>
      <c r="S197" s="119" t="s">
        <v>5461</v>
      </c>
      <c r="T197" s="87"/>
    </row>
    <row r="198" spans="1:20" ht="60" x14ac:dyDescent="0.25">
      <c r="A198" s="77" t="s">
        <v>5094</v>
      </c>
      <c r="B198" s="77" t="s">
        <v>546</v>
      </c>
      <c r="C198" s="79" t="str">
        <f>IF(F198="9_drop","Drop",IF(OR(E198="1_clear",E198="2_likely")*OR(F198="1_good",F198="2_fair",F198="3_distant",F198="4_lack_data"),"Predictor","Placebo"))</f>
        <v>Predictor</v>
      </c>
      <c r="D198" s="79" t="s">
        <v>5107</v>
      </c>
      <c r="E198" s="78" t="s">
        <v>4280</v>
      </c>
      <c r="F198" s="79" t="s">
        <v>4605</v>
      </c>
      <c r="G198" s="112" t="s">
        <v>4836</v>
      </c>
      <c r="H198" s="79" t="s">
        <v>4523</v>
      </c>
      <c r="I198" s="82">
        <v>-1</v>
      </c>
      <c r="J198" s="83">
        <v>0.19</v>
      </c>
      <c r="K198" s="83">
        <v>1.77</v>
      </c>
      <c r="L198" s="84" t="s">
        <v>1126</v>
      </c>
      <c r="M198" s="84">
        <v>0.1</v>
      </c>
      <c r="O198" s="84">
        <v>1</v>
      </c>
      <c r="P198" s="82">
        <v>6</v>
      </c>
      <c r="Q198" s="85" t="s">
        <v>4557</v>
      </c>
      <c r="R198" s="79" t="s">
        <v>5104</v>
      </c>
      <c r="S198" s="119" t="s">
        <v>5462</v>
      </c>
    </row>
    <row r="199" spans="1:20" ht="30" x14ac:dyDescent="0.25">
      <c r="A199" s="77" t="s">
        <v>5095</v>
      </c>
      <c r="B199" s="77" t="s">
        <v>546</v>
      </c>
      <c r="C199" s="79" t="str">
        <f>IF(F199="9_drop","Drop",IF(OR(E199="1_clear",E199="2_likely")*OR(F199="1_good",F199="2_fair",F199="3_distant",F199="4_lack_data"),"Predictor","Placebo"))</f>
        <v>Predictor</v>
      </c>
      <c r="D199" s="79" t="s">
        <v>4750</v>
      </c>
      <c r="E199" s="78" t="s">
        <v>4279</v>
      </c>
      <c r="F199" s="79" t="s">
        <v>4605</v>
      </c>
      <c r="G199" s="112" t="s">
        <v>4835</v>
      </c>
      <c r="H199" s="79" t="s">
        <v>4523</v>
      </c>
      <c r="I199" s="82">
        <v>-1</v>
      </c>
      <c r="J199" s="83">
        <v>0.39</v>
      </c>
      <c r="K199" s="83">
        <v>3.35</v>
      </c>
      <c r="L199" s="84" t="s">
        <v>1126</v>
      </c>
      <c r="M199" s="84">
        <v>0.1</v>
      </c>
      <c r="O199" s="84">
        <v>1</v>
      </c>
      <c r="P199" s="82">
        <v>6</v>
      </c>
      <c r="Q199" s="85" t="s">
        <v>4557</v>
      </c>
      <c r="S199" s="119" t="s">
        <v>5463</v>
      </c>
    </row>
    <row r="200" spans="1:20" ht="60" x14ac:dyDescent="0.25">
      <c r="A200" s="77" t="s">
        <v>247</v>
      </c>
      <c r="B200" s="77" t="s">
        <v>248</v>
      </c>
      <c r="C200" s="79" t="str">
        <f>IF(F200="9_drop","Drop",IF(OR(E200="1_clear",E200="2_likely")*OR(F200="1_good",F200="2_fair",F200="3_distant",F200="4_lack_data"),"Predictor","Placebo"))</f>
        <v>Predictor</v>
      </c>
      <c r="D200" s="79" t="s">
        <v>4991</v>
      </c>
      <c r="E200" s="78" t="s">
        <v>4279</v>
      </c>
      <c r="F200" s="79" t="s">
        <v>4605</v>
      </c>
      <c r="G200" s="112" t="s">
        <v>4575</v>
      </c>
      <c r="H200" s="79" t="s">
        <v>4656</v>
      </c>
      <c r="I200" s="82">
        <v>1</v>
      </c>
      <c r="J200" s="83">
        <v>0.48</v>
      </c>
      <c r="K200" s="83">
        <v>4.29</v>
      </c>
      <c r="L200" s="84" t="s">
        <v>1126</v>
      </c>
      <c r="M200" s="84" t="s">
        <v>2204</v>
      </c>
      <c r="O200" s="84">
        <v>3</v>
      </c>
      <c r="P200" s="82">
        <v>6</v>
      </c>
      <c r="S200" s="119" t="s">
        <v>1037</v>
      </c>
    </row>
    <row r="201" spans="1:20" ht="75" x14ac:dyDescent="0.25">
      <c r="A201" s="77" t="s">
        <v>5086</v>
      </c>
      <c r="B201" s="77" t="s">
        <v>546</v>
      </c>
      <c r="C201" s="79" t="str">
        <f>IF(F201="9_drop","Drop",IF(OR(E201="1_clear",E201="2_likely")*OR(F201="1_good",F201="2_fair",F201="3_distant",F201="4_lack_data"),"Predictor","Placebo"))</f>
        <v>Predictor</v>
      </c>
      <c r="D201" s="79" t="s">
        <v>4977</v>
      </c>
      <c r="E201" s="78" t="s">
        <v>4279</v>
      </c>
      <c r="F201" s="79" t="s">
        <v>4605</v>
      </c>
      <c r="G201" s="112" t="s">
        <v>4828</v>
      </c>
      <c r="H201" s="79" t="s">
        <v>4523</v>
      </c>
      <c r="I201" s="82">
        <v>1</v>
      </c>
      <c r="J201" s="83">
        <v>0.67</v>
      </c>
      <c r="K201" s="83">
        <v>5.35</v>
      </c>
      <c r="L201" s="84" t="s">
        <v>1126</v>
      </c>
      <c r="M201" s="84">
        <v>0.1</v>
      </c>
      <c r="O201" s="84">
        <v>1</v>
      </c>
      <c r="P201" s="82">
        <v>6</v>
      </c>
      <c r="Q201" s="85" t="s">
        <v>4557</v>
      </c>
      <c r="R201" s="79" t="s">
        <v>5112</v>
      </c>
      <c r="S201" s="119" t="s">
        <v>5464</v>
      </c>
    </row>
    <row r="202" spans="1:20" ht="30" x14ac:dyDescent="0.25">
      <c r="A202" s="77" t="s">
        <v>5089</v>
      </c>
      <c r="B202" s="77" t="s">
        <v>546</v>
      </c>
      <c r="C202" s="79" t="str">
        <f>IF(F202="9_drop","Drop",IF(OR(E202="1_clear",E202="2_likely")*OR(F202="1_good",F202="2_fair",F202="3_distant",F202="4_lack_data"),"Predictor","Placebo"))</f>
        <v>Predictor</v>
      </c>
      <c r="D202" s="79" t="s">
        <v>5108</v>
      </c>
      <c r="E202" s="78" t="s">
        <v>4279</v>
      </c>
      <c r="F202" s="79" t="s">
        <v>4605</v>
      </c>
      <c r="G202" s="112" t="s">
        <v>4832</v>
      </c>
      <c r="H202" s="79" t="s">
        <v>4523</v>
      </c>
      <c r="I202" s="82">
        <v>1</v>
      </c>
      <c r="J202" s="83">
        <v>0.68</v>
      </c>
      <c r="K202" s="83">
        <v>6.15</v>
      </c>
      <c r="L202" s="84" t="s">
        <v>1126</v>
      </c>
      <c r="M202" s="84">
        <v>0.1</v>
      </c>
      <c r="O202" s="84">
        <v>1</v>
      </c>
      <c r="P202" s="82">
        <v>6</v>
      </c>
      <c r="Q202" s="85" t="s">
        <v>4557</v>
      </c>
      <c r="S202" s="119" t="s">
        <v>5465</v>
      </c>
    </row>
    <row r="203" spans="1:20" ht="30" x14ac:dyDescent="0.25">
      <c r="A203" s="77" t="s">
        <v>5088</v>
      </c>
      <c r="B203" s="77" t="s">
        <v>546</v>
      </c>
      <c r="C203" s="79" t="str">
        <f>IF(F203="9_drop","Drop",IF(OR(E203="1_clear",E203="2_likely")*OR(F203="1_good",F203="2_fair",F203="3_distant",F203="4_lack_data"),"Predictor","Placebo"))</f>
        <v>Predictor</v>
      </c>
      <c r="D203" s="79" t="s">
        <v>5109</v>
      </c>
      <c r="E203" s="78" t="s">
        <v>4279</v>
      </c>
      <c r="F203" s="79" t="s">
        <v>4605</v>
      </c>
      <c r="G203" s="112" t="s">
        <v>4834</v>
      </c>
      <c r="H203" s="79" t="s">
        <v>4523</v>
      </c>
      <c r="I203" s="82">
        <v>1</v>
      </c>
      <c r="J203" s="83">
        <v>0.66</v>
      </c>
      <c r="K203" s="83">
        <v>6.43</v>
      </c>
      <c r="L203" s="84" t="s">
        <v>1126</v>
      </c>
      <c r="M203" s="84">
        <v>0.1</v>
      </c>
      <c r="O203" s="84">
        <v>1</v>
      </c>
      <c r="P203" s="82">
        <v>6</v>
      </c>
      <c r="Q203" s="85" t="s">
        <v>4557</v>
      </c>
      <c r="S203" s="119" t="s">
        <v>5466</v>
      </c>
    </row>
    <row r="204" spans="1:20" ht="30" x14ac:dyDescent="0.25">
      <c r="A204" s="77" t="s">
        <v>5090</v>
      </c>
      <c r="B204" s="77" t="s">
        <v>546</v>
      </c>
      <c r="C204" s="79" t="str">
        <f>IF(F204="9_drop","Drop",IF(OR(E204="1_clear",E204="2_likely")*OR(F204="1_good",F204="2_fair",F204="3_distant",F204="4_lack_data"),"Predictor","Placebo"))</f>
        <v>Predictor</v>
      </c>
      <c r="D204" s="79" t="s">
        <v>5110</v>
      </c>
      <c r="E204" s="78" t="s">
        <v>4279</v>
      </c>
      <c r="F204" s="79" t="s">
        <v>4605</v>
      </c>
      <c r="G204" s="112" t="s">
        <v>4837</v>
      </c>
      <c r="H204" s="79" t="s">
        <v>4523</v>
      </c>
      <c r="I204" s="82">
        <v>1</v>
      </c>
      <c r="J204" s="83">
        <v>0.52</v>
      </c>
      <c r="K204" s="83">
        <v>4.58</v>
      </c>
      <c r="L204" s="84" t="s">
        <v>1126</v>
      </c>
      <c r="M204" s="84">
        <v>0.1</v>
      </c>
      <c r="O204" s="84">
        <v>1</v>
      </c>
      <c r="P204" s="82">
        <v>6</v>
      </c>
      <c r="Q204" s="85" t="s">
        <v>4557</v>
      </c>
      <c r="S204" s="119" t="s">
        <v>5467</v>
      </c>
    </row>
    <row r="205" spans="1:20" ht="30" x14ac:dyDescent="0.25">
      <c r="A205" s="77" t="s">
        <v>5087</v>
      </c>
      <c r="B205" s="77" t="s">
        <v>546</v>
      </c>
      <c r="C205" s="79" t="str">
        <f>IF(F205="9_drop","Drop",IF(OR(E205="1_clear",E205="2_likely")*OR(F205="1_good",F205="2_fair",F205="3_distant",F205="4_lack_data"),"Predictor","Placebo"))</f>
        <v>Predictor</v>
      </c>
      <c r="D205" s="79" t="s">
        <v>5111</v>
      </c>
      <c r="E205" s="78" t="s">
        <v>4279</v>
      </c>
      <c r="F205" s="79" t="s">
        <v>4605</v>
      </c>
      <c r="G205" s="112" t="s">
        <v>4829</v>
      </c>
      <c r="H205" s="79" t="s">
        <v>4523</v>
      </c>
      <c r="I205" s="82">
        <v>1</v>
      </c>
      <c r="J205" s="83">
        <v>1.1499999999999999</v>
      </c>
      <c r="K205" s="83">
        <v>7.6</v>
      </c>
      <c r="L205" s="84" t="s">
        <v>1126</v>
      </c>
      <c r="M205" s="84">
        <v>0.1</v>
      </c>
      <c r="O205" s="84">
        <v>1</v>
      </c>
      <c r="P205" s="82">
        <v>6</v>
      </c>
      <c r="Q205" s="85" t="s">
        <v>4557</v>
      </c>
      <c r="S205" s="119" t="s">
        <v>5468</v>
      </c>
    </row>
    <row r="206" spans="1:20" ht="75" x14ac:dyDescent="0.25">
      <c r="A206" s="77" t="s">
        <v>644</v>
      </c>
      <c r="B206" s="77" t="s">
        <v>645</v>
      </c>
      <c r="C206" s="79" t="str">
        <f>IF(F206="9_drop","Drop",IF(OR(E206="1_clear",E206="2_likely")*OR(F206="1_good",F206="2_fair",F206="3_distant",F206="4_lack_data"),"Predictor","Placebo"))</f>
        <v>Predictor</v>
      </c>
      <c r="D206" s="80" t="s">
        <v>5072</v>
      </c>
      <c r="E206" s="78" t="s">
        <v>4279</v>
      </c>
      <c r="F206" s="79" t="s">
        <v>4605</v>
      </c>
      <c r="G206" s="112" t="s">
        <v>5070</v>
      </c>
      <c r="H206" s="79" t="s">
        <v>4523</v>
      </c>
      <c r="I206" s="82">
        <v>1</v>
      </c>
      <c r="J206" s="83">
        <v>1.55</v>
      </c>
      <c r="K206" s="83">
        <v>5.78</v>
      </c>
      <c r="L206" s="84" t="s">
        <v>1126</v>
      </c>
      <c r="M206" s="84">
        <v>0.2</v>
      </c>
      <c r="O206" s="84">
        <v>3</v>
      </c>
      <c r="P206" s="82">
        <v>6</v>
      </c>
      <c r="Q206" s="85" t="s">
        <v>4553</v>
      </c>
      <c r="R206" s="79" t="s">
        <v>5073</v>
      </c>
      <c r="S206" s="119" t="s">
        <v>5469</v>
      </c>
    </row>
    <row r="207" spans="1:20" ht="60" x14ac:dyDescent="0.25">
      <c r="A207" s="77" t="s">
        <v>5193</v>
      </c>
      <c r="B207" s="77" t="s">
        <v>337</v>
      </c>
      <c r="C207" s="79" t="str">
        <f>IF(F207="9_drop","Drop",IF(OR(E207="1_clear",E207="2_likely")*OR(F207="1_good",F207="2_fair",F207="3_distant",F207="4_lack_data"),"Predictor","Placebo"))</f>
        <v>Predictor</v>
      </c>
      <c r="D207" s="79" t="s">
        <v>5247</v>
      </c>
      <c r="E207" s="78" t="s">
        <v>4280</v>
      </c>
      <c r="F207" s="79" t="s">
        <v>4607</v>
      </c>
      <c r="G207" s="112" t="s">
        <v>4694</v>
      </c>
      <c r="H207" s="79" t="s">
        <v>5119</v>
      </c>
      <c r="I207" s="82">
        <v>-1</v>
      </c>
      <c r="J207" s="83">
        <f>9/12</f>
        <v>0.75</v>
      </c>
      <c r="K207" s="83" t="s">
        <v>2204</v>
      </c>
      <c r="L207" s="84" t="s">
        <v>1126</v>
      </c>
      <c r="M207" s="84">
        <v>0.2</v>
      </c>
      <c r="O207" s="84">
        <v>12</v>
      </c>
      <c r="P207" s="82">
        <v>6</v>
      </c>
      <c r="R207" s="79" t="s">
        <v>5195</v>
      </c>
      <c r="S207" s="119" t="s">
        <v>1031</v>
      </c>
    </row>
    <row r="208" spans="1:20" ht="120" x14ac:dyDescent="0.25">
      <c r="A208" s="77" t="s">
        <v>666</v>
      </c>
      <c r="B208" s="77" t="s">
        <v>692</v>
      </c>
      <c r="C208" s="79" t="str">
        <f>IF(F208="9_drop","Drop",IF(OR(E208="1_clear",E208="2_likely")*OR(F208="1_good",F208="2_fair",F208="3_distant",F208="4_lack_data"),"Predictor","Placebo"))</f>
        <v>Predictor</v>
      </c>
      <c r="D208" s="103" t="s">
        <v>5357</v>
      </c>
      <c r="E208" s="78" t="s">
        <v>4279</v>
      </c>
      <c r="F208" s="95" t="s">
        <v>4606</v>
      </c>
      <c r="G208" s="112" t="s">
        <v>4716</v>
      </c>
      <c r="H208" s="79" t="s">
        <v>4523</v>
      </c>
      <c r="I208" s="82">
        <v>1</v>
      </c>
      <c r="J208" s="83">
        <f>18.9/12</f>
        <v>1.575</v>
      </c>
      <c r="K208" s="83">
        <v>9.14</v>
      </c>
      <c r="L208" s="84" t="s">
        <v>1126</v>
      </c>
      <c r="M208" s="78" t="s">
        <v>2204</v>
      </c>
      <c r="O208" s="84">
        <v>1</v>
      </c>
      <c r="P208" s="82">
        <v>12</v>
      </c>
      <c r="R208" s="108" t="s">
        <v>5365</v>
      </c>
      <c r="S208" s="119" t="s">
        <v>5470</v>
      </c>
    </row>
    <row r="209" spans="1:20" ht="45" x14ac:dyDescent="0.25">
      <c r="A209" s="77" t="s">
        <v>402</v>
      </c>
      <c r="B209" s="77" t="s">
        <v>400</v>
      </c>
      <c r="C209" s="79" t="str">
        <f>IF(F209="9_drop","Drop",IF(OR(E209="1_clear",E209="2_likely")*OR(F209="1_good",F209="2_fair",F209="3_distant",F209="4_lack_data"),"Predictor","Placebo"))</f>
        <v>Placebo</v>
      </c>
      <c r="D209" s="103" t="s">
        <v>5345</v>
      </c>
      <c r="E209" s="78" t="s">
        <v>5358</v>
      </c>
      <c r="F209" s="79" t="s">
        <v>4605</v>
      </c>
      <c r="G209" s="112" t="s">
        <v>4727</v>
      </c>
      <c r="H209" s="79" t="s">
        <v>4728</v>
      </c>
      <c r="I209" s="82">
        <v>1</v>
      </c>
      <c r="J209" s="83">
        <f>(7.6-0.8)/12</f>
        <v>0.56666666666666665</v>
      </c>
      <c r="K209" s="83" t="s">
        <v>2204</v>
      </c>
      <c r="L209" s="84" t="s">
        <v>1126</v>
      </c>
      <c r="M209" s="84">
        <v>0.5</v>
      </c>
      <c r="O209" s="84">
        <v>1</v>
      </c>
      <c r="P209" s="82">
        <v>12</v>
      </c>
      <c r="R209" s="79" t="s">
        <v>4729</v>
      </c>
      <c r="S209" s="119" t="s">
        <v>5471</v>
      </c>
    </row>
    <row r="210" spans="1:20" s="87" customFormat="1" ht="60" x14ac:dyDescent="0.25">
      <c r="A210" s="77" t="s">
        <v>215</v>
      </c>
      <c r="B210" s="77" t="s">
        <v>5284</v>
      </c>
      <c r="C210" s="79" t="str">
        <f>IF(F210="9_drop","Drop",IF(OR(E210="1_clear",E210="2_likely")*OR(F210="1_good",F210="2_fair",F210="3_distant",F210="4_lack_data"),"Predictor","Placebo"))</f>
        <v>Predictor</v>
      </c>
      <c r="D210" s="79" t="s">
        <v>4650</v>
      </c>
      <c r="E210" s="78" t="s">
        <v>4279</v>
      </c>
      <c r="F210" s="79" t="s">
        <v>4605</v>
      </c>
      <c r="G210" s="112" t="s">
        <v>4576</v>
      </c>
      <c r="H210" s="79" t="s">
        <v>4593</v>
      </c>
      <c r="I210" s="82">
        <v>-1</v>
      </c>
      <c r="J210" s="83">
        <v>0.67500000000000004</v>
      </c>
      <c r="K210" s="83">
        <v>6.91</v>
      </c>
      <c r="L210" s="84" t="s">
        <v>1126</v>
      </c>
      <c r="M210" s="84">
        <v>0.1</v>
      </c>
      <c r="N210" s="84"/>
      <c r="O210" s="84">
        <v>12</v>
      </c>
      <c r="P210" s="82">
        <v>6</v>
      </c>
      <c r="Q210" s="85"/>
      <c r="R210" s="79"/>
      <c r="S210" s="119" t="s">
        <v>1042</v>
      </c>
      <c r="T210" s="77"/>
    </row>
    <row r="211" spans="1:20" s="87" customFormat="1" ht="135" x14ac:dyDescent="0.25">
      <c r="A211" s="77" t="s">
        <v>768</v>
      </c>
      <c r="B211" s="77" t="s">
        <v>761</v>
      </c>
      <c r="C211" s="79" t="str">
        <f>IF(F211="9_drop","Drop",IF(OR(E211="1_clear",E211="2_likely")*OR(F211="1_good",F211="2_fair",F211="3_distant",F211="4_lack_data"),"Predictor","Placebo"))</f>
        <v>Predictor</v>
      </c>
      <c r="D211" s="79" t="s">
        <v>5139</v>
      </c>
      <c r="E211" s="78" t="s">
        <v>4279</v>
      </c>
      <c r="F211" s="79" t="s">
        <v>4605</v>
      </c>
      <c r="G211" s="112" t="s">
        <v>4716</v>
      </c>
      <c r="H211" s="79" t="s">
        <v>4784</v>
      </c>
      <c r="I211" s="82">
        <v>-1</v>
      </c>
      <c r="J211" s="83">
        <v>0.65833333333333299</v>
      </c>
      <c r="K211" s="83">
        <v>2.34</v>
      </c>
      <c r="L211" s="84" t="s">
        <v>1126</v>
      </c>
      <c r="M211" s="84">
        <f>1/5</f>
        <v>0.2</v>
      </c>
      <c r="N211" s="84"/>
      <c r="O211" s="84">
        <v>12</v>
      </c>
      <c r="P211" s="82">
        <v>6</v>
      </c>
      <c r="Q211" s="85"/>
      <c r="R211" s="79" t="s">
        <v>4781</v>
      </c>
      <c r="S211" s="119" t="s">
        <v>1043</v>
      </c>
      <c r="T211" s="77"/>
    </row>
    <row r="212" spans="1:20" ht="135" x14ac:dyDescent="0.25">
      <c r="A212" s="77" t="s">
        <v>3089</v>
      </c>
      <c r="B212" s="77" t="s">
        <v>761</v>
      </c>
      <c r="C212" s="79" t="str">
        <f>IF(F212="9_drop","Drop",IF(OR(E212="1_clear",E212="2_likely")*OR(F212="1_good",F212="2_fair",F212="3_distant",F212="4_lack_data"),"Predictor","Placebo"))</f>
        <v>Placebo</v>
      </c>
      <c r="D212" s="79" t="s">
        <v>4510</v>
      </c>
      <c r="E212" s="78" t="s">
        <v>5358</v>
      </c>
      <c r="F212" s="79" t="s">
        <v>2204</v>
      </c>
      <c r="G212" s="112" t="s">
        <v>2204</v>
      </c>
      <c r="I212" s="78" t="s">
        <v>2204</v>
      </c>
      <c r="J212" s="91" t="s">
        <v>2204</v>
      </c>
      <c r="K212" s="91" t="s">
        <v>2204</v>
      </c>
      <c r="L212" s="78" t="s">
        <v>2204</v>
      </c>
      <c r="M212" s="78" t="s">
        <v>2204</v>
      </c>
      <c r="N212" s="78" t="s">
        <v>2204</v>
      </c>
      <c r="O212" s="78" t="s">
        <v>2204</v>
      </c>
      <c r="P212" s="78" t="s">
        <v>2204</v>
      </c>
      <c r="Q212" s="78" t="s">
        <v>2204</v>
      </c>
      <c r="R212" s="79" t="s">
        <v>4491</v>
      </c>
      <c r="S212" s="119" t="s">
        <v>1043</v>
      </c>
    </row>
    <row r="213" spans="1:20" ht="45" x14ac:dyDescent="0.25">
      <c r="A213" s="77" t="s">
        <v>219</v>
      </c>
      <c r="B213" s="77" t="s">
        <v>5284</v>
      </c>
      <c r="C213" s="79" t="str">
        <f>IF(F213="9_drop","Drop",IF(OR(E213="1_clear",E213="2_likely")*OR(F213="1_good",F213="2_fair",F213="3_distant",F213="4_lack_data"),"Predictor","Placebo"))</f>
        <v>Predictor</v>
      </c>
      <c r="D213" s="79" t="s">
        <v>4651</v>
      </c>
      <c r="E213" s="78" t="s">
        <v>4279</v>
      </c>
      <c r="F213" s="79" t="s">
        <v>4605</v>
      </c>
      <c r="G213" s="112" t="s">
        <v>4576</v>
      </c>
      <c r="H213" s="79" t="s">
        <v>4593</v>
      </c>
      <c r="I213" s="82">
        <v>-1</v>
      </c>
      <c r="J213" s="83">
        <v>0.93</v>
      </c>
      <c r="K213" s="83">
        <v>3.82</v>
      </c>
      <c r="L213" s="84" t="s">
        <v>1126</v>
      </c>
      <c r="M213" s="84">
        <v>0.1</v>
      </c>
      <c r="O213" s="84">
        <v>12</v>
      </c>
      <c r="P213" s="82">
        <v>6</v>
      </c>
      <c r="S213" s="119" t="s">
        <v>1044</v>
      </c>
    </row>
    <row r="214" spans="1:20" ht="75" x14ac:dyDescent="0.25">
      <c r="A214" s="87" t="s">
        <v>208</v>
      </c>
      <c r="B214" s="87" t="s">
        <v>209</v>
      </c>
      <c r="C214" s="48" t="str">
        <f>IF(F214="9_drop","Drop",IF(OR(E214="1_clear",E214="2_likely")*OR(F214="1_good",F214="2_fair",F214="3_distant",F214="4_lack_data"),"Predictor","Placebo"))</f>
        <v>Predictor</v>
      </c>
      <c r="D214" s="48" t="s">
        <v>5315</v>
      </c>
      <c r="E214" s="89" t="s">
        <v>4279</v>
      </c>
      <c r="F214" s="48" t="s">
        <v>4606</v>
      </c>
      <c r="G214" s="111" t="s">
        <v>5313</v>
      </c>
      <c r="H214" s="48" t="s">
        <v>4592</v>
      </c>
      <c r="I214" s="90">
        <v>1</v>
      </c>
      <c r="J214" s="51">
        <v>0.37</v>
      </c>
      <c r="K214" s="51">
        <v>2.83</v>
      </c>
      <c r="L214" s="49" t="s">
        <v>1126</v>
      </c>
      <c r="M214" s="49">
        <v>0.1</v>
      </c>
      <c r="N214" s="49"/>
      <c r="O214" s="49">
        <v>12</v>
      </c>
      <c r="P214" s="90">
        <v>6</v>
      </c>
      <c r="Q214" s="76"/>
      <c r="R214" s="48" t="s">
        <v>5012</v>
      </c>
      <c r="S214" s="120" t="s">
        <v>5472</v>
      </c>
    </row>
    <row r="215" spans="1:20" ht="45" x14ac:dyDescent="0.25">
      <c r="A215" s="77" t="s">
        <v>3090</v>
      </c>
      <c r="B215" s="77" t="s">
        <v>209</v>
      </c>
      <c r="C215" s="79" t="str">
        <f>IF(F215="9_drop","Drop",IF(OR(E215="1_clear",E215="2_likely")*OR(F215="1_good",F215="2_fair",F215="3_distant",F215="4_lack_data"),"Predictor","Placebo"))</f>
        <v>Placebo</v>
      </c>
      <c r="D215" s="79" t="s">
        <v>4510</v>
      </c>
      <c r="E215" s="78" t="s">
        <v>5358</v>
      </c>
      <c r="F215" s="79" t="s">
        <v>2204</v>
      </c>
      <c r="G215" s="112" t="s">
        <v>2204</v>
      </c>
      <c r="I215" s="78" t="s">
        <v>2204</v>
      </c>
      <c r="J215" s="91" t="s">
        <v>2204</v>
      </c>
      <c r="K215" s="91" t="s">
        <v>2204</v>
      </c>
      <c r="L215" s="78" t="s">
        <v>2204</v>
      </c>
      <c r="M215" s="78" t="s">
        <v>2204</v>
      </c>
      <c r="N215" s="78" t="s">
        <v>2204</v>
      </c>
      <c r="O215" s="78" t="s">
        <v>2204</v>
      </c>
      <c r="P215" s="78" t="s">
        <v>2204</v>
      </c>
      <c r="Q215" s="78" t="s">
        <v>2204</v>
      </c>
      <c r="S215" s="119" t="s">
        <v>1045</v>
      </c>
    </row>
    <row r="216" spans="1:20" ht="75" x14ac:dyDescent="0.25">
      <c r="A216" s="77" t="s">
        <v>557</v>
      </c>
      <c r="B216" s="77" t="s">
        <v>558</v>
      </c>
      <c r="C216" s="79" t="str">
        <f>IF(F216="9_drop","Drop",IF(OR(E216="1_clear",E216="2_likely")*OR(F216="1_good",F216="2_fair",F216="3_distant",F216="4_lack_data"),"Predictor","Placebo"))</f>
        <v>Predictor</v>
      </c>
      <c r="D216" s="79" t="s">
        <v>5132</v>
      </c>
      <c r="E216" s="78" t="s">
        <v>4279</v>
      </c>
      <c r="F216" s="79" t="s">
        <v>4605</v>
      </c>
      <c r="G216" s="112" t="s">
        <v>4827</v>
      </c>
      <c r="H216" s="79" t="s">
        <v>4594</v>
      </c>
      <c r="I216" s="82">
        <v>-1</v>
      </c>
      <c r="J216" s="83">
        <v>1.48</v>
      </c>
      <c r="K216" s="83">
        <v>8.4499999999999993</v>
      </c>
      <c r="L216" s="84" t="s">
        <v>1126</v>
      </c>
      <c r="M216" s="84">
        <v>0.1</v>
      </c>
      <c r="O216" s="84">
        <v>1</v>
      </c>
      <c r="P216" s="82">
        <v>6</v>
      </c>
      <c r="S216" s="119" t="s">
        <v>1046</v>
      </c>
    </row>
    <row r="217" spans="1:20" ht="105" x14ac:dyDescent="0.25">
      <c r="A217" s="77" t="s">
        <v>668</v>
      </c>
      <c r="B217" s="77" t="s">
        <v>664</v>
      </c>
      <c r="C217" s="79" t="str">
        <f>IF(F217="9_drop","Drop",IF(OR(E217="1_clear",E217="2_likely")*OR(F217="1_good",F217="2_fair",F217="3_distant",F217="4_lack_data"),"Predictor","Placebo"))</f>
        <v>Predictor</v>
      </c>
      <c r="D217" s="95" t="s">
        <v>5305</v>
      </c>
      <c r="E217" s="78" t="s">
        <v>4280</v>
      </c>
      <c r="F217" s="79" t="s">
        <v>4607</v>
      </c>
      <c r="G217" s="112" t="s">
        <v>4895</v>
      </c>
      <c r="H217" s="79" t="s">
        <v>4592</v>
      </c>
      <c r="I217" s="82">
        <v>1</v>
      </c>
      <c r="J217" s="83" t="s">
        <v>2204</v>
      </c>
      <c r="K217" s="83" t="s">
        <v>2204</v>
      </c>
      <c r="L217" s="84" t="s">
        <v>1126</v>
      </c>
      <c r="M217" s="84">
        <v>0.2</v>
      </c>
      <c r="O217" s="84">
        <v>1</v>
      </c>
      <c r="P217" s="82">
        <v>12</v>
      </c>
      <c r="Q217" s="85" t="s">
        <v>4555</v>
      </c>
      <c r="R217" s="79" t="s">
        <v>5057</v>
      </c>
      <c r="S217" s="119" t="s">
        <v>5473</v>
      </c>
    </row>
    <row r="218" spans="1:20" ht="45" x14ac:dyDescent="0.25">
      <c r="A218" s="77" t="s">
        <v>419</v>
      </c>
      <c r="B218" s="77" t="s">
        <v>410</v>
      </c>
      <c r="C218" s="79" t="str">
        <f>IF(F218="9_drop","Drop",IF(OR(E218="1_clear",E218="2_likely")*OR(F218="1_good",F218="2_fair",F218="3_distant",F218="4_lack_data"),"Predictor","Placebo"))</f>
        <v>Predictor</v>
      </c>
      <c r="D218" s="79" t="s">
        <v>5007</v>
      </c>
      <c r="E218" s="78" t="s">
        <v>4280</v>
      </c>
      <c r="F218" s="79" t="s">
        <v>4605</v>
      </c>
      <c r="G218" s="112" t="s">
        <v>4601</v>
      </c>
      <c r="H218" s="79" t="s">
        <v>4583</v>
      </c>
      <c r="I218" s="82">
        <v>1</v>
      </c>
      <c r="J218" s="83" t="s">
        <v>2204</v>
      </c>
      <c r="K218" s="83">
        <v>2.5499999999999998</v>
      </c>
      <c r="L218" s="84" t="s">
        <v>1126</v>
      </c>
      <c r="M218" s="84" t="s">
        <v>2204</v>
      </c>
      <c r="N218" s="84" t="s">
        <v>2204</v>
      </c>
      <c r="O218" s="84">
        <v>12</v>
      </c>
      <c r="P218" s="82">
        <v>6</v>
      </c>
      <c r="S218" s="119" t="s">
        <v>1048</v>
      </c>
    </row>
    <row r="219" spans="1:20" ht="45" x14ac:dyDescent="0.25">
      <c r="A219" s="77" t="s">
        <v>3151</v>
      </c>
      <c r="B219" s="77" t="s">
        <v>410</v>
      </c>
      <c r="C219" s="79" t="str">
        <f>IF(F219="9_drop","Drop",IF(OR(E219="1_clear",E219="2_likely")*OR(F219="1_good",F219="2_fair",F219="3_distant",F219="4_lack_data"),"Predictor","Placebo"))</f>
        <v>Placebo</v>
      </c>
      <c r="D219" s="79" t="s">
        <v>4510</v>
      </c>
      <c r="E219" s="78" t="s">
        <v>5358</v>
      </c>
      <c r="F219" s="79" t="s">
        <v>2204</v>
      </c>
      <c r="G219" s="112" t="s">
        <v>2204</v>
      </c>
      <c r="H219" s="81" t="s">
        <v>2204</v>
      </c>
      <c r="I219" s="78" t="s">
        <v>2204</v>
      </c>
      <c r="J219" s="91" t="s">
        <v>2204</v>
      </c>
      <c r="K219" s="91" t="s">
        <v>2204</v>
      </c>
      <c r="L219" s="78" t="s">
        <v>2204</v>
      </c>
      <c r="M219" s="78" t="s">
        <v>2204</v>
      </c>
      <c r="N219" s="78" t="s">
        <v>2204</v>
      </c>
      <c r="O219" s="78" t="s">
        <v>2204</v>
      </c>
      <c r="P219" s="78" t="s">
        <v>2204</v>
      </c>
      <c r="Q219" s="78" t="s">
        <v>2204</v>
      </c>
      <c r="S219" s="119" t="s">
        <v>5474</v>
      </c>
    </row>
    <row r="220" spans="1:20" ht="75" x14ac:dyDescent="0.25">
      <c r="A220" s="77" t="s">
        <v>3153</v>
      </c>
      <c r="B220" s="77" t="s">
        <v>410</v>
      </c>
      <c r="C220" s="79" t="str">
        <f>IF(F220="9_drop","Drop",IF(OR(E220="1_clear",E220="2_likely")*OR(F220="1_good",F220="2_fair",F220="3_distant",F220="4_lack_data"),"Predictor","Placebo"))</f>
        <v>Placebo</v>
      </c>
      <c r="D220" s="79" t="s">
        <v>4510</v>
      </c>
      <c r="E220" s="78" t="s">
        <v>5358</v>
      </c>
      <c r="F220" s="79" t="s">
        <v>2204</v>
      </c>
      <c r="G220" s="112" t="s">
        <v>2204</v>
      </c>
      <c r="H220" s="81" t="s">
        <v>2204</v>
      </c>
      <c r="I220" s="78" t="s">
        <v>2204</v>
      </c>
      <c r="J220" s="91" t="s">
        <v>2204</v>
      </c>
      <c r="K220" s="91" t="s">
        <v>2204</v>
      </c>
      <c r="L220" s="78" t="s">
        <v>2204</v>
      </c>
      <c r="M220" s="78" t="s">
        <v>2204</v>
      </c>
      <c r="N220" s="78" t="s">
        <v>2204</v>
      </c>
      <c r="O220" s="78" t="s">
        <v>2204</v>
      </c>
      <c r="P220" s="78" t="s">
        <v>2204</v>
      </c>
      <c r="Q220" s="78" t="s">
        <v>2204</v>
      </c>
      <c r="S220" s="119" t="s">
        <v>5475</v>
      </c>
    </row>
    <row r="221" spans="1:20" ht="90" x14ac:dyDescent="0.25">
      <c r="A221" s="77" t="s">
        <v>3131</v>
      </c>
      <c r="B221" s="77" t="s">
        <v>131</v>
      </c>
      <c r="C221" s="79" t="str">
        <f>IF(F221="9_drop","Drop",IF(OR(E221="1_clear",E221="2_likely")*OR(F221="1_good",F221="2_fair",F221="3_distant",F221="4_lack_data"),"Predictor","Placebo"))</f>
        <v>Predictor</v>
      </c>
      <c r="D221" s="79" t="s">
        <v>4988</v>
      </c>
      <c r="E221" s="78" t="s">
        <v>4280</v>
      </c>
      <c r="F221" s="79" t="s">
        <v>4605</v>
      </c>
      <c r="G221" s="112" t="s">
        <v>4579</v>
      </c>
      <c r="H221" s="79" t="s">
        <v>4523</v>
      </c>
      <c r="I221" s="82">
        <v>1</v>
      </c>
      <c r="J221" s="83">
        <v>0.28999999999999998</v>
      </c>
      <c r="K221" s="83">
        <v>1.84</v>
      </c>
      <c r="L221" s="84" t="s">
        <v>915</v>
      </c>
      <c r="M221" s="84">
        <v>0.1</v>
      </c>
      <c r="N221" s="84" t="s">
        <v>4543</v>
      </c>
      <c r="O221" s="84">
        <v>12</v>
      </c>
      <c r="P221" s="82">
        <v>6</v>
      </c>
      <c r="R221" s="79" t="s">
        <v>4967</v>
      </c>
      <c r="S221" s="119" t="s">
        <v>5476</v>
      </c>
    </row>
    <row r="222" spans="1:20" ht="90" x14ac:dyDescent="0.25">
      <c r="A222" s="77" t="s">
        <v>4965</v>
      </c>
      <c r="B222" s="77" t="s">
        <v>131</v>
      </c>
      <c r="C222" s="79" t="str">
        <f>IF(F222="9_drop","Drop",IF(OR(E222="1_clear",E222="2_likely")*OR(F222="1_good",F222="2_fair",F222="3_distant",F222="4_lack_data"),"Predictor","Placebo"))</f>
        <v>Placebo</v>
      </c>
      <c r="D222" s="79" t="s">
        <v>4510</v>
      </c>
      <c r="E222" s="78" t="s">
        <v>5358</v>
      </c>
      <c r="F222" s="79" t="s">
        <v>2204</v>
      </c>
      <c r="G222" s="112" t="s">
        <v>2204</v>
      </c>
      <c r="I222" s="78" t="s">
        <v>2204</v>
      </c>
      <c r="J222" s="91" t="s">
        <v>2204</v>
      </c>
      <c r="K222" s="91" t="s">
        <v>2204</v>
      </c>
      <c r="L222" s="78" t="s">
        <v>2204</v>
      </c>
      <c r="M222" s="78" t="s">
        <v>2204</v>
      </c>
      <c r="N222" s="78" t="s">
        <v>2204</v>
      </c>
      <c r="O222" s="78" t="s">
        <v>2204</v>
      </c>
      <c r="P222" s="78" t="s">
        <v>2204</v>
      </c>
      <c r="Q222" s="78" t="s">
        <v>2204</v>
      </c>
      <c r="S222" s="119" t="s">
        <v>5477</v>
      </c>
    </row>
    <row r="223" spans="1:20" ht="90" x14ac:dyDescent="0.25">
      <c r="A223" s="77" t="s">
        <v>4966</v>
      </c>
      <c r="B223" s="77" t="s">
        <v>131</v>
      </c>
      <c r="C223" s="79" t="str">
        <f>IF(F223="9_drop","Drop",IF(OR(E223="1_clear",E223="2_likely")*OR(F223="1_good",F223="2_fair",F223="3_distant",F223="4_lack_data"),"Predictor","Placebo"))</f>
        <v>Placebo</v>
      </c>
      <c r="D223" s="79" t="s">
        <v>4510</v>
      </c>
      <c r="E223" s="78" t="s">
        <v>5358</v>
      </c>
      <c r="F223" s="79" t="s">
        <v>2204</v>
      </c>
      <c r="G223" s="112" t="s">
        <v>2204</v>
      </c>
      <c r="I223" s="78" t="s">
        <v>2204</v>
      </c>
      <c r="J223" s="91" t="s">
        <v>2204</v>
      </c>
      <c r="K223" s="91" t="s">
        <v>2204</v>
      </c>
      <c r="L223" s="78" t="s">
        <v>2204</v>
      </c>
      <c r="M223" s="78" t="s">
        <v>2204</v>
      </c>
      <c r="N223" s="78" t="s">
        <v>2204</v>
      </c>
      <c r="O223" s="78" t="s">
        <v>2204</v>
      </c>
      <c r="P223" s="78" t="s">
        <v>2204</v>
      </c>
      <c r="Q223" s="78" t="s">
        <v>2204</v>
      </c>
      <c r="S223" s="119" t="s">
        <v>5478</v>
      </c>
    </row>
    <row r="224" spans="1:20" ht="45" x14ac:dyDescent="0.25">
      <c r="A224" s="77" t="s">
        <v>718</v>
      </c>
      <c r="B224" s="77" t="s">
        <v>714</v>
      </c>
      <c r="C224" s="79" t="str">
        <f>IF(F224="9_drop","Drop",IF(OR(E224="1_clear",E224="2_likely")*OR(F224="1_good",F224="2_fair",F224="3_distant",F224="4_lack_data"),"Predictor","Placebo"))</f>
        <v>Predictor</v>
      </c>
      <c r="D224" s="79" t="s">
        <v>5232</v>
      </c>
      <c r="E224" s="78" t="s">
        <v>4279</v>
      </c>
      <c r="F224" s="79" t="s">
        <v>4605</v>
      </c>
      <c r="G224" s="112" t="s">
        <v>4777</v>
      </c>
      <c r="H224" s="79" t="s">
        <v>4523</v>
      </c>
      <c r="I224" s="82">
        <v>1</v>
      </c>
      <c r="J224" s="83">
        <v>0.51</v>
      </c>
      <c r="K224" s="83">
        <v>3.38</v>
      </c>
      <c r="L224" s="84" t="s">
        <v>1126</v>
      </c>
      <c r="M224" s="84">
        <v>0.2</v>
      </c>
      <c r="O224" s="84">
        <v>12</v>
      </c>
      <c r="P224" s="82">
        <v>6</v>
      </c>
      <c r="R224" s="79" t="s">
        <v>4762</v>
      </c>
      <c r="S224" s="119" t="s">
        <v>1049</v>
      </c>
    </row>
    <row r="225" spans="1:20" ht="30" x14ac:dyDescent="0.25">
      <c r="A225" s="77" t="s">
        <v>3095</v>
      </c>
      <c r="B225" s="77" t="s">
        <v>714</v>
      </c>
      <c r="C225" s="79" t="str">
        <f>IF(F225="9_drop","Drop",IF(OR(E225="1_clear",E225="2_likely")*OR(F225="1_good",F225="2_fair",F225="3_distant",F225="4_lack_data"),"Predictor","Placebo"))</f>
        <v>Placebo</v>
      </c>
      <c r="D225" s="79" t="s">
        <v>4510</v>
      </c>
      <c r="E225" s="78" t="s">
        <v>5358</v>
      </c>
      <c r="F225" s="79" t="s">
        <v>2204</v>
      </c>
      <c r="G225" s="112" t="s">
        <v>2204</v>
      </c>
      <c r="I225" s="78" t="s">
        <v>2204</v>
      </c>
      <c r="J225" s="91" t="s">
        <v>2204</v>
      </c>
      <c r="K225" s="91" t="s">
        <v>2204</v>
      </c>
      <c r="L225" s="78" t="s">
        <v>2204</v>
      </c>
      <c r="M225" s="78" t="s">
        <v>2204</v>
      </c>
      <c r="N225" s="78" t="s">
        <v>2204</v>
      </c>
      <c r="O225" s="78" t="s">
        <v>2204</v>
      </c>
      <c r="P225" s="78" t="s">
        <v>2204</v>
      </c>
      <c r="Q225" s="78" t="s">
        <v>2204</v>
      </c>
      <c r="S225" s="119" t="s">
        <v>1049</v>
      </c>
    </row>
    <row r="226" spans="1:20" ht="60" x14ac:dyDescent="0.25">
      <c r="A226" s="77" t="s">
        <v>614</v>
      </c>
      <c r="B226" s="77" t="s">
        <v>615</v>
      </c>
      <c r="C226" s="79" t="str">
        <f>IF(F226="9_drop","Drop",IF(OR(E226="1_clear",E226="2_likely")*OR(F226="1_good",F226="2_fair",F226="3_distant",F226="4_lack_data"),"Predictor","Placebo"))</f>
        <v>Predictor</v>
      </c>
      <c r="D226" s="95" t="s">
        <v>5307</v>
      </c>
      <c r="E226" s="78" t="s">
        <v>4279</v>
      </c>
      <c r="F226" s="97" t="s">
        <v>4606</v>
      </c>
      <c r="G226" s="112" t="s">
        <v>4531</v>
      </c>
      <c r="H226" s="95" t="s">
        <v>5311</v>
      </c>
      <c r="I226" s="82">
        <v>-1</v>
      </c>
      <c r="J226" s="83">
        <v>0.91600000000000004</v>
      </c>
      <c r="K226" s="83">
        <v>3.45</v>
      </c>
      <c r="L226" s="84" t="s">
        <v>1126</v>
      </c>
      <c r="M226" s="84">
        <v>0.2</v>
      </c>
      <c r="O226" s="84">
        <v>1</v>
      </c>
      <c r="P226" s="82">
        <v>12</v>
      </c>
      <c r="R226" s="79" t="s">
        <v>4533</v>
      </c>
      <c r="S226" s="119" t="s">
        <v>1051</v>
      </c>
    </row>
    <row r="227" spans="1:20" ht="45" x14ac:dyDescent="0.25">
      <c r="A227" s="77" t="s">
        <v>617</v>
      </c>
      <c r="B227" s="77" t="s">
        <v>615</v>
      </c>
      <c r="C227" s="79" t="str">
        <f>IF(F227="9_drop","Drop",IF(OR(E227="1_clear",E227="2_likely")*OR(F227="1_good",F227="2_fair",F227="3_distant",F227="4_lack_data"),"Predictor","Placebo"))</f>
        <v>Predictor</v>
      </c>
      <c r="D227" s="95" t="s">
        <v>5304</v>
      </c>
      <c r="E227" s="78" t="s">
        <v>4280</v>
      </c>
      <c r="F227" s="97" t="s">
        <v>4606</v>
      </c>
      <c r="G227" s="112" t="s">
        <v>4532</v>
      </c>
      <c r="H227" s="95" t="s">
        <v>5311</v>
      </c>
      <c r="I227" s="82">
        <v>-1</v>
      </c>
      <c r="J227" s="83">
        <v>0.51600000000000001</v>
      </c>
      <c r="K227" s="83">
        <v>2.4500000000000002</v>
      </c>
      <c r="L227" s="84" t="s">
        <v>1126</v>
      </c>
      <c r="M227" s="84">
        <v>0.2</v>
      </c>
      <c r="O227" s="84">
        <v>1</v>
      </c>
      <c r="P227" s="82">
        <v>6</v>
      </c>
      <c r="R227" s="79" t="s">
        <v>4533</v>
      </c>
      <c r="S227" s="119" t="s">
        <v>1052</v>
      </c>
    </row>
    <row r="228" spans="1:20" ht="30" x14ac:dyDescent="0.25">
      <c r="A228" s="77" t="s">
        <v>786</v>
      </c>
      <c r="B228" s="77" t="s">
        <v>5293</v>
      </c>
      <c r="C228" s="79" t="str">
        <f>IF(F228="9_drop","Drop",IF(OR(E228="1_clear",E228="2_likely")*OR(F228="1_good",F228="2_fair",F228="3_distant",F228="4_lack_data"),"Predictor","Placebo"))</f>
        <v>Predictor</v>
      </c>
      <c r="D228" s="79" t="s">
        <v>5239</v>
      </c>
      <c r="E228" s="78" t="s">
        <v>4279</v>
      </c>
      <c r="F228" s="79" t="s">
        <v>4605</v>
      </c>
      <c r="G228" s="112" t="s">
        <v>4786</v>
      </c>
      <c r="H228" s="79" t="s">
        <v>4684</v>
      </c>
      <c r="I228" s="82">
        <v>-1</v>
      </c>
      <c r="J228" s="83" t="s">
        <v>2204</v>
      </c>
      <c r="K228" s="83">
        <v>2.38</v>
      </c>
      <c r="L228" s="84" t="s">
        <v>1126</v>
      </c>
      <c r="M228" s="84" t="s">
        <v>2204</v>
      </c>
      <c r="O228" s="84">
        <v>12</v>
      </c>
      <c r="P228" s="82">
        <v>6</v>
      </c>
      <c r="R228" s="79" t="s">
        <v>4763</v>
      </c>
      <c r="S228" s="119" t="s">
        <v>1053</v>
      </c>
    </row>
    <row r="229" spans="1:20" ht="60" x14ac:dyDescent="0.25">
      <c r="A229" s="77" t="s">
        <v>5174</v>
      </c>
      <c r="B229" s="77" t="s">
        <v>5175</v>
      </c>
      <c r="C229" s="79" t="str">
        <f>IF(F229="9_drop","Drop",IF(OR(E229="1_clear",E229="2_likely")*OR(F229="1_good",F229="2_fair",F229="3_distant",F229="4_lack_data"),"Predictor","Placebo"))</f>
        <v>Predictor</v>
      </c>
      <c r="D229" s="79" t="s">
        <v>5176</v>
      </c>
      <c r="E229" s="78" t="s">
        <v>4279</v>
      </c>
      <c r="F229" s="79" t="s">
        <v>4606</v>
      </c>
      <c r="G229" s="112" t="s">
        <v>5177</v>
      </c>
      <c r="H229" s="79" t="s">
        <v>4523</v>
      </c>
      <c r="I229" s="82">
        <v>1</v>
      </c>
      <c r="J229" s="83">
        <f>14.01/12</f>
        <v>1.1675</v>
      </c>
      <c r="K229" s="83" t="s">
        <v>2204</v>
      </c>
      <c r="L229" s="84" t="s">
        <v>1126</v>
      </c>
      <c r="M229" s="84">
        <v>0.1</v>
      </c>
      <c r="O229" s="84">
        <v>12</v>
      </c>
      <c r="P229" s="82">
        <v>6</v>
      </c>
      <c r="R229" s="79" t="s">
        <v>5178</v>
      </c>
      <c r="S229" s="119" t="s">
        <v>5479</v>
      </c>
    </row>
    <row r="230" spans="1:20" ht="135" x14ac:dyDescent="0.25">
      <c r="A230" s="77" t="s">
        <v>393</v>
      </c>
      <c r="B230" s="77" t="s">
        <v>394</v>
      </c>
      <c r="C230" s="79" t="str">
        <f>IF(F230="9_drop","Drop",IF(OR(E230="1_clear",E230="2_likely")*OR(F230="1_good",F230="2_fair",F230="3_distant",F230="4_lack_data"),"Predictor","Placebo"))</f>
        <v>Predictor</v>
      </c>
      <c r="D230" s="79" t="s">
        <v>4738</v>
      </c>
      <c r="E230" s="78" t="s">
        <v>4279</v>
      </c>
      <c r="F230" s="79" t="s">
        <v>4605</v>
      </c>
      <c r="G230" s="112" t="s">
        <v>4846</v>
      </c>
      <c r="H230" s="79" t="s">
        <v>4847</v>
      </c>
      <c r="I230" s="82">
        <v>1</v>
      </c>
      <c r="J230" s="83">
        <f>4.63/12</f>
        <v>0.38583333333333331</v>
      </c>
      <c r="K230" s="83">
        <v>2.85</v>
      </c>
      <c r="L230" s="84" t="s">
        <v>915</v>
      </c>
      <c r="M230" s="84">
        <v>0.2</v>
      </c>
      <c r="O230" s="84">
        <v>12</v>
      </c>
      <c r="P230" s="82">
        <v>6</v>
      </c>
      <c r="R230" s="79" t="s">
        <v>4817</v>
      </c>
      <c r="S230" s="119" t="s">
        <v>5480</v>
      </c>
    </row>
    <row r="231" spans="1:20" x14ac:dyDescent="0.25">
      <c r="A231" s="77" t="s">
        <v>4466</v>
      </c>
      <c r="B231" s="77" t="s">
        <v>394</v>
      </c>
      <c r="C231" s="79" t="str">
        <f>IF(F231="9_drop","Drop",IF(OR(E231="1_clear",E231="2_likely")*OR(F231="1_good",F231="2_fair",F231="3_distant",F231="4_lack_data"),"Predictor","Placebo"))</f>
        <v>Placebo</v>
      </c>
      <c r="D231" s="79" t="s">
        <v>4510</v>
      </c>
      <c r="E231" s="78" t="s">
        <v>5358</v>
      </c>
      <c r="F231" s="79" t="s">
        <v>2204</v>
      </c>
      <c r="G231" s="112" t="s">
        <v>2204</v>
      </c>
      <c r="H231" s="81" t="s">
        <v>2204</v>
      </c>
      <c r="I231" s="78" t="s">
        <v>2204</v>
      </c>
      <c r="J231" s="91" t="s">
        <v>2204</v>
      </c>
      <c r="K231" s="91" t="s">
        <v>2204</v>
      </c>
      <c r="L231" s="78" t="s">
        <v>2204</v>
      </c>
      <c r="M231" s="78" t="s">
        <v>2204</v>
      </c>
      <c r="N231" s="78" t="s">
        <v>2204</v>
      </c>
      <c r="O231" s="78" t="s">
        <v>2204</v>
      </c>
      <c r="P231" s="78" t="s">
        <v>2204</v>
      </c>
      <c r="Q231" s="78" t="s">
        <v>2204</v>
      </c>
      <c r="R231" s="79" t="s">
        <v>4848</v>
      </c>
      <c r="S231" s="119" t="s">
        <v>5481</v>
      </c>
    </row>
    <row r="232" spans="1:20" ht="48.75" customHeight="1" x14ac:dyDescent="0.25">
      <c r="A232" s="77" t="s">
        <v>359</v>
      </c>
      <c r="B232" s="77" t="s">
        <v>360</v>
      </c>
      <c r="C232" s="108" t="str">
        <f>IF(F232="9_drop","Drop",IF(OR(E232="1_clear",E232="2_likely")*OR(F232="1_good",F232="2_fair",F232="3_distant",F232="4_lack_data"),"Predictor","Placebo"))</f>
        <v>Predictor</v>
      </c>
      <c r="D232" s="108" t="s">
        <v>4924</v>
      </c>
      <c r="E232" s="78" t="s">
        <v>4279</v>
      </c>
      <c r="F232" s="108" t="s">
        <v>4605</v>
      </c>
      <c r="G232" s="118" t="s">
        <v>4813</v>
      </c>
      <c r="H232" s="108" t="s">
        <v>4814</v>
      </c>
      <c r="I232" s="82">
        <v>-1</v>
      </c>
      <c r="J232" s="109">
        <v>1.17</v>
      </c>
      <c r="K232" s="109">
        <v>3.36</v>
      </c>
      <c r="L232" s="110" t="s">
        <v>1126</v>
      </c>
      <c r="M232" s="110" t="s">
        <v>2204</v>
      </c>
      <c r="N232" s="110"/>
      <c r="O232" s="110">
        <v>1</v>
      </c>
      <c r="P232" s="82">
        <v>6</v>
      </c>
      <c r="Q232" s="85" t="s">
        <v>4555</v>
      </c>
      <c r="R232" s="108" t="s">
        <v>4918</v>
      </c>
      <c r="S232" s="119" t="s">
        <v>1055</v>
      </c>
    </row>
    <row r="233" spans="1:20" s="87" customFormat="1" ht="120" x14ac:dyDescent="0.25">
      <c r="A233" s="77" t="s">
        <v>3112</v>
      </c>
      <c r="B233" s="77" t="s">
        <v>360</v>
      </c>
      <c r="C233" s="79" t="str">
        <f>IF(F233="9_drop","Drop",IF(OR(E233="1_clear",E233="2_likely")*OR(F233="1_good",F233="2_fair",F233="3_distant",F233="4_lack_data"),"Predictor","Placebo"))</f>
        <v>Placebo</v>
      </c>
      <c r="D233" s="79" t="s">
        <v>4510</v>
      </c>
      <c r="E233" s="78" t="s">
        <v>5358</v>
      </c>
      <c r="F233" s="79" t="s">
        <v>2204</v>
      </c>
      <c r="G233" s="112" t="s">
        <v>2204</v>
      </c>
      <c r="H233" s="81" t="s">
        <v>2204</v>
      </c>
      <c r="I233" s="78" t="s">
        <v>2204</v>
      </c>
      <c r="J233" s="91" t="s">
        <v>2204</v>
      </c>
      <c r="K233" s="91" t="s">
        <v>2204</v>
      </c>
      <c r="L233" s="78" t="s">
        <v>2204</v>
      </c>
      <c r="M233" s="78" t="s">
        <v>2204</v>
      </c>
      <c r="N233" s="78" t="s">
        <v>2204</v>
      </c>
      <c r="O233" s="78" t="s">
        <v>2204</v>
      </c>
      <c r="P233" s="78" t="s">
        <v>2204</v>
      </c>
      <c r="Q233" s="78" t="s">
        <v>2204</v>
      </c>
      <c r="R233" s="79"/>
      <c r="S233" s="119" t="s">
        <v>1055</v>
      </c>
      <c r="T233" s="77"/>
    </row>
    <row r="234" spans="1:20" ht="135" x14ac:dyDescent="0.25">
      <c r="A234" s="77" t="s">
        <v>554</v>
      </c>
      <c r="B234" s="77" t="s">
        <v>551</v>
      </c>
      <c r="C234" s="79" t="str">
        <f>IF(F234="9_drop","Drop",IF(OR(E234="1_clear",E234="2_likely")*OR(F234="1_good",F234="2_fair",F234="3_distant",F234="4_lack_data"),"Predictor","Placebo"))</f>
        <v>Predictor</v>
      </c>
      <c r="D234" s="79" t="s">
        <v>4961</v>
      </c>
      <c r="E234" s="78" t="s">
        <v>4279</v>
      </c>
      <c r="F234" s="79" t="s">
        <v>4606</v>
      </c>
      <c r="G234" s="112" t="s">
        <v>4635</v>
      </c>
      <c r="H234" s="79" t="s">
        <v>4809</v>
      </c>
      <c r="I234" s="82">
        <v>1</v>
      </c>
      <c r="J234" s="83">
        <v>0.41</v>
      </c>
      <c r="K234" s="83">
        <v>4.13</v>
      </c>
      <c r="L234" s="84" t="s">
        <v>915</v>
      </c>
      <c r="M234" s="84" t="s">
        <v>2204</v>
      </c>
      <c r="O234" s="84">
        <v>12</v>
      </c>
      <c r="P234" s="82">
        <v>6</v>
      </c>
      <c r="R234" s="79" t="s">
        <v>4959</v>
      </c>
      <c r="S234" s="119" t="s">
        <v>5482</v>
      </c>
    </row>
    <row r="235" spans="1:20" ht="120" x14ac:dyDescent="0.25">
      <c r="A235" s="87" t="s">
        <v>212</v>
      </c>
      <c r="B235" s="87" t="s">
        <v>209</v>
      </c>
      <c r="C235" s="48" t="str">
        <f>IF(F235="9_drop","Drop",IF(OR(E235="1_clear",E235="2_likely")*OR(F235="1_good",F235="2_fair",F235="3_distant",F235="4_lack_data"),"Predictor","Placebo"))</f>
        <v>Predictor</v>
      </c>
      <c r="D235" s="48" t="s">
        <v>5316</v>
      </c>
      <c r="E235" s="89" t="s">
        <v>4279</v>
      </c>
      <c r="F235" s="48" t="s">
        <v>4606</v>
      </c>
      <c r="G235" s="111" t="s">
        <v>4528</v>
      </c>
      <c r="H235" s="48" t="s">
        <v>4592</v>
      </c>
      <c r="I235" s="90">
        <v>1</v>
      </c>
      <c r="J235" s="51">
        <v>0.28000000000000003</v>
      </c>
      <c r="K235" s="51">
        <v>3.92</v>
      </c>
      <c r="L235" s="49" t="s">
        <v>1126</v>
      </c>
      <c r="M235" s="49">
        <v>0.1</v>
      </c>
      <c r="N235" s="49"/>
      <c r="O235" s="49">
        <v>12</v>
      </c>
      <c r="P235" s="90">
        <v>6</v>
      </c>
      <c r="Q235" s="76"/>
      <c r="R235" s="48" t="s">
        <v>5314</v>
      </c>
      <c r="S235" s="120" t="s">
        <v>5483</v>
      </c>
    </row>
    <row r="236" spans="1:20" ht="60" x14ac:dyDescent="0.25">
      <c r="A236" s="77" t="s">
        <v>3092</v>
      </c>
      <c r="B236" s="77" t="s">
        <v>209</v>
      </c>
      <c r="C236" s="79" t="str">
        <f>IF(F236="9_drop","Drop",IF(OR(E236="1_clear",E236="2_likely")*OR(F236="1_good",F236="2_fair",F236="3_distant",F236="4_lack_data"),"Predictor","Placebo"))</f>
        <v>Placebo</v>
      </c>
      <c r="D236" s="79" t="s">
        <v>4510</v>
      </c>
      <c r="E236" s="78" t="s">
        <v>5358</v>
      </c>
      <c r="F236" s="79" t="s">
        <v>2204</v>
      </c>
      <c r="G236" s="112" t="s">
        <v>2204</v>
      </c>
      <c r="I236" s="78" t="s">
        <v>2204</v>
      </c>
      <c r="J236" s="91" t="s">
        <v>2204</v>
      </c>
      <c r="K236" s="91" t="s">
        <v>2204</v>
      </c>
      <c r="L236" s="78" t="s">
        <v>2204</v>
      </c>
      <c r="M236" s="78" t="s">
        <v>2204</v>
      </c>
      <c r="N236" s="78" t="s">
        <v>2204</v>
      </c>
      <c r="O236" s="78" t="s">
        <v>2204</v>
      </c>
      <c r="P236" s="78" t="s">
        <v>2204</v>
      </c>
      <c r="Q236" s="78" t="s">
        <v>2204</v>
      </c>
      <c r="S236" s="119" t="s">
        <v>1056</v>
      </c>
    </row>
    <row r="237" spans="1:20" ht="30" x14ac:dyDescent="0.25">
      <c r="A237" s="77" t="s">
        <v>739</v>
      </c>
      <c r="B237" s="77" t="s">
        <v>733</v>
      </c>
      <c r="C237" s="79" t="str">
        <f>IF(F237="9_drop","Drop",IF(OR(E237="1_clear",E237="2_likely")*OR(F237="1_good",F237="2_fair",F237="3_distant",F237="4_lack_data"),"Predictor","Placebo"))</f>
        <v>Placebo</v>
      </c>
      <c r="D237" s="79" t="s">
        <v>5120</v>
      </c>
      <c r="E237" s="78" t="s">
        <v>5358</v>
      </c>
      <c r="F237" s="79" t="s">
        <v>4606</v>
      </c>
      <c r="G237" s="112" t="s">
        <v>4903</v>
      </c>
      <c r="H237" s="79" t="s">
        <v>5121</v>
      </c>
      <c r="I237" s="84" t="s">
        <v>2204</v>
      </c>
      <c r="J237" s="83" t="s">
        <v>2204</v>
      </c>
      <c r="K237" s="83" t="s">
        <v>2204</v>
      </c>
      <c r="L237" s="84" t="s">
        <v>2204</v>
      </c>
      <c r="M237" s="84" t="s">
        <v>2204</v>
      </c>
      <c r="N237" s="84" t="s">
        <v>2204</v>
      </c>
      <c r="O237" s="84" t="s">
        <v>2204</v>
      </c>
      <c r="P237" s="82">
        <v>6</v>
      </c>
      <c r="R237" s="79" t="s">
        <v>4490</v>
      </c>
      <c r="S237" s="119" t="s">
        <v>5484</v>
      </c>
    </row>
    <row r="238" spans="1:20" ht="60" x14ac:dyDescent="0.25">
      <c r="A238" s="77" t="s">
        <v>561</v>
      </c>
      <c r="B238" s="77" t="s">
        <v>562</v>
      </c>
      <c r="C238" s="79" t="str">
        <f>IF(F238="9_drop","Drop",IF(OR(E238="1_clear",E238="2_likely")*OR(F238="1_good",F238="2_fair",F238="3_distant",F238="4_lack_data"),"Predictor","Placebo"))</f>
        <v>Placebo</v>
      </c>
      <c r="D238" s="79" t="s">
        <v>5120</v>
      </c>
      <c r="E238" s="78" t="s">
        <v>5358</v>
      </c>
      <c r="F238" s="79" t="s">
        <v>4606</v>
      </c>
      <c r="G238" s="112" t="s">
        <v>4818</v>
      </c>
      <c r="H238" s="79" t="s">
        <v>4878</v>
      </c>
      <c r="I238" s="82" t="s">
        <v>2204</v>
      </c>
      <c r="J238" s="93" t="s">
        <v>2204</v>
      </c>
      <c r="K238" s="93" t="s">
        <v>2204</v>
      </c>
      <c r="L238" s="82" t="s">
        <v>2204</v>
      </c>
      <c r="M238" s="82" t="s">
        <v>2204</v>
      </c>
      <c r="N238" s="82" t="s">
        <v>2204</v>
      </c>
      <c r="O238" s="82" t="s">
        <v>2204</v>
      </c>
      <c r="P238" s="82" t="s">
        <v>2204</v>
      </c>
      <c r="R238" s="79" t="s">
        <v>4877</v>
      </c>
      <c r="S238" s="119" t="s">
        <v>1057</v>
      </c>
    </row>
    <row r="239" spans="1:20" ht="30" x14ac:dyDescent="0.25">
      <c r="A239" s="77" t="s">
        <v>11</v>
      </c>
      <c r="B239" s="77" t="s">
        <v>12</v>
      </c>
      <c r="C239" s="79" t="str">
        <f>IF(F239="9_drop","Drop",IF(OR(E239="1_clear",E239="2_likely")*OR(F239="1_good",F239="2_fair",F239="3_distant",F239="4_lack_data"),"Predictor","Placebo"))</f>
        <v>Placebo</v>
      </c>
      <c r="D239" s="79" t="s">
        <v>4941</v>
      </c>
      <c r="E239" s="78" t="s">
        <v>5358</v>
      </c>
      <c r="F239" s="78" t="s">
        <v>2204</v>
      </c>
      <c r="G239" s="116" t="s">
        <v>2204</v>
      </c>
      <c r="H239" s="78" t="s">
        <v>2204</v>
      </c>
      <c r="I239" s="78" t="s">
        <v>2204</v>
      </c>
      <c r="J239" s="91" t="s">
        <v>2204</v>
      </c>
      <c r="K239" s="91" t="s">
        <v>2204</v>
      </c>
      <c r="L239" s="78" t="s">
        <v>2204</v>
      </c>
      <c r="M239" s="78" t="s">
        <v>2204</v>
      </c>
      <c r="N239" s="78" t="s">
        <v>2204</v>
      </c>
      <c r="O239" s="78" t="s">
        <v>2204</v>
      </c>
      <c r="P239" s="78" t="s">
        <v>2204</v>
      </c>
      <c r="Q239" s="78" t="s">
        <v>2204</v>
      </c>
      <c r="R239" s="79" t="s">
        <v>4942</v>
      </c>
      <c r="S239" s="119" t="s">
        <v>5485</v>
      </c>
    </row>
    <row r="240" spans="1:20" ht="45" x14ac:dyDescent="0.25">
      <c r="A240" s="77" t="s">
        <v>741</v>
      </c>
      <c r="B240" s="77" t="s">
        <v>733</v>
      </c>
      <c r="C240" s="79" t="str">
        <f>IF(F240="9_drop","Drop",IF(OR(E240="1_clear",E240="2_likely")*OR(F240="1_good",F240="2_fair",F240="3_distant",F240="4_lack_data"),"Predictor","Placebo"))</f>
        <v>Placebo</v>
      </c>
      <c r="D240" s="79" t="s">
        <v>5120</v>
      </c>
      <c r="E240" s="78" t="s">
        <v>5358</v>
      </c>
      <c r="F240" s="79" t="s">
        <v>4606</v>
      </c>
      <c r="G240" s="112" t="s">
        <v>4903</v>
      </c>
      <c r="H240" s="79" t="s">
        <v>5121</v>
      </c>
      <c r="I240" s="84" t="s">
        <v>2204</v>
      </c>
      <c r="J240" s="83" t="s">
        <v>2204</v>
      </c>
      <c r="K240" s="83" t="s">
        <v>2204</v>
      </c>
      <c r="L240" s="84" t="s">
        <v>2204</v>
      </c>
      <c r="M240" s="84" t="s">
        <v>2204</v>
      </c>
      <c r="N240" s="84" t="s">
        <v>2204</v>
      </c>
      <c r="O240" s="84" t="s">
        <v>2204</v>
      </c>
      <c r="P240" s="82">
        <v>6</v>
      </c>
      <c r="R240" s="79" t="s">
        <v>4490</v>
      </c>
      <c r="S240" s="119" t="s">
        <v>5486</v>
      </c>
    </row>
    <row r="241" spans="1:19" ht="30" x14ac:dyDescent="0.25">
      <c r="A241" s="77" t="s">
        <v>743</v>
      </c>
      <c r="B241" s="77" t="s">
        <v>733</v>
      </c>
      <c r="C241" s="79" t="str">
        <f>IF(F241="9_drop","Drop",IF(OR(E241="1_clear",E241="2_likely")*OR(F241="1_good",F241="2_fair",F241="3_distant",F241="4_lack_data"),"Predictor","Placebo"))</f>
        <v>Placebo</v>
      </c>
      <c r="D241" s="79" t="s">
        <v>5120</v>
      </c>
      <c r="E241" s="78" t="s">
        <v>5358</v>
      </c>
      <c r="F241" s="79" t="s">
        <v>4606</v>
      </c>
      <c r="G241" s="112" t="s">
        <v>4903</v>
      </c>
      <c r="H241" s="79" t="s">
        <v>5121</v>
      </c>
      <c r="I241" s="84" t="s">
        <v>2204</v>
      </c>
      <c r="J241" s="83" t="s">
        <v>2204</v>
      </c>
      <c r="K241" s="83" t="s">
        <v>2204</v>
      </c>
      <c r="L241" s="84" t="s">
        <v>2204</v>
      </c>
      <c r="M241" s="84" t="s">
        <v>2204</v>
      </c>
      <c r="N241" s="84" t="s">
        <v>2204</v>
      </c>
      <c r="O241" s="84" t="s">
        <v>2204</v>
      </c>
      <c r="P241" s="82">
        <v>6</v>
      </c>
      <c r="R241" s="79" t="s">
        <v>4490</v>
      </c>
      <c r="S241" s="119" t="s">
        <v>5487</v>
      </c>
    </row>
    <row r="242" spans="1:19" ht="90" x14ac:dyDescent="0.25">
      <c r="A242" s="77" t="s">
        <v>505</v>
      </c>
      <c r="B242" s="77" t="s">
        <v>5288</v>
      </c>
      <c r="C242" s="79" t="str">
        <f>IF(F242="9_drop","Drop",IF(OR(E242="1_clear",E242="2_likely")*OR(F242="1_good",F242="2_fair",F242="3_distant",F242="4_lack_data"),"Predictor","Placebo"))</f>
        <v>Predictor</v>
      </c>
      <c r="D242" s="79" t="s">
        <v>5206</v>
      </c>
      <c r="E242" s="78" t="s">
        <v>4279</v>
      </c>
      <c r="F242" s="79" t="s">
        <v>4605</v>
      </c>
      <c r="G242" s="112" t="s">
        <v>4716</v>
      </c>
      <c r="H242" s="79" t="s">
        <v>4593</v>
      </c>
      <c r="I242" s="82">
        <v>-1</v>
      </c>
      <c r="J242" s="83">
        <v>0.97</v>
      </c>
      <c r="K242" s="83">
        <v>3.29</v>
      </c>
      <c r="L242" s="84" t="s">
        <v>1126</v>
      </c>
      <c r="M242" s="84">
        <v>0.1</v>
      </c>
      <c r="O242" s="84">
        <v>12</v>
      </c>
      <c r="P242" s="82">
        <v>6</v>
      </c>
      <c r="Q242" s="85" t="s">
        <v>4555</v>
      </c>
      <c r="R242" s="79" t="s">
        <v>4822</v>
      </c>
      <c r="S242" s="119" t="s">
        <v>1059</v>
      </c>
    </row>
    <row r="243" spans="1:19" ht="75" x14ac:dyDescent="0.25">
      <c r="A243" s="77" t="s">
        <v>511</v>
      </c>
      <c r="B243" s="77" t="s">
        <v>5288</v>
      </c>
      <c r="C243" s="79" t="str">
        <f>IF(F243="9_drop","Drop",IF(OR(E243="1_clear",E243="2_likely")*OR(F243="1_good",F243="2_fair",F243="3_distant",F243="4_lack_data"),"Predictor","Placebo"))</f>
        <v>Predictor</v>
      </c>
      <c r="D243" s="79" t="s">
        <v>5206</v>
      </c>
      <c r="E243" s="78" t="s">
        <v>4279</v>
      </c>
      <c r="F243" s="79" t="s">
        <v>4605</v>
      </c>
      <c r="G243" s="112" t="s">
        <v>4800</v>
      </c>
      <c r="H243" s="79" t="s">
        <v>4523</v>
      </c>
      <c r="I243" s="82">
        <v>-1</v>
      </c>
      <c r="J243" s="83">
        <v>0.71</v>
      </c>
      <c r="K243" s="83">
        <v>3.29</v>
      </c>
      <c r="L243" s="84" t="s">
        <v>1126</v>
      </c>
      <c r="M243" s="84">
        <v>0.1</v>
      </c>
      <c r="O243" s="84">
        <v>12</v>
      </c>
      <c r="P243" s="82">
        <v>6</v>
      </c>
      <c r="R243" s="79" t="s">
        <v>4823</v>
      </c>
      <c r="S243" s="119" t="s">
        <v>1060</v>
      </c>
    </row>
    <row r="244" spans="1:19" ht="45" x14ac:dyDescent="0.25">
      <c r="A244" s="77" t="s">
        <v>841</v>
      </c>
      <c r="B244" s="77" t="s">
        <v>828</v>
      </c>
      <c r="C244" s="79" t="str">
        <f>IF(F244="9_drop","Drop",IF(OR(E244="1_clear",E244="2_likely")*OR(F244="1_good",F244="2_fair",F244="3_distant",F244="4_lack_data"),"Predictor","Placebo"))</f>
        <v>Placebo</v>
      </c>
      <c r="D244" s="97" t="s">
        <v>5339</v>
      </c>
      <c r="E244" s="78" t="s">
        <v>5358</v>
      </c>
      <c r="F244" s="79" t="s">
        <v>4605</v>
      </c>
      <c r="G244" s="112" t="s">
        <v>4795</v>
      </c>
      <c r="H244" s="79" t="s">
        <v>4583</v>
      </c>
      <c r="I244" s="82">
        <v>1</v>
      </c>
      <c r="J244" s="83" t="s">
        <v>2204</v>
      </c>
      <c r="K244" s="83">
        <v>1.04</v>
      </c>
      <c r="L244" s="84" t="s">
        <v>1126</v>
      </c>
      <c r="M244" s="84" t="s">
        <v>2204</v>
      </c>
      <c r="O244" s="84">
        <v>12</v>
      </c>
      <c r="P244" s="82">
        <v>6</v>
      </c>
      <c r="Q244" s="85" t="s">
        <v>4555</v>
      </c>
      <c r="R244" s="79" t="s">
        <v>4767</v>
      </c>
      <c r="S244" s="119" t="s">
        <v>1061</v>
      </c>
    </row>
    <row r="245" spans="1:19" x14ac:dyDescent="0.25">
      <c r="A245" s="77" t="s">
        <v>3103</v>
      </c>
      <c r="B245" s="77" t="s">
        <v>828</v>
      </c>
      <c r="C245" s="79" t="str">
        <f>IF(F245="9_drop","Drop",IF(OR(E245="1_clear",E245="2_likely")*OR(F245="1_good",F245="2_fair",F245="3_distant",F245="4_lack_data"),"Predictor","Placebo"))</f>
        <v>Placebo</v>
      </c>
      <c r="D245" s="79" t="s">
        <v>4510</v>
      </c>
      <c r="E245" s="78" t="s">
        <v>5358</v>
      </c>
      <c r="F245" s="79" t="s">
        <v>2204</v>
      </c>
      <c r="G245" s="112" t="s">
        <v>2204</v>
      </c>
      <c r="H245" s="81" t="s">
        <v>2204</v>
      </c>
      <c r="I245" s="78" t="s">
        <v>2204</v>
      </c>
      <c r="J245" s="91" t="s">
        <v>2204</v>
      </c>
      <c r="K245" s="91" t="s">
        <v>2204</v>
      </c>
      <c r="L245" s="78" t="s">
        <v>2204</v>
      </c>
      <c r="M245" s="78" t="s">
        <v>2204</v>
      </c>
      <c r="N245" s="78" t="s">
        <v>2204</v>
      </c>
      <c r="O245" s="78" t="s">
        <v>2204</v>
      </c>
      <c r="P245" s="78" t="s">
        <v>2204</v>
      </c>
      <c r="Q245" s="78" t="s">
        <v>2204</v>
      </c>
      <c r="S245" s="119" t="s">
        <v>1061</v>
      </c>
    </row>
    <row r="246" spans="1:19" ht="30" x14ac:dyDescent="0.25">
      <c r="A246" s="77" t="s">
        <v>887</v>
      </c>
      <c r="B246" s="77" t="s">
        <v>882</v>
      </c>
      <c r="C246" s="79" t="str">
        <f>IF(F246="9_drop","Drop",IF(OR(E246="1_clear",E246="2_likely")*OR(F246="1_good",F246="2_fair",F246="3_distant",F246="4_lack_data"),"Predictor","Placebo"))</f>
        <v>Drop</v>
      </c>
      <c r="D246" s="84" t="s">
        <v>4278</v>
      </c>
      <c r="E246" s="78" t="s">
        <v>4278</v>
      </c>
      <c r="F246" s="79" t="s">
        <v>4278</v>
      </c>
      <c r="G246" s="114" t="s">
        <v>4278</v>
      </c>
      <c r="I246" s="82">
        <v>1</v>
      </c>
      <c r="L246" s="84" t="s">
        <v>1126</v>
      </c>
      <c r="M246" s="84" t="e">
        <v>#N/A</v>
      </c>
      <c r="O246" s="84">
        <v>12</v>
      </c>
      <c r="P246" s="82">
        <v>6</v>
      </c>
      <c r="R246" s="79" t="s">
        <v>4496</v>
      </c>
      <c r="S246" s="119" t="s">
        <v>5488</v>
      </c>
    </row>
    <row r="247" spans="1:19" ht="60" x14ac:dyDescent="0.25">
      <c r="A247" s="77" t="s">
        <v>469</v>
      </c>
      <c r="B247" s="77" t="s">
        <v>465</v>
      </c>
      <c r="C247" s="79" t="str">
        <f>IF(F247="9_drop","Drop",IF(OR(E247="1_clear",E247="2_likely")*OR(F247="1_good",F247="2_fair",F247="3_distant",F247="4_lack_data"),"Predictor","Placebo"))</f>
        <v>Predictor</v>
      </c>
      <c r="D247" s="94" t="s">
        <v>5295</v>
      </c>
      <c r="E247" s="78" t="s">
        <v>4280</v>
      </c>
      <c r="F247" s="79" t="s">
        <v>4607</v>
      </c>
      <c r="G247" s="112" t="s">
        <v>4731</v>
      </c>
      <c r="H247" s="79" t="s">
        <v>5218</v>
      </c>
      <c r="I247" s="82">
        <v>-1</v>
      </c>
      <c r="J247" s="83" t="s">
        <v>2204</v>
      </c>
      <c r="K247" s="83" t="s">
        <v>2204</v>
      </c>
      <c r="L247" s="84" t="s">
        <v>1126</v>
      </c>
      <c r="M247" s="84" t="s">
        <v>2204</v>
      </c>
      <c r="O247" s="84">
        <v>12</v>
      </c>
      <c r="P247" s="82">
        <v>6</v>
      </c>
      <c r="Q247" s="85" t="s">
        <v>4662</v>
      </c>
      <c r="R247" s="79" t="s">
        <v>5219</v>
      </c>
      <c r="S247" s="119" t="s">
        <v>5489</v>
      </c>
    </row>
    <row r="248" spans="1:19" x14ac:dyDescent="0.25">
      <c r="A248" s="77" t="s">
        <v>95</v>
      </c>
      <c r="B248" s="77" t="s">
        <v>207</v>
      </c>
      <c r="C248" s="79" t="str">
        <f>IF(F248="9_drop","Drop",IF(OR(E248="1_clear",E248="2_likely")*OR(F248="1_good",F248="2_fair",F248="3_distant",F248="4_lack_data"),"Predictor","Placebo"))</f>
        <v>Predictor</v>
      </c>
      <c r="D248" s="79" t="s">
        <v>4645</v>
      </c>
      <c r="E248" s="78" t="s">
        <v>4279</v>
      </c>
      <c r="F248" s="79" t="s">
        <v>4605</v>
      </c>
      <c r="G248" s="112" t="s">
        <v>4646</v>
      </c>
      <c r="H248" s="79" t="s">
        <v>4583</v>
      </c>
      <c r="I248" s="82">
        <v>-1</v>
      </c>
      <c r="J248" s="83" t="s">
        <v>2204</v>
      </c>
      <c r="K248" s="83">
        <v>2.9</v>
      </c>
      <c r="L248" s="84" t="s">
        <v>1126</v>
      </c>
      <c r="M248" s="84" t="s">
        <v>2204</v>
      </c>
      <c r="O248" s="84">
        <v>1</v>
      </c>
      <c r="P248" s="82">
        <v>12</v>
      </c>
      <c r="S248" s="119" t="s">
        <v>1063</v>
      </c>
    </row>
    <row r="249" spans="1:19" ht="75" x14ac:dyDescent="0.25">
      <c r="A249" s="77" t="s">
        <v>3155</v>
      </c>
      <c r="B249" s="77" t="s">
        <v>580</v>
      </c>
      <c r="C249" s="79" t="str">
        <f>IF(F249="9_drop","Drop",IF(OR(E249="1_clear",E249="2_likely")*OR(F249="1_good",F249="2_fair",F249="3_distant",F249="4_lack_data"),"Predictor","Placebo"))</f>
        <v>Predictor</v>
      </c>
      <c r="D249" s="105" t="s">
        <v>5359</v>
      </c>
      <c r="E249" s="78" t="s">
        <v>4279</v>
      </c>
      <c r="F249" s="79" t="s">
        <v>4605</v>
      </c>
      <c r="G249" s="112" t="s">
        <v>4838</v>
      </c>
      <c r="H249" s="79" t="s">
        <v>4886</v>
      </c>
      <c r="I249" s="82">
        <v>1</v>
      </c>
      <c r="J249" s="83">
        <v>0.31</v>
      </c>
      <c r="K249" s="83">
        <v>3.4</v>
      </c>
      <c r="L249" s="84" t="s">
        <v>1126</v>
      </c>
      <c r="M249" s="84">
        <v>0.1</v>
      </c>
      <c r="O249" s="84">
        <v>12</v>
      </c>
      <c r="P249" s="82">
        <v>7</v>
      </c>
      <c r="R249" s="79" t="s">
        <v>5032</v>
      </c>
      <c r="S249" s="119" t="s">
        <v>5490</v>
      </c>
    </row>
    <row r="250" spans="1:19" ht="105" x14ac:dyDescent="0.25">
      <c r="A250" s="77" t="s">
        <v>5018</v>
      </c>
      <c r="B250" s="77" t="s">
        <v>580</v>
      </c>
      <c r="C250" s="79" t="str">
        <f>IF(F250="9_drop","Drop",IF(OR(E250="1_clear",E250="2_likely")*OR(F250="1_good",F250="2_fair",F250="3_distant",F250="4_lack_data"),"Predictor","Placebo"))</f>
        <v>Predictor</v>
      </c>
      <c r="D250" s="95" t="s">
        <v>5302</v>
      </c>
      <c r="E250" s="78" t="s">
        <v>4280</v>
      </c>
      <c r="F250" s="79" t="s">
        <v>4607</v>
      </c>
      <c r="G250" s="112" t="s">
        <v>4839</v>
      </c>
      <c r="H250" s="95" t="s">
        <v>5306</v>
      </c>
      <c r="I250" s="82">
        <v>1</v>
      </c>
      <c r="J250" s="83">
        <v>1.21</v>
      </c>
      <c r="K250" s="83">
        <v>7.7</v>
      </c>
      <c r="L250" s="84" t="s">
        <v>1126</v>
      </c>
      <c r="M250" s="84">
        <v>0.1</v>
      </c>
      <c r="O250" s="84">
        <v>12</v>
      </c>
      <c r="P250" s="82">
        <v>7</v>
      </c>
      <c r="R250" s="79" t="s">
        <v>5030</v>
      </c>
      <c r="S250" s="119" t="s">
        <v>5491</v>
      </c>
    </row>
    <row r="251" spans="1:19" ht="150" x14ac:dyDescent="0.25">
      <c r="A251" s="77" t="s">
        <v>5019</v>
      </c>
      <c r="B251" s="77" t="s">
        <v>580</v>
      </c>
      <c r="C251" s="79" t="str">
        <f>IF(F251="9_drop","Drop",IF(OR(E251="1_clear",E251="2_likely")*OR(F251="1_good",F251="2_fair",F251="3_distant",F251="4_lack_data"),"Predictor","Placebo"))</f>
        <v>Predictor</v>
      </c>
      <c r="D251" s="95" t="s">
        <v>5303</v>
      </c>
      <c r="E251" s="78" t="s">
        <v>4280</v>
      </c>
      <c r="F251" s="79" t="s">
        <v>4607</v>
      </c>
      <c r="G251" s="112" t="s">
        <v>5029</v>
      </c>
      <c r="H251" s="95" t="s">
        <v>5306</v>
      </c>
      <c r="I251" s="82">
        <v>1</v>
      </c>
      <c r="J251" s="83">
        <v>1.1000000000000001</v>
      </c>
      <c r="K251" s="83">
        <v>7.39</v>
      </c>
      <c r="L251" s="84" t="s">
        <v>1126</v>
      </c>
      <c r="M251" s="84">
        <v>0.1</v>
      </c>
      <c r="O251" s="84">
        <v>12</v>
      </c>
      <c r="P251" s="82">
        <v>7</v>
      </c>
      <c r="R251" s="79" t="s">
        <v>5031</v>
      </c>
      <c r="S251" s="119" t="s">
        <v>5492</v>
      </c>
    </row>
    <row r="252" spans="1:19" ht="60" x14ac:dyDescent="0.25">
      <c r="A252" s="77" t="s">
        <v>385</v>
      </c>
      <c r="B252" s="77" t="s">
        <v>386</v>
      </c>
      <c r="C252" s="79" t="str">
        <f>IF(F252="9_drop","Drop",IF(OR(E252="1_clear",E252="2_likely")*OR(F252="1_good",F252="2_fair",F252="3_distant",F252="4_lack_data"),"Predictor","Placebo"))</f>
        <v>Predictor</v>
      </c>
      <c r="D252" s="97" t="s">
        <v>4713</v>
      </c>
      <c r="E252" s="78" t="s">
        <v>4280</v>
      </c>
      <c r="F252" s="79" t="s">
        <v>4605</v>
      </c>
      <c r="G252" s="115" t="s">
        <v>5318</v>
      </c>
      <c r="H252" s="97" t="s">
        <v>4583</v>
      </c>
      <c r="I252" s="82">
        <v>1</v>
      </c>
      <c r="J252" s="98" t="s">
        <v>2204</v>
      </c>
      <c r="K252" s="83">
        <v>2.496</v>
      </c>
      <c r="L252" s="84" t="s">
        <v>1126</v>
      </c>
      <c r="M252" s="84">
        <v>0.2</v>
      </c>
      <c r="O252" s="84">
        <v>1</v>
      </c>
      <c r="P252" s="82">
        <v>6</v>
      </c>
      <c r="R252" s="97" t="s">
        <v>5331</v>
      </c>
      <c r="S252" s="119" t="s">
        <v>5493</v>
      </c>
    </row>
    <row r="253" spans="1:19" ht="150" x14ac:dyDescent="0.25">
      <c r="A253" s="77" t="s">
        <v>771</v>
      </c>
      <c r="B253" s="77" t="s">
        <v>772</v>
      </c>
      <c r="C253" s="79" t="str">
        <f>IF(F253="9_drop","Drop",IF(OR(E253="1_clear",E253="2_likely")*OR(F253="1_good",F253="2_fair",F253="3_distant",F253="4_lack_data"),"Predictor","Placebo"))</f>
        <v>Predictor</v>
      </c>
      <c r="D253" s="77" t="s">
        <v>5356</v>
      </c>
      <c r="E253" s="78" t="s">
        <v>4279</v>
      </c>
      <c r="F253" s="79" t="s">
        <v>4606</v>
      </c>
      <c r="G253" s="112" t="s">
        <v>4562</v>
      </c>
      <c r="H253" s="79" t="s">
        <v>4523</v>
      </c>
      <c r="I253" s="82">
        <v>1</v>
      </c>
      <c r="J253" s="83">
        <v>1.9583333333333299</v>
      </c>
      <c r="K253" s="83">
        <v>5.5940000000000003</v>
      </c>
      <c r="L253" s="84" t="s">
        <v>915</v>
      </c>
      <c r="M253" s="84">
        <v>0.1</v>
      </c>
      <c r="O253" s="84">
        <v>1</v>
      </c>
      <c r="P253" s="82">
        <v>12</v>
      </c>
      <c r="R253" s="103" t="s">
        <v>5355</v>
      </c>
      <c r="S253" s="119" t="s">
        <v>1115</v>
      </c>
    </row>
    <row r="254" spans="1:19" ht="150" x14ac:dyDescent="0.25">
      <c r="A254" s="77" t="s">
        <v>3111</v>
      </c>
      <c r="B254" s="77" t="s">
        <v>772</v>
      </c>
      <c r="C254" s="79" t="str">
        <f>IF(F254="9_drop","Drop",IF(OR(E254="1_clear",E254="2_likely")*OR(F254="1_good",F254="2_fair",F254="3_distant",F254="4_lack_data"),"Predictor","Placebo"))</f>
        <v>Placebo</v>
      </c>
      <c r="D254" s="79" t="s">
        <v>4510</v>
      </c>
      <c r="E254" s="78" t="s">
        <v>5358</v>
      </c>
      <c r="F254" s="79" t="s">
        <v>2204</v>
      </c>
      <c r="G254" s="112" t="s">
        <v>2204</v>
      </c>
      <c r="I254" s="78" t="s">
        <v>2204</v>
      </c>
      <c r="J254" s="91" t="s">
        <v>2204</v>
      </c>
      <c r="K254" s="91" t="s">
        <v>2204</v>
      </c>
      <c r="L254" s="78" t="s">
        <v>2204</v>
      </c>
      <c r="M254" s="78" t="s">
        <v>2204</v>
      </c>
      <c r="N254" s="78" t="s">
        <v>2204</v>
      </c>
      <c r="O254" s="78" t="s">
        <v>2204</v>
      </c>
      <c r="P254" s="78" t="s">
        <v>2204</v>
      </c>
      <c r="Q254" s="78" t="s">
        <v>2204</v>
      </c>
      <c r="R254" s="79" t="s">
        <v>4492</v>
      </c>
      <c r="S254" s="119" t="s">
        <v>1115</v>
      </c>
    </row>
    <row r="255" spans="1:19" ht="30" x14ac:dyDescent="0.25">
      <c r="A255" s="77" t="s">
        <v>745</v>
      </c>
      <c r="B255" s="77" t="s">
        <v>733</v>
      </c>
      <c r="C255" s="79" t="str">
        <f>IF(F255="9_drop","Drop",IF(OR(E255="1_clear",E255="2_likely")*OR(F255="1_good",F255="2_fair",F255="3_distant",F255="4_lack_data"),"Predictor","Placebo"))</f>
        <v>Placebo</v>
      </c>
      <c r="D255" s="79" t="s">
        <v>5120</v>
      </c>
      <c r="E255" s="78" t="s">
        <v>5358</v>
      </c>
      <c r="F255" s="79" t="s">
        <v>4606</v>
      </c>
      <c r="G255" s="112" t="s">
        <v>4903</v>
      </c>
      <c r="H255" s="79" t="s">
        <v>5121</v>
      </c>
      <c r="I255" s="84" t="s">
        <v>2204</v>
      </c>
      <c r="J255" s="83" t="s">
        <v>2204</v>
      </c>
      <c r="K255" s="83" t="s">
        <v>2204</v>
      </c>
      <c r="L255" s="84" t="s">
        <v>2204</v>
      </c>
      <c r="M255" s="84" t="s">
        <v>2204</v>
      </c>
      <c r="N255" s="84" t="s">
        <v>2204</v>
      </c>
      <c r="O255" s="84" t="s">
        <v>2204</v>
      </c>
      <c r="P255" s="82">
        <v>6</v>
      </c>
      <c r="R255" s="79" t="s">
        <v>4490</v>
      </c>
      <c r="S255" s="119" t="s">
        <v>5494</v>
      </c>
    </row>
    <row r="256" spans="1:19" ht="30" x14ac:dyDescent="0.25">
      <c r="A256" s="77" t="s">
        <v>264</v>
      </c>
      <c r="B256" s="77" t="s">
        <v>256</v>
      </c>
      <c r="C256" s="79" t="str">
        <f>IF(F256="9_drop","Drop",IF(OR(E256="1_clear",E256="2_likely")*OR(F256="1_good",F256="2_fair",F256="3_distant",F256="4_lack_data"),"Predictor","Placebo"))</f>
        <v>Predictor</v>
      </c>
      <c r="D256" s="79" t="s">
        <v>4992</v>
      </c>
      <c r="E256" s="78" t="s">
        <v>4279</v>
      </c>
      <c r="F256" s="79" t="s">
        <v>4605</v>
      </c>
      <c r="G256" s="112" t="s">
        <v>4668</v>
      </c>
      <c r="H256" s="79" t="s">
        <v>4530</v>
      </c>
      <c r="I256" s="82">
        <v>1</v>
      </c>
      <c r="J256" s="83">
        <f>(26.47-15.82)/12</f>
        <v>0.88749999999999984</v>
      </c>
      <c r="K256" s="83" t="s">
        <v>2204</v>
      </c>
      <c r="L256" s="84" t="s">
        <v>1126</v>
      </c>
      <c r="M256" s="84">
        <v>0.2</v>
      </c>
      <c r="O256" s="84">
        <v>12</v>
      </c>
      <c r="P256" s="82">
        <v>6</v>
      </c>
      <c r="R256" s="79" t="s">
        <v>4667</v>
      </c>
      <c r="S256" s="119" t="s">
        <v>1067</v>
      </c>
    </row>
    <row r="257" spans="1:20" x14ac:dyDescent="0.25">
      <c r="A257" s="77" t="s">
        <v>3096</v>
      </c>
      <c r="B257" s="77" t="s">
        <v>256</v>
      </c>
      <c r="C257" s="79" t="str">
        <f>IF(F257="9_drop","Drop",IF(OR(E257="1_clear",E257="2_likely")*OR(F257="1_good",F257="2_fair",F257="3_distant",F257="4_lack_data"),"Predictor","Placebo"))</f>
        <v>Placebo</v>
      </c>
      <c r="D257" s="79" t="s">
        <v>4510</v>
      </c>
      <c r="E257" s="78" t="s">
        <v>5358</v>
      </c>
      <c r="F257" s="79" t="s">
        <v>2204</v>
      </c>
      <c r="G257" s="112" t="s">
        <v>2204</v>
      </c>
      <c r="I257" s="78" t="s">
        <v>2204</v>
      </c>
      <c r="J257" s="91" t="s">
        <v>2204</v>
      </c>
      <c r="K257" s="91" t="s">
        <v>2204</v>
      </c>
      <c r="L257" s="78" t="s">
        <v>2204</v>
      </c>
      <c r="M257" s="78" t="s">
        <v>2204</v>
      </c>
      <c r="N257" s="78" t="s">
        <v>2204</v>
      </c>
      <c r="O257" s="78" t="s">
        <v>2204</v>
      </c>
      <c r="P257" s="78" t="s">
        <v>2204</v>
      </c>
      <c r="Q257" s="78" t="s">
        <v>2204</v>
      </c>
      <c r="S257" s="119" t="s">
        <v>1067</v>
      </c>
    </row>
    <row r="258" spans="1:20" ht="60" x14ac:dyDescent="0.25">
      <c r="A258" s="77" t="s">
        <v>268</v>
      </c>
      <c r="B258" s="77" t="s">
        <v>256</v>
      </c>
      <c r="C258" s="79" t="str">
        <f>IF(F258="9_drop","Drop",IF(OR(E258="1_clear",E258="2_likely")*OR(F258="1_good",F258="2_fair",F258="3_distant",F258="4_lack_data"),"Predictor","Placebo"))</f>
        <v>Placebo</v>
      </c>
      <c r="D258" s="79" t="s">
        <v>4994</v>
      </c>
      <c r="E258" s="78" t="s">
        <v>4282</v>
      </c>
      <c r="F258" s="79" t="s">
        <v>4605</v>
      </c>
      <c r="G258" s="112" t="s">
        <v>4562</v>
      </c>
      <c r="H258" s="79" t="s">
        <v>4523</v>
      </c>
      <c r="I258" s="82">
        <v>1</v>
      </c>
      <c r="J258" s="83">
        <v>8.0000000000000071E-2</v>
      </c>
      <c r="K258" s="109" t="s">
        <v>2204</v>
      </c>
      <c r="L258" s="84" t="s">
        <v>1126</v>
      </c>
      <c r="M258" s="84">
        <v>0.2</v>
      </c>
      <c r="O258" s="84">
        <v>12</v>
      </c>
      <c r="P258" s="82">
        <v>6</v>
      </c>
      <c r="R258" s="79" t="s">
        <v>4715</v>
      </c>
      <c r="S258" s="119" t="s">
        <v>5495</v>
      </c>
    </row>
    <row r="259" spans="1:20" ht="30" x14ac:dyDescent="0.25">
      <c r="A259" s="77" t="s">
        <v>3097</v>
      </c>
      <c r="B259" s="77" t="s">
        <v>256</v>
      </c>
      <c r="C259" s="79" t="str">
        <f>IF(F259="9_drop","Drop",IF(OR(E259="1_clear",E259="2_likely")*OR(F259="1_good",F259="2_fair",F259="3_distant",F259="4_lack_data"),"Predictor","Placebo"))</f>
        <v>Placebo</v>
      </c>
      <c r="D259" s="79" t="s">
        <v>4510</v>
      </c>
      <c r="E259" s="78" t="s">
        <v>5358</v>
      </c>
      <c r="F259" s="79" t="s">
        <v>2204</v>
      </c>
      <c r="G259" s="112" t="s">
        <v>2204</v>
      </c>
      <c r="I259" s="78" t="s">
        <v>2204</v>
      </c>
      <c r="J259" s="91" t="s">
        <v>2204</v>
      </c>
      <c r="K259" s="91" t="s">
        <v>2204</v>
      </c>
      <c r="L259" s="78" t="s">
        <v>2204</v>
      </c>
      <c r="M259" s="78" t="s">
        <v>2204</v>
      </c>
      <c r="N259" s="78" t="s">
        <v>2204</v>
      </c>
      <c r="O259" s="78" t="s">
        <v>2204</v>
      </c>
      <c r="P259" s="78" t="s">
        <v>2204</v>
      </c>
      <c r="Q259" s="78" t="s">
        <v>2204</v>
      </c>
      <c r="S259" s="119" t="s">
        <v>5496</v>
      </c>
    </row>
    <row r="260" spans="1:20" ht="135" x14ac:dyDescent="0.25">
      <c r="A260" s="77" t="s">
        <v>295</v>
      </c>
      <c r="B260" s="77" t="s">
        <v>296</v>
      </c>
      <c r="C260" s="108" t="str">
        <f>IF(F260="9_drop","Drop",IF(OR(E260="1_clear",E260="2_likely")*OR(F260="1_good",F260="2_fair",F260="3_distant",F260="4_lack_data"),"Predictor","Placebo"))</f>
        <v>Predictor</v>
      </c>
      <c r="D260" s="108" t="s">
        <v>5137</v>
      </c>
      <c r="E260" s="78" t="s">
        <v>4279</v>
      </c>
      <c r="F260" s="108" t="s">
        <v>4605</v>
      </c>
      <c r="G260" s="113" t="s">
        <v>4805</v>
      </c>
      <c r="H260" s="108" t="s">
        <v>4804</v>
      </c>
      <c r="I260" s="82">
        <v>1</v>
      </c>
      <c r="J260" s="109">
        <v>1.35</v>
      </c>
      <c r="K260" s="109">
        <v>2.61</v>
      </c>
      <c r="L260" s="110" t="s">
        <v>1126</v>
      </c>
      <c r="M260" s="110">
        <v>0.2</v>
      </c>
      <c r="N260" s="110"/>
      <c r="O260" s="110">
        <v>1</v>
      </c>
      <c r="P260" s="82">
        <v>6</v>
      </c>
      <c r="Q260" s="85" t="s">
        <v>4555</v>
      </c>
      <c r="R260" s="108" t="s">
        <v>4803</v>
      </c>
      <c r="S260" s="121" t="s">
        <v>5497</v>
      </c>
    </row>
    <row r="261" spans="1:20" ht="90" x14ac:dyDescent="0.25">
      <c r="A261" s="77" t="s">
        <v>652</v>
      </c>
      <c r="B261" s="77" t="s">
        <v>653</v>
      </c>
      <c r="C261" s="79" t="str">
        <f>IF(F261="9_drop","Drop",IF(OR(E261="1_clear",E261="2_likely")*OR(F261="1_good",F261="2_fair",F261="3_distant",F261="4_lack_data"),"Predictor","Placebo"))</f>
        <v>Predictor</v>
      </c>
      <c r="D261" s="79" t="s">
        <v>5129</v>
      </c>
      <c r="E261" s="78" t="s">
        <v>4279</v>
      </c>
      <c r="F261" s="79" t="s">
        <v>4605</v>
      </c>
      <c r="G261" s="112" t="s">
        <v>4889</v>
      </c>
      <c r="H261" s="79" t="s">
        <v>4567</v>
      </c>
      <c r="I261" s="82">
        <v>1</v>
      </c>
      <c r="J261" s="83">
        <v>0.69</v>
      </c>
      <c r="K261" s="83">
        <v>2.64</v>
      </c>
      <c r="L261" s="84" t="s">
        <v>915</v>
      </c>
      <c r="M261" s="84">
        <v>0.5</v>
      </c>
      <c r="O261" s="84">
        <v>12</v>
      </c>
      <c r="P261" s="82">
        <v>6</v>
      </c>
      <c r="R261" s="79" t="s">
        <v>4890</v>
      </c>
      <c r="S261" s="119" t="s">
        <v>5498</v>
      </c>
    </row>
    <row r="262" spans="1:20" ht="30" x14ac:dyDescent="0.25">
      <c r="A262" s="77" t="s">
        <v>494</v>
      </c>
      <c r="B262" s="77" t="s">
        <v>495</v>
      </c>
      <c r="C262" s="79" t="str">
        <f>IF(F262="9_drop","Drop",IF(OR(E262="1_clear",E262="2_likely")*OR(F262="1_good",F262="2_fair",F262="3_distant",F262="4_lack_data"),"Predictor","Placebo"))</f>
        <v>Predictor</v>
      </c>
      <c r="D262" s="79" t="s">
        <v>5243</v>
      </c>
      <c r="E262" s="78" t="s">
        <v>4279</v>
      </c>
      <c r="F262" s="79" t="s">
        <v>4605</v>
      </c>
      <c r="G262" s="112" t="s">
        <v>4819</v>
      </c>
      <c r="H262" s="79" t="s">
        <v>4820</v>
      </c>
      <c r="I262" s="82">
        <v>-1</v>
      </c>
      <c r="J262" s="83">
        <v>0.76</v>
      </c>
      <c r="K262" s="83">
        <v>2.68</v>
      </c>
      <c r="L262" s="84" t="s">
        <v>1126</v>
      </c>
      <c r="M262" s="84" t="e">
        <v>#N/A</v>
      </c>
      <c r="O262" s="84">
        <v>1</v>
      </c>
      <c r="P262" s="82">
        <v>6</v>
      </c>
      <c r="S262" s="119" t="s">
        <v>1070</v>
      </c>
      <c r="T262" s="87"/>
    </row>
    <row r="263" spans="1:20" ht="135" x14ac:dyDescent="0.25">
      <c r="A263" s="77" t="s">
        <v>641</v>
      </c>
      <c r="B263" s="77" t="s">
        <v>642</v>
      </c>
      <c r="C263" s="79" t="str">
        <f>IF(F263="9_drop","Drop",IF(OR(E263="1_clear",E263="2_likely")*OR(F263="1_good",F263="2_fair",F263="3_distant",F263="4_lack_data"),"Predictor","Placebo"))</f>
        <v>Predictor</v>
      </c>
      <c r="D263" s="79" t="s">
        <v>4752</v>
      </c>
      <c r="E263" s="78" t="s">
        <v>4279</v>
      </c>
      <c r="F263" s="79" t="s">
        <v>4605</v>
      </c>
      <c r="G263" s="112" t="s">
        <v>4534</v>
      </c>
      <c r="H263" s="79" t="s">
        <v>4592</v>
      </c>
      <c r="I263" s="82">
        <v>1</v>
      </c>
      <c r="J263" s="83">
        <v>0.33333333333333298</v>
      </c>
      <c r="K263" s="83">
        <v>5.84</v>
      </c>
      <c r="L263" s="84" t="s">
        <v>1126</v>
      </c>
      <c r="M263" s="84">
        <f>1/3</f>
        <v>0.33333333333333331</v>
      </c>
      <c r="O263" s="84">
        <v>12</v>
      </c>
      <c r="P263" s="82">
        <v>6</v>
      </c>
      <c r="R263" s="79" t="s">
        <v>4504</v>
      </c>
      <c r="S263" s="119" t="s">
        <v>1072</v>
      </c>
    </row>
    <row r="264" spans="1:20" ht="75" x14ac:dyDescent="0.25">
      <c r="A264" s="77" t="s">
        <v>868</v>
      </c>
      <c r="B264" s="77" t="s">
        <v>869</v>
      </c>
      <c r="C264" s="108" t="str">
        <f>IF(F264="9_drop","Drop",IF(OR(E264="1_clear",E264="2_likely")*OR(F264="1_good",F264="2_fair",F264="3_distant",F264="4_lack_data"),"Predictor","Placebo"))</f>
        <v>Predictor</v>
      </c>
      <c r="D264" s="108" t="s">
        <v>5241</v>
      </c>
      <c r="E264" s="78" t="s">
        <v>4280</v>
      </c>
      <c r="F264" s="108" t="s">
        <v>4605</v>
      </c>
      <c r="G264" s="113" t="s">
        <v>4933</v>
      </c>
      <c r="H264" s="108" t="s">
        <v>4523</v>
      </c>
      <c r="I264" s="82">
        <v>1</v>
      </c>
      <c r="J264" s="109">
        <v>0.244166666666667</v>
      </c>
      <c r="K264" s="109">
        <v>1.8</v>
      </c>
      <c r="L264" s="110" t="s">
        <v>915</v>
      </c>
      <c r="M264" s="110">
        <v>0.2</v>
      </c>
      <c r="N264" s="110"/>
      <c r="O264" s="110">
        <v>12</v>
      </c>
      <c r="P264" s="82">
        <v>6</v>
      </c>
      <c r="R264" s="108" t="s">
        <v>4937</v>
      </c>
      <c r="S264" s="119" t="s">
        <v>5499</v>
      </c>
    </row>
    <row r="265" spans="1:20" ht="90" x14ac:dyDescent="0.25">
      <c r="A265" s="77" t="s">
        <v>5081</v>
      </c>
      <c r="B265" s="77" t="s">
        <v>203</v>
      </c>
      <c r="C265" s="79" t="str">
        <f>IF(F265="9_drop","Drop",IF(OR(E265="1_clear",E265="2_likely")*OR(F265="1_good",F265="2_fair",F265="3_distant",F265="4_lack_data"),"Predictor","Placebo"))</f>
        <v>Predictor</v>
      </c>
      <c r="D265" s="79" t="s">
        <v>5077</v>
      </c>
      <c r="E265" s="78" t="s">
        <v>4279</v>
      </c>
      <c r="F265" s="79" t="s">
        <v>4605</v>
      </c>
      <c r="G265" s="112" t="s">
        <v>5076</v>
      </c>
      <c r="H265" s="79" t="s">
        <v>4709</v>
      </c>
      <c r="I265" s="82">
        <v>1</v>
      </c>
      <c r="J265" s="83">
        <f>11.2/12</f>
        <v>0.93333333333333324</v>
      </c>
      <c r="K265" s="83">
        <f>11.2/12.49*SQRT(2010-1926)</f>
        <v>8.2185504857494642</v>
      </c>
      <c r="L265" s="84" t="s">
        <v>1126</v>
      </c>
      <c r="M265" s="84">
        <v>0.1</v>
      </c>
      <c r="O265" s="84">
        <v>1</v>
      </c>
      <c r="P265" s="82">
        <v>12</v>
      </c>
      <c r="Q265" s="85" t="s">
        <v>4552</v>
      </c>
      <c r="R265" s="79" t="s">
        <v>5085</v>
      </c>
      <c r="S265" s="119" t="s">
        <v>5500</v>
      </c>
    </row>
    <row r="266" spans="1:20" ht="90" x14ac:dyDescent="0.25">
      <c r="A266" s="77" t="s">
        <v>205</v>
      </c>
      <c r="B266" s="77" t="s">
        <v>203</v>
      </c>
      <c r="C266" s="79" t="str">
        <f>IF(F266="9_drop","Drop",IF(OR(E266="1_clear",E266="2_likely")*OR(F266="1_good",F266="2_fair",F266="3_distant",F266="4_lack_data"),"Predictor","Placebo"))</f>
        <v>Placebo</v>
      </c>
      <c r="D266" s="79" t="s">
        <v>4510</v>
      </c>
      <c r="E266" s="78" t="s">
        <v>5358</v>
      </c>
      <c r="F266" s="79" t="s">
        <v>2204</v>
      </c>
      <c r="G266" s="114" t="s">
        <v>2204</v>
      </c>
      <c r="H266" s="79" t="s">
        <v>2204</v>
      </c>
      <c r="I266" s="79" t="s">
        <v>2204</v>
      </c>
      <c r="J266" s="79" t="s">
        <v>2204</v>
      </c>
      <c r="K266" s="79" t="s">
        <v>2204</v>
      </c>
      <c r="L266" s="79" t="s">
        <v>2204</v>
      </c>
      <c r="M266" s="79" t="s">
        <v>2204</v>
      </c>
      <c r="N266" s="79" t="s">
        <v>2204</v>
      </c>
      <c r="O266" s="79" t="s">
        <v>2204</v>
      </c>
      <c r="P266" s="79" t="s">
        <v>2204</v>
      </c>
      <c r="Q266" s="79" t="s">
        <v>2204</v>
      </c>
      <c r="R266" s="79" t="s">
        <v>5084</v>
      </c>
      <c r="S266" s="119" t="s">
        <v>5501</v>
      </c>
    </row>
    <row r="267" spans="1:20" ht="135" x14ac:dyDescent="0.25">
      <c r="A267" s="77" t="s">
        <v>292</v>
      </c>
      <c r="B267" s="77" t="s">
        <v>293</v>
      </c>
      <c r="C267" s="79" t="str">
        <f>IF(F267="9_drop","Drop",IF(OR(E267="1_clear",E267="2_likely")*OR(F267="1_good",F267="2_fair",F267="3_distant",F267="4_lack_data"),"Predictor","Placebo"))</f>
        <v>Predictor</v>
      </c>
      <c r="D267" s="79" t="s">
        <v>4679</v>
      </c>
      <c r="E267" s="78" t="s">
        <v>4279</v>
      </c>
      <c r="F267" s="79" t="s">
        <v>4605</v>
      </c>
      <c r="G267" s="112" t="s">
        <v>4678</v>
      </c>
      <c r="H267" s="79" t="s">
        <v>4523</v>
      </c>
      <c r="I267" s="82">
        <v>1</v>
      </c>
      <c r="J267" s="83">
        <v>1.18</v>
      </c>
      <c r="K267" s="83">
        <v>5.51</v>
      </c>
      <c r="L267" s="84" t="s">
        <v>1126</v>
      </c>
      <c r="M267" s="84">
        <v>0.1</v>
      </c>
      <c r="O267" s="84">
        <v>1</v>
      </c>
      <c r="P267" s="82">
        <v>6</v>
      </c>
      <c r="Q267" s="85" t="s">
        <v>4555</v>
      </c>
      <c r="R267" s="79" t="s">
        <v>4677</v>
      </c>
      <c r="S267" s="119" t="s">
        <v>1074</v>
      </c>
    </row>
    <row r="268" spans="1:20" x14ac:dyDescent="0.25">
      <c r="A268" s="77" t="s">
        <v>3105</v>
      </c>
      <c r="B268" s="77" t="s">
        <v>828</v>
      </c>
      <c r="C268" s="79" t="str">
        <f>IF(F268="9_drop","Drop",IF(OR(E268="1_clear",E268="2_likely")*OR(F268="1_good",F268="2_fair",F268="3_distant",F268="4_lack_data"),"Predictor","Placebo"))</f>
        <v>Placebo</v>
      </c>
      <c r="D268" s="97" t="s">
        <v>5340</v>
      </c>
      <c r="E268" s="78" t="s">
        <v>5358</v>
      </c>
      <c r="F268" s="79" t="s">
        <v>4605</v>
      </c>
      <c r="G268" s="112" t="s">
        <v>4914</v>
      </c>
      <c r="H268" s="79" t="s">
        <v>4583</v>
      </c>
      <c r="I268" s="82">
        <v>1</v>
      </c>
      <c r="J268" s="83" t="s">
        <v>2204</v>
      </c>
      <c r="K268" s="83">
        <v>1.41</v>
      </c>
      <c r="L268" s="84" t="s">
        <v>1126</v>
      </c>
      <c r="M268" s="84" t="s">
        <v>2204</v>
      </c>
      <c r="O268" s="84">
        <v>1</v>
      </c>
      <c r="P268" s="82">
        <v>6</v>
      </c>
      <c r="Q268" s="85" t="s">
        <v>4555</v>
      </c>
      <c r="R268" s="79" t="s">
        <v>4495</v>
      </c>
      <c r="S268" s="119" t="s">
        <v>1061</v>
      </c>
    </row>
    <row r="269" spans="1:20" x14ac:dyDescent="0.25">
      <c r="A269" s="77" t="s">
        <v>3104</v>
      </c>
      <c r="B269" s="77" t="s">
        <v>828</v>
      </c>
      <c r="C269" s="79" t="str">
        <f>IF(F269="9_drop","Drop",IF(OR(E269="1_clear",E269="2_likely")*OR(F269="1_good",F269="2_fair",F269="3_distant",F269="4_lack_data"),"Predictor","Placebo"))</f>
        <v>Placebo</v>
      </c>
      <c r="D269" s="79" t="s">
        <v>4510</v>
      </c>
      <c r="E269" s="78" t="s">
        <v>5358</v>
      </c>
      <c r="F269" s="79" t="s">
        <v>2204</v>
      </c>
      <c r="G269" s="112" t="s">
        <v>2204</v>
      </c>
      <c r="I269" s="78" t="s">
        <v>2204</v>
      </c>
      <c r="J269" s="91" t="s">
        <v>2204</v>
      </c>
      <c r="K269" s="91" t="s">
        <v>2204</v>
      </c>
      <c r="L269" s="78" t="s">
        <v>2204</v>
      </c>
      <c r="M269" s="78" t="s">
        <v>2204</v>
      </c>
      <c r="N269" s="78" t="s">
        <v>2204</v>
      </c>
      <c r="O269" s="78" t="s">
        <v>2204</v>
      </c>
      <c r="P269" s="78" t="s">
        <v>2204</v>
      </c>
      <c r="Q269" s="78" t="s">
        <v>2204</v>
      </c>
      <c r="S269" s="119" t="s">
        <v>1061</v>
      </c>
    </row>
    <row r="270" spans="1:20" ht="45" x14ac:dyDescent="0.25">
      <c r="A270" s="77" t="s">
        <v>126</v>
      </c>
      <c r="B270" s="77" t="s">
        <v>122</v>
      </c>
      <c r="C270" s="79" t="str">
        <f>IF(F270="9_drop","Drop",IF(OR(E270="1_clear",E270="2_likely")*OR(F270="1_good",F270="2_fair",F270="3_distant",F270="4_lack_data"),"Predictor","Placebo"))</f>
        <v>Predictor</v>
      </c>
      <c r="D270" s="79" t="s">
        <v>4985</v>
      </c>
      <c r="E270" s="78" t="s">
        <v>4279</v>
      </c>
      <c r="F270" s="79" t="s">
        <v>4605</v>
      </c>
      <c r="G270" s="112" t="s">
        <v>4849</v>
      </c>
      <c r="H270" s="79" t="s">
        <v>4523</v>
      </c>
      <c r="I270" s="82">
        <v>-1</v>
      </c>
      <c r="J270" s="83">
        <v>0.47</v>
      </c>
      <c r="K270" s="83">
        <v>4.01</v>
      </c>
      <c r="L270" s="84" t="s">
        <v>1126</v>
      </c>
      <c r="M270" s="84">
        <v>0.2</v>
      </c>
      <c r="O270" s="84">
        <v>1</v>
      </c>
      <c r="P270" s="82">
        <v>6</v>
      </c>
      <c r="R270" s="79" t="s">
        <v>4498</v>
      </c>
      <c r="S270" s="119" t="s">
        <v>5502</v>
      </c>
    </row>
    <row r="271" spans="1:20" ht="60" x14ac:dyDescent="0.25">
      <c r="A271" s="77" t="s">
        <v>128</v>
      </c>
      <c r="B271" s="77" t="s">
        <v>122</v>
      </c>
      <c r="C271" s="79" t="str">
        <f>IF(F271="9_drop","Drop",IF(OR(E271="1_clear",E271="2_likely")*OR(F271="1_good",F271="2_fair",F271="3_distant",F271="4_lack_data"),"Predictor","Placebo"))</f>
        <v>Predictor</v>
      </c>
      <c r="D271" s="79" t="s">
        <v>4986</v>
      </c>
      <c r="E271" s="78" t="s">
        <v>4279</v>
      </c>
      <c r="F271" s="79" t="s">
        <v>4605</v>
      </c>
      <c r="G271" s="112" t="s">
        <v>4849</v>
      </c>
      <c r="H271" s="79" t="s">
        <v>4523</v>
      </c>
      <c r="I271" s="82">
        <v>-1</v>
      </c>
      <c r="J271" s="83">
        <v>0.45</v>
      </c>
      <c r="K271" s="83">
        <v>4.3499999999999996</v>
      </c>
      <c r="L271" s="84" t="s">
        <v>1126</v>
      </c>
      <c r="M271" s="84">
        <v>0.2</v>
      </c>
      <c r="O271" s="84">
        <v>1</v>
      </c>
      <c r="P271" s="82">
        <v>6</v>
      </c>
      <c r="R271" s="79" t="s">
        <v>4498</v>
      </c>
      <c r="S271" s="119" t="s">
        <v>5503</v>
      </c>
    </row>
    <row r="272" spans="1:20" ht="60" x14ac:dyDescent="0.25">
      <c r="A272" s="77" t="s">
        <v>129</v>
      </c>
      <c r="B272" s="77" t="s">
        <v>122</v>
      </c>
      <c r="C272" s="79" t="str">
        <f>IF(F272="9_drop","Drop",IF(OR(E272="1_clear",E272="2_likely")*OR(F272="1_good",F272="2_fair",F272="3_distant",F272="4_lack_data"),"Predictor","Placebo"))</f>
        <v>Placebo</v>
      </c>
      <c r="D272" s="79" t="s">
        <v>4510</v>
      </c>
      <c r="E272" s="78" t="s">
        <v>5358</v>
      </c>
      <c r="F272" s="79" t="s">
        <v>2204</v>
      </c>
      <c r="G272" s="112" t="s">
        <v>2204</v>
      </c>
      <c r="H272" s="79" t="s">
        <v>2204</v>
      </c>
      <c r="I272" s="78" t="s">
        <v>2204</v>
      </c>
      <c r="J272" s="91" t="s">
        <v>2204</v>
      </c>
      <c r="K272" s="91" t="s">
        <v>2204</v>
      </c>
      <c r="L272" s="78" t="s">
        <v>2204</v>
      </c>
      <c r="M272" s="78" t="s">
        <v>2204</v>
      </c>
      <c r="N272" s="78" t="s">
        <v>2204</v>
      </c>
      <c r="O272" s="78" t="s">
        <v>2204</v>
      </c>
      <c r="P272" s="78" t="s">
        <v>2204</v>
      </c>
      <c r="Q272" s="78" t="s">
        <v>2204</v>
      </c>
      <c r="R272" s="79" t="s">
        <v>4499</v>
      </c>
      <c r="S272" s="119" t="s">
        <v>5504</v>
      </c>
    </row>
    <row r="273" spans="1:19" ht="75" x14ac:dyDescent="0.25">
      <c r="A273" s="77" t="s">
        <v>3116</v>
      </c>
      <c r="B273" s="77" t="s">
        <v>122</v>
      </c>
      <c r="C273" s="79" t="str">
        <f>IF(F273="9_drop","Drop",IF(OR(E273="1_clear",E273="2_likely")*OR(F273="1_good",F273="2_fair",F273="3_distant",F273="4_lack_data"),"Predictor","Placebo"))</f>
        <v>Placebo</v>
      </c>
      <c r="D273" s="79" t="s">
        <v>4510</v>
      </c>
      <c r="E273" s="78" t="s">
        <v>5358</v>
      </c>
      <c r="F273" s="79" t="s">
        <v>2204</v>
      </c>
      <c r="G273" s="112" t="s">
        <v>2204</v>
      </c>
      <c r="H273" s="79" t="s">
        <v>2204</v>
      </c>
      <c r="I273" s="78" t="s">
        <v>2204</v>
      </c>
      <c r="J273" s="91" t="s">
        <v>2204</v>
      </c>
      <c r="K273" s="91" t="s">
        <v>2204</v>
      </c>
      <c r="L273" s="78" t="s">
        <v>2204</v>
      </c>
      <c r="M273" s="78" t="s">
        <v>2204</v>
      </c>
      <c r="N273" s="78" t="s">
        <v>2204</v>
      </c>
      <c r="O273" s="78" t="s">
        <v>2204</v>
      </c>
      <c r="P273" s="78" t="s">
        <v>2204</v>
      </c>
      <c r="Q273" s="78" t="s">
        <v>2204</v>
      </c>
      <c r="R273" s="79" t="s">
        <v>4499</v>
      </c>
      <c r="S273" s="119" t="s">
        <v>5505</v>
      </c>
    </row>
    <row r="274" spans="1:19" ht="60" x14ac:dyDescent="0.25">
      <c r="A274" s="77" t="s">
        <v>252</v>
      </c>
      <c r="B274" s="77" t="s">
        <v>253</v>
      </c>
      <c r="C274" s="79" t="str">
        <f>IF(F274="9_drop","Drop",IF(OR(E274="1_clear",E274="2_likely")*OR(F274="1_good",F274="2_fair",F274="3_distant",F274="4_lack_data"),"Predictor","Placebo"))</f>
        <v>Predictor</v>
      </c>
      <c r="D274" s="79" t="s">
        <v>4659</v>
      </c>
      <c r="E274" s="78" t="s">
        <v>4279</v>
      </c>
      <c r="F274" s="79" t="s">
        <v>4605</v>
      </c>
      <c r="G274" s="112" t="s">
        <v>4660</v>
      </c>
      <c r="H274" s="79" t="s">
        <v>4583</v>
      </c>
      <c r="I274" s="82">
        <v>1</v>
      </c>
      <c r="J274" s="83" t="s">
        <v>2204</v>
      </c>
      <c r="K274" s="83">
        <v>4.07</v>
      </c>
      <c r="L274" s="84" t="s">
        <v>1126</v>
      </c>
      <c r="M274" s="84" t="s">
        <v>2204</v>
      </c>
      <c r="O274" s="84">
        <v>1</v>
      </c>
      <c r="P274" s="82">
        <v>12</v>
      </c>
      <c r="R274" s="79" t="s">
        <v>4739</v>
      </c>
      <c r="S274" s="119" t="s">
        <v>1075</v>
      </c>
    </row>
    <row r="275" spans="1:19" ht="90" x14ac:dyDescent="0.25">
      <c r="A275" s="77" t="s">
        <v>595</v>
      </c>
      <c r="B275" s="77" t="s">
        <v>596</v>
      </c>
      <c r="C275" s="79" t="str">
        <f>IF(F275="9_drop","Drop",IF(OR(E275="1_clear",E275="2_likely")*OR(F275="1_good",F275="2_fair",F275="3_distant",F275="4_lack_data"),"Predictor","Placebo"))</f>
        <v>Predictor</v>
      </c>
      <c r="D275" s="79" t="s">
        <v>4701</v>
      </c>
      <c r="E275" s="78" t="s">
        <v>4279</v>
      </c>
      <c r="F275" s="79" t="s">
        <v>4606</v>
      </c>
      <c r="G275" s="114" t="s">
        <v>4699</v>
      </c>
      <c r="H275" s="88" t="s">
        <v>4700</v>
      </c>
      <c r="I275" s="82">
        <v>1</v>
      </c>
      <c r="J275" s="83" t="s">
        <v>2204</v>
      </c>
      <c r="K275" s="83" t="s">
        <v>2204</v>
      </c>
      <c r="L275" s="84" t="s">
        <v>1126</v>
      </c>
      <c r="M275" s="84">
        <v>0.2</v>
      </c>
      <c r="O275" s="84">
        <v>1</v>
      </c>
      <c r="P275" s="82">
        <v>6</v>
      </c>
      <c r="R275" s="79" t="s">
        <v>4702</v>
      </c>
      <c r="S275" s="119" t="s">
        <v>1076</v>
      </c>
    </row>
    <row r="276" spans="1:19" ht="60" x14ac:dyDescent="0.25">
      <c r="A276" s="77" t="s">
        <v>700</v>
      </c>
      <c r="B276" s="77" t="s">
        <v>698</v>
      </c>
      <c r="C276" s="79" t="str">
        <f>IF(F276="9_drop","Drop",IF(OR(E276="1_clear",E276="2_likely")*OR(F276="1_good",F276="2_fair",F276="3_distant",F276="4_lack_data"),"Predictor","Placebo"))</f>
        <v>Predictor</v>
      </c>
      <c r="D276" s="79" t="s">
        <v>5228</v>
      </c>
      <c r="E276" s="78" t="s">
        <v>4279</v>
      </c>
      <c r="F276" s="79" t="s">
        <v>4605</v>
      </c>
      <c r="G276" s="112" t="s">
        <v>4712</v>
      </c>
      <c r="H276" s="79" t="s">
        <v>4523</v>
      </c>
      <c r="I276" s="82">
        <v>1</v>
      </c>
      <c r="J276" s="83">
        <v>0.54</v>
      </c>
      <c r="K276" s="83">
        <v>2.4700000000000002</v>
      </c>
      <c r="L276" s="84" t="s">
        <v>1126</v>
      </c>
      <c r="M276" s="78" t="s">
        <v>2204</v>
      </c>
      <c r="O276" s="84">
        <v>1</v>
      </c>
      <c r="P276" s="82">
        <v>12</v>
      </c>
      <c r="R276" s="79" t="s">
        <v>5035</v>
      </c>
      <c r="S276" s="119" t="s">
        <v>5506</v>
      </c>
    </row>
    <row r="277" spans="1:19" ht="165" x14ac:dyDescent="0.25">
      <c r="A277" s="77" t="s">
        <v>5027</v>
      </c>
      <c r="B277" s="77" t="s">
        <v>698</v>
      </c>
      <c r="C277" s="79" t="str">
        <f>IF(F277="9_drop","Drop",IF(OR(E277="1_clear",E277="2_likely")*OR(F277="1_good",F277="2_fair",F277="3_distant",F277="4_lack_data"),"Predictor","Placebo"))</f>
        <v>Predictor</v>
      </c>
      <c r="D277" s="79" t="s">
        <v>5229</v>
      </c>
      <c r="E277" s="78" t="s">
        <v>4279</v>
      </c>
      <c r="F277" s="79" t="s">
        <v>4605</v>
      </c>
      <c r="G277" s="112" t="s">
        <v>4678</v>
      </c>
      <c r="H277" s="79" t="s">
        <v>4523</v>
      </c>
      <c r="I277" s="82">
        <v>1</v>
      </c>
      <c r="J277" s="83">
        <v>1.07</v>
      </c>
      <c r="K277" s="83">
        <v>4.91</v>
      </c>
      <c r="L277" s="84" t="s">
        <v>1126</v>
      </c>
      <c r="M277" s="78" t="s">
        <v>2204</v>
      </c>
      <c r="O277" s="84">
        <v>1</v>
      </c>
      <c r="P277" s="82">
        <v>12</v>
      </c>
      <c r="R277" s="80"/>
      <c r="S277" s="119" t="s">
        <v>5507</v>
      </c>
    </row>
    <row r="278" spans="1:19" ht="45" x14ac:dyDescent="0.25">
      <c r="A278" s="77" t="s">
        <v>704</v>
      </c>
      <c r="B278" s="77" t="s">
        <v>698</v>
      </c>
      <c r="C278" s="79" t="str">
        <f>IF(F278="9_drop","Drop",IF(OR(E278="1_clear",E278="2_likely")*OR(F278="1_good",F278="2_fair",F278="3_distant",F278="4_lack_data"),"Predictor","Placebo"))</f>
        <v>Predictor</v>
      </c>
      <c r="D278" s="79" t="s">
        <v>5230</v>
      </c>
      <c r="E278" s="78" t="s">
        <v>4279</v>
      </c>
      <c r="F278" s="79" t="s">
        <v>4605</v>
      </c>
      <c r="G278" s="112" t="s">
        <v>4712</v>
      </c>
      <c r="H278" s="79" t="s">
        <v>4523</v>
      </c>
      <c r="I278" s="82">
        <v>1</v>
      </c>
      <c r="J278" s="83">
        <v>0.92</v>
      </c>
      <c r="K278" s="83">
        <v>2.71</v>
      </c>
      <c r="L278" s="84" t="s">
        <v>1126</v>
      </c>
      <c r="M278" s="78" t="s">
        <v>2204</v>
      </c>
      <c r="O278" s="84">
        <v>1</v>
      </c>
      <c r="P278" s="82">
        <v>12</v>
      </c>
      <c r="S278" s="119" t="s">
        <v>5508</v>
      </c>
    </row>
    <row r="279" spans="1:19" ht="45" x14ac:dyDescent="0.25">
      <c r="A279" s="77" t="s">
        <v>5034</v>
      </c>
      <c r="B279" s="77" t="s">
        <v>698</v>
      </c>
      <c r="C279" s="79" t="str">
        <f>IF(F279="9_drop","Drop",IF(OR(E279="1_clear",E279="2_likely")*OR(F279="1_good",F279="2_fair",F279="3_distant",F279="4_lack_data"),"Predictor","Placebo"))</f>
        <v>Predictor</v>
      </c>
      <c r="D279" s="79" t="s">
        <v>5231</v>
      </c>
      <c r="E279" s="78" t="s">
        <v>4279</v>
      </c>
      <c r="F279" s="79" t="s">
        <v>4605</v>
      </c>
      <c r="G279" s="112" t="s">
        <v>4775</v>
      </c>
      <c r="H279" s="79" t="s">
        <v>4523</v>
      </c>
      <c r="I279" s="82">
        <v>1</v>
      </c>
      <c r="J279" s="83">
        <v>1.07</v>
      </c>
      <c r="K279" s="83">
        <v>4.38</v>
      </c>
      <c r="L279" s="84" t="s">
        <v>1126</v>
      </c>
      <c r="M279" s="78" t="s">
        <v>2204</v>
      </c>
      <c r="O279" s="84">
        <v>1</v>
      </c>
      <c r="P279" s="82">
        <v>12</v>
      </c>
      <c r="R279" s="80"/>
      <c r="S279" s="119" t="s">
        <v>5509</v>
      </c>
    </row>
    <row r="280" spans="1:19" ht="60" x14ac:dyDescent="0.25">
      <c r="A280" s="77" t="s">
        <v>119</v>
      </c>
      <c r="B280" s="77" t="s">
        <v>114</v>
      </c>
      <c r="C280" s="79" t="str">
        <f>IF(F280="9_drop","Drop",IF(OR(E280="1_clear",E280="2_likely")*OR(F280="1_good",F280="2_fair",F280="3_distant",F280="4_lack_data"),"Predictor","Placebo"))</f>
        <v>Predictor</v>
      </c>
      <c r="D280" s="79" t="s">
        <v>5078</v>
      </c>
      <c r="E280" s="78" t="s">
        <v>4279</v>
      </c>
      <c r="F280" s="79" t="s">
        <v>4605</v>
      </c>
      <c r="G280" s="112" t="s">
        <v>5079</v>
      </c>
      <c r="H280" s="88" t="s">
        <v>5080</v>
      </c>
      <c r="I280" s="82">
        <v>1</v>
      </c>
      <c r="J280" s="83">
        <f>10.1/12</f>
        <v>0.84166666666666667</v>
      </c>
      <c r="K280" s="83">
        <v>6.45</v>
      </c>
      <c r="L280" s="84" t="s">
        <v>1126</v>
      </c>
      <c r="M280" s="84">
        <v>0.1</v>
      </c>
      <c r="O280" s="84">
        <v>1</v>
      </c>
      <c r="P280" s="82">
        <v>12</v>
      </c>
      <c r="Q280" s="85" t="s">
        <v>4552</v>
      </c>
      <c r="R280" s="79" t="s">
        <v>5114</v>
      </c>
      <c r="S280" s="119" t="s">
        <v>5510</v>
      </c>
    </row>
    <row r="281" spans="1:19" ht="30" x14ac:dyDescent="0.25">
      <c r="A281" s="77" t="s">
        <v>452</v>
      </c>
      <c r="B281" s="77" t="s">
        <v>5287</v>
      </c>
      <c r="C281" s="79" t="str">
        <f>IF(F281="9_drop","Drop",IF(OR(E281="1_clear",E281="2_likely")*OR(F281="1_good",F281="2_fair",F281="3_distant",F281="4_lack_data"),"Predictor","Placebo"))</f>
        <v>Placebo</v>
      </c>
      <c r="D281" s="79" t="s">
        <v>4864</v>
      </c>
      <c r="E281" s="78" t="s">
        <v>5358</v>
      </c>
      <c r="F281" s="79" t="s">
        <v>2204</v>
      </c>
      <c r="G281" s="112" t="s">
        <v>4575</v>
      </c>
      <c r="I281" s="78" t="s">
        <v>2204</v>
      </c>
      <c r="J281" s="91" t="s">
        <v>2204</v>
      </c>
      <c r="K281" s="91" t="s">
        <v>2204</v>
      </c>
      <c r="L281" s="78" t="s">
        <v>2204</v>
      </c>
      <c r="M281" s="78" t="s">
        <v>2204</v>
      </c>
      <c r="N281" s="78" t="s">
        <v>2204</v>
      </c>
      <c r="O281" s="78" t="s">
        <v>2204</v>
      </c>
      <c r="P281" s="78" t="s">
        <v>2204</v>
      </c>
      <c r="Q281" s="78" t="s">
        <v>2204</v>
      </c>
      <c r="R281" s="79" t="s">
        <v>4862</v>
      </c>
      <c r="S281" s="119" t="s">
        <v>5511</v>
      </c>
    </row>
    <row r="282" spans="1:19" ht="30" x14ac:dyDescent="0.25">
      <c r="A282" s="87" t="s">
        <v>531</v>
      </c>
      <c r="B282" s="87" t="s">
        <v>527</v>
      </c>
      <c r="C282" s="48" t="str">
        <f>IF(F282="9_drop","Drop",IF(OR(E282="1_clear",E282="2_likely")*OR(F282="1_good",F282="2_fair",F282="3_distant",F282="4_lack_data"),"Predictor","Placebo"))</f>
        <v>Predictor</v>
      </c>
      <c r="D282" s="48" t="s">
        <v>5319</v>
      </c>
      <c r="E282" s="89" t="s">
        <v>4280</v>
      </c>
      <c r="F282" s="48" t="s">
        <v>4606</v>
      </c>
      <c r="G282" s="111" t="s">
        <v>4871</v>
      </c>
      <c r="H282" s="48" t="s">
        <v>5124</v>
      </c>
      <c r="I282" s="90">
        <v>1</v>
      </c>
      <c r="J282" s="51" t="s">
        <v>2204</v>
      </c>
      <c r="K282" s="51">
        <v>4.5</v>
      </c>
      <c r="L282" s="49" t="s">
        <v>1126</v>
      </c>
      <c r="M282" s="49">
        <v>0.2</v>
      </c>
      <c r="N282" s="49"/>
      <c r="O282" s="49">
        <v>12</v>
      </c>
      <c r="P282" s="90">
        <v>6</v>
      </c>
      <c r="Q282" s="76" t="s">
        <v>4555</v>
      </c>
      <c r="R282" s="48" t="s">
        <v>4826</v>
      </c>
      <c r="S282" s="120" t="s">
        <v>1081</v>
      </c>
    </row>
    <row r="283" spans="1:19" ht="30" x14ac:dyDescent="0.25">
      <c r="A283" s="77" t="s">
        <v>230</v>
      </c>
      <c r="B283" s="77" t="s">
        <v>231</v>
      </c>
      <c r="C283" s="79" t="str">
        <f>IF(F283="9_drop","Drop",IF(OR(E283="1_clear",E283="2_likely")*OR(F283="1_good",F283="2_fair",F283="3_distant",F283="4_lack_data"),"Predictor","Placebo"))</f>
        <v>Placebo</v>
      </c>
      <c r="D283" s="79" t="s">
        <v>4710</v>
      </c>
      <c r="E283" s="78" t="s">
        <v>4282</v>
      </c>
      <c r="F283" s="79" t="s">
        <v>4605</v>
      </c>
      <c r="G283" s="112" t="s">
        <v>4545</v>
      </c>
      <c r="H283" s="79" t="s">
        <v>4523</v>
      </c>
      <c r="I283" s="82">
        <v>1</v>
      </c>
      <c r="J283" s="83">
        <v>0.14000000000000001</v>
      </c>
      <c r="K283" s="83">
        <v>0.9</v>
      </c>
      <c r="L283" s="84" t="s">
        <v>1126</v>
      </c>
      <c r="M283" s="84">
        <v>0.2</v>
      </c>
      <c r="O283" s="84">
        <v>12</v>
      </c>
      <c r="P283" s="82">
        <v>6</v>
      </c>
      <c r="S283" s="119" t="s">
        <v>5512</v>
      </c>
    </row>
    <row r="284" spans="1:19" ht="30" x14ac:dyDescent="0.25">
      <c r="A284" s="77" t="s">
        <v>747</v>
      </c>
      <c r="B284" s="77" t="s">
        <v>733</v>
      </c>
      <c r="C284" s="79" t="str">
        <f>IF(F284="9_drop","Drop",IF(OR(E284="1_clear",E284="2_likely")*OR(F284="1_good",F284="2_fair",F284="3_distant",F284="4_lack_data"),"Predictor","Placebo"))</f>
        <v>Placebo</v>
      </c>
      <c r="D284" s="79" t="s">
        <v>5120</v>
      </c>
      <c r="E284" s="78" t="s">
        <v>5358</v>
      </c>
      <c r="F284" s="79" t="s">
        <v>4606</v>
      </c>
      <c r="G284" s="112" t="s">
        <v>4903</v>
      </c>
      <c r="H284" s="79" t="s">
        <v>5121</v>
      </c>
      <c r="I284" s="84" t="s">
        <v>2204</v>
      </c>
      <c r="J284" s="83" t="s">
        <v>2204</v>
      </c>
      <c r="K284" s="83" t="s">
        <v>2204</v>
      </c>
      <c r="L284" s="84" t="s">
        <v>2204</v>
      </c>
      <c r="M284" s="84" t="s">
        <v>2204</v>
      </c>
      <c r="N284" s="84" t="s">
        <v>2204</v>
      </c>
      <c r="O284" s="84" t="s">
        <v>2204</v>
      </c>
      <c r="P284" s="82">
        <v>6</v>
      </c>
      <c r="R284" s="79" t="s">
        <v>4490</v>
      </c>
      <c r="S284" s="119" t="s">
        <v>5513</v>
      </c>
    </row>
    <row r="285" spans="1:19" ht="30" x14ac:dyDescent="0.25">
      <c r="A285" s="77" t="s">
        <v>749</v>
      </c>
      <c r="B285" s="77" t="s">
        <v>733</v>
      </c>
      <c r="C285" s="79" t="str">
        <f>IF(F285="9_drop","Drop",IF(OR(E285="1_clear",E285="2_likely")*OR(F285="1_good",F285="2_fair",F285="3_distant",F285="4_lack_data"),"Predictor","Placebo"))</f>
        <v>Placebo</v>
      </c>
      <c r="D285" s="79" t="s">
        <v>5120</v>
      </c>
      <c r="E285" s="78" t="s">
        <v>5358</v>
      </c>
      <c r="F285" s="79" t="s">
        <v>4606</v>
      </c>
      <c r="G285" s="112" t="s">
        <v>4903</v>
      </c>
      <c r="H285" s="79" t="s">
        <v>5121</v>
      </c>
      <c r="I285" s="84" t="s">
        <v>2204</v>
      </c>
      <c r="J285" s="83" t="s">
        <v>2204</v>
      </c>
      <c r="K285" s="83" t="s">
        <v>2204</v>
      </c>
      <c r="L285" s="84" t="s">
        <v>2204</v>
      </c>
      <c r="M285" s="84" t="s">
        <v>2204</v>
      </c>
      <c r="N285" s="84" t="s">
        <v>2204</v>
      </c>
      <c r="O285" s="84" t="s">
        <v>2204</v>
      </c>
      <c r="P285" s="82">
        <v>6</v>
      </c>
      <c r="R285" s="79" t="s">
        <v>4490</v>
      </c>
      <c r="S285" s="119" t="s">
        <v>5514</v>
      </c>
    </row>
    <row r="286" spans="1:19" ht="30" x14ac:dyDescent="0.25">
      <c r="A286" s="77" t="s">
        <v>751</v>
      </c>
      <c r="B286" s="77" t="s">
        <v>733</v>
      </c>
      <c r="C286" s="79" t="str">
        <f>IF(F286="9_drop","Drop",IF(OR(E286="1_clear",E286="2_likely")*OR(F286="1_good",F286="2_fair",F286="3_distant",F286="4_lack_data"),"Predictor","Placebo"))</f>
        <v>Placebo</v>
      </c>
      <c r="D286" s="79" t="s">
        <v>5120</v>
      </c>
      <c r="E286" s="78" t="s">
        <v>5358</v>
      </c>
      <c r="F286" s="79" t="s">
        <v>4606</v>
      </c>
      <c r="G286" s="112" t="s">
        <v>4903</v>
      </c>
      <c r="H286" s="79" t="s">
        <v>5121</v>
      </c>
      <c r="I286" s="84" t="s">
        <v>2204</v>
      </c>
      <c r="J286" s="83" t="s">
        <v>2204</v>
      </c>
      <c r="K286" s="83" t="s">
        <v>2204</v>
      </c>
      <c r="L286" s="84" t="s">
        <v>2204</v>
      </c>
      <c r="M286" s="84" t="s">
        <v>2204</v>
      </c>
      <c r="N286" s="84" t="s">
        <v>2204</v>
      </c>
      <c r="O286" s="84" t="s">
        <v>2204</v>
      </c>
      <c r="P286" s="82">
        <v>6</v>
      </c>
      <c r="R286" s="79" t="s">
        <v>4490</v>
      </c>
      <c r="S286" s="119" t="s">
        <v>5515</v>
      </c>
    </row>
    <row r="287" spans="1:19" ht="45" x14ac:dyDescent="0.25">
      <c r="A287" s="77" t="s">
        <v>877</v>
      </c>
      <c r="B287" s="77" t="s">
        <v>873</v>
      </c>
      <c r="C287" s="79" t="str">
        <f>IF(F287="9_drop","Drop",IF(OR(E287="1_clear",E287="2_likely")*OR(F287="1_good",F287="2_fair",F287="3_distant",F287="4_lack_data"),"Predictor","Placebo"))</f>
        <v>Placebo</v>
      </c>
      <c r="D287" s="97" t="s">
        <v>5342</v>
      </c>
      <c r="E287" s="78" t="s">
        <v>5358</v>
      </c>
      <c r="F287" s="79" t="s">
        <v>4605</v>
      </c>
      <c r="G287" s="112" t="s">
        <v>4614</v>
      </c>
      <c r="H287" s="79" t="s">
        <v>4583</v>
      </c>
      <c r="I287" s="82">
        <v>1</v>
      </c>
      <c r="J287" s="83" t="s">
        <v>2204</v>
      </c>
      <c r="K287" s="83">
        <v>1.96</v>
      </c>
      <c r="L287" s="84" t="s">
        <v>1126</v>
      </c>
      <c r="M287" s="84" t="s">
        <v>2204</v>
      </c>
      <c r="O287" s="84">
        <v>1</v>
      </c>
      <c r="P287" s="82">
        <v>6</v>
      </c>
      <c r="R287" s="79" t="s">
        <v>4617</v>
      </c>
      <c r="S287" s="119" t="s">
        <v>5516</v>
      </c>
    </row>
    <row r="288" spans="1:19" ht="30" x14ac:dyDescent="0.25">
      <c r="A288" s="77" t="s">
        <v>879</v>
      </c>
      <c r="B288" s="77" t="s">
        <v>873</v>
      </c>
      <c r="C288" s="79" t="str">
        <f>IF(F288="9_drop","Drop",IF(OR(E288="1_clear",E288="2_likely")*OR(F288="1_good",F288="2_fair",F288="3_distant",F288="4_lack_data"),"Predictor","Placebo"))</f>
        <v>Placebo</v>
      </c>
      <c r="D288" s="79" t="s">
        <v>4615</v>
      </c>
      <c r="E288" s="78" t="s">
        <v>5358</v>
      </c>
      <c r="F288" s="79" t="s">
        <v>2204</v>
      </c>
      <c r="G288" s="112" t="s">
        <v>2204</v>
      </c>
      <c r="I288" s="78" t="s">
        <v>2204</v>
      </c>
      <c r="J288" s="91" t="s">
        <v>2204</v>
      </c>
      <c r="K288" s="91" t="s">
        <v>2204</v>
      </c>
      <c r="L288" s="78" t="s">
        <v>2204</v>
      </c>
      <c r="M288" s="78" t="s">
        <v>2204</v>
      </c>
      <c r="N288" s="78" t="s">
        <v>2204</v>
      </c>
      <c r="O288" s="78" t="s">
        <v>2204</v>
      </c>
      <c r="P288" s="78" t="s">
        <v>2204</v>
      </c>
      <c r="Q288" s="78" t="s">
        <v>2204</v>
      </c>
      <c r="R288" s="79" t="s">
        <v>4616</v>
      </c>
      <c r="S288" s="119" t="s">
        <v>5517</v>
      </c>
    </row>
    <row r="289" spans="1:20" ht="60" x14ac:dyDescent="0.25">
      <c r="A289" s="77" t="s">
        <v>399</v>
      </c>
      <c r="B289" s="77" t="s">
        <v>400</v>
      </c>
      <c r="C289" s="79" t="str">
        <f>IF(F289="9_drop","Drop",IF(OR(E289="1_clear",E289="2_likely")*OR(F289="1_good",F289="2_fair",F289="3_distant",F289="4_lack_data"),"Predictor","Placebo"))</f>
        <v>Predictor</v>
      </c>
      <c r="D289" s="103" t="s">
        <v>5354</v>
      </c>
      <c r="E289" s="78" t="s">
        <v>4279</v>
      </c>
      <c r="F289" s="97" t="s">
        <v>4606</v>
      </c>
      <c r="G289" s="112" t="s">
        <v>4663</v>
      </c>
      <c r="H289" s="79" t="s">
        <v>4637</v>
      </c>
      <c r="I289" s="82">
        <v>1</v>
      </c>
      <c r="J289" s="83">
        <f>17.6/12</f>
        <v>1.4666666666666668</v>
      </c>
      <c r="K289" s="83">
        <v>4.99</v>
      </c>
      <c r="L289" s="84" t="s">
        <v>1126</v>
      </c>
      <c r="M289" s="84">
        <v>0.1</v>
      </c>
      <c r="O289" s="84">
        <v>12</v>
      </c>
      <c r="P289" s="82">
        <v>3</v>
      </c>
      <c r="Q289" s="85" t="s">
        <v>4552</v>
      </c>
      <c r="R289" s="99" t="s">
        <v>5344</v>
      </c>
      <c r="S289" s="119" t="s">
        <v>5518</v>
      </c>
    </row>
    <row r="290" spans="1:20" ht="30" x14ac:dyDescent="0.25">
      <c r="A290" s="77" t="s">
        <v>630</v>
      </c>
      <c r="B290" s="77" t="s">
        <v>5291</v>
      </c>
      <c r="C290" s="79" t="str">
        <f>IF(F290="9_drop","Drop",IF(OR(E290="1_clear",E290="2_likely")*OR(F290="1_good",F290="2_fair",F290="3_distant",F290="4_lack_data"),"Predictor","Placebo"))</f>
        <v>Placebo</v>
      </c>
      <c r="D290" s="79" t="s">
        <v>4510</v>
      </c>
      <c r="E290" s="78" t="s">
        <v>5358</v>
      </c>
      <c r="F290" s="79" t="s">
        <v>2204</v>
      </c>
      <c r="G290" s="112" t="s">
        <v>2204</v>
      </c>
      <c r="I290" s="78" t="s">
        <v>2204</v>
      </c>
      <c r="J290" s="91" t="s">
        <v>2204</v>
      </c>
      <c r="K290" s="91" t="s">
        <v>2204</v>
      </c>
      <c r="L290" s="78" t="s">
        <v>2204</v>
      </c>
      <c r="M290" s="78" t="s">
        <v>2204</v>
      </c>
      <c r="N290" s="78" t="s">
        <v>2204</v>
      </c>
      <c r="O290" s="78" t="s">
        <v>2204</v>
      </c>
      <c r="P290" s="78" t="s">
        <v>2204</v>
      </c>
      <c r="Q290" s="78" t="s">
        <v>2204</v>
      </c>
      <c r="R290" s="79" t="s">
        <v>4486</v>
      </c>
      <c r="S290" s="119" t="s">
        <v>1083</v>
      </c>
    </row>
    <row r="291" spans="1:20" x14ac:dyDescent="0.25">
      <c r="A291" s="77" t="s">
        <v>3098</v>
      </c>
      <c r="B291" s="77" t="s">
        <v>5291</v>
      </c>
      <c r="C291" s="79" t="str">
        <f>IF(F291="9_drop","Drop",IF(OR(E291="1_clear",E291="2_likely")*OR(F291="1_good",F291="2_fair",F291="3_distant",F291="4_lack_data"),"Predictor","Placebo"))</f>
        <v>Placebo</v>
      </c>
      <c r="D291" s="79" t="s">
        <v>4510</v>
      </c>
      <c r="E291" s="78" t="s">
        <v>5358</v>
      </c>
      <c r="F291" s="79" t="s">
        <v>2204</v>
      </c>
      <c r="G291" s="112" t="s">
        <v>2204</v>
      </c>
      <c r="I291" s="78" t="s">
        <v>2204</v>
      </c>
      <c r="J291" s="91" t="s">
        <v>2204</v>
      </c>
      <c r="K291" s="91" t="s">
        <v>2204</v>
      </c>
      <c r="L291" s="78" t="s">
        <v>2204</v>
      </c>
      <c r="M291" s="78" t="s">
        <v>2204</v>
      </c>
      <c r="N291" s="78" t="s">
        <v>2204</v>
      </c>
      <c r="O291" s="78" t="s">
        <v>2204</v>
      </c>
      <c r="P291" s="78" t="s">
        <v>2204</v>
      </c>
      <c r="Q291" s="78" t="s">
        <v>2204</v>
      </c>
      <c r="S291" s="119" t="s">
        <v>1083</v>
      </c>
    </row>
    <row r="292" spans="1:20" ht="30" x14ac:dyDescent="0.25">
      <c r="A292" s="77" t="s">
        <v>777</v>
      </c>
      <c r="B292" s="77" t="s">
        <v>778</v>
      </c>
      <c r="C292" s="79" t="str">
        <f>IF(F292="9_drop","Drop",IF(OR(E292="1_clear",E292="2_likely")*OR(F292="1_good",F292="2_fair",F292="3_distant",F292="4_lack_data"),"Predictor","Placebo"))</f>
        <v>Predictor</v>
      </c>
      <c r="D292" s="79" t="s">
        <v>5238</v>
      </c>
      <c r="E292" s="78" t="s">
        <v>4279</v>
      </c>
      <c r="F292" s="79" t="s">
        <v>4605</v>
      </c>
      <c r="G292" s="112" t="s">
        <v>4785</v>
      </c>
      <c r="H292" s="79" t="s">
        <v>4684</v>
      </c>
      <c r="I292" s="82">
        <v>-1</v>
      </c>
      <c r="J292" s="83" t="s">
        <v>2204</v>
      </c>
      <c r="K292" s="83">
        <v>7.08</v>
      </c>
      <c r="L292" s="84" t="s">
        <v>1126</v>
      </c>
      <c r="M292" s="84" t="s">
        <v>2204</v>
      </c>
      <c r="O292" s="84">
        <v>12</v>
      </c>
      <c r="P292" s="82">
        <v>6</v>
      </c>
      <c r="S292" s="119" t="s">
        <v>1084</v>
      </c>
    </row>
    <row r="293" spans="1:20" ht="45" x14ac:dyDescent="0.25">
      <c r="A293" s="77" t="s">
        <v>319</v>
      </c>
      <c r="B293" s="77" t="s">
        <v>315</v>
      </c>
      <c r="C293" s="79" t="str">
        <f>IF(F293="9_drop","Drop",IF(OR(E293="1_clear",E293="2_likely")*OR(F293="1_good",F293="2_fair",F293="3_distant",F293="4_lack_data"),"Predictor","Placebo"))</f>
        <v>Predictor</v>
      </c>
      <c r="D293" s="79" t="s">
        <v>4996</v>
      </c>
      <c r="E293" s="78" t="s">
        <v>4279</v>
      </c>
      <c r="F293" s="79" t="s">
        <v>4606</v>
      </c>
      <c r="G293" s="112" t="s">
        <v>4683</v>
      </c>
      <c r="H293" s="79" t="s">
        <v>4684</v>
      </c>
      <c r="I293" s="82">
        <v>-1</v>
      </c>
      <c r="J293" s="83" t="s">
        <v>2204</v>
      </c>
      <c r="K293" s="83">
        <v>4.3899999999999997</v>
      </c>
      <c r="L293" s="84" t="s">
        <v>1126</v>
      </c>
      <c r="M293" s="84" t="s">
        <v>2204</v>
      </c>
      <c r="O293" s="84">
        <v>12</v>
      </c>
      <c r="P293" s="82">
        <v>6</v>
      </c>
      <c r="R293" s="79" t="s">
        <v>4855</v>
      </c>
      <c r="S293" s="119" t="s">
        <v>1085</v>
      </c>
    </row>
    <row r="294" spans="1:20" ht="30" x14ac:dyDescent="0.25">
      <c r="A294" s="77" t="s">
        <v>588</v>
      </c>
      <c r="B294" s="77" t="s">
        <v>5290</v>
      </c>
      <c r="C294" s="79" t="str">
        <f>IF(F294="9_drop","Drop",IF(OR(E294="1_clear",E294="2_likely")*OR(F294="1_good",F294="2_fair",F294="3_distant",F294="4_lack_data"),"Predictor","Placebo"))</f>
        <v>Predictor</v>
      </c>
      <c r="D294" s="79" t="s">
        <v>4696</v>
      </c>
      <c r="E294" s="78" t="s">
        <v>4280</v>
      </c>
      <c r="F294" s="94" t="s">
        <v>4607</v>
      </c>
      <c r="G294" s="112" t="s">
        <v>4695</v>
      </c>
      <c r="H294" s="94" t="s">
        <v>5297</v>
      </c>
      <c r="I294" s="82">
        <v>1</v>
      </c>
      <c r="J294" s="83">
        <f>2.04/12</f>
        <v>0.17</v>
      </c>
      <c r="K294" s="83">
        <f>-_xlfn.NORM.INV(0.064/2,0,1)</f>
        <v>1.8521798587690466</v>
      </c>
      <c r="L294" s="84" t="s">
        <v>1126</v>
      </c>
      <c r="M294" s="84" t="e">
        <v>#N/A</v>
      </c>
      <c r="O294" s="84">
        <v>12</v>
      </c>
      <c r="P294" s="82">
        <v>6</v>
      </c>
      <c r="S294" s="119" t="s">
        <v>1087</v>
      </c>
    </row>
    <row r="295" spans="1:20" ht="60" x14ac:dyDescent="0.25">
      <c r="A295" s="77" t="s">
        <v>332</v>
      </c>
      <c r="B295" s="77" t="s">
        <v>333</v>
      </c>
      <c r="C295" s="79" t="str">
        <f>IF(F295="9_drop","Drop",IF(OR(E295="1_clear",E295="2_likely")*OR(F295="1_good",F295="2_fair",F295="3_distant",F295="4_lack_data"),"Predictor","Placebo"))</f>
        <v>Predictor</v>
      </c>
      <c r="D295" s="79" t="s">
        <v>5065</v>
      </c>
      <c r="E295" s="78" t="s">
        <v>4279</v>
      </c>
      <c r="F295" s="79" t="s">
        <v>4605</v>
      </c>
      <c r="G295" s="112" t="s">
        <v>4724</v>
      </c>
      <c r="H295" s="79" t="s">
        <v>4684</v>
      </c>
      <c r="I295" s="82">
        <v>-1</v>
      </c>
      <c r="J295" s="83" t="s">
        <v>2204</v>
      </c>
      <c r="K295" s="83">
        <v>8.86</v>
      </c>
      <c r="L295" s="84" t="s">
        <v>1126</v>
      </c>
      <c r="M295" s="84" t="s">
        <v>2204</v>
      </c>
      <c r="O295" s="84">
        <v>12</v>
      </c>
      <c r="P295" s="82">
        <v>6</v>
      </c>
      <c r="Q295" s="85" t="s">
        <v>4556</v>
      </c>
      <c r="R295" s="79" t="s">
        <v>4741</v>
      </c>
      <c r="S295" s="119" t="s">
        <v>5519</v>
      </c>
    </row>
    <row r="296" spans="1:20" ht="120" x14ac:dyDescent="0.25">
      <c r="A296" s="77" t="s">
        <v>343</v>
      </c>
      <c r="B296" s="77" t="s">
        <v>344</v>
      </c>
      <c r="C296" s="79" t="str">
        <f>IF(F296="9_drop","Drop",IF(OR(E296="1_clear",E296="2_likely")*OR(F296="1_good",F296="2_fair",F296="3_distant",F296="4_lack_data"),"Predictor","Placebo"))</f>
        <v>Predictor</v>
      </c>
      <c r="D296" s="79" t="s">
        <v>4998</v>
      </c>
      <c r="E296" s="78" t="s">
        <v>4280</v>
      </c>
      <c r="F296" s="79" t="s">
        <v>4606</v>
      </c>
      <c r="G296" s="112" t="s">
        <v>4806</v>
      </c>
      <c r="H296" s="79" t="s">
        <v>4807</v>
      </c>
      <c r="I296" s="82">
        <v>-1</v>
      </c>
      <c r="J296" s="83">
        <f>(3.5+0.7)/12</f>
        <v>0.35000000000000003</v>
      </c>
      <c r="K296" s="83" t="s">
        <v>2204</v>
      </c>
      <c r="L296" s="84" t="s">
        <v>1126</v>
      </c>
      <c r="M296" s="84">
        <v>0.2</v>
      </c>
      <c r="O296" s="84">
        <v>1</v>
      </c>
      <c r="P296" s="82">
        <v>6</v>
      </c>
      <c r="R296" s="79" t="s">
        <v>4816</v>
      </c>
      <c r="S296" s="119" t="s">
        <v>1089</v>
      </c>
      <c r="T296" s="87"/>
    </row>
    <row r="297" spans="1:20" ht="330" x14ac:dyDescent="0.25">
      <c r="A297" s="77" t="s">
        <v>571</v>
      </c>
      <c r="B297" s="77" t="s">
        <v>568</v>
      </c>
      <c r="C297" s="79" t="str">
        <f>IF(F297="9_drop","Drop",IF(OR(E297="1_clear",E297="2_likely")*OR(F297="1_good",F297="2_fair",F297="3_distant",F297="4_lack_data"),"Predictor","Placebo"))</f>
        <v>Predictor</v>
      </c>
      <c r="D297" s="79" t="s">
        <v>4590</v>
      </c>
      <c r="E297" s="78" t="s">
        <v>4280</v>
      </c>
      <c r="F297" s="97" t="s">
        <v>4606</v>
      </c>
      <c r="G297" s="112" t="s">
        <v>4588</v>
      </c>
      <c r="H297" s="79" t="s">
        <v>5118</v>
      </c>
      <c r="I297" s="82">
        <v>1</v>
      </c>
      <c r="J297" s="83">
        <v>0.25</v>
      </c>
      <c r="K297" s="83">
        <v>1.79</v>
      </c>
      <c r="L297" s="84" t="s">
        <v>1126</v>
      </c>
      <c r="M297" s="84" t="s">
        <v>2204</v>
      </c>
      <c r="O297" s="84">
        <v>1</v>
      </c>
      <c r="P297" s="82">
        <v>6</v>
      </c>
      <c r="R297" s="79" t="s">
        <v>4589</v>
      </c>
      <c r="S297" s="119" t="s">
        <v>1091</v>
      </c>
    </row>
    <row r="298" spans="1:20" s="87" customFormat="1" x14ac:dyDescent="0.25">
      <c r="A298" s="77" t="s">
        <v>567</v>
      </c>
      <c r="B298" s="77" t="s">
        <v>568</v>
      </c>
      <c r="C298" s="79" t="str">
        <f>IF(F298="9_drop","Drop",IF(OR(E298="1_clear",E298="2_likely")*OR(F298="1_good",F298="2_fair",F298="3_distant",F298="4_lack_data"),"Predictor","Placebo"))</f>
        <v>Drop</v>
      </c>
      <c r="D298" s="84" t="s">
        <v>4278</v>
      </c>
      <c r="E298" s="78" t="s">
        <v>4278</v>
      </c>
      <c r="F298" s="79" t="s">
        <v>4278</v>
      </c>
      <c r="G298" s="114" t="s">
        <v>4278</v>
      </c>
      <c r="H298" s="79"/>
      <c r="I298" s="82" t="s">
        <v>2204</v>
      </c>
      <c r="J298" s="93" t="s">
        <v>2204</v>
      </c>
      <c r="K298" s="93" t="s">
        <v>2204</v>
      </c>
      <c r="L298" s="82" t="s">
        <v>2204</v>
      </c>
      <c r="M298" s="82" t="s">
        <v>2204</v>
      </c>
      <c r="N298" s="82" t="s">
        <v>2204</v>
      </c>
      <c r="O298" s="82" t="s">
        <v>2204</v>
      </c>
      <c r="P298" s="82" t="s">
        <v>2204</v>
      </c>
      <c r="Q298" s="82" t="s">
        <v>2204</v>
      </c>
      <c r="R298" s="79" t="s">
        <v>4485</v>
      </c>
      <c r="S298" s="119">
        <v>0</v>
      </c>
    </row>
    <row r="299" spans="1:20" s="87" customFormat="1" x14ac:dyDescent="0.25">
      <c r="A299" s="77" t="s">
        <v>135</v>
      </c>
      <c r="B299" s="77" t="s">
        <v>136</v>
      </c>
      <c r="C299" s="79" t="str">
        <f>IF(F299="9_drop","Drop",IF(OR(E299="1_clear",E299="2_likely")*OR(F299="1_good",F299="2_fair",F299="3_distant",F299="4_lack_data"),"Predictor","Placebo"))</f>
        <v>Predictor</v>
      </c>
      <c r="D299" s="79" t="s">
        <v>4976</v>
      </c>
      <c r="E299" s="78" t="s">
        <v>4279</v>
      </c>
      <c r="F299" s="79" t="s">
        <v>4605</v>
      </c>
      <c r="G299" s="112" t="s">
        <v>4580</v>
      </c>
      <c r="H299" s="79" t="s">
        <v>4581</v>
      </c>
      <c r="I299" s="82">
        <v>-1</v>
      </c>
      <c r="J299" s="83">
        <v>1.01</v>
      </c>
      <c r="K299" s="83">
        <v>3.07</v>
      </c>
      <c r="L299" s="84" t="s">
        <v>1126</v>
      </c>
      <c r="M299" s="84">
        <v>0.5</v>
      </c>
      <c r="N299" s="84"/>
      <c r="O299" s="84">
        <v>12</v>
      </c>
      <c r="P299" s="82">
        <v>6</v>
      </c>
      <c r="Q299" s="85"/>
      <c r="R299" s="79"/>
      <c r="S299" s="119" t="s">
        <v>1092</v>
      </c>
      <c r="T299" s="77"/>
    </row>
    <row r="300" spans="1:20" ht="90" x14ac:dyDescent="0.25">
      <c r="A300" s="77" t="s">
        <v>901</v>
      </c>
      <c r="B300" s="77" t="s">
        <v>902</v>
      </c>
      <c r="C300" s="79" t="str">
        <f>IF(F300="9_drop","Drop",IF(OR(E300="1_clear",E300="2_likely")*OR(F300="1_good",F300="2_fair",F300="3_distant",F300="4_lack_data"),"Predictor","Placebo"))</f>
        <v>Predictor</v>
      </c>
      <c r="D300" s="79" t="s">
        <v>5226</v>
      </c>
      <c r="E300" s="78" t="s">
        <v>4280</v>
      </c>
      <c r="F300" s="79" t="s">
        <v>4606</v>
      </c>
      <c r="G300" s="112" t="s">
        <v>4562</v>
      </c>
      <c r="H300" s="79" t="s">
        <v>4618</v>
      </c>
      <c r="I300" s="82">
        <v>-1</v>
      </c>
      <c r="J300" s="83">
        <f>0.16*4</f>
        <v>0.64</v>
      </c>
      <c r="K300" s="83">
        <v>2.19</v>
      </c>
      <c r="L300" s="84" t="s">
        <v>1126</v>
      </c>
      <c r="M300" s="84">
        <v>0.2</v>
      </c>
      <c r="O300" s="84">
        <v>1</v>
      </c>
      <c r="P300" s="82">
        <v>12</v>
      </c>
      <c r="R300" s="79" t="s">
        <v>4508</v>
      </c>
      <c r="S300" s="119" t="s">
        <v>5520</v>
      </c>
    </row>
    <row r="301" spans="1:20" ht="60" x14ac:dyDescent="0.25">
      <c r="A301" s="87" t="s">
        <v>906</v>
      </c>
      <c r="B301" s="77" t="s">
        <v>907</v>
      </c>
      <c r="C301" s="48" t="str">
        <f>IF(F301="9_drop","Drop",IF(OR(E301="1_clear",E301="2_likely")*OR(F301="1_good",F301="2_fair",F301="3_distant",F301="4_lack_data"),"Predictor","Placebo"))</f>
        <v>Predictor</v>
      </c>
      <c r="D301" s="48" t="s">
        <v>5062</v>
      </c>
      <c r="E301" s="89" t="s">
        <v>4279</v>
      </c>
      <c r="F301" s="48" t="s">
        <v>4605</v>
      </c>
      <c r="G301" s="111" t="s">
        <v>4800</v>
      </c>
      <c r="H301" s="48" t="s">
        <v>4523</v>
      </c>
      <c r="I301" s="90">
        <v>-1</v>
      </c>
      <c r="J301" s="51">
        <v>1.8</v>
      </c>
      <c r="K301" s="51">
        <v>8.1679999999999993</v>
      </c>
      <c r="L301" s="49" t="s">
        <v>1126</v>
      </c>
      <c r="M301" s="49">
        <v>0.2</v>
      </c>
      <c r="N301" s="49"/>
      <c r="O301" s="49">
        <v>1</v>
      </c>
      <c r="P301" s="90">
        <v>12</v>
      </c>
      <c r="Q301" s="76"/>
      <c r="R301" s="48"/>
      <c r="S301" s="120" t="s">
        <v>5521</v>
      </c>
    </row>
    <row r="302" spans="1:20" x14ac:dyDescent="0.25">
      <c r="A302" s="77" t="s">
        <v>140</v>
      </c>
      <c r="B302" s="77" t="s">
        <v>141</v>
      </c>
      <c r="C302" s="79" t="str">
        <f>IF(F302="9_drop","Drop",IF(OR(E302="1_clear",E302="2_likely")*OR(F302="1_good",F302="2_fair",F302="3_distant",F302="4_lack_data"),"Predictor","Placebo"))</f>
        <v>Predictor</v>
      </c>
      <c r="D302" s="79" t="s">
        <v>4713</v>
      </c>
      <c r="E302" s="78" t="s">
        <v>4280</v>
      </c>
      <c r="F302" s="79" t="s">
        <v>4605</v>
      </c>
      <c r="G302" s="112" t="s">
        <v>4714</v>
      </c>
      <c r="H302" s="79" t="s">
        <v>4583</v>
      </c>
      <c r="I302" s="82">
        <v>1</v>
      </c>
      <c r="J302" s="83" t="s">
        <v>2204</v>
      </c>
      <c r="K302" s="83">
        <v>2.52</v>
      </c>
      <c r="L302" s="84" t="s">
        <v>1126</v>
      </c>
      <c r="M302" s="84" t="s">
        <v>2204</v>
      </c>
      <c r="O302" s="84">
        <v>12</v>
      </c>
      <c r="P302" s="82">
        <v>6</v>
      </c>
      <c r="S302" s="119" t="s">
        <v>1096</v>
      </c>
    </row>
    <row r="303" spans="1:20" x14ac:dyDescent="0.25">
      <c r="A303" s="77" t="s">
        <v>3099</v>
      </c>
      <c r="B303" s="77" t="s">
        <v>141</v>
      </c>
      <c r="C303" s="79" t="str">
        <f>IF(F303="9_drop","Drop",IF(OR(E303="1_clear",E303="2_likely")*OR(F303="1_good",F303="2_fair",F303="3_distant",F303="4_lack_data"),"Predictor","Placebo"))</f>
        <v>Placebo</v>
      </c>
      <c r="D303" s="79" t="s">
        <v>4510</v>
      </c>
      <c r="E303" s="78" t="s">
        <v>5358</v>
      </c>
      <c r="F303" s="79" t="s">
        <v>2204</v>
      </c>
      <c r="G303" s="112" t="s">
        <v>2204</v>
      </c>
      <c r="I303" s="78" t="s">
        <v>2204</v>
      </c>
      <c r="J303" s="91" t="s">
        <v>2204</v>
      </c>
      <c r="K303" s="91" t="s">
        <v>2204</v>
      </c>
      <c r="L303" s="78" t="s">
        <v>2204</v>
      </c>
      <c r="M303" s="78" t="s">
        <v>2204</v>
      </c>
      <c r="N303" s="78" t="s">
        <v>2204</v>
      </c>
      <c r="O303" s="78" t="s">
        <v>2204</v>
      </c>
      <c r="P303" s="78" t="s">
        <v>2204</v>
      </c>
      <c r="Q303" s="78" t="s">
        <v>2204</v>
      </c>
      <c r="S303" s="119" t="s">
        <v>1096</v>
      </c>
    </row>
    <row r="304" spans="1:20" ht="120" x14ac:dyDescent="0.25">
      <c r="A304" s="77" t="s">
        <v>308</v>
      </c>
      <c r="B304" s="77" t="s">
        <v>309</v>
      </c>
      <c r="C304" s="79" t="str">
        <f>IF(F304="9_drop","Drop",IF(OR(E304="1_clear",E304="2_likely")*OR(F304="1_good",F304="2_fair",F304="3_distant",F304="4_lack_data"),"Predictor","Placebo"))</f>
        <v>Predictor</v>
      </c>
      <c r="D304" s="79" t="s">
        <v>4995</v>
      </c>
      <c r="E304" s="78" t="s">
        <v>4280</v>
      </c>
      <c r="F304" s="79" t="s">
        <v>5248</v>
      </c>
      <c r="G304" s="112" t="s">
        <v>4608</v>
      </c>
      <c r="H304" s="88" t="s">
        <v>5143</v>
      </c>
      <c r="I304" s="82">
        <v>1</v>
      </c>
      <c r="J304" s="83">
        <f>25/12</f>
        <v>2.0833333333333335</v>
      </c>
      <c r="K304" s="83">
        <v>2.4300000000000002</v>
      </c>
      <c r="L304" s="84" t="s">
        <v>915</v>
      </c>
      <c r="M304" s="84" t="e">
        <v>#N/A</v>
      </c>
      <c r="O304" s="84">
        <v>1</v>
      </c>
      <c r="P304" s="82">
        <v>12</v>
      </c>
      <c r="R304" s="79" t="s">
        <v>4944</v>
      </c>
      <c r="S304" s="119" t="s">
        <v>5522</v>
      </c>
    </row>
    <row r="305" spans="1:20" ht="30" x14ac:dyDescent="0.25">
      <c r="A305" s="77" t="s">
        <v>286</v>
      </c>
      <c r="B305" s="77" t="s">
        <v>5285</v>
      </c>
      <c r="C305" s="79" t="str">
        <f>IF(F305="9_drop","Drop",IF(OR(E305="1_clear",E305="2_likely")*OR(F305="1_good",F305="2_fair",F305="3_distant",F305="4_lack_data"),"Predictor","Placebo"))</f>
        <v>Predictor</v>
      </c>
      <c r="D305" s="79" t="s">
        <v>4675</v>
      </c>
      <c r="E305" s="78" t="s">
        <v>4279</v>
      </c>
      <c r="F305" s="79" t="s">
        <v>4605</v>
      </c>
      <c r="G305" s="112" t="s">
        <v>4671</v>
      </c>
      <c r="H305" s="79" t="s">
        <v>4583</v>
      </c>
      <c r="I305" s="82">
        <v>-1</v>
      </c>
      <c r="J305" s="83" t="s">
        <v>2204</v>
      </c>
      <c r="K305" s="83">
        <v>3.74</v>
      </c>
      <c r="L305" s="84" t="s">
        <v>1126</v>
      </c>
      <c r="M305" s="84" t="s">
        <v>2204</v>
      </c>
      <c r="O305" s="84">
        <v>1</v>
      </c>
      <c r="P305" s="82">
        <v>6</v>
      </c>
      <c r="Q305" s="85" t="s">
        <v>4556</v>
      </c>
      <c r="R305" s="79" t="s">
        <v>4673</v>
      </c>
      <c r="S305" s="119" t="s">
        <v>1099</v>
      </c>
    </row>
    <row r="306" spans="1:20" ht="30" x14ac:dyDescent="0.25">
      <c r="A306" s="77" t="s">
        <v>5190</v>
      </c>
      <c r="B306" s="77" t="s">
        <v>608</v>
      </c>
      <c r="C306" s="79" t="str">
        <f>IF(F306="9_drop","Drop",IF(OR(E306="1_clear",E306="2_likely")*OR(F306="1_good",F306="2_fair",F306="3_distant",F306="4_lack_data"),"Predictor","Placebo"))</f>
        <v>Predictor</v>
      </c>
      <c r="D306" s="79" t="s">
        <v>4697</v>
      </c>
      <c r="E306" s="78" t="s">
        <v>4279</v>
      </c>
      <c r="F306" s="79" t="s">
        <v>4605</v>
      </c>
      <c r="G306" s="112" t="s">
        <v>4698</v>
      </c>
      <c r="H306" s="79" t="s">
        <v>4591</v>
      </c>
      <c r="I306" s="82">
        <v>-1</v>
      </c>
      <c r="J306" s="83">
        <v>1.99</v>
      </c>
      <c r="K306" s="83">
        <v>12.44</v>
      </c>
      <c r="L306" s="84" t="s">
        <v>1126</v>
      </c>
      <c r="M306" s="84">
        <v>0.1</v>
      </c>
      <c r="O306" s="84">
        <v>1</v>
      </c>
      <c r="P306" s="82">
        <v>6</v>
      </c>
      <c r="S306" s="119" t="s">
        <v>1033</v>
      </c>
    </row>
    <row r="307" spans="1:20" ht="60" x14ac:dyDescent="0.25">
      <c r="A307" s="77" t="s">
        <v>389</v>
      </c>
      <c r="B307" s="77" t="s">
        <v>390</v>
      </c>
      <c r="C307" s="79" t="str">
        <f>IF(F307="9_drop","Drop",IF(OR(E307="1_clear",E307="2_likely")*OR(F307="1_good",F307="2_fair",F307="3_distant",F307="4_lack_data"),"Predictor","Placebo"))</f>
        <v>Predictor</v>
      </c>
      <c r="D307" s="79" t="s">
        <v>5003</v>
      </c>
      <c r="E307" s="78" t="s">
        <v>4279</v>
      </c>
      <c r="F307" s="79" t="s">
        <v>4605</v>
      </c>
      <c r="G307" s="112" t="s">
        <v>4843</v>
      </c>
      <c r="H307" s="79" t="s">
        <v>4844</v>
      </c>
      <c r="I307" s="82">
        <v>1</v>
      </c>
      <c r="J307" s="83">
        <v>0.29399999999999998</v>
      </c>
      <c r="K307" s="83">
        <f>_xlfn.NORM.INV(1-0.0004/2,0,1)</f>
        <v>3.5400837992061742</v>
      </c>
      <c r="L307" s="84" t="s">
        <v>1126</v>
      </c>
      <c r="M307" s="84" t="e">
        <v>#N/A</v>
      </c>
      <c r="O307" s="84">
        <v>1</v>
      </c>
      <c r="P307" s="82">
        <v>6</v>
      </c>
      <c r="R307" s="79" t="s">
        <v>4845</v>
      </c>
      <c r="S307" s="119" t="s">
        <v>1101</v>
      </c>
    </row>
    <row r="308" spans="1:20" ht="120" x14ac:dyDescent="0.25">
      <c r="A308" s="77" t="s">
        <v>515</v>
      </c>
      <c r="B308" s="77" t="s">
        <v>516</v>
      </c>
      <c r="C308" s="79" t="str">
        <f>IF(F308="9_drop","Drop",IF(OR(E308="1_clear",E308="2_likely")*OR(F308="1_good",F308="2_fair",F308="3_distant",F308="4_lack_data"),"Predictor","Placebo"))</f>
        <v>Predictor</v>
      </c>
      <c r="D308" s="79" t="s">
        <v>5244</v>
      </c>
      <c r="E308" s="78" t="s">
        <v>4279</v>
      </c>
      <c r="F308" s="79" t="s">
        <v>4605</v>
      </c>
      <c r="G308" s="112" t="s">
        <v>4825</v>
      </c>
      <c r="H308" s="79" t="s">
        <v>4684</v>
      </c>
      <c r="I308" s="82">
        <v>1</v>
      </c>
      <c r="J308" s="83" t="s">
        <v>2204</v>
      </c>
      <c r="K308" s="83">
        <v>3.37</v>
      </c>
      <c r="L308" s="84" t="s">
        <v>1126</v>
      </c>
      <c r="M308" s="84" t="s">
        <v>2204</v>
      </c>
      <c r="O308" s="84">
        <v>1</v>
      </c>
      <c r="P308" s="82">
        <v>6</v>
      </c>
      <c r="R308" s="79" t="s">
        <v>4824</v>
      </c>
      <c r="S308" s="119" t="s">
        <v>1102</v>
      </c>
    </row>
    <row r="309" spans="1:20" ht="75" x14ac:dyDescent="0.25">
      <c r="A309" s="77" t="s">
        <v>3100</v>
      </c>
      <c r="B309" s="77" t="s">
        <v>516</v>
      </c>
      <c r="C309" s="79" t="str">
        <f>IF(F309="9_drop","Drop",IF(OR(E309="1_clear",E309="2_likely")*OR(F309="1_good",F309="2_fair",F309="3_distant",F309="4_lack_data"),"Predictor","Placebo"))</f>
        <v>Placebo</v>
      </c>
      <c r="D309" s="79" t="s">
        <v>4510</v>
      </c>
      <c r="E309" s="78" t="s">
        <v>5358</v>
      </c>
      <c r="F309" s="79" t="s">
        <v>2204</v>
      </c>
      <c r="G309" s="112" t="s">
        <v>2204</v>
      </c>
      <c r="I309" s="78" t="s">
        <v>2204</v>
      </c>
      <c r="J309" s="91" t="s">
        <v>2204</v>
      </c>
      <c r="K309" s="91" t="s">
        <v>2204</v>
      </c>
      <c r="L309" s="78" t="s">
        <v>2204</v>
      </c>
      <c r="M309" s="78" t="s">
        <v>2204</v>
      </c>
      <c r="N309" s="78" t="s">
        <v>2204</v>
      </c>
      <c r="O309" s="78" t="s">
        <v>2204</v>
      </c>
      <c r="P309" s="78" t="s">
        <v>2204</v>
      </c>
      <c r="Q309" s="78" t="s">
        <v>2204</v>
      </c>
      <c r="S309" s="119" t="s">
        <v>1102</v>
      </c>
    </row>
    <row r="310" spans="1:20" ht="135" x14ac:dyDescent="0.25">
      <c r="A310" s="77" t="s">
        <v>647</v>
      </c>
      <c r="B310" s="77" t="s">
        <v>648</v>
      </c>
      <c r="C310" s="79" t="str">
        <f>IF(F310="9_drop","Drop",IF(OR(E310="1_clear",E310="2_likely")*OR(F310="1_good",F310="2_fair",F310="3_distant",F310="4_lack_data"),"Predictor","Placebo"))</f>
        <v>Predictor</v>
      </c>
      <c r="D310" s="79" t="s">
        <v>4644</v>
      </c>
      <c r="E310" s="78" t="s">
        <v>4279</v>
      </c>
      <c r="F310" s="79" t="s">
        <v>4605</v>
      </c>
      <c r="G310" s="112" t="s">
        <v>4748</v>
      </c>
      <c r="H310" s="79" t="s">
        <v>4583</v>
      </c>
      <c r="I310" s="82">
        <v>1</v>
      </c>
      <c r="K310" s="83">
        <v>3.851</v>
      </c>
      <c r="L310" s="84" t="s">
        <v>1126</v>
      </c>
      <c r="M310" s="84" t="s">
        <v>2204</v>
      </c>
      <c r="O310" s="84">
        <v>12</v>
      </c>
      <c r="P310" s="82">
        <v>6</v>
      </c>
      <c r="Q310" s="85" t="s">
        <v>4555</v>
      </c>
      <c r="R310" s="79" t="s">
        <v>4749</v>
      </c>
      <c r="S310" s="119" t="s">
        <v>1103</v>
      </c>
    </row>
    <row r="311" spans="1:20" ht="135" x14ac:dyDescent="0.25">
      <c r="A311" s="77" t="s">
        <v>3101</v>
      </c>
      <c r="B311" s="77" t="s">
        <v>648</v>
      </c>
      <c r="C311" s="79" t="str">
        <f>IF(F311="9_drop","Drop",IF(OR(E311="1_clear",E311="2_likely")*OR(F311="1_good",F311="2_fair",F311="3_distant",F311="4_lack_data"),"Predictor","Placebo"))</f>
        <v>Placebo</v>
      </c>
      <c r="D311" s="79" t="s">
        <v>4510</v>
      </c>
      <c r="E311" s="78" t="s">
        <v>5358</v>
      </c>
      <c r="F311" s="79" t="s">
        <v>2204</v>
      </c>
      <c r="G311" s="112" t="s">
        <v>2204</v>
      </c>
      <c r="H311" s="81" t="s">
        <v>2204</v>
      </c>
      <c r="I311" s="78" t="s">
        <v>2204</v>
      </c>
      <c r="J311" s="91" t="s">
        <v>2204</v>
      </c>
      <c r="K311" s="91" t="s">
        <v>2204</v>
      </c>
      <c r="L311" s="78" t="s">
        <v>2204</v>
      </c>
      <c r="M311" s="78" t="s">
        <v>2204</v>
      </c>
      <c r="N311" s="78" t="s">
        <v>2204</v>
      </c>
      <c r="O311" s="78" t="s">
        <v>2204</v>
      </c>
      <c r="P311" s="78" t="s">
        <v>2204</v>
      </c>
      <c r="Q311" s="78" t="s">
        <v>2204</v>
      </c>
      <c r="S311" s="119" t="s">
        <v>1103</v>
      </c>
    </row>
    <row r="312" spans="1:20" ht="120" x14ac:dyDescent="0.25">
      <c r="A312" s="77" t="s">
        <v>3113</v>
      </c>
      <c r="B312" s="77" t="s">
        <v>791</v>
      </c>
      <c r="C312" s="79" t="str">
        <f>IF(F312="9_drop","Drop",IF(OR(E312="1_clear",E312="2_likely")*OR(F312="1_good",F312="2_fair",F312="3_distant",F312="4_lack_data"),"Predictor","Placebo"))</f>
        <v>Predictor</v>
      </c>
      <c r="D312" s="79" t="s">
        <v>5064</v>
      </c>
      <c r="E312" s="78" t="s">
        <v>4279</v>
      </c>
      <c r="F312" s="79" t="s">
        <v>4605</v>
      </c>
      <c r="G312" s="112" t="s">
        <v>4908</v>
      </c>
      <c r="H312" s="79" t="s">
        <v>4583</v>
      </c>
      <c r="I312" s="82">
        <v>-1</v>
      </c>
      <c r="J312" s="83" t="s">
        <v>2204</v>
      </c>
      <c r="K312" s="83">
        <v>6.38</v>
      </c>
      <c r="L312" s="84" t="s">
        <v>1126</v>
      </c>
      <c r="M312" s="84" t="s">
        <v>2204</v>
      </c>
      <c r="O312" s="84">
        <v>12</v>
      </c>
      <c r="P312" s="82">
        <v>6</v>
      </c>
      <c r="R312" s="79" t="s">
        <v>4507</v>
      </c>
      <c r="S312" s="119" t="s">
        <v>5523</v>
      </c>
    </row>
    <row r="313" spans="1:20" ht="30" x14ac:dyDescent="0.25">
      <c r="A313" s="77" t="s">
        <v>4949</v>
      </c>
      <c r="B313" s="77" t="s">
        <v>150</v>
      </c>
      <c r="C313" s="79" t="str">
        <f>IF(F313="9_drop","Drop",IF(OR(E313="1_clear",E313="2_likely")*OR(F313="1_good",F313="2_fair",F313="3_distant",F313="4_lack_data"),"Predictor","Placebo"))</f>
        <v>Predictor</v>
      </c>
      <c r="D313" s="103" t="s">
        <v>5346</v>
      </c>
      <c r="E313" s="78" t="s">
        <v>4280</v>
      </c>
      <c r="F313" s="79" t="s">
        <v>5248</v>
      </c>
      <c r="G313" s="112" t="s">
        <v>4564</v>
      </c>
      <c r="H313" s="88" t="s">
        <v>5141</v>
      </c>
      <c r="I313" s="82">
        <v>1</v>
      </c>
      <c r="J313" s="83" t="s">
        <v>2204</v>
      </c>
      <c r="K313" s="83" t="s">
        <v>2204</v>
      </c>
      <c r="L313" s="84" t="s">
        <v>1126</v>
      </c>
      <c r="M313" s="84" t="e">
        <v>#N/A</v>
      </c>
      <c r="O313" s="84">
        <v>1</v>
      </c>
      <c r="P313" s="82">
        <v>12</v>
      </c>
      <c r="R313" s="79" t="s">
        <v>4736</v>
      </c>
      <c r="S313" s="119" t="s">
        <v>5524</v>
      </c>
    </row>
    <row r="314" spans="1:20" ht="60" x14ac:dyDescent="0.25">
      <c r="A314" s="87" t="s">
        <v>534</v>
      </c>
      <c r="B314" s="87" t="s">
        <v>527</v>
      </c>
      <c r="C314" s="48" t="str">
        <f>IF(F314="9_drop","Drop",IF(OR(E314="1_clear",E314="2_likely")*OR(F314="1_good",F314="2_fair",F314="3_distant",F314="4_lack_data"),"Predictor","Placebo"))</f>
        <v>Predictor</v>
      </c>
      <c r="D314" s="48" t="s">
        <v>5320</v>
      </c>
      <c r="E314" s="89" t="s">
        <v>4280</v>
      </c>
      <c r="F314" s="48" t="s">
        <v>4606</v>
      </c>
      <c r="G314" s="111" t="s">
        <v>4872</v>
      </c>
      <c r="H314" s="48" t="s">
        <v>5124</v>
      </c>
      <c r="I314" s="90">
        <v>-1</v>
      </c>
      <c r="J314" s="51" t="s">
        <v>2204</v>
      </c>
      <c r="K314" s="51">
        <v>2.5</v>
      </c>
      <c r="L314" s="49" t="s">
        <v>1126</v>
      </c>
      <c r="M314" s="49">
        <v>0.2</v>
      </c>
      <c r="N314" s="49"/>
      <c r="O314" s="49">
        <v>12</v>
      </c>
      <c r="P314" s="90">
        <v>6</v>
      </c>
      <c r="Q314" s="76"/>
      <c r="R314" s="48" t="s">
        <v>5013</v>
      </c>
      <c r="S314" s="120" t="s">
        <v>1105</v>
      </c>
    </row>
    <row r="315" spans="1:20" ht="45" x14ac:dyDescent="0.25">
      <c r="A315" s="87" t="s">
        <v>542</v>
      </c>
      <c r="B315" s="87" t="s">
        <v>527</v>
      </c>
      <c r="C315" s="48" t="str">
        <f>IF(F315="9_drop","Drop",IF(OR(E315="1_clear",E315="2_likely")*OR(F315="1_good",F315="2_fair",F315="3_distant",F315="4_lack_data"),"Predictor","Placebo"))</f>
        <v>Predictor</v>
      </c>
      <c r="D315" s="48" t="s">
        <v>5321</v>
      </c>
      <c r="E315" s="89" t="s">
        <v>4280</v>
      </c>
      <c r="F315" s="48" t="s">
        <v>4606</v>
      </c>
      <c r="G315" s="111" t="s">
        <v>4874</v>
      </c>
      <c r="H315" s="48" t="s">
        <v>5124</v>
      </c>
      <c r="I315" s="90">
        <v>-1</v>
      </c>
      <c r="J315" s="51" t="s">
        <v>2204</v>
      </c>
      <c r="K315" s="51">
        <v>4</v>
      </c>
      <c r="L315" s="49" t="s">
        <v>1126</v>
      </c>
      <c r="M315" s="49">
        <v>0.2</v>
      </c>
      <c r="N315" s="49"/>
      <c r="O315" s="49">
        <v>12</v>
      </c>
      <c r="P315" s="90">
        <v>6</v>
      </c>
      <c r="Q315" s="76" t="s">
        <v>4555</v>
      </c>
      <c r="R315" s="48" t="s">
        <v>4826</v>
      </c>
      <c r="S315" s="120" t="s">
        <v>1106</v>
      </c>
      <c r="T315" s="87"/>
    </row>
    <row r="316" spans="1:20" ht="45" x14ac:dyDescent="0.25">
      <c r="A316" s="77" t="s">
        <v>283</v>
      </c>
      <c r="B316" s="77" t="s">
        <v>5285</v>
      </c>
      <c r="C316" s="79" t="str">
        <f>IF(F316="9_drop","Drop",IF(OR(E316="1_clear",E316="2_likely")*OR(F316="1_good",F316="2_fair",F316="3_distant",F316="4_lack_data"),"Predictor","Placebo"))</f>
        <v>Predictor</v>
      </c>
      <c r="D316" s="79" t="s">
        <v>4676</v>
      </c>
      <c r="E316" s="78" t="s">
        <v>4279</v>
      </c>
      <c r="F316" s="79" t="s">
        <v>4605</v>
      </c>
      <c r="G316" s="112" t="s">
        <v>4672</v>
      </c>
      <c r="H316" s="79" t="s">
        <v>4583</v>
      </c>
      <c r="I316" s="82">
        <v>-1</v>
      </c>
      <c r="J316" s="83" t="s">
        <v>2204</v>
      </c>
      <c r="K316" s="83">
        <v>3.56</v>
      </c>
      <c r="L316" s="84" t="s">
        <v>1126</v>
      </c>
      <c r="M316" s="84" t="s">
        <v>2204</v>
      </c>
      <c r="O316" s="84">
        <v>1</v>
      </c>
      <c r="P316" s="82">
        <v>6</v>
      </c>
      <c r="Q316" s="85" t="s">
        <v>4556</v>
      </c>
      <c r="R316" s="79" t="s">
        <v>4674</v>
      </c>
      <c r="S316" s="119" t="s">
        <v>1107</v>
      </c>
    </row>
    <row r="317" spans="1:20" ht="60" x14ac:dyDescent="0.25">
      <c r="A317" s="87" t="s">
        <v>540</v>
      </c>
      <c r="B317" s="87" t="s">
        <v>527</v>
      </c>
      <c r="C317" s="48" t="str">
        <f>IF(F317="9_drop","Drop",IF(OR(E317="1_clear",E317="2_likely")*OR(F317="1_good",F317="2_fair",F317="3_distant",F317="4_lack_data"),"Predictor","Placebo"))</f>
        <v>Predictor</v>
      </c>
      <c r="D317" s="48" t="s">
        <v>5322</v>
      </c>
      <c r="E317" s="89" t="s">
        <v>4280</v>
      </c>
      <c r="F317" s="48" t="s">
        <v>4606</v>
      </c>
      <c r="G317" s="111" t="s">
        <v>4873</v>
      </c>
      <c r="H317" s="48" t="s">
        <v>5124</v>
      </c>
      <c r="I317" s="90">
        <v>-1</v>
      </c>
      <c r="J317" s="51" t="s">
        <v>2204</v>
      </c>
      <c r="K317" s="51">
        <v>3</v>
      </c>
      <c r="L317" s="49" t="s">
        <v>1126</v>
      </c>
      <c r="M317" s="49">
        <v>0.2</v>
      </c>
      <c r="N317" s="49"/>
      <c r="O317" s="49">
        <v>12</v>
      </c>
      <c r="P317" s="90">
        <v>6</v>
      </c>
      <c r="Q317" s="76"/>
      <c r="R317" s="48" t="s">
        <v>4826</v>
      </c>
      <c r="S317" s="120" t="s">
        <v>1108</v>
      </c>
    </row>
    <row r="318" spans="1:20" ht="120" x14ac:dyDescent="0.25">
      <c r="A318" s="77" t="s">
        <v>889</v>
      </c>
      <c r="B318" s="77" t="s">
        <v>890</v>
      </c>
      <c r="C318" s="79" t="str">
        <f>IF(F318="9_drop","Drop",IF(OR(E318="1_clear",E318="2_likely")*OR(F318="1_good",F318="2_fair",F318="3_distant",F318="4_lack_data"),"Predictor","Placebo"))</f>
        <v>Placebo</v>
      </c>
      <c r="D318" s="79" t="s">
        <v>5122</v>
      </c>
      <c r="E318" s="78" t="s">
        <v>4282</v>
      </c>
      <c r="F318" s="79" t="s">
        <v>4606</v>
      </c>
      <c r="G318" s="114" t="s">
        <v>5048</v>
      </c>
      <c r="H318" s="79" t="s">
        <v>5047</v>
      </c>
      <c r="I318" s="82">
        <v>1</v>
      </c>
      <c r="J318" s="83">
        <v>0.23</v>
      </c>
      <c r="K318" s="83">
        <v>1.32</v>
      </c>
      <c r="L318" s="84" t="s">
        <v>1126</v>
      </c>
      <c r="M318" s="84">
        <v>0.4</v>
      </c>
      <c r="O318" s="84">
        <v>12</v>
      </c>
      <c r="P318" s="82">
        <v>12</v>
      </c>
      <c r="R318" s="79" t="s">
        <v>5049</v>
      </c>
      <c r="S318" s="121" t="s">
        <v>5525</v>
      </c>
    </row>
    <row r="319" spans="1:20" ht="135" x14ac:dyDescent="0.25">
      <c r="A319" s="77" t="s">
        <v>893</v>
      </c>
      <c r="B319" s="77" t="s">
        <v>890</v>
      </c>
      <c r="C319" s="79" t="str">
        <f>IF(F319="9_drop","Drop",IF(OR(E319="1_clear",E319="2_likely")*OR(F319="1_good",F319="2_fair",F319="3_distant",F319="4_lack_data"),"Predictor","Placebo"))</f>
        <v>Placebo</v>
      </c>
      <c r="D319" s="79" t="s">
        <v>4510</v>
      </c>
      <c r="E319" s="78" t="s">
        <v>5358</v>
      </c>
      <c r="F319" s="79" t="s">
        <v>2204</v>
      </c>
      <c r="G319" s="112" t="s">
        <v>2204</v>
      </c>
      <c r="I319" s="78" t="s">
        <v>2204</v>
      </c>
      <c r="J319" s="91" t="s">
        <v>2204</v>
      </c>
      <c r="K319" s="91" t="s">
        <v>2204</v>
      </c>
      <c r="L319" s="78" t="s">
        <v>2204</v>
      </c>
      <c r="M319" s="78" t="s">
        <v>2204</v>
      </c>
      <c r="N319" s="78" t="s">
        <v>2204</v>
      </c>
      <c r="O319" s="78" t="s">
        <v>2204</v>
      </c>
      <c r="P319" s="78" t="s">
        <v>2204</v>
      </c>
      <c r="Q319" s="78" t="s">
        <v>2204</v>
      </c>
      <c r="R319" s="79" t="s">
        <v>4493</v>
      </c>
      <c r="S319" s="121" t="s">
        <v>5526</v>
      </c>
    </row>
    <row r="320" spans="1:20" ht="60" x14ac:dyDescent="0.25">
      <c r="A320" s="77" t="s">
        <v>222</v>
      </c>
      <c r="B320" s="77" t="s">
        <v>5284</v>
      </c>
      <c r="C320" s="79" t="str">
        <f>IF(F320="9_drop","Drop",IF(OR(E320="1_clear",E320="2_likely")*OR(F320="1_good",F320="2_fair",F320="3_distant",F320="4_lack_data"),"Predictor","Placebo"))</f>
        <v>Predictor</v>
      </c>
      <c r="D320" s="79" t="s">
        <v>4652</v>
      </c>
      <c r="E320" s="78" t="s">
        <v>4279</v>
      </c>
      <c r="F320" s="79" t="s">
        <v>4605</v>
      </c>
      <c r="G320" s="112" t="s">
        <v>4576</v>
      </c>
      <c r="H320" s="79" t="s">
        <v>4593</v>
      </c>
      <c r="I320" s="82">
        <v>-1</v>
      </c>
      <c r="J320" s="83">
        <v>1.29</v>
      </c>
      <c r="K320" s="83">
        <v>5.7</v>
      </c>
      <c r="L320" s="84" t="s">
        <v>1126</v>
      </c>
      <c r="M320" s="84">
        <v>0.1</v>
      </c>
      <c r="O320" s="84">
        <v>12</v>
      </c>
      <c r="P320" s="82">
        <v>6</v>
      </c>
      <c r="S320" s="119" t="s">
        <v>1109</v>
      </c>
    </row>
    <row r="321" spans="1:20" ht="75" x14ac:dyDescent="0.25">
      <c r="A321" s="77" t="s">
        <v>656</v>
      </c>
      <c r="B321" s="77" t="s">
        <v>657</v>
      </c>
      <c r="C321" s="79" t="str">
        <f>IF(F321="9_drop","Drop",IF(OR(E321="1_clear",E321="2_likely")*OR(F321="1_good",F321="2_fair",F321="3_distant",F321="4_lack_data"),"Predictor","Placebo"))</f>
        <v>Predictor</v>
      </c>
      <c r="D321" s="79" t="s">
        <v>4754</v>
      </c>
      <c r="E321" s="78" t="s">
        <v>4279</v>
      </c>
      <c r="F321" s="79" t="s">
        <v>4605</v>
      </c>
      <c r="G321" s="112" t="s">
        <v>4757</v>
      </c>
      <c r="H321" s="79" t="s">
        <v>4523</v>
      </c>
      <c r="I321" s="82">
        <v>1</v>
      </c>
      <c r="J321" s="83">
        <v>0.80600000000000005</v>
      </c>
      <c r="K321" s="83">
        <v>4.0599999999999996</v>
      </c>
      <c r="L321" s="84" t="s">
        <v>1126</v>
      </c>
      <c r="M321" s="84">
        <v>0.1</v>
      </c>
      <c r="O321" s="84">
        <v>1</v>
      </c>
      <c r="P321" s="82">
        <v>12</v>
      </c>
      <c r="Q321" s="85" t="s">
        <v>4556</v>
      </c>
      <c r="R321" s="79" t="s">
        <v>4753</v>
      </c>
      <c r="S321" s="119" t="s">
        <v>1110</v>
      </c>
    </row>
    <row r="322" spans="1:20" s="87" customFormat="1" ht="75" x14ac:dyDescent="0.25">
      <c r="A322" s="77" t="s">
        <v>3169</v>
      </c>
      <c r="B322" s="77" t="s">
        <v>657</v>
      </c>
      <c r="C322" s="79" t="str">
        <f>IF(F322="9_drop","Drop",IF(OR(E322="1_clear",E322="2_likely")*OR(F322="1_good",F322="2_fair",F322="3_distant",F322="4_lack_data"),"Predictor","Placebo"))</f>
        <v>Predictor</v>
      </c>
      <c r="D322" s="79" t="s">
        <v>5210</v>
      </c>
      <c r="E322" s="78" t="s">
        <v>4279</v>
      </c>
      <c r="F322" s="79" t="s">
        <v>4605</v>
      </c>
      <c r="G322" s="112" t="s">
        <v>4891</v>
      </c>
      <c r="H322" s="79" t="s">
        <v>4523</v>
      </c>
      <c r="I322" s="82">
        <v>1</v>
      </c>
      <c r="J322" s="83">
        <v>0.56000000000000005</v>
      </c>
      <c r="K322" s="83">
        <v>3.46</v>
      </c>
      <c r="L322" s="84" t="s">
        <v>1126</v>
      </c>
      <c r="M322" s="84">
        <v>0.1</v>
      </c>
      <c r="N322" s="84"/>
      <c r="O322" s="84">
        <v>12</v>
      </c>
      <c r="P322" s="82">
        <v>12</v>
      </c>
      <c r="Q322" s="85" t="s">
        <v>4556</v>
      </c>
      <c r="R322" s="79" t="s">
        <v>4892</v>
      </c>
      <c r="S322" s="119" t="s">
        <v>5527</v>
      </c>
      <c r="T322" s="77"/>
    </row>
    <row r="323" spans="1:20" ht="75" x14ac:dyDescent="0.25">
      <c r="A323" s="77" t="s">
        <v>3170</v>
      </c>
      <c r="B323" s="77" t="s">
        <v>657</v>
      </c>
      <c r="C323" s="79" t="str">
        <f>IF(F323="9_drop","Drop",IF(OR(E323="1_clear",E323="2_likely")*OR(F323="1_good",F323="2_fair",F323="3_distant",F323="4_lack_data"),"Predictor","Placebo"))</f>
        <v>Predictor</v>
      </c>
      <c r="D323" s="79" t="s">
        <v>5211</v>
      </c>
      <c r="E323" s="78" t="s">
        <v>4279</v>
      </c>
      <c r="F323" s="79" t="s">
        <v>4605</v>
      </c>
      <c r="G323" s="112" t="s">
        <v>4893</v>
      </c>
      <c r="H323" s="79" t="s">
        <v>4523</v>
      </c>
      <c r="I323" s="82">
        <v>1</v>
      </c>
      <c r="J323" s="83">
        <v>0.84599999999999997</v>
      </c>
      <c r="K323" s="83">
        <v>4.4000000000000004</v>
      </c>
      <c r="L323" s="84" t="s">
        <v>1126</v>
      </c>
      <c r="M323" s="84">
        <v>0.2</v>
      </c>
      <c r="O323" s="84">
        <v>1</v>
      </c>
      <c r="P323" s="82">
        <v>12</v>
      </c>
      <c r="Q323" s="85" t="s">
        <v>4556</v>
      </c>
      <c r="R323" s="79" t="s">
        <v>4894</v>
      </c>
      <c r="S323" s="119" t="s">
        <v>5528</v>
      </c>
    </row>
    <row r="324" spans="1:20" ht="120" x14ac:dyDescent="0.25">
      <c r="A324" s="77" t="s">
        <v>365</v>
      </c>
      <c r="B324" s="77" t="s">
        <v>360</v>
      </c>
      <c r="C324" s="79" t="str">
        <f>IF(F324="9_drop","Drop",IF(OR(E324="1_clear",E324="2_likely")*OR(F324="1_good",F324="2_fair",F324="3_distant",F324="4_lack_data"),"Predictor","Placebo"))</f>
        <v>Placebo</v>
      </c>
      <c r="D324" s="79" t="s">
        <v>4923</v>
      </c>
      <c r="E324" s="78" t="s">
        <v>4282</v>
      </c>
      <c r="F324" s="79" t="s">
        <v>4605</v>
      </c>
      <c r="G324" s="112" t="s">
        <v>4562</v>
      </c>
      <c r="H324" s="79" t="s">
        <v>4684</v>
      </c>
      <c r="I324" s="82">
        <v>-1</v>
      </c>
      <c r="J324" s="83" t="s">
        <v>2204</v>
      </c>
      <c r="K324" s="83">
        <v>1.59</v>
      </c>
      <c r="L324" s="84" t="s">
        <v>1126</v>
      </c>
      <c r="M324" s="84" t="s">
        <v>2204</v>
      </c>
      <c r="O324" s="84">
        <v>1</v>
      </c>
      <c r="P324" s="82">
        <v>6</v>
      </c>
      <c r="Q324" s="85" t="s">
        <v>4556</v>
      </c>
      <c r="R324" s="79" t="s">
        <v>4925</v>
      </c>
      <c r="S324" s="119" t="s">
        <v>1111</v>
      </c>
    </row>
    <row r="325" spans="1:20" ht="120" x14ac:dyDescent="0.25">
      <c r="A325" s="77" t="s">
        <v>3102</v>
      </c>
      <c r="B325" s="77" t="s">
        <v>360</v>
      </c>
      <c r="C325" s="79" t="str">
        <f>IF(F325="9_drop","Drop",IF(OR(E325="1_clear",E325="2_likely")*OR(F325="1_good",F325="2_fair",F325="3_distant",F325="4_lack_data"),"Predictor","Placebo"))</f>
        <v>Placebo</v>
      </c>
      <c r="D325" s="79" t="s">
        <v>4510</v>
      </c>
      <c r="E325" s="78" t="s">
        <v>5358</v>
      </c>
      <c r="F325" s="79" t="s">
        <v>2204</v>
      </c>
      <c r="G325" s="112" t="s">
        <v>2204</v>
      </c>
      <c r="H325" s="81" t="s">
        <v>2204</v>
      </c>
      <c r="I325" s="78" t="s">
        <v>2204</v>
      </c>
      <c r="J325" s="91" t="s">
        <v>2204</v>
      </c>
      <c r="K325" s="91" t="s">
        <v>2204</v>
      </c>
      <c r="L325" s="78" t="s">
        <v>2204</v>
      </c>
      <c r="M325" s="78" t="s">
        <v>2204</v>
      </c>
      <c r="N325" s="78" t="s">
        <v>2204</v>
      </c>
      <c r="O325" s="78" t="s">
        <v>2204</v>
      </c>
      <c r="P325" s="78" t="s">
        <v>2204</v>
      </c>
      <c r="Q325" s="78" t="s">
        <v>2204</v>
      </c>
      <c r="S325" s="119" t="s">
        <v>1111</v>
      </c>
    </row>
  </sheetData>
  <sortState xmlns:xlrd2="http://schemas.microsoft.com/office/spreadsheetml/2017/richdata2" ref="A2:R325">
    <sortCondition ref="A2:A325"/>
    <sortCondition ref="B2:B325"/>
    <sortCondition ref="O2:O325"/>
  </sortState>
  <conditionalFormatting sqref="G158:Q158 C1:E1048576">
    <cfRule type="containsText" dxfId="30" priority="20" operator="containsText" text="not">
      <formula>NOT(ISERROR(SEARCH("not",C1)))</formula>
    </cfRule>
    <cfRule type="containsText" dxfId="29" priority="21" operator="containsText" text="3_maybe">
      <formula>NOT(ISERROR(SEARCH("3_maybe",C1)))</formula>
    </cfRule>
    <cfRule type="containsText" dxfId="28" priority="22" operator="containsText" text="2_likely">
      <formula>NOT(ISERROR(SEARCH("2_likely",C1)))</formula>
    </cfRule>
    <cfRule type="containsText" dxfId="27" priority="23" operator="containsText" text="1_clear">
      <formula>NOT(ISERROR(SEARCH("1_clear",C1)))</formula>
    </cfRule>
  </conditionalFormatting>
  <conditionalFormatting sqref="D252:E255">
    <cfRule type="containsText" dxfId="26" priority="12" operator="containsText" text="not">
      <formula>NOT(ISERROR(SEARCH("not",D252)))</formula>
    </cfRule>
    <cfRule type="containsText" dxfId="25" priority="13" operator="containsText" text="3_maybe">
      <formula>NOT(ISERROR(SEARCH("3_maybe",D252)))</formula>
    </cfRule>
    <cfRule type="containsText" dxfId="24" priority="14" operator="containsText" text="2_likely">
      <formula>NOT(ISERROR(SEARCH("2_likely",D252)))</formula>
    </cfRule>
    <cfRule type="containsText" dxfId="23" priority="15" operator="containsText" text="1_clear">
      <formula>NOT(ISERROR(SEARCH("1_clear",D252)))</formula>
    </cfRule>
  </conditionalFormatting>
  <conditionalFormatting sqref="F88">
    <cfRule type="containsText" dxfId="22" priority="8" operator="containsText" text="not">
      <formula>NOT(ISERROR(SEARCH("not",F88)))</formula>
    </cfRule>
    <cfRule type="containsText" dxfId="21" priority="9" operator="containsText" text="3_maybe">
      <formula>NOT(ISERROR(SEARCH("3_maybe",F88)))</formula>
    </cfRule>
    <cfRule type="containsText" dxfId="20" priority="10" operator="containsText" text="2_likely">
      <formula>NOT(ISERROR(SEARCH("2_likely",F88)))</formula>
    </cfRule>
    <cfRule type="containsText" dxfId="19" priority="11" operator="containsText" text="1_clear">
      <formula>NOT(ISERROR(SEARCH("1_clear",F88)))</formula>
    </cfRule>
  </conditionalFormatting>
  <conditionalFormatting sqref="C1:C1048576 H1:H133 H135:H136 H138 H141:H1048576">
    <cfRule type="containsText" dxfId="18" priority="7" operator="containsText" text="port sort">
      <formula>NOT(ISERROR(SEARCH("port sort",C1)))</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29" customWidth="1"/>
    <col min="8" max="8" width="16.28515625" customWidth="1"/>
    <col min="9" max="9" width="42.7109375" style="29" bestFit="1" customWidth="1"/>
    <col min="10" max="10" width="26.42578125" customWidth="1"/>
  </cols>
  <sheetData>
    <row r="1" spans="1:10" ht="15.75" x14ac:dyDescent="0.25">
      <c r="A1" s="12" t="s">
        <v>1855</v>
      </c>
      <c r="B1" s="12" t="s">
        <v>1229</v>
      </c>
      <c r="C1" s="12" t="s">
        <v>1856</v>
      </c>
      <c r="D1" s="12" t="s">
        <v>1857</v>
      </c>
      <c r="E1" s="12" t="s">
        <v>1858</v>
      </c>
      <c r="F1" s="12" t="s">
        <v>1859</v>
      </c>
      <c r="G1" s="12" t="s">
        <v>5060</v>
      </c>
      <c r="H1" s="12" t="s">
        <v>4429</v>
      </c>
      <c r="I1" s="12" t="s">
        <v>5333</v>
      </c>
      <c r="J1" s="12" t="s">
        <v>1125</v>
      </c>
    </row>
    <row r="2" spans="1:10" ht="15.75" x14ac:dyDescent="0.25">
      <c r="A2" s="13" t="s">
        <v>31</v>
      </c>
      <c r="B2" s="13" t="s">
        <v>12</v>
      </c>
      <c r="C2" s="13">
        <v>1998</v>
      </c>
      <c r="D2" s="13">
        <v>1974</v>
      </c>
      <c r="E2" s="13">
        <v>1988</v>
      </c>
      <c r="F2" t="s">
        <v>29</v>
      </c>
      <c r="G2" s="29" t="str">
        <f>VLOOKUP(F2,AddInfo!$A:$F,5,FALSE)</f>
        <v>1_clear</v>
      </c>
      <c r="H2" t="str">
        <f>VLOOKUP(F2,AddInfo!$A:$F,3,FALSE)</f>
        <v>Predictor</v>
      </c>
      <c r="I2" s="29" t="str">
        <f>VLOOKUP(F2,BasicInfo!$A:$G,7,FALSE)</f>
        <v>t=2.9 in mv reg</v>
      </c>
    </row>
    <row r="3" spans="1:10" ht="15.75" x14ac:dyDescent="0.25">
      <c r="A3" s="13" t="s">
        <v>71</v>
      </c>
      <c r="B3" s="13" t="s">
        <v>1874</v>
      </c>
      <c r="C3" s="13">
        <v>2009</v>
      </c>
      <c r="D3" s="13">
        <v>1971</v>
      </c>
      <c r="E3" s="13">
        <v>2002</v>
      </c>
      <c r="F3" s="29" t="s">
        <v>69</v>
      </c>
      <c r="G3" s="29" t="str">
        <f>VLOOKUP(F3,AddInfo!$A:$F,5,FALSE)</f>
        <v>1_clear</v>
      </c>
      <c r="H3" s="29" t="str">
        <f>VLOOKUP(F3,AddInfo!$A:$F,3,FALSE)</f>
        <v>Predictor</v>
      </c>
      <c r="I3" s="29" t="str">
        <f>VLOOKUP(F3,BasicInfo!$A:$G,7,FALSE)</f>
        <v>t=2.7 in complicated LS port</v>
      </c>
    </row>
    <row r="4" spans="1:10" ht="15.75" x14ac:dyDescent="0.25">
      <c r="A4" s="13" t="s">
        <v>93</v>
      </c>
      <c r="B4" s="13" t="s">
        <v>91</v>
      </c>
      <c r="C4" s="13">
        <v>2006</v>
      </c>
      <c r="D4" s="13">
        <v>1986</v>
      </c>
      <c r="E4" s="13">
        <v>2000</v>
      </c>
      <c r="F4" t="s">
        <v>90</v>
      </c>
      <c r="G4" s="29" t="str">
        <f>VLOOKUP(F4,AddInfo!$A:$F,5,FALSE)</f>
        <v>1_clear</v>
      </c>
      <c r="H4" s="29" t="str">
        <f>VLOOKUP(F4,AddInfo!$A:$F,3,FALSE)</f>
        <v>Predictor</v>
      </c>
      <c r="I4" s="29" t="str">
        <f>VLOOKUP(F4,BasicInfo!$A:$G,7,FALSE)</f>
        <v>t=2.9 in port sort</v>
      </c>
    </row>
    <row r="5" spans="1:10" ht="15.75" x14ac:dyDescent="0.25">
      <c r="A5" s="13" t="s">
        <v>110</v>
      </c>
      <c r="B5" s="13" t="s">
        <v>1890</v>
      </c>
      <c r="C5" s="13">
        <v>2007</v>
      </c>
      <c r="D5" s="13">
        <v>1985</v>
      </c>
      <c r="E5" s="13">
        <v>2003</v>
      </c>
      <c r="F5" s="29" t="s">
        <v>107</v>
      </c>
      <c r="G5" s="29" t="str">
        <f>VLOOKUP(F5,AddInfo!$A:$F,5,FALSE)</f>
        <v>1_clear</v>
      </c>
      <c r="H5" s="29" t="str">
        <f>VLOOKUP(F5,AddInfo!$A:$F,3,FALSE)</f>
        <v>Predictor</v>
      </c>
      <c r="I5" s="29" t="str">
        <f>VLOOKUP(F5,BasicInfo!$A:$G,7,FALSE)</f>
        <v>t=4.3 in port sort</v>
      </c>
    </row>
    <row r="6" spans="1:10" ht="15.75" x14ac:dyDescent="0.25">
      <c r="A6" s="13" t="s">
        <v>124</v>
      </c>
      <c r="B6" s="13" t="s">
        <v>1887</v>
      </c>
      <c r="C6" s="13">
        <v>2010</v>
      </c>
      <c r="D6" s="13">
        <v>1962</v>
      </c>
      <c r="E6" s="13">
        <v>2005</v>
      </c>
      <c r="F6" t="s">
        <v>121</v>
      </c>
      <c r="G6" s="29" t="str">
        <f>VLOOKUP(F6,AddInfo!$A:$F,5,FALSE)</f>
        <v>1_clear</v>
      </c>
      <c r="H6" s="29" t="str">
        <f>VLOOKUP(F6,AddInfo!$A:$F,3,FALSE)</f>
        <v>Predictor</v>
      </c>
      <c r="I6" s="29" t="str">
        <f>VLOOKUP(F6,BasicInfo!$A:$G,7,FALSE)</f>
        <v xml:space="preserve">t=2.8 in port sort </v>
      </c>
    </row>
    <row r="7" spans="1:10" ht="15.75" x14ac:dyDescent="0.25">
      <c r="A7" s="13" t="s">
        <v>135</v>
      </c>
      <c r="B7" s="13" t="s">
        <v>136</v>
      </c>
      <c r="C7" s="13">
        <v>1981</v>
      </c>
      <c r="D7" s="13">
        <v>1926</v>
      </c>
      <c r="E7" s="13">
        <v>1975</v>
      </c>
      <c r="F7" t="s">
        <v>135</v>
      </c>
      <c r="G7" s="29" t="str">
        <f>VLOOKUP(F7,AddInfo!$A:$F,5,FALSE)</f>
        <v>1_clear</v>
      </c>
      <c r="H7" s="29" t="str">
        <f>VLOOKUP(F7,AddInfo!$A:$F,3,FALSE)</f>
        <v>Predictor</v>
      </c>
      <c r="I7" s="29" t="str">
        <f>VLOOKUP(F7,BasicInfo!$A:$G,7,FALSE)</f>
        <v>t=3.1 in long-short</v>
      </c>
    </row>
    <row r="8" spans="1:10" ht="15.75" x14ac:dyDescent="0.25">
      <c r="A8" s="13" t="s">
        <v>170</v>
      </c>
      <c r="B8" s="13" t="s">
        <v>1866</v>
      </c>
      <c r="C8" s="13">
        <v>2004</v>
      </c>
      <c r="D8" s="13">
        <v>1981</v>
      </c>
      <c r="E8" s="13">
        <v>1996</v>
      </c>
      <c r="F8" s="29" t="s">
        <v>166</v>
      </c>
      <c r="G8" s="29" t="str">
        <f>VLOOKUP(F8,AddInfo!$A:$F,5,FALSE)</f>
        <v>1_clear</v>
      </c>
      <c r="H8" s="29" t="str">
        <f>VLOOKUP(F8,AddInfo!$A:$F,3,FALSE)</f>
        <v>Predictor</v>
      </c>
      <c r="I8" s="29" t="str">
        <f>VLOOKUP(F8,BasicInfo!$A:$G,7,FALSE)</f>
        <v>p-val &lt; 0.001 in port sort</v>
      </c>
    </row>
    <row r="9" spans="1:10" ht="15.75" x14ac:dyDescent="0.25">
      <c r="A9" s="13" t="s">
        <v>176</v>
      </c>
      <c r="B9" s="13" t="s">
        <v>1886</v>
      </c>
      <c r="C9" s="13">
        <v>2004</v>
      </c>
      <c r="D9" s="13">
        <v>1980</v>
      </c>
      <c r="E9" s="13">
        <v>1998</v>
      </c>
      <c r="F9" s="3" t="s">
        <v>172</v>
      </c>
      <c r="G9" s="29" t="str">
        <f>VLOOKUP(F9,AddInfo!$A:$F,5,FALSE)</f>
        <v>1_clear</v>
      </c>
      <c r="H9" s="29" t="str">
        <f>VLOOKUP(F9,AddInfo!$A:$F,3,FALSE)</f>
        <v>Predictor</v>
      </c>
      <c r="I9" s="29" t="str">
        <f>VLOOKUP(F9,BasicInfo!$A:$G,7,FALSE)</f>
        <v>t=5.5 in long-short</v>
      </c>
      <c r="J9" s="29"/>
    </row>
    <row r="10" spans="1:10" ht="15.75" x14ac:dyDescent="0.25">
      <c r="A10" s="13" t="s">
        <v>180</v>
      </c>
      <c r="B10" s="13" t="s">
        <v>178</v>
      </c>
      <c r="C10" s="13">
        <v>1977</v>
      </c>
      <c r="D10" s="13">
        <v>1964</v>
      </c>
      <c r="E10" s="13">
        <v>1971</v>
      </c>
      <c r="F10" t="s">
        <v>177</v>
      </c>
      <c r="G10" s="29" t="str">
        <f>VLOOKUP(F10,AddInfo!$A:$F,5,FALSE)</f>
        <v>1_clear</v>
      </c>
      <c r="H10" s="29" t="str">
        <f>VLOOKUP(F10,AddInfo!$A:$F,3,FALSE)</f>
        <v>Predictor</v>
      </c>
      <c r="I10" s="29" t="str">
        <f>VLOOKUP(F10,BasicInfo!$A:$G,7,FALSE)</f>
        <v>monotonic port sort but no LS</v>
      </c>
    </row>
    <row r="11" spans="1:10" ht="15.75" x14ac:dyDescent="0.25">
      <c r="A11" s="13" t="s">
        <v>196</v>
      </c>
      <c r="B11" s="13" t="s">
        <v>197</v>
      </c>
      <c r="C11" s="13">
        <v>1988</v>
      </c>
      <c r="D11" s="13">
        <v>1946</v>
      </c>
      <c r="E11" s="13">
        <v>1981</v>
      </c>
      <c r="F11" s="29" t="s">
        <v>196</v>
      </c>
      <c r="G11" s="29" t="str">
        <f>VLOOKUP(F11,AddInfo!$A:$F,5,FALSE)</f>
        <v>1_clear</v>
      </c>
      <c r="H11" s="29" t="str">
        <f>VLOOKUP(F11,AddInfo!$A:$F,3,FALSE)</f>
        <v>Predictor</v>
      </c>
      <c r="I11" s="29" t="str">
        <f>VLOOKUP(F11,BasicInfo!$A:$G,7,FALSE)</f>
        <v>t=3.9 in regression</v>
      </c>
    </row>
    <row r="12" spans="1:10" ht="15.75" x14ac:dyDescent="0.25">
      <c r="A12" s="13" t="s">
        <v>95</v>
      </c>
      <c r="B12" s="13" t="s">
        <v>207</v>
      </c>
      <c r="C12" s="13">
        <v>1972</v>
      </c>
      <c r="D12" s="13">
        <v>1932</v>
      </c>
      <c r="E12" s="13">
        <v>1971</v>
      </c>
      <c r="F12" s="29" t="s">
        <v>95</v>
      </c>
      <c r="G12" s="29" t="str">
        <f>VLOOKUP(F12,AddInfo!$A:$F,5,FALSE)</f>
        <v>1_clear</v>
      </c>
      <c r="H12" s="29" t="str">
        <f>VLOOKUP(F12,AddInfo!$A:$F,3,FALSE)</f>
        <v>Predictor</v>
      </c>
      <c r="I12" s="29" t="str">
        <f>VLOOKUP(F12,BasicInfo!$A:$G,7,FALSE)</f>
        <v>t=3 in regressions</v>
      </c>
    </row>
    <row r="13" spans="1:10" ht="15.75" x14ac:dyDescent="0.25">
      <c r="A13" s="13" t="s">
        <v>224</v>
      </c>
      <c r="B13" s="13" t="s">
        <v>1250</v>
      </c>
      <c r="C13" s="13">
        <v>2006</v>
      </c>
      <c r="D13" s="13">
        <v>1971</v>
      </c>
      <c r="E13" s="13">
        <v>2000</v>
      </c>
      <c r="F13" s="29" t="s">
        <v>222</v>
      </c>
      <c r="G13" s="29" t="str">
        <f>VLOOKUP(F13,AddInfo!$A:$F,5,FALSE)</f>
        <v>1_clear</v>
      </c>
      <c r="H13" s="29" t="str">
        <f>VLOOKUP(F13,AddInfo!$A:$F,3,FALSE)</f>
        <v>Predictor</v>
      </c>
      <c r="I13" s="29" t="str">
        <f>VLOOKUP(F13,BasicInfo!$A:$G,7,FALSE)</f>
        <v>t=5.7 in port sort</v>
      </c>
      <c r="J13" s="29"/>
    </row>
    <row r="14" spans="1:10" ht="15.75" x14ac:dyDescent="0.25">
      <c r="A14" s="13" t="s">
        <v>249</v>
      </c>
      <c r="B14" s="13" t="s">
        <v>248</v>
      </c>
      <c r="C14" s="13">
        <v>2006</v>
      </c>
      <c r="D14" s="13">
        <v>1985</v>
      </c>
      <c r="E14" s="13">
        <v>2003</v>
      </c>
      <c r="F14" s="29" t="s">
        <v>247</v>
      </c>
      <c r="G14" s="29" t="str">
        <f>VLOOKUP(F14,AddInfo!$A:$F,5,FALSE)</f>
        <v>1_clear</v>
      </c>
      <c r="H14" s="29" t="str">
        <f>VLOOKUP(F14,AddInfo!$A:$F,3,FALSE)</f>
        <v>Predictor</v>
      </c>
      <c r="I14" s="29" t="str">
        <f>VLOOKUP(F14,BasicInfo!$A:$G,7,FALSE)</f>
        <v>t=4.3 in long-short</v>
      </c>
    </row>
    <row r="15" spans="1:10" ht="15.75" x14ac:dyDescent="0.25">
      <c r="A15" s="13" t="s">
        <v>266</v>
      </c>
      <c r="B15" s="13" t="s">
        <v>1861</v>
      </c>
      <c r="C15" s="13">
        <v>2001</v>
      </c>
      <c r="D15" s="13">
        <v>1975</v>
      </c>
      <c r="E15" s="13">
        <v>1995</v>
      </c>
      <c r="F15" s="29" t="s">
        <v>264</v>
      </c>
      <c r="G15" s="29" t="str">
        <f>VLOOKUP(F15,AddInfo!$A:$F,5,FALSE)</f>
        <v>1_clear</v>
      </c>
      <c r="H15" s="29" t="str">
        <f>VLOOKUP(F15,AddInfo!$A:$F,3,FALSE)</f>
        <v>Predictor</v>
      </c>
      <c r="I15" s="29" t="str">
        <f>VLOOKUP(F15,BasicInfo!$A:$G,7,FALSE)</f>
        <v>strong port sort</v>
      </c>
    </row>
    <row r="16" spans="1:10" ht="15.75" x14ac:dyDescent="0.25">
      <c r="A16" s="13" t="s">
        <v>284</v>
      </c>
      <c r="B16" s="13" t="s">
        <v>1907</v>
      </c>
      <c r="C16" s="13">
        <v>2001</v>
      </c>
      <c r="D16" s="13">
        <v>1966</v>
      </c>
      <c r="E16" s="13">
        <v>1995</v>
      </c>
      <c r="F16" s="29" t="s">
        <v>283</v>
      </c>
      <c r="G16" s="29" t="str">
        <f>VLOOKUP(F16,AddInfo!$A:$F,5,FALSE)</f>
        <v>1_clear</v>
      </c>
      <c r="H16" s="29" t="str">
        <f>VLOOKUP(F16,AddInfo!$A:$F,3,FALSE)</f>
        <v>Predictor</v>
      </c>
      <c r="I16" s="29" t="str">
        <f>VLOOKUP(F16,BasicInfo!$A:$G,7,FALSE)</f>
        <v>t=3.6 in regression</v>
      </c>
    </row>
    <row r="17" spans="1:9" ht="15.75" x14ac:dyDescent="0.25">
      <c r="A17" s="13" t="s">
        <v>300</v>
      </c>
      <c r="B17" s="13" t="s">
        <v>1863</v>
      </c>
      <c r="C17" s="13">
        <v>2008</v>
      </c>
      <c r="D17" s="13">
        <v>1968</v>
      </c>
      <c r="E17" s="13">
        <v>2003</v>
      </c>
      <c r="F17" t="s">
        <v>298</v>
      </c>
      <c r="G17" s="29" t="str">
        <f>VLOOKUP(F17,AddInfo!$A:$F,5,FALSE)</f>
        <v>1_clear</v>
      </c>
      <c r="H17" s="29" t="str">
        <f>VLOOKUP(F17,AddInfo!$A:$F,3,FALSE)</f>
        <v>Predictor</v>
      </c>
      <c r="I17" s="29" t="str">
        <f>VLOOKUP(F17,BasicInfo!$A:$G,7,FALSE)</f>
        <v>t=8.5 in port sort</v>
      </c>
    </row>
    <row r="18" spans="1:9" ht="15.75" x14ac:dyDescent="0.25">
      <c r="A18" s="13" t="s">
        <v>321</v>
      </c>
      <c r="B18" s="13" t="s">
        <v>1902</v>
      </c>
      <c r="C18" s="13">
        <v>2006</v>
      </c>
      <c r="D18" s="13">
        <v>1968</v>
      </c>
      <c r="E18" s="13">
        <v>2003</v>
      </c>
      <c r="F18" t="s">
        <v>319</v>
      </c>
      <c r="G18" s="29" t="str">
        <f>VLOOKUP(F18,AddInfo!$A:$F,5,FALSE)</f>
        <v>1_clear</v>
      </c>
      <c r="H18" s="29" t="str">
        <f>VLOOKUP(F18,AddInfo!$A:$F,3,FALSE)</f>
        <v>Predictor</v>
      </c>
      <c r="I18" s="29" t="str">
        <f>VLOOKUP(F18,BasicInfo!$A:$G,7,FALSE)</f>
        <v>t=4.4 in univar reg</v>
      </c>
    </row>
    <row r="19" spans="1:9" ht="15.75" x14ac:dyDescent="0.25">
      <c r="A19" s="13" t="s">
        <v>334</v>
      </c>
      <c r="B19" s="13" t="s">
        <v>1904</v>
      </c>
      <c r="C19" s="13">
        <v>1998</v>
      </c>
      <c r="D19" s="13">
        <v>1962</v>
      </c>
      <c r="E19" s="13">
        <v>1991</v>
      </c>
      <c r="F19" s="29" t="s">
        <v>332</v>
      </c>
      <c r="G19" s="29" t="str">
        <f>VLOOKUP(F19,AddInfo!$A:$F,5,FALSE)</f>
        <v>1_clear</v>
      </c>
      <c r="H19" s="29" t="str">
        <f>VLOOKUP(F19,AddInfo!$A:$F,3,FALSE)</f>
        <v>Predictor</v>
      </c>
      <c r="I19" s="29" t="str">
        <f>VLOOKUP(F19,BasicInfo!$A:$G,7,FALSE)</f>
        <v>t=8.9 in univariate reg</v>
      </c>
    </row>
    <row r="20" spans="1:9" ht="15.75" x14ac:dyDescent="0.25">
      <c r="A20" s="13" t="s">
        <v>341</v>
      </c>
      <c r="B20" s="13" t="s">
        <v>1885</v>
      </c>
      <c r="C20" s="13">
        <v>1985</v>
      </c>
      <c r="D20" s="13">
        <v>1926</v>
      </c>
      <c r="E20" s="13">
        <v>1982</v>
      </c>
      <c r="F20" t="s">
        <v>5191</v>
      </c>
      <c r="G20" s="29" t="str">
        <f>VLOOKUP(F20,AddInfo!$A:$F,5,FALSE)</f>
        <v>1_clear</v>
      </c>
      <c r="H20" s="29" t="str">
        <f>VLOOKUP(F20,AddInfo!$A:$F,3,FALSE)</f>
        <v>Predictor</v>
      </c>
      <c r="I20" s="29" t="str">
        <f>VLOOKUP(F20,BasicInfo!$A:$G,7,FALSE)</f>
        <v>t=3.3 in long-short</v>
      </c>
    </row>
    <row r="21" spans="1:9" ht="15.75" x14ac:dyDescent="0.25">
      <c r="A21" s="13" t="s">
        <v>358</v>
      </c>
      <c r="B21" s="13" t="s">
        <v>1876</v>
      </c>
      <c r="C21" s="13">
        <v>1995</v>
      </c>
      <c r="D21" s="13">
        <v>1962</v>
      </c>
      <c r="E21" s="13">
        <v>1990</v>
      </c>
      <c r="F21" t="s">
        <v>356</v>
      </c>
      <c r="G21" s="29" t="str">
        <f>VLOOKUP(F21,AddInfo!$A:$F,5,FALSE)</f>
        <v>1_clear</v>
      </c>
      <c r="H21" s="29" t="str">
        <f>VLOOKUP(F21,AddInfo!$A:$F,3,FALSE)</f>
        <v>Predictor</v>
      </c>
      <c r="I21" s="29" t="str">
        <f>VLOOKUP(F21,BasicInfo!$A:$G,7,FALSE)</f>
        <v xml:space="preserve">t = 3.6 in event study </v>
      </c>
    </row>
    <row r="22" spans="1:9" ht="15.75" x14ac:dyDescent="0.25">
      <c r="A22" s="13" t="s">
        <v>362</v>
      </c>
      <c r="B22" s="13" t="s">
        <v>1896</v>
      </c>
      <c r="C22" s="13">
        <v>1998</v>
      </c>
      <c r="D22" s="13">
        <v>1981</v>
      </c>
      <c r="E22" s="13">
        <v>1995</v>
      </c>
      <c r="F22" s="29" t="s">
        <v>359</v>
      </c>
      <c r="G22" s="29" t="str">
        <f>VLOOKUP(F22,AddInfo!$A:$F,5,FALSE)</f>
        <v>1_clear</v>
      </c>
      <c r="H22" s="29" t="str">
        <f>VLOOKUP(F22,AddInfo!$A:$F,3,FALSE)</f>
        <v>Predictor</v>
      </c>
      <c r="I22" s="29" t="str">
        <f>VLOOKUP(F22,BasicInfo!$A:$G,7,FALSE)</f>
        <v>t=3.36 in LS port</v>
      </c>
    </row>
    <row r="23" spans="1:9" ht="15.75" x14ac:dyDescent="0.25">
      <c r="A23" s="13" t="s">
        <v>372</v>
      </c>
      <c r="B23" s="13" t="s">
        <v>1868</v>
      </c>
      <c r="C23" s="13">
        <v>2001</v>
      </c>
      <c r="D23" s="13">
        <v>1970</v>
      </c>
      <c r="E23" s="13">
        <v>1997</v>
      </c>
      <c r="F23" s="29" t="s">
        <v>370</v>
      </c>
      <c r="G23" s="29" t="str">
        <f>VLOOKUP(F23,AddInfo!$A:$F,5,FALSE)</f>
        <v>1_clear</v>
      </c>
      <c r="H23" s="29" t="str">
        <f>VLOOKUP(F23,AddInfo!$A:$F,3,FALSE)</f>
        <v>Predictor</v>
      </c>
      <c r="I23" s="29" t="str">
        <f>VLOOKUP(F23,BasicInfo!$A:$G,7,FALSE)</f>
        <v>t=11 in event study w/ special data</v>
      </c>
    </row>
    <row r="24" spans="1:9" ht="15.75" x14ac:dyDescent="0.25">
      <c r="A24" s="13" t="s">
        <v>376</v>
      </c>
      <c r="B24" s="13" t="s">
        <v>1878</v>
      </c>
      <c r="C24" s="13">
        <v>2002</v>
      </c>
      <c r="D24" s="13">
        <v>1976</v>
      </c>
      <c r="E24" s="13">
        <v>2000</v>
      </c>
      <c r="F24" s="29" t="s">
        <v>373</v>
      </c>
      <c r="G24" s="29" t="str">
        <f>VLOOKUP(F24,AddInfo!$A:$F,5,FALSE)</f>
        <v>1_clear</v>
      </c>
      <c r="H24" s="29" t="str">
        <f>VLOOKUP(F24,AddInfo!$A:$F,3,FALSE)</f>
        <v>Predictor</v>
      </c>
      <c r="I24" s="29" t="str">
        <f>VLOOKUP(F24,BasicInfo!$A:$G,7,FALSE)</f>
        <v>t=2.9 in port sort</v>
      </c>
    </row>
    <row r="25" spans="1:9" ht="15.75" x14ac:dyDescent="0.25">
      <c r="A25" s="13" t="s">
        <v>392</v>
      </c>
      <c r="B25" s="13" t="s">
        <v>1906</v>
      </c>
      <c r="C25" s="13">
        <v>2004</v>
      </c>
      <c r="D25" s="13">
        <v>1974</v>
      </c>
      <c r="E25" s="13">
        <v>2001</v>
      </c>
      <c r="F25" s="29" t="s">
        <v>389</v>
      </c>
      <c r="G25" s="29" t="str">
        <f>VLOOKUP(F25,AddInfo!$A:$F,5,FALSE)</f>
        <v>1_clear</v>
      </c>
      <c r="H25" s="29" t="str">
        <f>VLOOKUP(F25,AddInfo!$A:$F,3,FALSE)</f>
        <v>Predictor</v>
      </c>
      <c r="I25" s="29" t="str">
        <f>VLOOKUP(F25,BasicInfo!$A:$G,7,FALSE)</f>
        <v>t=3.5 in long-short</v>
      </c>
    </row>
    <row r="26" spans="1:9" ht="15.75" x14ac:dyDescent="0.25">
      <c r="A26" s="13" t="s">
        <v>396</v>
      </c>
      <c r="B26" s="13" t="s">
        <v>1895</v>
      </c>
      <c r="C26" s="13">
        <v>2013</v>
      </c>
      <c r="D26" s="13">
        <v>1970</v>
      </c>
      <c r="E26" s="13">
        <v>2008</v>
      </c>
      <c r="F26" s="29" t="s">
        <v>393</v>
      </c>
      <c r="G26" s="29" t="str">
        <f>VLOOKUP(F26,AddInfo!$A:$F,5,FALSE)</f>
        <v>1_clear</v>
      </c>
      <c r="H26" s="29" t="str">
        <f>VLOOKUP(F26,AddInfo!$A:$F,3,FALSE)</f>
        <v>Predictor</v>
      </c>
      <c r="I26" s="29" t="str">
        <f>VLOOKUP(F26,BasicInfo!$A:$G,7,FALSE)</f>
        <v>t=2.9 in port sort</v>
      </c>
    </row>
    <row r="27" spans="1:9" ht="15.75" x14ac:dyDescent="0.25">
      <c r="A27" s="13" t="s">
        <v>425</v>
      </c>
      <c r="B27" s="13" t="s">
        <v>1151</v>
      </c>
      <c r="C27" s="13">
        <v>1992</v>
      </c>
      <c r="D27" s="13">
        <v>1963</v>
      </c>
      <c r="E27" s="13">
        <v>1980</v>
      </c>
      <c r="F27" t="s">
        <v>423</v>
      </c>
      <c r="G27" s="29" t="str">
        <f>VLOOKUP(F27,AddInfo!$A:$F,5,FALSE)</f>
        <v>1_clear</v>
      </c>
      <c r="H27" s="29" t="str">
        <f>VLOOKUP(F27,AddInfo!$A:$F,3,FALSE)</f>
        <v>Predictor</v>
      </c>
      <c r="I27" s="29" t="str">
        <f>VLOOKUP(F27,BasicInfo!$A:$G,7,FALSE)</f>
        <v>t=6 in nonstandard long-short</v>
      </c>
    </row>
    <row r="28" spans="1:9" ht="15.75" x14ac:dyDescent="0.25">
      <c r="A28" s="13" t="s">
        <v>437</v>
      </c>
      <c r="B28" s="13" t="s">
        <v>1875</v>
      </c>
      <c r="C28" s="13">
        <v>1984</v>
      </c>
      <c r="D28" s="13">
        <v>1974</v>
      </c>
      <c r="E28" s="13">
        <v>1981</v>
      </c>
      <c r="F28" s="29" t="s">
        <v>435</v>
      </c>
      <c r="G28" s="29" t="str">
        <f>VLOOKUP(F28,AddInfo!$A:$F,5,FALSE)</f>
        <v>1_clear</v>
      </c>
      <c r="H28" s="29" t="str">
        <f>VLOOKUP(F28,AddInfo!$A:$F,3,FALSE)</f>
        <v>Predictor</v>
      </c>
      <c r="I28" s="29" t="str">
        <f>VLOOKUP(F28,BasicInfo!$A:$G,7,FALSE)</f>
        <v>huge spread in event study</v>
      </c>
    </row>
    <row r="29" spans="1:9" ht="15.75" x14ac:dyDescent="0.25">
      <c r="A29" s="13" t="s">
        <v>492</v>
      </c>
      <c r="B29" s="13" t="s">
        <v>1879</v>
      </c>
      <c r="C29" s="13">
        <v>2003</v>
      </c>
      <c r="D29" s="13">
        <v>1990</v>
      </c>
      <c r="E29" s="13">
        <v>1998</v>
      </c>
      <c r="F29" s="29" t="s">
        <v>5036</v>
      </c>
      <c r="G29" s="29" t="str">
        <f>VLOOKUP(F29,AddInfo!$A:$F,5,FALSE)</f>
        <v>1_clear</v>
      </c>
      <c r="H29" s="29" t="str">
        <f>VLOOKUP(F29,AddInfo!$A:$F,3,FALSE)</f>
        <v>Predictor</v>
      </c>
      <c r="I29" s="29" t="str">
        <f>VLOOKUP(F29,BasicInfo!$A:$G,7,FALSE)</f>
        <v>t=2.7 in long short FF3 alpha</v>
      </c>
    </row>
    <row r="30" spans="1:9" ht="15.75" x14ac:dyDescent="0.25">
      <c r="A30" s="13" t="s">
        <v>498</v>
      </c>
      <c r="B30" s="13" t="s">
        <v>1883</v>
      </c>
      <c r="C30" s="13">
        <v>2006</v>
      </c>
      <c r="D30" s="13">
        <v>1980</v>
      </c>
      <c r="E30" s="13">
        <v>1995</v>
      </c>
      <c r="F30" s="29" t="s">
        <v>494</v>
      </c>
      <c r="G30" s="29" t="str">
        <f>VLOOKUP(F30,AddInfo!$A:$F,5,FALSE)</f>
        <v>1_clear</v>
      </c>
      <c r="H30" s="29" t="str">
        <f>VLOOKUP(F30,AddInfo!$A:$F,3,FALSE)</f>
        <v>Predictor</v>
      </c>
      <c r="I30" s="29" t="str">
        <f>VLOOKUP(F30,BasicInfo!$A:$G,7,FALSE)</f>
        <v>t=2.68 in port sort FF3+Mom alpha</v>
      </c>
    </row>
    <row r="31" spans="1:9" ht="15.75" x14ac:dyDescent="0.25">
      <c r="A31" s="13" t="s">
        <v>503</v>
      </c>
      <c r="B31" s="13" t="s">
        <v>1882</v>
      </c>
      <c r="C31" s="13">
        <v>1999</v>
      </c>
      <c r="D31" s="13">
        <v>1963</v>
      </c>
      <c r="E31" s="13">
        <v>1995</v>
      </c>
      <c r="F31" s="29" t="s">
        <v>500</v>
      </c>
      <c r="G31" s="29" t="str">
        <f>VLOOKUP(F31,AddInfo!$A:$F,5,FALSE)</f>
        <v>1_clear</v>
      </c>
      <c r="H31" s="29" t="str">
        <f>VLOOKUP(F31,AddInfo!$A:$F,3,FALSE)</f>
        <v>Predictor</v>
      </c>
      <c r="I31" s="29" t="str">
        <f>VLOOKUP(F31,BasicInfo!$A:$G,7,FALSE)</f>
        <v xml:space="preserve">t=4.6 in long-short </v>
      </c>
    </row>
    <row r="32" spans="1:9" ht="15.75" x14ac:dyDescent="0.25">
      <c r="A32" s="13" t="s">
        <v>507</v>
      </c>
      <c r="B32" s="13" t="s">
        <v>1259</v>
      </c>
      <c r="C32" s="13">
        <v>2011</v>
      </c>
      <c r="D32" s="13">
        <v>1989</v>
      </c>
      <c r="E32" s="13">
        <v>2008</v>
      </c>
      <c r="F32" s="29" t="s">
        <v>505</v>
      </c>
      <c r="G32" s="29" t="str">
        <f>VLOOKUP(F32,AddInfo!$A:$F,5,FALSE)</f>
        <v>1_clear</v>
      </c>
      <c r="H32" s="29" t="str">
        <f>VLOOKUP(F32,AddInfo!$A:$F,3,FALSE)</f>
        <v>Predictor</v>
      </c>
      <c r="I32" s="29" t="str">
        <f>VLOOKUP(F32,BasicInfo!$A:$G,7,FALSE)</f>
        <v>t&gt;2.6 in size-adjusted long-short</v>
      </c>
    </row>
    <row r="33" spans="1:10" ht="15.75" x14ac:dyDescent="0.25">
      <c r="A33" s="13" t="s">
        <v>513</v>
      </c>
      <c r="B33" s="13" t="s">
        <v>1259</v>
      </c>
      <c r="C33" s="13">
        <v>2011</v>
      </c>
      <c r="D33" s="13">
        <v>1989</v>
      </c>
      <c r="E33" s="13">
        <v>2008</v>
      </c>
      <c r="F33" s="29" t="s">
        <v>511</v>
      </c>
      <c r="G33" s="29" t="str">
        <f>VLOOKUP(F33,AddInfo!$A:$F,5,FALSE)</f>
        <v>1_clear</v>
      </c>
      <c r="H33" s="29" t="str">
        <f>VLOOKUP(F33,AddInfo!$A:$F,3,FALSE)</f>
        <v>Predictor</v>
      </c>
      <c r="I33" s="29" t="str">
        <f>VLOOKUP(F33,BasicInfo!$A:$G,7,FALSE)</f>
        <v>t&gt;2.6 in size-adjusted long-short</v>
      </c>
    </row>
    <row r="34" spans="1:10" ht="15.75" x14ac:dyDescent="0.25">
      <c r="A34" s="13" t="s">
        <v>522</v>
      </c>
      <c r="B34" s="13" t="s">
        <v>1873</v>
      </c>
      <c r="C34" s="13">
        <v>2013</v>
      </c>
      <c r="D34" s="13">
        <v>1927</v>
      </c>
      <c r="E34" s="13">
        <v>2011</v>
      </c>
      <c r="F34" s="3" t="s">
        <v>5039</v>
      </c>
      <c r="G34" s="29" t="str">
        <f>VLOOKUP(F34,AddInfo!$A:$F,5,FALSE)</f>
        <v>1_clear</v>
      </c>
      <c r="H34" s="29" t="str">
        <f>VLOOKUP(F34,AddInfo!$A:$F,3,FALSE)</f>
        <v>Predictor</v>
      </c>
      <c r="I34" s="29" t="str">
        <f>VLOOKUP(F34,BasicInfo!$A:$G,7,FALSE)</f>
        <v>t=16 in long-short</v>
      </c>
    </row>
    <row r="35" spans="1:10" ht="15.75" x14ac:dyDescent="0.25">
      <c r="A35" s="13" t="s">
        <v>548</v>
      </c>
      <c r="B35" s="13" t="s">
        <v>546</v>
      </c>
      <c r="C35" s="13">
        <v>2008</v>
      </c>
      <c r="D35" s="13">
        <v>1965</v>
      </c>
      <c r="E35" s="13">
        <v>2002</v>
      </c>
      <c r="F35" t="s">
        <v>5086</v>
      </c>
      <c r="G35" s="29" t="str">
        <f>VLOOKUP(F35,AddInfo!$A:$F,5,FALSE)</f>
        <v>1_clear</v>
      </c>
      <c r="H35" s="29" t="str">
        <f>VLOOKUP(F35,AddInfo!$A:$F,3,FALSE)</f>
        <v>Predictor</v>
      </c>
      <c r="I35" s="29" t="str">
        <f>VLOOKUP(F35,BasicInfo!$A:$G,7,FALSE)</f>
        <v>t=5 in port sort</v>
      </c>
    </row>
    <row r="36" spans="1:10" ht="15.75" x14ac:dyDescent="0.25">
      <c r="A36" s="13" t="s">
        <v>559</v>
      </c>
      <c r="B36" s="13" t="s">
        <v>1894</v>
      </c>
      <c r="C36" s="13">
        <v>2004</v>
      </c>
      <c r="D36" s="13">
        <v>1964</v>
      </c>
      <c r="E36" s="13">
        <v>2002</v>
      </c>
      <c r="F36" s="29" t="s">
        <v>557</v>
      </c>
      <c r="G36" s="29" t="str">
        <f>VLOOKUP(F36,AddInfo!$A:$F,5,FALSE)</f>
        <v>1_clear</v>
      </c>
      <c r="H36" s="29" t="str">
        <f>VLOOKUP(F36,AddInfo!$A:$F,3,FALSE)</f>
        <v>Predictor</v>
      </c>
      <c r="I36" s="29" t="str">
        <f>VLOOKUP(F36,BasicInfo!$A:$G,7,FALSE)</f>
        <v>t=8.5 in long-short</v>
      </c>
    </row>
    <row r="37" spans="1:10" ht="15.75" x14ac:dyDescent="0.25">
      <c r="A37" s="13" t="s">
        <v>586</v>
      </c>
      <c r="B37" s="13" t="s">
        <v>584</v>
      </c>
      <c r="C37" s="13">
        <v>2006</v>
      </c>
      <c r="D37" s="13">
        <v>1963</v>
      </c>
      <c r="E37" s="13">
        <v>2001</v>
      </c>
      <c r="F37" t="s">
        <v>583</v>
      </c>
      <c r="G37" s="29" t="str">
        <f>VLOOKUP(F37,AddInfo!$A:$F,5,FALSE)</f>
        <v>1_clear</v>
      </c>
      <c r="H37" s="29" t="str">
        <f>VLOOKUP(F37,AddInfo!$A:$F,3,FALSE)</f>
        <v>Predictor</v>
      </c>
      <c r="I37" s="29" t="str">
        <f>VLOOKUP(F37,BasicInfo!$A:$G,7,FALSE)</f>
        <v>t = 2.14 in port sort</v>
      </c>
    </row>
    <row r="38" spans="1:10" ht="15.75" x14ac:dyDescent="0.25">
      <c r="A38" s="13" t="s">
        <v>610</v>
      </c>
      <c r="B38" s="13" t="s">
        <v>608</v>
      </c>
      <c r="C38" s="13">
        <v>1989</v>
      </c>
      <c r="D38" s="13">
        <v>1934</v>
      </c>
      <c r="E38" s="13">
        <v>1987</v>
      </c>
      <c r="F38" t="s">
        <v>5190</v>
      </c>
      <c r="G38" s="29" t="str">
        <f>VLOOKUP(F38,AddInfo!$A:$F,5,FALSE)</f>
        <v>1_clear</v>
      </c>
      <c r="H38" s="29" t="str">
        <f>VLOOKUP(F38,AddInfo!$A:$F,3,FALSE)</f>
        <v>Predictor</v>
      </c>
      <c r="I38" s="29" t="str">
        <f>VLOOKUP(F38,BasicInfo!$A:$G,7,FALSE)</f>
        <v>t=12 in port sort</v>
      </c>
    </row>
    <row r="39" spans="1:10" ht="15.75" x14ac:dyDescent="0.25">
      <c r="A39" s="13" t="s">
        <v>598</v>
      </c>
      <c r="B39" s="13" t="s">
        <v>1900</v>
      </c>
      <c r="C39" s="13">
        <v>2006</v>
      </c>
      <c r="D39" s="13">
        <v>1987</v>
      </c>
      <c r="E39" s="13">
        <v>2003</v>
      </c>
      <c r="F39" t="s">
        <v>595</v>
      </c>
      <c r="G39" s="29" t="str">
        <f>VLOOKUP(F39,AddInfo!$A:$F,5,FALSE)</f>
        <v>1_clear</v>
      </c>
      <c r="H39" s="29" t="str">
        <f>VLOOKUP(F39,AddInfo!$A:$F,3,FALSE)</f>
        <v>Predictor</v>
      </c>
      <c r="I39" s="29" t="str">
        <f>VLOOKUP(F39,BasicInfo!$A:$G,7,FALSE)</f>
        <v>t&gt;2.6 in many event studies</v>
      </c>
    </row>
    <row r="40" spans="1:10" ht="15.75" x14ac:dyDescent="0.25">
      <c r="A40" s="13" t="s">
        <v>605</v>
      </c>
      <c r="B40" s="13" t="s">
        <v>601</v>
      </c>
      <c r="C40" s="13">
        <v>1993</v>
      </c>
      <c r="D40" s="13">
        <v>1964</v>
      </c>
      <c r="E40" s="13">
        <v>1989</v>
      </c>
      <c r="F40" t="s">
        <v>603</v>
      </c>
      <c r="G40" s="29" t="str">
        <f>VLOOKUP(F40,AddInfo!$A:$F,5,FALSE)</f>
        <v>1_clear</v>
      </c>
      <c r="H40" s="29" t="str">
        <f>VLOOKUP(F40,AddInfo!$A:$F,3,FALSE)</f>
        <v>Predictor</v>
      </c>
      <c r="I40" s="29" t="str">
        <f>VLOOKUP(F40,BasicInfo!$A:$G,7,FALSE)</f>
        <v>t=2.4 long-short</v>
      </c>
    </row>
    <row r="41" spans="1:10" ht="15.75" x14ac:dyDescent="0.25">
      <c r="A41" s="13" t="s">
        <v>594</v>
      </c>
      <c r="B41" s="13" t="s">
        <v>1867</v>
      </c>
      <c r="C41" s="13">
        <v>2004</v>
      </c>
      <c r="D41" s="13">
        <v>1985</v>
      </c>
      <c r="E41" s="13">
        <v>1998</v>
      </c>
      <c r="F41" t="s">
        <v>591</v>
      </c>
      <c r="G41" s="29" t="str">
        <f>VLOOKUP(F41,AddInfo!$A:$F,5,FALSE)</f>
        <v>1_clear</v>
      </c>
      <c r="H41" s="29" t="str">
        <f>VLOOKUP(F41,AddInfo!$A:$F,3,FALSE)</f>
        <v>Predictor</v>
      </c>
      <c r="I41" s="29" t="str">
        <f>VLOOKUP(F41,BasicInfo!$A:$G,7,FALSE)</f>
        <v>p&lt;0.01 in LS port, but we lack the data</v>
      </c>
    </row>
    <row r="42" spans="1:10" ht="15.75" x14ac:dyDescent="0.25">
      <c r="A42" s="13" t="s">
        <v>113</v>
      </c>
      <c r="B42" s="13" t="s">
        <v>1897</v>
      </c>
      <c r="C42" s="13">
        <v>2010</v>
      </c>
      <c r="D42" s="13">
        <v>1976</v>
      </c>
      <c r="E42" s="13">
        <v>2005</v>
      </c>
      <c r="F42" t="s">
        <v>119</v>
      </c>
      <c r="G42" s="29" t="str">
        <f>VLOOKUP(F42,AddInfo!$A:$F,5,FALSE)</f>
        <v>1_clear</v>
      </c>
      <c r="H42" s="29" t="str">
        <f>VLOOKUP(F42,AddInfo!$A:$F,3,FALSE)</f>
        <v>Predictor</v>
      </c>
      <c r="I42" s="29" t="str">
        <f>VLOOKUP(F42,BasicInfo!$A:$G,7,FALSE)</f>
        <v>t=6.5 in port sort, nontraditional</v>
      </c>
    </row>
    <row r="43" spans="1:10" ht="15.75" x14ac:dyDescent="0.25">
      <c r="A43" s="13" t="s">
        <v>1888</v>
      </c>
      <c r="B43" s="13" t="s">
        <v>1889</v>
      </c>
      <c r="C43" s="13">
        <v>1978</v>
      </c>
      <c r="D43" s="13">
        <v>1929</v>
      </c>
      <c r="E43" s="13">
        <v>1969</v>
      </c>
      <c r="F43" t="s">
        <v>5155</v>
      </c>
      <c r="G43" s="29" t="s">
        <v>4279</v>
      </c>
      <c r="H43" s="29" t="s">
        <v>1855</v>
      </c>
      <c r="I43" s="29" t="e">
        <f>VLOOKUP(F43,BasicInfo!$A:$G,7,FALSE)</f>
        <v>#N/A</v>
      </c>
      <c r="J43" t="s">
        <v>5154</v>
      </c>
    </row>
    <row r="44" spans="1:10" ht="15.75" x14ac:dyDescent="0.25">
      <c r="A44" s="13" t="s">
        <v>1892</v>
      </c>
      <c r="B44" s="13" t="s">
        <v>1893</v>
      </c>
      <c r="C44" s="13">
        <v>2000</v>
      </c>
      <c r="D44" s="13">
        <v>1965</v>
      </c>
      <c r="E44" s="13">
        <v>1995</v>
      </c>
      <c r="F44" s="29" t="s">
        <v>644</v>
      </c>
      <c r="G44" s="29" t="str">
        <f>VLOOKUP(F44,AddInfo!$A:$F,5,FALSE)</f>
        <v>1_clear</v>
      </c>
      <c r="H44" s="29" t="str">
        <f>VLOOKUP(F44,AddInfo!$A:$F,3,FALSE)</f>
        <v>Predictor</v>
      </c>
      <c r="I44" s="29" t="str">
        <f>VLOOKUP(F44,BasicInfo!$A:$G,7,FALSE)</f>
        <v>t=6 in long-short, lots of robustness</v>
      </c>
    </row>
    <row r="45" spans="1:10" ht="15.75" x14ac:dyDescent="0.25">
      <c r="A45" s="13" t="s">
        <v>647</v>
      </c>
      <c r="B45" s="13" t="s">
        <v>648</v>
      </c>
      <c r="C45" s="13">
        <v>2004</v>
      </c>
      <c r="D45" s="13">
        <v>1973</v>
      </c>
      <c r="E45" s="13">
        <v>2000</v>
      </c>
      <c r="F45" t="s">
        <v>647</v>
      </c>
      <c r="G45" s="29" t="str">
        <f>VLOOKUP(F45,AddInfo!$A:$F,5,FALSE)</f>
        <v>1_clear</v>
      </c>
      <c r="H45" s="29" t="str">
        <f>VLOOKUP(F45,AddInfo!$A:$F,3,FALSE)</f>
        <v>Predictor</v>
      </c>
      <c r="I45" s="29" t="str">
        <f>VLOOKUP(F45,BasicInfo!$A:$G,7,FALSE)</f>
        <v>t=3.9 in regression</v>
      </c>
    </row>
    <row r="46" spans="1:10" ht="15.75" x14ac:dyDescent="0.25">
      <c r="A46" s="13" t="s">
        <v>661</v>
      </c>
      <c r="B46" s="13" t="s">
        <v>660</v>
      </c>
      <c r="C46" s="13">
        <v>2010</v>
      </c>
      <c r="D46" s="13">
        <v>1964</v>
      </c>
      <c r="E46" s="13">
        <v>2007</v>
      </c>
      <c r="F46" t="s">
        <v>659</v>
      </c>
      <c r="G46" s="29" t="str">
        <f>VLOOKUP(F46,AddInfo!$A:$F,5,FALSE)</f>
        <v>1_clear</v>
      </c>
      <c r="H46" s="29" t="str">
        <f>VLOOKUP(F46,AddInfo!$A:$F,3,FALSE)</f>
        <v>Predictor</v>
      </c>
      <c r="I46" s="29" t="str">
        <f>VLOOKUP(F46,BasicInfo!$A:$G,7,FALSE)</f>
        <v>t=5.38 in EW port sort</v>
      </c>
    </row>
    <row r="47" spans="1:10" ht="15.75" x14ac:dyDescent="0.25">
      <c r="A47" s="13" t="s">
        <v>1898</v>
      </c>
      <c r="B47" s="13" t="s">
        <v>1899</v>
      </c>
      <c r="C47" s="13">
        <v>1995</v>
      </c>
      <c r="D47" s="13">
        <v>1975</v>
      </c>
      <c r="E47" s="13">
        <v>1984</v>
      </c>
      <c r="F47" t="s">
        <v>5155</v>
      </c>
      <c r="G47" s="29" t="s">
        <v>4279</v>
      </c>
      <c r="H47" s="29" t="s">
        <v>1855</v>
      </c>
      <c r="I47" s="29" t="e">
        <f>VLOOKUP(F47,BasicInfo!$A:$G,7,FALSE)</f>
        <v>#N/A</v>
      </c>
      <c r="J47" t="s">
        <v>5154</v>
      </c>
    </row>
    <row r="48" spans="1:10" ht="15.75" x14ac:dyDescent="0.25">
      <c r="A48" s="13" t="s">
        <v>677</v>
      </c>
      <c r="B48" s="13" t="s">
        <v>676</v>
      </c>
      <c r="C48" s="13">
        <v>2011</v>
      </c>
      <c r="D48" s="13">
        <v>1963</v>
      </c>
      <c r="E48" s="13">
        <v>2009</v>
      </c>
      <c r="F48" t="s">
        <v>675</v>
      </c>
      <c r="G48" s="29" t="str">
        <f>VLOOKUP(F48,AddInfo!$A:$F,5,FALSE)</f>
        <v>1_clear</v>
      </c>
      <c r="H48" s="29" t="str">
        <f>VLOOKUP(F48,AddInfo!$A:$F,3,FALSE)</f>
        <v>Predictor</v>
      </c>
      <c r="I48" s="29" t="str">
        <f>VLOOKUP(F48,BasicInfo!$A:$G,7,FALSE)</f>
        <v>t=6.54 in decile sort CAPM alpha</v>
      </c>
    </row>
    <row r="49" spans="1:9" ht="15.75" x14ac:dyDescent="0.25">
      <c r="A49" s="13" t="s">
        <v>636</v>
      </c>
      <c r="B49" s="13" t="s">
        <v>1864</v>
      </c>
      <c r="C49" s="13">
        <v>1994</v>
      </c>
      <c r="D49" s="13">
        <v>1968</v>
      </c>
      <c r="E49" s="13">
        <v>1990</v>
      </c>
      <c r="F49" t="s">
        <v>634</v>
      </c>
      <c r="G49" s="29" t="str">
        <f>VLOOKUP(F49,AddInfo!$A:$F,5,FALSE)</f>
        <v>1_clear</v>
      </c>
      <c r="H49" s="29" t="str">
        <f>VLOOKUP(F49,AddInfo!$A:$F,3,FALSE)</f>
        <v>Predictor</v>
      </c>
      <c r="I49" s="29" t="str">
        <f>VLOOKUP(F49,BasicInfo!$A:$G,7,FALSE)</f>
        <v>t=3.4 in port sort</v>
      </c>
    </row>
    <row r="50" spans="1:9" ht="15.75" x14ac:dyDescent="0.25">
      <c r="A50" s="13" t="s">
        <v>628</v>
      </c>
      <c r="B50" s="13" t="s">
        <v>1864</v>
      </c>
      <c r="C50" s="13">
        <v>1994</v>
      </c>
      <c r="D50" s="13">
        <v>1968</v>
      </c>
      <c r="E50" s="13">
        <v>1990</v>
      </c>
      <c r="F50" s="29" t="s">
        <v>626</v>
      </c>
      <c r="G50" s="29" t="str">
        <f>VLOOKUP(F50,AddInfo!$A:$F,5,FALSE)</f>
        <v>1_clear</v>
      </c>
      <c r="H50" s="29" t="str">
        <f>VLOOKUP(F50,AddInfo!$A:$F,3,FALSE)</f>
        <v>Predictor</v>
      </c>
      <c r="I50" s="29" t="str">
        <f>VLOOKUP(F50,BasicInfo!$A:$G,7,FALSE)</f>
        <v>t=4.5 in double sort</v>
      </c>
    </row>
    <row r="51" spans="1:9" ht="15.75" x14ac:dyDescent="0.25">
      <c r="A51" s="13" t="s">
        <v>690</v>
      </c>
      <c r="B51" s="13" t="s">
        <v>1871</v>
      </c>
      <c r="C51" s="13">
        <v>1995</v>
      </c>
      <c r="D51" s="13">
        <v>1964</v>
      </c>
      <c r="E51" s="13">
        <v>1988</v>
      </c>
      <c r="F51" s="3" t="s">
        <v>689</v>
      </c>
      <c r="G51" s="29" t="str">
        <f>VLOOKUP(F51,AddInfo!$A:$F,5,FALSE)</f>
        <v>1_clear</v>
      </c>
      <c r="H51" s="29" t="str">
        <f>VLOOKUP(F51,AddInfo!$A:$F,3,FALSE)</f>
        <v>Predictor</v>
      </c>
      <c r="I51" s="29" t="str">
        <f>VLOOKUP(F51,BasicInfo!$A:$G,7,FALSE)</f>
        <v>t=6 in event study</v>
      </c>
    </row>
    <row r="52" spans="1:9" ht="15.75" x14ac:dyDescent="0.25">
      <c r="A52" s="13" t="s">
        <v>686</v>
      </c>
      <c r="B52" s="13" t="s">
        <v>1870</v>
      </c>
      <c r="C52" s="13">
        <v>1995</v>
      </c>
      <c r="D52" s="13">
        <v>1964</v>
      </c>
      <c r="E52" s="13">
        <v>1988</v>
      </c>
      <c r="F52" s="29" t="s">
        <v>684</v>
      </c>
      <c r="G52" s="29" t="str">
        <f>VLOOKUP(F52,AddInfo!$A:$F,5,FALSE)</f>
        <v>1_clear</v>
      </c>
      <c r="H52" s="29" t="str">
        <f>VLOOKUP(F52,AddInfo!$A:$F,3,FALSE)</f>
        <v>Predictor</v>
      </c>
      <c r="I52" s="29" t="str">
        <f>VLOOKUP(F52,BasicInfo!$A:$G,7,FALSE)</f>
        <v>t=3.4 in event study</v>
      </c>
    </row>
    <row r="53" spans="1:9" ht="15.75" x14ac:dyDescent="0.25">
      <c r="A53" s="13" t="s">
        <v>694</v>
      </c>
      <c r="B53" s="13" t="s">
        <v>692</v>
      </c>
      <c r="C53" s="13">
        <v>2005</v>
      </c>
      <c r="D53" s="13">
        <v>1978</v>
      </c>
      <c r="E53" s="13">
        <v>2001</v>
      </c>
      <c r="F53" t="s">
        <v>666</v>
      </c>
      <c r="G53" s="29" t="str">
        <f>VLOOKUP(F53,AddInfo!$A:$F,5,FALSE)</f>
        <v>1_clear</v>
      </c>
      <c r="H53" s="29" t="str">
        <f>VLOOKUP(F53,AddInfo!$A:$F,3,FALSE)</f>
        <v>Predictor</v>
      </c>
      <c r="I53" s="29" t="str">
        <f>VLOOKUP(F53,BasicInfo!$A:$G,7,FALSE)</f>
        <v>t=9 in port sort nonstandard data lag</v>
      </c>
    </row>
    <row r="54" spans="1:9" ht="15.75" x14ac:dyDescent="0.25">
      <c r="A54" s="13" t="s">
        <v>724</v>
      </c>
      <c r="B54" s="13" t="s">
        <v>714</v>
      </c>
      <c r="C54" s="13">
        <v>2012</v>
      </c>
      <c r="D54" s="13">
        <v>1926</v>
      </c>
      <c r="E54" s="13">
        <v>2010</v>
      </c>
      <c r="F54" t="s">
        <v>722</v>
      </c>
      <c r="G54" s="29" t="str">
        <f>VLOOKUP(F54,AddInfo!$A:$F,5,FALSE)</f>
        <v>1_clear</v>
      </c>
      <c r="H54" s="29" t="str">
        <f>VLOOKUP(F54,AddInfo!$A:$F,3,FALSE)</f>
        <v>Predictor</v>
      </c>
      <c r="I54" s="29" t="str">
        <f>VLOOKUP(F54,BasicInfo!$A:$G,7,FALSE)</f>
        <v>Tab2 t-stat 5.79</v>
      </c>
    </row>
    <row r="55" spans="1:9" ht="15.75" x14ac:dyDescent="0.25">
      <c r="A55" s="13" t="s">
        <v>719</v>
      </c>
      <c r="B55" s="13" t="s">
        <v>714</v>
      </c>
      <c r="C55" s="13">
        <v>2010</v>
      </c>
      <c r="D55" s="13">
        <v>1963</v>
      </c>
      <c r="E55" s="13">
        <v>2008</v>
      </c>
      <c r="F55" s="29" t="s">
        <v>718</v>
      </c>
      <c r="G55" s="29" t="str">
        <f>VLOOKUP(F55,AddInfo!$A:$F,5,FALSE)</f>
        <v>1_clear</v>
      </c>
      <c r="H55" s="29" t="str">
        <f>VLOOKUP(F55,AddInfo!$A:$F,3,FALSE)</f>
        <v>Predictor</v>
      </c>
      <c r="I55" s="29" t="str">
        <f>VLOOKUP(F55,BasicInfo!$A:$G,7,FALSE)</f>
        <v>t=3.38 in port sort</v>
      </c>
    </row>
    <row r="56" spans="1:9" ht="15.75" x14ac:dyDescent="0.25">
      <c r="A56" s="13" t="s">
        <v>716</v>
      </c>
      <c r="B56" s="13" t="s">
        <v>1880</v>
      </c>
      <c r="C56" s="13">
        <v>2013</v>
      </c>
      <c r="D56" s="13">
        <v>1962</v>
      </c>
      <c r="E56" s="13">
        <v>2010</v>
      </c>
      <c r="F56" t="s">
        <v>713</v>
      </c>
      <c r="G56" s="29" t="str">
        <f>VLOOKUP(F56,AddInfo!$A:$F,5,FALSE)</f>
        <v>1_clear</v>
      </c>
      <c r="H56" s="29" t="str">
        <f>VLOOKUP(F56,AddInfo!$A:$F,3,FALSE)</f>
        <v>Predictor</v>
      </c>
      <c r="I56" s="29" t="str">
        <f>VLOOKUP(F56,BasicInfo!$A:$G,7,FALSE)</f>
        <v>t=2.5 in VW LS quint</v>
      </c>
    </row>
    <row r="57" spans="1:9" ht="15.75" x14ac:dyDescent="0.25">
      <c r="A57" s="13" t="s">
        <v>766</v>
      </c>
      <c r="B57" s="13" t="s">
        <v>1233</v>
      </c>
      <c r="C57" s="13">
        <v>2007</v>
      </c>
      <c r="D57" s="13">
        <v>1961</v>
      </c>
      <c r="E57" s="13">
        <v>2001</v>
      </c>
      <c r="F57" s="29" t="s">
        <v>764</v>
      </c>
      <c r="G57" s="29" t="str">
        <f>VLOOKUP(F57,AddInfo!$A:$F,5,FALSE)</f>
        <v>1_clear</v>
      </c>
      <c r="H57" s="29" t="str">
        <f>VLOOKUP(F57,AddInfo!$A:$F,3,FALSE)</f>
        <v>Predictor</v>
      </c>
      <c r="I57" s="29" t="str">
        <f>VLOOKUP(F57,BasicInfo!$A:$G,7,FALSE)</f>
        <v>t=3.0 in double sort</v>
      </c>
    </row>
    <row r="58" spans="1:9" ht="15.75" x14ac:dyDescent="0.25">
      <c r="A58" s="13" t="s">
        <v>763</v>
      </c>
      <c r="B58" s="13" t="s">
        <v>1884</v>
      </c>
      <c r="C58" s="13">
        <v>2007</v>
      </c>
      <c r="D58" s="13">
        <v>1961</v>
      </c>
      <c r="E58" s="13">
        <v>2002</v>
      </c>
      <c r="F58" s="29" t="s">
        <v>760</v>
      </c>
      <c r="G58" s="29" t="str">
        <f>VLOOKUP(F58,AddInfo!$A:$F,5,FALSE)</f>
        <v>1_clear</v>
      </c>
      <c r="H58" s="29" t="str">
        <f>VLOOKUP(F58,AddInfo!$A:$F,3,FALSE)</f>
        <v>Predictor</v>
      </c>
      <c r="I58" s="29" t="str">
        <f>VLOOKUP(F58,BasicInfo!$A:$G,7,FALSE)</f>
        <v>t=4.1 in univariate reg</v>
      </c>
    </row>
    <row r="59" spans="1:9" ht="15.75" x14ac:dyDescent="0.25">
      <c r="A59" s="13" t="s">
        <v>774</v>
      </c>
      <c r="B59" s="13" t="s">
        <v>772</v>
      </c>
      <c r="C59" s="13">
        <v>2000</v>
      </c>
      <c r="D59" s="13">
        <v>1976</v>
      </c>
      <c r="E59" s="13">
        <v>1996</v>
      </c>
      <c r="F59" t="s">
        <v>771</v>
      </c>
      <c r="G59" s="29" t="str">
        <f>VLOOKUP(F59,AddInfo!$A:$F,5,FALSE)</f>
        <v>1_clear</v>
      </c>
      <c r="H59" s="29" t="str">
        <f>VLOOKUP(F59,AddInfo!$A:$F,3,FALSE)</f>
        <v>Predictor</v>
      </c>
      <c r="I59" s="29" t="str">
        <f>VLOOKUP(F59,BasicInfo!$A:$G,7,FALSE)</f>
        <v>t=5.59 in port sort nonstandard data lag</v>
      </c>
    </row>
    <row r="60" spans="1:9" ht="15.75" x14ac:dyDescent="0.25">
      <c r="A60" s="13" t="s">
        <v>780</v>
      </c>
      <c r="B60" s="13" t="s">
        <v>778</v>
      </c>
      <c r="C60" s="13">
        <v>2008</v>
      </c>
      <c r="D60" s="13">
        <v>1970</v>
      </c>
      <c r="E60" s="13">
        <v>2003</v>
      </c>
      <c r="F60" t="s">
        <v>777</v>
      </c>
      <c r="G60" s="29" t="str">
        <f>VLOOKUP(F60,AddInfo!$A:$F,5,FALSE)</f>
        <v>1_clear</v>
      </c>
      <c r="H60" s="29" t="str">
        <f>VLOOKUP(F60,AddInfo!$A:$F,3,FALSE)</f>
        <v>Predictor</v>
      </c>
      <c r="I60" s="29" t="str">
        <f>VLOOKUP(F60,BasicInfo!$A:$G,7,FALSE)</f>
        <v>t=7.08 in univariate reg</v>
      </c>
    </row>
    <row r="61" spans="1:9" ht="15.75" x14ac:dyDescent="0.25">
      <c r="A61" s="13" t="s">
        <v>817</v>
      </c>
      <c r="B61" s="13" t="s">
        <v>812</v>
      </c>
      <c r="C61" s="13">
        <v>1991</v>
      </c>
      <c r="D61" s="13">
        <v>1975</v>
      </c>
      <c r="E61" s="13">
        <v>1984</v>
      </c>
      <c r="F61" t="s">
        <v>815</v>
      </c>
      <c r="G61" s="29" t="str">
        <f>VLOOKUP(F61,AddInfo!$A:$F,5,FALSE)</f>
        <v>1_clear</v>
      </c>
      <c r="H61" s="29" t="str">
        <f>VLOOKUP(F61,AddInfo!$A:$F,3,FALSE)</f>
        <v>Predictor</v>
      </c>
      <c r="I61" s="29" t="str">
        <f>VLOOKUP(F61,BasicInfo!$A:$G,7,FALSE)</f>
        <v>t=4 in event study</v>
      </c>
    </row>
    <row r="62" spans="1:9" ht="15.75" x14ac:dyDescent="0.25">
      <c r="A62" s="13" t="s">
        <v>823</v>
      </c>
      <c r="B62" s="13" t="s">
        <v>1860</v>
      </c>
      <c r="C62" s="13">
        <v>1996</v>
      </c>
      <c r="D62" s="13">
        <v>1962</v>
      </c>
      <c r="E62" s="13">
        <v>1991</v>
      </c>
      <c r="F62" t="s">
        <v>823</v>
      </c>
      <c r="G62" s="29" t="str">
        <f>VLOOKUP(F62,AddInfo!$A:$F,5,FALSE)</f>
        <v>1_clear</v>
      </c>
      <c r="H62" s="29" t="str">
        <f>VLOOKUP(F62,AddInfo!$A:$F,3,FALSE)</f>
        <v>Predictor</v>
      </c>
      <c r="I62" s="29" t="str">
        <f>VLOOKUP(F62,BasicInfo!$A:$G,7,FALSE)</f>
        <v>t &gt; 4 in port sort CAPM alpha 12 month holding</v>
      </c>
    </row>
    <row r="63" spans="1:9" ht="15.75" x14ac:dyDescent="0.25">
      <c r="A63" s="13" t="s">
        <v>832</v>
      </c>
      <c r="B63" s="13" t="s">
        <v>828</v>
      </c>
      <c r="C63" s="13">
        <v>2008</v>
      </c>
      <c r="D63" s="13">
        <v>1984</v>
      </c>
      <c r="E63" s="13">
        <v>2002</v>
      </c>
      <c r="F63" s="3" t="s">
        <v>831</v>
      </c>
      <c r="G63" s="29" t="str">
        <f>VLOOKUP(F63,AddInfo!$A:$F,5,FALSE)</f>
        <v>1_clear</v>
      </c>
      <c r="H63" s="29" t="str">
        <f>VLOOKUP(F63,AddInfo!$A:$F,3,FALSE)</f>
        <v>Predictor</v>
      </c>
      <c r="I63" s="29" t="str">
        <f>VLOOKUP(F63,BasicInfo!$A:$G,7,FALSE)</f>
        <v>t=5 in mv reg</v>
      </c>
    </row>
    <row r="64" spans="1:9" ht="15.75" x14ac:dyDescent="0.25">
      <c r="A64" s="13" t="s">
        <v>847</v>
      </c>
      <c r="B64" s="13" t="s">
        <v>828</v>
      </c>
      <c r="C64" s="13">
        <v>2008</v>
      </c>
      <c r="D64" s="13">
        <v>1984</v>
      </c>
      <c r="E64" s="13">
        <v>2002</v>
      </c>
      <c r="F64" t="s">
        <v>846</v>
      </c>
      <c r="G64" s="29" t="str">
        <f>VLOOKUP(F64,AddInfo!$A:$F,5,FALSE)</f>
        <v>1_clear</v>
      </c>
      <c r="H64" s="29" t="str">
        <f>VLOOKUP(F64,AddInfo!$A:$F,3,FALSE)</f>
        <v>Predictor</v>
      </c>
      <c r="I64" s="29" t="str">
        <f>VLOOKUP(F64,BasicInfo!$A:$G,7,FALSE)</f>
        <v>t=4.3 in mv reg</v>
      </c>
    </row>
    <row r="65" spans="1:10" ht="15.75" x14ac:dyDescent="0.25">
      <c r="A65" s="13" t="s">
        <v>839</v>
      </c>
      <c r="B65" s="13" t="s">
        <v>828</v>
      </c>
      <c r="C65" s="13">
        <v>2008</v>
      </c>
      <c r="D65" s="13">
        <v>1984</v>
      </c>
      <c r="E65" s="13">
        <v>2002</v>
      </c>
      <c r="F65" t="s">
        <v>837</v>
      </c>
      <c r="G65" s="29" t="str">
        <f>VLOOKUP(F65,AddInfo!$A:$F,5,FALSE)</f>
        <v>1_clear</v>
      </c>
      <c r="H65" s="29" t="str">
        <f>VLOOKUP(F65,AddInfo!$A:$F,3,FALSE)</f>
        <v>Predictor</v>
      </c>
      <c r="I65" s="29" t="str">
        <f>VLOOKUP(F65,BasicInfo!$A:$G,7,FALSE)</f>
        <v>t=4.6 in mv reg</v>
      </c>
    </row>
    <row r="66" spans="1:10" ht="15.75" x14ac:dyDescent="0.25">
      <c r="A66" s="13" t="s">
        <v>858</v>
      </c>
      <c r="B66" s="13" t="s">
        <v>1881</v>
      </c>
      <c r="C66" s="13">
        <v>2002</v>
      </c>
      <c r="D66" s="13">
        <v>1970</v>
      </c>
      <c r="E66" s="13">
        <v>1997</v>
      </c>
      <c r="F66" s="29" t="s">
        <v>855</v>
      </c>
      <c r="G66" s="29" t="str">
        <f>VLOOKUP(F66,AddInfo!$A:$F,5,FALSE)</f>
        <v>1_clear</v>
      </c>
      <c r="H66" s="29" t="str">
        <f>VLOOKUP(F66,AddInfo!$A:$F,3,FALSE)</f>
        <v>Predictor</v>
      </c>
      <c r="I66" s="29" t="str">
        <f>VLOOKUP(F66,BasicInfo!$A:$G,7,FALSE)</f>
        <v>t&gt;2.6 in port sort</v>
      </c>
    </row>
    <row r="67" spans="1:10" ht="15.75" x14ac:dyDescent="0.25">
      <c r="A67" s="13" t="s">
        <v>863</v>
      </c>
      <c r="B67" s="13" t="s">
        <v>1265</v>
      </c>
      <c r="C67" s="13">
        <v>2004</v>
      </c>
      <c r="D67" s="13">
        <v>1973</v>
      </c>
      <c r="E67" s="13">
        <v>1996</v>
      </c>
      <c r="F67" t="s">
        <v>863</v>
      </c>
      <c r="G67" s="29" t="str">
        <f>VLOOKUP(F67,AddInfo!$A:$F,5,FALSE)</f>
        <v>1_clear</v>
      </c>
      <c r="H67" s="29" t="str">
        <f>VLOOKUP(F67,AddInfo!$A:$F,3,FALSE)</f>
        <v>Predictor</v>
      </c>
      <c r="I67" s="29" t="str">
        <f>VLOOKUP(F67,BasicInfo!$A:$G,7,FALSE)</f>
        <v>t=2.86 in VW port sort</v>
      </c>
    </row>
    <row r="68" spans="1:10" ht="15.75" x14ac:dyDescent="0.25">
      <c r="A68" s="13" t="s">
        <v>912</v>
      </c>
      <c r="B68" s="13" t="s">
        <v>910</v>
      </c>
      <c r="C68" s="13">
        <v>2994</v>
      </c>
      <c r="D68" s="13">
        <v>1983</v>
      </c>
      <c r="E68" s="13">
        <v>2001</v>
      </c>
      <c r="F68" t="s">
        <v>909</v>
      </c>
      <c r="G68" s="29" t="str">
        <f>VLOOKUP(F68,AddInfo!$A:$F,5,FALSE)</f>
        <v>1_clear</v>
      </c>
      <c r="H68" s="29" t="str">
        <f>VLOOKUP(F68,AddInfo!$A:$F,3,FALSE)</f>
        <v>Predictor</v>
      </c>
      <c r="I68" s="29" t="str">
        <f>VLOOKUP(F68,BasicInfo!$A:$G,7,FALSE)</f>
        <v>t = 7.21 in long portfolio</v>
      </c>
    </row>
    <row r="69" spans="1:10" ht="15.75" x14ac:dyDescent="0.25">
      <c r="A69" s="13" t="s">
        <v>79</v>
      </c>
      <c r="B69" s="13"/>
      <c r="C69" s="13">
        <v>2002</v>
      </c>
      <c r="D69" s="13">
        <v>1964</v>
      </c>
      <c r="E69" s="13">
        <v>1997</v>
      </c>
      <c r="F69" t="s">
        <v>75</v>
      </c>
      <c r="G69" s="29" t="str">
        <f>VLOOKUP(F69,AddInfo!$A:$F,5,FALSE)</f>
        <v>1_clear</v>
      </c>
      <c r="H69" s="29" t="str">
        <f>VLOOKUP(F69,AddInfo!$A:$F,3,FALSE)</f>
        <v>Predictor</v>
      </c>
      <c r="I69" s="29" t="str">
        <f>VLOOKUP(F69,BasicInfo!$A:$G,7,FALSE)</f>
        <v>t=6.6 in univariate reg</v>
      </c>
    </row>
    <row r="70" spans="1:10" ht="15.75" x14ac:dyDescent="0.25">
      <c r="A70" s="13" t="s">
        <v>43</v>
      </c>
      <c r="B70" s="13" t="s">
        <v>1908</v>
      </c>
      <c r="C70" s="13">
        <v>1998</v>
      </c>
      <c r="D70" s="13">
        <v>1974</v>
      </c>
      <c r="E70" s="13">
        <v>1988</v>
      </c>
      <c r="F70" s="29" t="s">
        <v>41</v>
      </c>
      <c r="G70" s="29" t="str">
        <f>VLOOKUP(F70,AddInfo!$A:$F,5,FALSE)</f>
        <v>2_likely</v>
      </c>
      <c r="H70" s="29" t="str">
        <f>VLOOKUP(F70,AddInfo!$A:$F,3,FALSE)</f>
        <v>Predictor</v>
      </c>
      <c r="I70" s="29" t="str">
        <f>VLOOKUP(F70,BasicInfo!$A:$G,7,FALSE)</f>
        <v>t=2.4 in mv reg</v>
      </c>
      <c r="J70" s="29"/>
    </row>
    <row r="71" spans="1:10" ht="15.75" x14ac:dyDescent="0.25">
      <c r="A71" s="13" t="s">
        <v>50</v>
      </c>
      <c r="B71" s="13" t="s">
        <v>1908</v>
      </c>
      <c r="C71" s="13">
        <v>1998</v>
      </c>
      <c r="D71" s="13">
        <v>1974</v>
      </c>
      <c r="E71" s="13">
        <v>1988</v>
      </c>
      <c r="F71" t="s">
        <v>48</v>
      </c>
      <c r="G71" s="29" t="str">
        <f>VLOOKUP(F71,AddInfo!$A:$F,5,FALSE)</f>
        <v>2_likely</v>
      </c>
      <c r="H71" s="29" t="str">
        <f>VLOOKUP(F71,AddInfo!$A:$F,3,FALSE)</f>
        <v>Predictor</v>
      </c>
      <c r="I71" s="29" t="str">
        <f>VLOOKUP(F71,BasicInfo!$A:$G,7,FALSE)</f>
        <v>t=2.1 in mv reg</v>
      </c>
    </row>
    <row r="72" spans="1:10" ht="15.75" x14ac:dyDescent="0.25">
      <c r="A72" s="13" t="s">
        <v>84</v>
      </c>
      <c r="B72" s="13" t="s">
        <v>82</v>
      </c>
      <c r="C72" s="13">
        <v>1986</v>
      </c>
      <c r="D72" s="13">
        <v>1961</v>
      </c>
      <c r="E72" s="13">
        <v>1980</v>
      </c>
      <c r="F72" t="s">
        <v>81</v>
      </c>
      <c r="G72" s="29" t="str">
        <f>VLOOKUP(F72,AddInfo!$A:$F,5,FALSE)</f>
        <v>2_likely</v>
      </c>
      <c r="H72" s="29" t="str">
        <f>VLOOKUP(F72,AddInfo!$A:$F,3,FALSE)</f>
        <v>Predictor</v>
      </c>
      <c r="I72" s="29" t="str">
        <f>VLOOKUP(F72,BasicInfo!$A:$G,7,FALSE)</f>
        <v>strong port sorts but no LS special data</v>
      </c>
    </row>
    <row r="73" spans="1:10" ht="15.75" x14ac:dyDescent="0.25">
      <c r="A73" s="13" t="s">
        <v>144</v>
      </c>
      <c r="B73" s="13" t="s">
        <v>1901</v>
      </c>
      <c r="C73" s="13">
        <v>1996</v>
      </c>
      <c r="D73" s="13">
        <v>1979</v>
      </c>
      <c r="E73" s="13">
        <v>1991</v>
      </c>
      <c r="F73" t="s">
        <v>140</v>
      </c>
      <c r="G73" s="29" t="str">
        <f>VLOOKUP(F73,AddInfo!$A:$F,5,FALSE)</f>
        <v>2_likely</v>
      </c>
      <c r="H73" s="29" t="str">
        <f>VLOOKUP(F73,AddInfo!$A:$F,3,FALSE)</f>
        <v>Predictor</v>
      </c>
      <c r="I73" s="29" t="str">
        <f>VLOOKUP(F73,BasicInfo!$A:$G,7,FALSE)</f>
        <v>t=2.5 in mv reg</v>
      </c>
    </row>
    <row r="74" spans="1:10" ht="15.75" x14ac:dyDescent="0.25">
      <c r="A74" s="13" t="s">
        <v>157</v>
      </c>
      <c r="B74" s="13" t="s">
        <v>150</v>
      </c>
      <c r="C74" s="13">
        <v>2001</v>
      </c>
      <c r="D74" s="13">
        <v>1964</v>
      </c>
      <c r="E74" s="13">
        <v>1971</v>
      </c>
      <c r="F74" s="3" t="s">
        <v>4949</v>
      </c>
      <c r="G74" s="29" t="str">
        <f>VLOOKUP(F74,AddInfo!$A:$F,5,FALSE)</f>
        <v>2_likely</v>
      </c>
      <c r="H74" s="29" t="str">
        <f>VLOOKUP(F74,AddInfo!$A:$F,3,FALSE)</f>
        <v>Predictor</v>
      </c>
      <c r="I74" s="29" t="str">
        <f>VLOOKUP(F74,BasicInfo!$A:$G,7,FALSE)</f>
        <v>t&gt;8 in 3-day event study</v>
      </c>
      <c r="J74" t="s">
        <v>5317</v>
      </c>
    </row>
    <row r="75" spans="1:10" ht="15.75" x14ac:dyDescent="0.25">
      <c r="A75" s="13" t="s">
        <v>160</v>
      </c>
      <c r="B75" s="13" t="s">
        <v>150</v>
      </c>
      <c r="C75" s="13">
        <v>2001</v>
      </c>
      <c r="D75" s="13">
        <v>1985</v>
      </c>
      <c r="E75" s="13">
        <v>1996</v>
      </c>
      <c r="F75" s="3" t="s">
        <v>4950</v>
      </c>
      <c r="G75" s="29" t="str">
        <f>VLOOKUP(F75,AddInfo!$A:$F,5,FALSE)</f>
        <v>2_likely</v>
      </c>
      <c r="H75" s="29" t="str">
        <f>VLOOKUP(F75,AddInfo!$A:$F,3,FALSE)</f>
        <v>Predictor</v>
      </c>
      <c r="I75" s="29" t="str">
        <f>VLOOKUP(F75,BasicInfo!$A:$G,7,FALSE)</f>
        <v>t&gt;8 in 3-day event study</v>
      </c>
      <c r="J75" t="s">
        <v>5317</v>
      </c>
    </row>
    <row r="76" spans="1:10" ht="15.75" x14ac:dyDescent="0.25">
      <c r="A76" s="13" t="s">
        <v>163</v>
      </c>
      <c r="B76" s="13" t="s">
        <v>1877</v>
      </c>
      <c r="C76" s="13">
        <v>1984</v>
      </c>
      <c r="D76" s="13">
        <v>1931</v>
      </c>
      <c r="E76" s="13">
        <v>1982</v>
      </c>
      <c r="F76" t="s">
        <v>161</v>
      </c>
      <c r="G76" s="29" t="str">
        <f>VLOOKUP(F76,AddInfo!$A:$F,5,FALSE)</f>
        <v>2_likely</v>
      </c>
      <c r="H76" s="29" t="str">
        <f>VLOOKUP(F76,AddInfo!$A:$F,3,FALSE)</f>
        <v>Predictor</v>
      </c>
      <c r="I76" s="29" t="str">
        <f>VLOOKUP(F76,BasicInfo!$A:$G,7,FALSE)</f>
        <v>t=2.5 in reg nonstandard data</v>
      </c>
    </row>
    <row r="77" spans="1:10" ht="15.75" x14ac:dyDescent="0.25">
      <c r="A77" s="13" t="s">
        <v>258</v>
      </c>
      <c r="B77" s="13" t="s">
        <v>1861</v>
      </c>
      <c r="C77" s="13">
        <v>2001</v>
      </c>
      <c r="D77" s="13">
        <v>1975</v>
      </c>
      <c r="E77" s="13">
        <v>1996</v>
      </c>
      <c r="F77" s="29" t="s">
        <v>255</v>
      </c>
      <c r="G77" s="29" t="str">
        <f>VLOOKUP(F77,AddInfo!$A:$F,5,FALSE)</f>
        <v>2_likely</v>
      </c>
      <c r="H77" s="29" t="str">
        <f>VLOOKUP(F77,AddInfo!$A:$F,3,FALSE)</f>
        <v>Predictor</v>
      </c>
      <c r="I77" s="29" t="str">
        <f>VLOOKUP(F77,BasicInfo!$A:$G,7,FALSE)</f>
        <v xml:space="preserve">53 bps spread but no t-stat </v>
      </c>
    </row>
    <row r="78" spans="1:10" ht="15.75" x14ac:dyDescent="0.25">
      <c r="A78" s="13" t="s">
        <v>310</v>
      </c>
      <c r="B78" s="13" t="s">
        <v>1905</v>
      </c>
      <c r="C78" s="13">
        <v>1993</v>
      </c>
      <c r="D78" s="13">
        <v>1965</v>
      </c>
      <c r="E78" s="13">
        <v>1988</v>
      </c>
      <c r="F78" t="s">
        <v>308</v>
      </c>
      <c r="G78" s="29" t="str">
        <f>VLOOKUP(F78,AddInfo!$A:$F,5,FALSE)</f>
        <v>2_likely</v>
      </c>
      <c r="H78" s="29" t="str">
        <f>VLOOKUP(F78,AddInfo!$A:$F,3,FALSE)</f>
        <v>Predictor</v>
      </c>
      <c r="I78" s="29" t="str">
        <f>VLOOKUP(F78,BasicInfo!$A:$G,7,FALSE)</f>
        <v>t=2.3 in event study</v>
      </c>
    </row>
    <row r="79" spans="1:10" ht="15.75" x14ac:dyDescent="0.25">
      <c r="A79" s="13" t="s">
        <v>346</v>
      </c>
      <c r="B79" s="13" t="s">
        <v>344</v>
      </c>
      <c r="C79" s="13">
        <v>2001</v>
      </c>
      <c r="D79" s="13">
        <v>1962</v>
      </c>
      <c r="E79" s="13">
        <v>1993</v>
      </c>
      <c r="F79" t="s">
        <v>343</v>
      </c>
      <c r="G79" s="29" t="str">
        <f>VLOOKUP(F79,AddInfo!$A:$F,5,FALSE)</f>
        <v>2_likely</v>
      </c>
      <c r="H79" s="29" t="str">
        <f>VLOOKUP(F79,AddInfo!$A:$F,3,FALSE)</f>
        <v>Predictor</v>
      </c>
      <c r="I79" s="29" t="str">
        <f>VLOOKUP(F79,BasicInfo!$A:$G,7,FALSE)</f>
        <v>35 bps spread in port sort</v>
      </c>
    </row>
    <row r="80" spans="1:10" ht="15.75" x14ac:dyDescent="0.25">
      <c r="A80" s="13" t="s">
        <v>407</v>
      </c>
      <c r="B80" s="13" t="s">
        <v>405</v>
      </c>
      <c r="C80" s="13">
        <v>2003</v>
      </c>
      <c r="D80" s="13">
        <v>1964</v>
      </c>
      <c r="E80" s="13">
        <v>1993</v>
      </c>
      <c r="F80" t="s">
        <v>404</v>
      </c>
      <c r="G80" s="29" t="str">
        <f>VLOOKUP(F80,AddInfo!$A:$F,5,FALSE)</f>
        <v>2_likely</v>
      </c>
      <c r="H80" s="29" t="str">
        <f>VLOOKUP(F80,AddInfo!$A:$F,3,FALSE)</f>
        <v>Predictor</v>
      </c>
      <c r="I80" s="29" t="str">
        <f>VLOOKUP(F80,BasicInfo!$A:$G,7,FALSE)</f>
        <v>61 bps spread in long-short</v>
      </c>
    </row>
    <row r="81" spans="1:10" ht="15.75" x14ac:dyDescent="0.25">
      <c r="A81" s="13" t="s">
        <v>428</v>
      </c>
      <c r="B81" s="13" t="s">
        <v>429</v>
      </c>
      <c r="C81" s="13">
        <v>1973</v>
      </c>
      <c r="D81" s="13">
        <v>1926</v>
      </c>
      <c r="E81" s="13">
        <v>1968</v>
      </c>
      <c r="F81" t="s">
        <v>428</v>
      </c>
      <c r="G81" s="29" t="str">
        <f>VLOOKUP(F81,AddInfo!$A:$F,5,FALSE)</f>
        <v>2_likely</v>
      </c>
      <c r="H81" s="29" t="str">
        <f>VLOOKUP(F81,AddInfo!$A:$F,3,FALSE)</f>
        <v>Predictor</v>
      </c>
      <c r="I81" s="29" t="str">
        <f>VLOOKUP(F81,BasicInfo!$A:$G,7,FALSE)</f>
        <v xml:space="preserve">t=2.6 univar reg </v>
      </c>
    </row>
    <row r="82" spans="1:10" ht="15.75" x14ac:dyDescent="0.25">
      <c r="A82" s="13" t="s">
        <v>476</v>
      </c>
      <c r="B82" s="13" t="s">
        <v>1862</v>
      </c>
      <c r="C82" s="13">
        <v>1998</v>
      </c>
      <c r="D82" s="13">
        <v>1975</v>
      </c>
      <c r="E82" s="13">
        <v>1993</v>
      </c>
      <c r="F82" t="s">
        <v>475</v>
      </c>
      <c r="G82" s="29" t="str">
        <f>VLOOKUP(F82,AddInfo!$A:$F,5,FALSE)</f>
        <v>2_likely</v>
      </c>
      <c r="H82" s="29" t="str">
        <f>VLOOKUP(F82,AddInfo!$A:$F,3,FALSE)</f>
        <v>Predictor</v>
      </c>
      <c r="I82" s="29" t="str">
        <f>VLOOKUP(F82,BasicInfo!$A:$G,7,FALSE)</f>
        <v>p&lt;0.01 in port sort but nonstandard stats</v>
      </c>
    </row>
    <row r="83" spans="1:10" ht="15.75" x14ac:dyDescent="0.25">
      <c r="A83" s="13" t="s">
        <v>480</v>
      </c>
      <c r="B83" s="13" t="s">
        <v>479</v>
      </c>
      <c r="C83" s="13">
        <v>2006</v>
      </c>
      <c r="D83" s="13">
        <v>1980</v>
      </c>
      <c r="E83" s="13">
        <v>2002</v>
      </c>
      <c r="F83" t="s">
        <v>478</v>
      </c>
      <c r="G83" s="29" t="str">
        <f>VLOOKUP(F83,AddInfo!$A:$F,5,FALSE)</f>
        <v>2_likely</v>
      </c>
      <c r="H83" s="29" t="str">
        <f>VLOOKUP(F83,AddInfo!$A:$F,3,FALSE)</f>
        <v>Predictor</v>
      </c>
      <c r="I83" s="29" t="str">
        <f>VLOOKUP(F83,BasicInfo!$A:$G,7,FALSE)</f>
        <v>49 bps long-short</v>
      </c>
    </row>
    <row r="84" spans="1:10" ht="15.75" x14ac:dyDescent="0.25">
      <c r="A84" s="13" t="s">
        <v>487</v>
      </c>
      <c r="B84" s="13" t="s">
        <v>485</v>
      </c>
      <c r="C84" s="13">
        <v>2004</v>
      </c>
      <c r="D84" s="13">
        <v>1963</v>
      </c>
      <c r="E84" s="13">
        <v>2001</v>
      </c>
      <c r="F84" t="s">
        <v>484</v>
      </c>
      <c r="G84" s="29" t="str">
        <f>VLOOKUP(F84,AddInfo!$A:$F,5,FALSE)</f>
        <v>2_likely</v>
      </c>
      <c r="H84" s="29" t="str">
        <f>VLOOKUP(F84,AddInfo!$A:$F,3,FALSE)</f>
        <v>Predictor</v>
      </c>
      <c r="I84" s="29" t="str">
        <f>VLOOKUP(F84,BasicInfo!$A:$G,7,FALSE)</f>
        <v>t=2.0 in long-short</v>
      </c>
    </row>
    <row r="85" spans="1:10" ht="15.75" x14ac:dyDescent="0.25">
      <c r="A85" s="13" t="s">
        <v>524</v>
      </c>
      <c r="B85" s="13" t="s">
        <v>525</v>
      </c>
      <c r="C85" s="13">
        <v>2000</v>
      </c>
      <c r="D85" s="13">
        <v>1963</v>
      </c>
      <c r="E85" s="13">
        <v>1993</v>
      </c>
      <c r="F85" t="s">
        <v>524</v>
      </c>
      <c r="G85" s="29" t="str">
        <f>VLOOKUP(F85,AddInfo!$A:$F,5,FALSE)</f>
        <v>2_likely</v>
      </c>
      <c r="H85" s="29" t="str">
        <f>VLOOKUP(F85,AddInfo!$A:$F,3,FALSE)</f>
        <v>Predictor</v>
      </c>
      <c r="I85" s="29" t="str">
        <f>VLOOKUP(F85,BasicInfo!$A:$G,7,FALSE)</f>
        <v>p-val&lt;0.05 in long-short</v>
      </c>
    </row>
    <row r="86" spans="1:10" ht="15.75" x14ac:dyDescent="0.25">
      <c r="A86" s="13" t="s">
        <v>533</v>
      </c>
      <c r="B86" s="13" t="s">
        <v>1865</v>
      </c>
      <c r="C86" s="13">
        <v>1996</v>
      </c>
      <c r="D86" s="13">
        <v>1979</v>
      </c>
      <c r="E86" s="13">
        <v>1993</v>
      </c>
      <c r="F86" t="s">
        <v>531</v>
      </c>
      <c r="G86" s="29" t="str">
        <f>VLOOKUP(F86,AddInfo!$A:$F,5,FALSE)</f>
        <v>2_likely</v>
      </c>
      <c r="H86" s="29" t="str">
        <f>VLOOKUP(F86,AddInfo!$A:$F,3,FALSE)</f>
        <v>Predictor</v>
      </c>
      <c r="I86" s="29" t="str">
        <f>VLOOKUP(F86,BasicInfo!$A:$G,7,FALSE)</f>
        <v>t=4.5 in mv reg nonstandard</v>
      </c>
    </row>
    <row r="87" spans="1:10" ht="15.75" x14ac:dyDescent="0.25">
      <c r="A87" s="13" t="s">
        <v>536</v>
      </c>
      <c r="B87" s="13" t="s">
        <v>1865</v>
      </c>
      <c r="C87" s="13">
        <v>1996</v>
      </c>
      <c r="D87" s="13">
        <v>1979</v>
      </c>
      <c r="E87" s="13">
        <v>1993</v>
      </c>
      <c r="F87" t="s">
        <v>534</v>
      </c>
      <c r="G87" s="29" t="str">
        <f>VLOOKUP(F87,AddInfo!$A:$F,5,FALSE)</f>
        <v>2_likely</v>
      </c>
      <c r="H87" s="29" t="str">
        <f>VLOOKUP(F87,AddInfo!$A:$F,3,FALSE)</f>
        <v>Predictor</v>
      </c>
      <c r="I87" s="29" t="str">
        <f>VLOOKUP(F87,BasicInfo!$A:$G,7,FALSE)</f>
        <v>t=2.5 in mv reg nonstandard</v>
      </c>
    </row>
    <row r="88" spans="1:10" ht="15.75" x14ac:dyDescent="0.25">
      <c r="A88" s="13" t="s">
        <v>544</v>
      </c>
      <c r="B88" s="13" t="s">
        <v>1865</v>
      </c>
      <c r="C88" s="13">
        <v>1996</v>
      </c>
      <c r="D88" s="13">
        <v>1979</v>
      </c>
      <c r="E88" s="13">
        <v>1993</v>
      </c>
      <c r="F88" t="s">
        <v>542</v>
      </c>
      <c r="G88" s="29" t="str">
        <f>VLOOKUP(F88,AddInfo!$A:$F,5,FALSE)</f>
        <v>2_likely</v>
      </c>
      <c r="H88" s="29" t="str">
        <f>VLOOKUP(F88,AddInfo!$A:$F,3,FALSE)</f>
        <v>Predictor</v>
      </c>
      <c r="I88" s="29" t="str">
        <f>VLOOKUP(F88,BasicInfo!$A:$G,7,FALSE)</f>
        <v>t=4 in mv reg nonstandard</v>
      </c>
    </row>
    <row r="89" spans="1:10" ht="15.75" x14ac:dyDescent="0.25">
      <c r="A89" s="13" t="s">
        <v>541</v>
      </c>
      <c r="B89" s="13" t="s">
        <v>1865</v>
      </c>
      <c r="C89" s="13">
        <v>1996</v>
      </c>
      <c r="D89" s="13">
        <v>1979</v>
      </c>
      <c r="E89" s="13">
        <v>1993</v>
      </c>
      <c r="F89" s="29" t="s">
        <v>540</v>
      </c>
      <c r="G89" s="29" t="str">
        <f>VLOOKUP(F89,AddInfo!$A:$F,5,FALSE)</f>
        <v>2_likely</v>
      </c>
      <c r="H89" s="29" t="str">
        <f>VLOOKUP(F89,AddInfo!$A:$F,3,FALSE)</f>
        <v>Predictor</v>
      </c>
      <c r="I89" s="29" t="str">
        <f>VLOOKUP(F89,BasicInfo!$A:$G,7,FALSE)</f>
        <v>t=3 in mv reg nonstandard</v>
      </c>
    </row>
    <row r="90" spans="1:10" ht="15.75" x14ac:dyDescent="0.25">
      <c r="A90" s="13" t="s">
        <v>590</v>
      </c>
      <c r="B90" s="13" t="s">
        <v>1903</v>
      </c>
      <c r="C90" s="13">
        <v>1995</v>
      </c>
      <c r="D90" s="13">
        <v>1980</v>
      </c>
      <c r="E90" s="13">
        <v>1990</v>
      </c>
      <c r="F90" t="s">
        <v>588</v>
      </c>
      <c r="G90" s="29" t="str">
        <f>VLOOKUP(F90,AddInfo!$A:$F,5,FALSE)</f>
        <v>2_likely</v>
      </c>
      <c r="H90" s="29" t="str">
        <f>VLOOKUP(F90,AddInfo!$A:$F,3,FALSE)</f>
        <v>Predictor</v>
      </c>
      <c r="I90" s="29" t="str">
        <f>VLOOKUP(F90,BasicInfo!$A:$G,7,FALSE)</f>
        <v>t=1.85 in long - benchmark port</v>
      </c>
    </row>
    <row r="91" spans="1:10" ht="15.75" x14ac:dyDescent="0.25">
      <c r="A91" s="13" t="s">
        <v>338</v>
      </c>
      <c r="B91" s="13" t="s">
        <v>1891</v>
      </c>
      <c r="C91" s="13">
        <v>1993</v>
      </c>
      <c r="D91" s="13">
        <v>1964</v>
      </c>
      <c r="E91" s="13">
        <v>1989</v>
      </c>
      <c r="F91" s="10" t="s">
        <v>5193</v>
      </c>
      <c r="G91" s="29" t="str">
        <f>VLOOKUP(F91,AddInfo!$A:$F,5,FALSE)</f>
        <v>2_likely</v>
      </c>
      <c r="H91" s="29" t="str">
        <f>VLOOKUP(F91,AddInfo!$A:$F,3,FALSE)</f>
        <v>Predictor</v>
      </c>
      <c r="I91" s="29" t="str">
        <f>VLOOKUP(F91,BasicInfo!$A:$G,7,FALSE)</f>
        <v xml:space="preserve">large ret in similar long-short </v>
      </c>
      <c r="J91" t="s">
        <v>5192</v>
      </c>
    </row>
    <row r="92" spans="1:10" ht="15.75" x14ac:dyDescent="0.25">
      <c r="A92" s="13" t="s">
        <v>814</v>
      </c>
      <c r="B92" s="13" t="s">
        <v>812</v>
      </c>
      <c r="C92" s="13">
        <v>1991</v>
      </c>
      <c r="D92" s="13">
        <v>1975</v>
      </c>
      <c r="E92" s="13">
        <v>1984</v>
      </c>
      <c r="F92" t="s">
        <v>811</v>
      </c>
      <c r="G92" s="29" t="str">
        <f>VLOOKUP(F92,AddInfo!$A:$F,5,FALSE)</f>
        <v>2_likely</v>
      </c>
      <c r="H92" s="29" t="str">
        <f>VLOOKUP(F92,AddInfo!$A:$F,3,FALSE)</f>
        <v>Predictor</v>
      </c>
      <c r="I92" s="29" t="str">
        <f>VLOOKUP(F92,BasicInfo!$A:$G,7,FALSE)</f>
        <v>Event study, no t-stat</v>
      </c>
    </row>
    <row r="93" spans="1:10" ht="15.75" x14ac:dyDescent="0.25">
      <c r="A93" s="13" t="s">
        <v>854</v>
      </c>
      <c r="B93" s="13" t="s">
        <v>1869</v>
      </c>
      <c r="C93" s="13">
        <v>1999</v>
      </c>
      <c r="D93" s="13">
        <v>1975</v>
      </c>
      <c r="E93" s="13">
        <v>1989</v>
      </c>
      <c r="F93" t="s">
        <v>852</v>
      </c>
      <c r="G93" s="29" t="str">
        <f>VLOOKUP(F93,AddInfo!$A:$F,5,FALSE)</f>
        <v>2_likely</v>
      </c>
      <c r="H93" s="29" t="str">
        <f>VLOOKUP(F93,AddInfo!$A:$F,3,FALSE)</f>
        <v>Predictor</v>
      </c>
      <c r="I93" s="29" t="str">
        <f>VLOOKUP(F93,BasicInfo!$A:$G,7,FALSE)</f>
        <v>t = 2.19 FF3 alpha on long port</v>
      </c>
    </row>
    <row r="94" spans="1:10" ht="15.75" x14ac:dyDescent="0.25">
      <c r="A94" s="13" t="s">
        <v>707</v>
      </c>
      <c r="B94" s="13" t="s">
        <v>1872</v>
      </c>
      <c r="C94" s="13">
        <v>1998</v>
      </c>
      <c r="D94" s="13">
        <v>1963</v>
      </c>
      <c r="E94" s="13">
        <v>1994</v>
      </c>
      <c r="F94" s="3" t="s">
        <v>706</v>
      </c>
      <c r="G94" s="29" t="str">
        <f>VLOOKUP(F94,AddInfo!$A:$F,5,FALSE)</f>
        <v>indirect</v>
      </c>
      <c r="H94" s="29" t="str">
        <f>VLOOKUP(F94,AddInfo!$A:$F,3,FALSE)</f>
        <v>Placebo</v>
      </c>
      <c r="I94" s="29" t="str">
        <f>VLOOKUP(F94,BasicInfo!$A:$G,7,FALSE)</f>
        <v>mixed results, small spread</v>
      </c>
    </row>
    <row r="95" spans="1:10" ht="15.75" x14ac:dyDescent="0.25">
      <c r="A95" s="13" t="s">
        <v>829</v>
      </c>
      <c r="B95" s="13" t="s">
        <v>828</v>
      </c>
      <c r="C95" s="13">
        <v>2008</v>
      </c>
      <c r="D95" s="13">
        <v>1984</v>
      </c>
      <c r="E95" s="13">
        <v>2002</v>
      </c>
      <c r="F95" t="s">
        <v>827</v>
      </c>
      <c r="G95" s="29" t="str">
        <f>VLOOKUP(F95,AddInfo!$A:$F,5,FALSE)</f>
        <v>indirect</v>
      </c>
      <c r="H95" s="29" t="str">
        <f>VLOOKUP(F95,AddInfo!$A:$F,3,FALSE)</f>
        <v>Placebo</v>
      </c>
      <c r="I95" s="29" t="str">
        <f>VLOOKUP(F95,BasicInfo!$A:$G,7,FALSE)</f>
        <v>t=0.3 in mv reg</v>
      </c>
    </row>
    <row r="96" spans="1:10" ht="15.75" x14ac:dyDescent="0.25">
      <c r="A96" s="13" t="s">
        <v>842</v>
      </c>
      <c r="B96" s="13" t="s">
        <v>828</v>
      </c>
      <c r="C96" s="13">
        <v>2008</v>
      </c>
      <c r="D96" s="13">
        <v>1984</v>
      </c>
      <c r="E96" s="13">
        <v>2002</v>
      </c>
      <c r="F96" t="s">
        <v>841</v>
      </c>
      <c r="G96" s="29" t="str">
        <f>VLOOKUP(F96,AddInfo!$A:$F,5,FALSE)</f>
        <v>indirect</v>
      </c>
      <c r="H96" s="29" t="str">
        <f>VLOOKUP(F96,AddInfo!$A:$F,3,FALSE)</f>
        <v>Placebo</v>
      </c>
      <c r="I96" s="29" t="str">
        <f>VLOOKUP(F96,BasicInfo!$A:$G,7,FALSE)</f>
        <v>t=1 in mv reg</v>
      </c>
    </row>
    <row r="97" spans="1:9" ht="15.75" x14ac:dyDescent="0.25">
      <c r="A97" s="13" t="s">
        <v>850</v>
      </c>
      <c r="B97" s="13" t="s">
        <v>1234</v>
      </c>
      <c r="C97" s="13">
        <v>2008</v>
      </c>
      <c r="D97" s="13">
        <v>1984</v>
      </c>
      <c r="E97" s="13">
        <v>2002</v>
      </c>
      <c r="F97" t="s">
        <v>849</v>
      </c>
      <c r="G97" s="29" t="str">
        <f>VLOOKUP(F97,AddInfo!$A:$F,5,FALSE)</f>
        <v>indirect</v>
      </c>
      <c r="H97" s="29" t="str">
        <f>VLOOKUP(F97,AddInfo!$A:$F,3,FALSE)</f>
        <v>Placebo</v>
      </c>
      <c r="I97" s="29" t="str">
        <f>VLOOKUP(F97,BasicInfo!$A:$G,7,FALSE)</f>
        <v>t=0.3 in mv reg</v>
      </c>
    </row>
    <row r="98" spans="1:9" ht="15.75" x14ac:dyDescent="0.25">
      <c r="A98" s="13" t="s">
        <v>367</v>
      </c>
      <c r="B98" s="13" t="s">
        <v>1896</v>
      </c>
      <c r="C98" s="13">
        <v>1998</v>
      </c>
      <c r="D98" s="13">
        <v>1981</v>
      </c>
      <c r="E98" s="13">
        <v>1995</v>
      </c>
      <c r="F98" t="s">
        <v>365</v>
      </c>
      <c r="G98" s="29" t="str">
        <f>VLOOKUP(F98,AddInfo!$A:$F,5,FALSE)</f>
        <v>4_not</v>
      </c>
      <c r="H98" s="29" t="str">
        <f>VLOOKUP(F98,AddInfo!$A:$F,3,FALSE)</f>
        <v>Placebo</v>
      </c>
      <c r="I98" s="29" t="str">
        <f>VLOOKUP(F98,BasicInfo!$A:$G,7,FALSE)</f>
        <v>t=1.59 in univar reg</v>
      </c>
    </row>
  </sheetData>
  <sortState xmlns:xlrd2="http://schemas.microsoft.com/office/spreadsheetml/2017/richdata2" ref="A2:J98">
    <sortCondition ref="G2:G98"/>
    <sortCondition ref="B2:B98"/>
  </sortState>
  <conditionalFormatting sqref="F53:F57 F2:G2 F3:F51 F59:F98 G3:G98">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G103"/>
  <sheetViews>
    <sheetView workbookViewId="0">
      <pane xSplit="1" ySplit="1" topLeftCell="B71" activePane="bottomRight" state="frozen"/>
      <selection pane="topRight" activeCell="B1" sqref="B1"/>
      <selection pane="bottomLeft" activeCell="A2" sqref="A2"/>
      <selection pane="bottomRight" activeCell="C87" sqref="C87"/>
    </sheetView>
  </sheetViews>
  <sheetFormatPr defaultColWidth="9.140625" defaultRowHeight="15" x14ac:dyDescent="0.25"/>
  <cols>
    <col min="1" max="1" width="15.85546875" style="40" customWidth="1"/>
    <col min="2" max="2" width="48.42578125" style="40" customWidth="1"/>
    <col min="3" max="3" width="42.5703125" style="40" customWidth="1"/>
    <col min="4" max="4" width="12.5703125" style="40" customWidth="1"/>
    <col min="5" max="5" width="21.85546875" style="40" customWidth="1"/>
    <col min="6" max="6" width="18.5703125" style="40" bestFit="1" customWidth="1"/>
    <col min="7" max="7" width="67.28515625" style="40" bestFit="1" customWidth="1"/>
    <col min="8" max="16384" width="9.140625" style="40"/>
  </cols>
  <sheetData>
    <row r="1" spans="1:7" s="43" customFormat="1" x14ac:dyDescent="0.25">
      <c r="A1" s="41" t="s">
        <v>5</v>
      </c>
      <c r="B1" s="41" t="s">
        <v>1909</v>
      </c>
      <c r="C1" s="41" t="s">
        <v>1910</v>
      </c>
      <c r="D1" s="41" t="s">
        <v>1911</v>
      </c>
      <c r="E1" s="41" t="s">
        <v>1859</v>
      </c>
      <c r="F1" s="42" t="s">
        <v>5060</v>
      </c>
      <c r="G1" s="43" t="s">
        <v>5147</v>
      </c>
    </row>
    <row r="2" spans="1:7" x14ac:dyDescent="0.25">
      <c r="A2" s="40" t="s">
        <v>33</v>
      </c>
      <c r="B2" s="40" t="s">
        <v>1990</v>
      </c>
      <c r="C2" s="40" t="s">
        <v>1987</v>
      </c>
      <c r="D2" s="40" t="s">
        <v>1988</v>
      </c>
      <c r="E2" s="40" t="s">
        <v>29</v>
      </c>
      <c r="F2" s="40" t="str">
        <f>VLOOKUP(E2,AddInfo!$A:$F,5,FALSE)</f>
        <v>1_clear</v>
      </c>
    </row>
    <row r="3" spans="1:7" x14ac:dyDescent="0.25">
      <c r="A3" s="40" t="s">
        <v>11</v>
      </c>
      <c r="B3" s="40" t="s">
        <v>1991</v>
      </c>
      <c r="C3" s="40" t="s">
        <v>1987</v>
      </c>
      <c r="D3" s="40" t="s">
        <v>1988</v>
      </c>
      <c r="E3" s="40" t="s">
        <v>36</v>
      </c>
      <c r="F3" s="40" t="str">
        <f>VLOOKUP(E3,AddInfo!$A:$F,5,FALSE)</f>
        <v>indirect</v>
      </c>
    </row>
    <row r="4" spans="1:7" x14ac:dyDescent="0.25">
      <c r="A4" s="40" t="s">
        <v>45</v>
      </c>
      <c r="B4" s="40" t="s">
        <v>1986</v>
      </c>
      <c r="C4" s="40" t="s">
        <v>1987</v>
      </c>
      <c r="D4" s="40" t="s">
        <v>1988</v>
      </c>
      <c r="E4" s="40" t="s">
        <v>41</v>
      </c>
      <c r="F4" s="40" t="str">
        <f>VLOOKUP(E4,AddInfo!$A:$F,5,FALSE)</f>
        <v>2_likely</v>
      </c>
    </row>
    <row r="5" spans="1:7" x14ac:dyDescent="0.25">
      <c r="A5" s="40" t="s">
        <v>52</v>
      </c>
      <c r="B5" s="40" t="s">
        <v>1992</v>
      </c>
      <c r="C5" s="40" t="s">
        <v>1987</v>
      </c>
      <c r="D5" s="40" t="s">
        <v>1988</v>
      </c>
      <c r="E5" s="40" t="s">
        <v>48</v>
      </c>
      <c r="F5" s="40" t="str">
        <f>VLOOKUP(E5,AddInfo!$A:$F,5,FALSE)</f>
        <v>2_likely</v>
      </c>
    </row>
    <row r="6" spans="1:7" x14ac:dyDescent="0.25">
      <c r="A6" s="40" t="s">
        <v>80</v>
      </c>
      <c r="B6" s="40" t="s">
        <v>2041</v>
      </c>
      <c r="C6" s="40" t="s">
        <v>2042</v>
      </c>
      <c r="D6" s="40" t="s">
        <v>2043</v>
      </c>
      <c r="E6" s="40" t="s">
        <v>75</v>
      </c>
      <c r="F6" s="40" t="str">
        <f>VLOOKUP(E6,AddInfo!$A:$F,5,FALSE)</f>
        <v>1_clear</v>
      </c>
    </row>
    <row r="7" spans="1:7" x14ac:dyDescent="0.25">
      <c r="A7" s="40" t="s">
        <v>4350</v>
      </c>
      <c r="B7" s="40" t="s">
        <v>2018</v>
      </c>
      <c r="C7" s="40" t="s">
        <v>2019</v>
      </c>
      <c r="D7" s="40" t="s">
        <v>2020</v>
      </c>
      <c r="E7" s="40" t="s">
        <v>90</v>
      </c>
      <c r="F7" s="40" t="str">
        <f>VLOOKUP(E7,AddInfo!$A:$F,5,FALSE)</f>
        <v>1_clear</v>
      </c>
    </row>
    <row r="8" spans="1:7" x14ac:dyDescent="0.25">
      <c r="A8" s="40" t="s">
        <v>4348</v>
      </c>
      <c r="B8" s="40" t="s">
        <v>2060</v>
      </c>
      <c r="C8" s="40" t="s">
        <v>2061</v>
      </c>
      <c r="D8" s="40" t="s">
        <v>2057</v>
      </c>
      <c r="E8" s="40" t="s">
        <v>86</v>
      </c>
      <c r="F8" s="40" t="str">
        <f>VLOOKUP(E8,AddInfo!$A:$F,5,FALSE)</f>
        <v>1_clear</v>
      </c>
    </row>
    <row r="9" spans="1:7" x14ac:dyDescent="0.25">
      <c r="A9" s="40" t="s">
        <v>2054</v>
      </c>
      <c r="B9" s="40" t="s">
        <v>2055</v>
      </c>
      <c r="C9" s="40" t="s">
        <v>2056</v>
      </c>
      <c r="D9" s="40" t="s">
        <v>2057</v>
      </c>
      <c r="E9" s="40" t="s">
        <v>90</v>
      </c>
      <c r="F9" s="40" t="str">
        <f>VLOOKUP(E9,AddInfo!$A:$F,5,FALSE)</f>
        <v>1_clear</v>
      </c>
    </row>
    <row r="10" spans="1:7" x14ac:dyDescent="0.25">
      <c r="A10" s="40" t="s">
        <v>119</v>
      </c>
      <c r="B10" s="40" t="s">
        <v>4356</v>
      </c>
      <c r="C10" s="40" t="s">
        <v>2098</v>
      </c>
      <c r="D10" s="40" t="s">
        <v>2099</v>
      </c>
      <c r="E10" s="40" t="s">
        <v>119</v>
      </c>
      <c r="F10" s="40" t="str">
        <f>VLOOKUP(E10,AddInfo!$A:$F,5,FALSE)</f>
        <v>1_clear</v>
      </c>
    </row>
    <row r="11" spans="1:7" x14ac:dyDescent="0.25">
      <c r="A11" s="40" t="s">
        <v>125</v>
      </c>
      <c r="B11" s="40" t="s">
        <v>2112</v>
      </c>
      <c r="C11" s="40" t="s">
        <v>2113</v>
      </c>
      <c r="D11" s="40" t="s">
        <v>2114</v>
      </c>
      <c r="E11" s="40" t="s">
        <v>121</v>
      </c>
      <c r="F11" s="40" t="str">
        <f>VLOOKUP(E11,AddInfo!$A:$F,5,FALSE)</f>
        <v>1_clear</v>
      </c>
    </row>
    <row r="12" spans="1:7" x14ac:dyDescent="0.25">
      <c r="A12" s="40" t="s">
        <v>138</v>
      </c>
      <c r="B12" s="40" t="s">
        <v>1917</v>
      </c>
      <c r="C12" s="40" t="s">
        <v>136</v>
      </c>
      <c r="D12" s="40" t="s">
        <v>1918</v>
      </c>
      <c r="E12" s="40" t="s">
        <v>135</v>
      </c>
      <c r="F12" s="40" t="str">
        <f>VLOOKUP(E12,AddInfo!$A:$F,5,FALSE)</f>
        <v>1_clear</v>
      </c>
    </row>
    <row r="13" spans="1:7" x14ac:dyDescent="0.25">
      <c r="A13" s="40" t="s">
        <v>146</v>
      </c>
      <c r="B13" s="40" t="s">
        <v>142</v>
      </c>
      <c r="C13" s="40" t="s">
        <v>1980</v>
      </c>
      <c r="D13" s="40" t="s">
        <v>1981</v>
      </c>
      <c r="E13" s="40" t="s">
        <v>140</v>
      </c>
      <c r="F13" s="40" t="str">
        <f>VLOOKUP(E13,AddInfo!$A:$F,5,FALSE)</f>
        <v>2_likely</v>
      </c>
    </row>
    <row r="14" spans="1:7" x14ac:dyDescent="0.25">
      <c r="A14" s="40" t="s">
        <v>73</v>
      </c>
      <c r="B14" s="40" t="s">
        <v>1993</v>
      </c>
      <c r="C14" s="40" t="s">
        <v>1994</v>
      </c>
      <c r="D14" s="40" t="s">
        <v>1995</v>
      </c>
      <c r="E14" s="40" t="s">
        <v>69</v>
      </c>
      <c r="F14" s="40" t="str">
        <f>VLOOKUP(E14,AddInfo!$A:$F,5,FALSE)</f>
        <v>1_clear</v>
      </c>
    </row>
    <row r="15" spans="1:7" x14ac:dyDescent="0.25">
      <c r="A15" s="40" t="s">
        <v>181</v>
      </c>
      <c r="B15" s="40" t="s">
        <v>1915</v>
      </c>
      <c r="C15" s="40" t="s">
        <v>178</v>
      </c>
      <c r="D15" s="40" t="s">
        <v>1916</v>
      </c>
      <c r="E15" s="40" t="s">
        <v>177</v>
      </c>
      <c r="F15" s="40" t="str">
        <f>VLOOKUP(E15,AddInfo!$A:$F,5,FALSE)</f>
        <v>1_clear</v>
      </c>
    </row>
    <row r="16" spans="1:7" x14ac:dyDescent="0.25">
      <c r="A16" s="40" t="s">
        <v>625</v>
      </c>
      <c r="B16" s="40" t="s">
        <v>1935</v>
      </c>
      <c r="C16" s="40" t="s">
        <v>1936</v>
      </c>
      <c r="D16" s="40" t="s">
        <v>1937</v>
      </c>
      <c r="E16" s="40" t="s">
        <v>622</v>
      </c>
      <c r="F16" s="40" t="str">
        <f>VLOOKUP(E16,AddInfo!$A:$F,5,FALSE)</f>
        <v>1_clear</v>
      </c>
    </row>
    <row r="17" spans="1:6" x14ac:dyDescent="0.25">
      <c r="A17" s="40" t="s">
        <v>183</v>
      </c>
      <c r="B17" s="40" t="s">
        <v>2093</v>
      </c>
      <c r="C17" s="40" t="s">
        <v>2094</v>
      </c>
      <c r="D17" s="40" t="s">
        <v>2095</v>
      </c>
      <c r="E17" s="40" t="s">
        <v>183</v>
      </c>
      <c r="F17" s="40" t="str">
        <f>VLOOKUP(E17,AddInfo!$A:$F,5,FALSE)</f>
        <v>1_clear</v>
      </c>
    </row>
    <row r="18" spans="1:6" x14ac:dyDescent="0.25">
      <c r="A18" s="40" t="s">
        <v>200</v>
      </c>
      <c r="B18" s="40" t="s">
        <v>196</v>
      </c>
      <c r="C18" s="40" t="s">
        <v>197</v>
      </c>
      <c r="D18" s="40" t="s">
        <v>1938</v>
      </c>
      <c r="E18" s="40" t="s">
        <v>196</v>
      </c>
      <c r="F18" s="40" t="str">
        <f>VLOOKUP(E18,AddInfo!$A:$F,5,FALSE)</f>
        <v>1_clear</v>
      </c>
    </row>
    <row r="19" spans="1:6" x14ac:dyDescent="0.25">
      <c r="A19" s="40" t="s">
        <v>274</v>
      </c>
      <c r="B19" s="40" t="s">
        <v>2096</v>
      </c>
      <c r="C19" s="40" t="s">
        <v>2097</v>
      </c>
      <c r="D19" s="40" t="s">
        <v>2095</v>
      </c>
      <c r="E19" s="40" t="s">
        <v>271</v>
      </c>
      <c r="F19" s="40" t="str">
        <f>VLOOKUP(E19,AddInfo!$A:$F,5,FALSE)</f>
        <v>1_clear</v>
      </c>
    </row>
    <row r="20" spans="1:6" x14ac:dyDescent="0.25">
      <c r="A20" s="40" t="s">
        <v>2001</v>
      </c>
      <c r="B20" s="40" t="s">
        <v>2002</v>
      </c>
      <c r="C20" s="40" t="s">
        <v>2003</v>
      </c>
      <c r="D20" s="40" t="s">
        <v>2004</v>
      </c>
      <c r="E20" s="40" t="s">
        <v>226</v>
      </c>
      <c r="F20" s="40" t="str">
        <f>VLOOKUP(E20,AddInfo!$A:$F,5,FALSE)</f>
        <v>1_clear</v>
      </c>
    </row>
    <row r="21" spans="1:6" x14ac:dyDescent="0.25">
      <c r="A21" s="40" t="s">
        <v>286</v>
      </c>
      <c r="B21" s="40" t="s">
        <v>2006</v>
      </c>
      <c r="C21" s="40" t="s">
        <v>2003</v>
      </c>
      <c r="D21" s="40" t="s">
        <v>2004</v>
      </c>
      <c r="E21" s="40" t="s">
        <v>286</v>
      </c>
      <c r="F21" s="40" t="str">
        <f>VLOOKUP(E21,AddInfo!$A:$F,5,FALSE)</f>
        <v>1_clear</v>
      </c>
    </row>
    <row r="22" spans="1:6" x14ac:dyDescent="0.25">
      <c r="A22" s="40" t="s">
        <v>285</v>
      </c>
      <c r="B22" s="40" t="s">
        <v>2005</v>
      </c>
      <c r="C22" s="40" t="s">
        <v>2003</v>
      </c>
      <c r="D22" s="40" t="s">
        <v>2004</v>
      </c>
      <c r="E22" s="40" t="s">
        <v>283</v>
      </c>
      <c r="F22" s="40" t="str">
        <f>VLOOKUP(E22,AddInfo!$A:$F,5,FALSE)</f>
        <v>1_clear</v>
      </c>
    </row>
    <row r="23" spans="1:6" x14ac:dyDescent="0.25">
      <c r="A23" s="40" t="s">
        <v>301</v>
      </c>
      <c r="B23" s="40" t="s">
        <v>2074</v>
      </c>
      <c r="C23" s="40" t="s">
        <v>2075</v>
      </c>
      <c r="D23" s="40" t="s">
        <v>2076</v>
      </c>
      <c r="E23" s="40" t="s">
        <v>298</v>
      </c>
      <c r="F23" s="40" t="str">
        <f>VLOOKUP(E23,AddInfo!$A:$F,5,FALSE)</f>
        <v>1_clear</v>
      </c>
    </row>
    <row r="24" spans="1:6" ht="15.6" customHeight="1" x14ac:dyDescent="0.25">
      <c r="A24" s="40" t="s">
        <v>1984</v>
      </c>
      <c r="B24" s="40" t="s">
        <v>1550</v>
      </c>
      <c r="C24" s="40" t="s">
        <v>4359</v>
      </c>
      <c r="D24" s="40" t="s">
        <v>1985</v>
      </c>
      <c r="E24" s="40" t="s">
        <v>332</v>
      </c>
      <c r="F24" s="40" t="str">
        <f>VLOOKUP(E24,AddInfo!$A:$F,5,FALSE)</f>
        <v>1_clear</v>
      </c>
    </row>
    <row r="25" spans="1:6" x14ac:dyDescent="0.25">
      <c r="A25" s="40" t="s">
        <v>342</v>
      </c>
      <c r="B25" s="40" t="s">
        <v>1932</v>
      </c>
      <c r="C25" s="40" t="s">
        <v>1933</v>
      </c>
      <c r="D25" s="40" t="s">
        <v>1934</v>
      </c>
      <c r="E25" s="40" t="s">
        <v>5191</v>
      </c>
      <c r="F25" s="40" t="str">
        <f>VLOOKUP(E25,AddInfo!$A:$F,5,FALSE)</f>
        <v>1_clear</v>
      </c>
    </row>
    <row r="26" spans="1:6" x14ac:dyDescent="0.25">
      <c r="A26" s="40" t="s">
        <v>352</v>
      </c>
      <c r="B26" s="40" t="s">
        <v>1728</v>
      </c>
      <c r="C26" s="40" t="s">
        <v>2033</v>
      </c>
      <c r="D26" s="40" t="s">
        <v>2032</v>
      </c>
      <c r="E26" s="40" t="s">
        <v>352</v>
      </c>
      <c r="F26" s="40" t="str">
        <f>VLOOKUP(E26,AddInfo!$A:$F,5,FALSE)</f>
        <v>1_clear</v>
      </c>
    </row>
    <row r="27" spans="1:6" x14ac:dyDescent="0.25">
      <c r="A27" s="40" t="s">
        <v>377</v>
      </c>
      <c r="B27" s="40" t="s">
        <v>2011</v>
      </c>
      <c r="C27" s="40" t="s">
        <v>2012</v>
      </c>
      <c r="D27" s="40" t="s">
        <v>2013</v>
      </c>
      <c r="E27" s="40" t="s">
        <v>373</v>
      </c>
      <c r="F27" s="40" t="str">
        <f>VLOOKUP(E27,AddInfo!$A:$F,5,FALSE)</f>
        <v>1_clear</v>
      </c>
    </row>
    <row r="28" spans="1:6" x14ac:dyDescent="0.25">
      <c r="A28" s="40" t="s">
        <v>4352</v>
      </c>
      <c r="B28" s="40" t="s">
        <v>2024</v>
      </c>
      <c r="C28" s="40" t="s">
        <v>2025</v>
      </c>
      <c r="D28" s="40" t="s">
        <v>2026</v>
      </c>
      <c r="E28" s="40" t="s">
        <v>389</v>
      </c>
      <c r="F28" s="40" t="str">
        <f>VLOOKUP(E28,AddInfo!$A:$F,5,FALSE)</f>
        <v>1_clear</v>
      </c>
    </row>
    <row r="29" spans="1:6" x14ac:dyDescent="0.25">
      <c r="A29" s="40" t="s">
        <v>398</v>
      </c>
      <c r="B29" s="40" t="s">
        <v>2122</v>
      </c>
      <c r="C29" s="40" t="s">
        <v>2123</v>
      </c>
      <c r="D29" s="40" t="s">
        <v>2124</v>
      </c>
      <c r="E29" s="40" t="s">
        <v>393</v>
      </c>
      <c r="F29" s="40" t="str">
        <f>VLOOKUP(E29,AddInfo!$A:$F,5,FALSE)</f>
        <v>1_clear</v>
      </c>
    </row>
    <row r="30" spans="1:6" x14ac:dyDescent="0.25">
      <c r="A30" s="40" t="s">
        <v>399</v>
      </c>
      <c r="B30" s="40" t="s">
        <v>2007</v>
      </c>
      <c r="C30" s="40" t="s">
        <v>2008</v>
      </c>
      <c r="D30" s="40" t="s">
        <v>2009</v>
      </c>
      <c r="E30" s="40" t="s">
        <v>399</v>
      </c>
      <c r="F30" s="40" t="str">
        <f>VLOOKUP(E30,AddInfo!$A:$F,5,FALSE)</f>
        <v>1_clear</v>
      </c>
    </row>
    <row r="31" spans="1:6" x14ac:dyDescent="0.25">
      <c r="A31" s="40" t="s">
        <v>4349</v>
      </c>
      <c r="B31" s="40" t="s">
        <v>2021</v>
      </c>
      <c r="C31" s="40" t="s">
        <v>2022</v>
      </c>
      <c r="D31" s="40" t="s">
        <v>2023</v>
      </c>
      <c r="E31" s="40" t="s">
        <v>404</v>
      </c>
      <c r="F31" s="40" t="str">
        <f>VLOOKUP(E31,AddInfo!$A:$F,5,FALSE)</f>
        <v>2_likely</v>
      </c>
    </row>
    <row r="32" spans="1:6" x14ac:dyDescent="0.25">
      <c r="A32" s="40" t="s">
        <v>431</v>
      </c>
      <c r="B32" s="40" t="s">
        <v>428</v>
      </c>
      <c r="C32" s="40" t="s">
        <v>1912</v>
      </c>
      <c r="D32" s="40" t="s">
        <v>1913</v>
      </c>
      <c r="E32" s="40" t="s">
        <v>428</v>
      </c>
      <c r="F32" s="40" t="str">
        <f>VLOOKUP(E32,AddInfo!$A:$F,5,FALSE)</f>
        <v>2_likely</v>
      </c>
    </row>
    <row r="33" spans="1:6" x14ac:dyDescent="0.25">
      <c r="A33" s="40" t="s">
        <v>4351</v>
      </c>
      <c r="B33" s="40" t="s">
        <v>4354</v>
      </c>
      <c r="C33" s="40" t="s">
        <v>410</v>
      </c>
      <c r="D33" s="40" t="s">
        <v>4355</v>
      </c>
      <c r="E33" s="40" t="s">
        <v>419</v>
      </c>
      <c r="F33" s="40" t="str">
        <f>VLOOKUP(E33,AddInfo!$A:$F,5,FALSE)</f>
        <v>2_likely</v>
      </c>
    </row>
    <row r="34" spans="1:6" x14ac:dyDescent="0.25">
      <c r="A34" s="40" t="s">
        <v>2052</v>
      </c>
      <c r="B34" s="40" t="s">
        <v>2053</v>
      </c>
      <c r="C34" s="40" t="s">
        <v>2050</v>
      </c>
      <c r="D34" s="40" t="s">
        <v>2051</v>
      </c>
      <c r="E34" s="40" t="s">
        <v>264</v>
      </c>
      <c r="F34" s="40" t="str">
        <f>VLOOKUP(E34,AddInfo!$A:$F,5,FALSE)</f>
        <v>1_clear</v>
      </c>
    </row>
    <row r="35" spans="1:6" x14ac:dyDescent="0.25">
      <c r="A35" s="40" t="s">
        <v>509</v>
      </c>
      <c r="B35" s="40" t="s">
        <v>2115</v>
      </c>
      <c r="C35" s="40" t="s">
        <v>2116</v>
      </c>
      <c r="D35" s="40" t="s">
        <v>2117</v>
      </c>
      <c r="E35" s="40" t="s">
        <v>505</v>
      </c>
      <c r="F35" s="40" t="str">
        <f>VLOOKUP(E35,AddInfo!$A:$F,5,FALSE)</f>
        <v>1_clear</v>
      </c>
    </row>
    <row r="36" spans="1:6" x14ac:dyDescent="0.25">
      <c r="A36" s="40" t="s">
        <v>515</v>
      </c>
      <c r="B36" s="40" t="s">
        <v>2088</v>
      </c>
      <c r="C36" s="40" t="s">
        <v>2089</v>
      </c>
      <c r="D36" s="40" t="s">
        <v>2090</v>
      </c>
      <c r="E36" s="40" t="s">
        <v>515</v>
      </c>
      <c r="F36" s="40" t="str">
        <f>VLOOKUP(E36,AddInfo!$A:$F,5,FALSE)</f>
        <v>1_clear</v>
      </c>
    </row>
    <row r="37" spans="1:6" x14ac:dyDescent="0.25">
      <c r="A37" s="40" t="s">
        <v>1925</v>
      </c>
      <c r="B37" s="40" t="s">
        <v>1926</v>
      </c>
      <c r="C37" s="40" t="s">
        <v>1927</v>
      </c>
      <c r="D37" s="40" t="s">
        <v>1928</v>
      </c>
      <c r="E37" s="40" t="s">
        <v>1555</v>
      </c>
      <c r="F37" s="40" t="str">
        <f>VLOOKUP(E37,AddInfo!$A:$F,5,FALSE)</f>
        <v>1_clear</v>
      </c>
    </row>
    <row r="38" spans="1:6" x14ac:dyDescent="0.25">
      <c r="A38" s="40" t="s">
        <v>582</v>
      </c>
      <c r="B38" s="40" t="s">
        <v>581</v>
      </c>
      <c r="C38" s="40" t="s">
        <v>2048</v>
      </c>
      <c r="D38" s="40" t="s">
        <v>2049</v>
      </c>
      <c r="E38" s="40" t="s">
        <v>3155</v>
      </c>
      <c r="F38" s="40" t="str">
        <f>VLOOKUP(E38,AddInfo!$A:$F,5,FALSE)</f>
        <v>1_clear</v>
      </c>
    </row>
    <row r="39" spans="1:6" x14ac:dyDescent="0.25">
      <c r="A39" s="40" t="s">
        <v>587</v>
      </c>
      <c r="B39" s="40" t="s">
        <v>2058</v>
      </c>
      <c r="C39" s="40" t="s">
        <v>2059</v>
      </c>
      <c r="D39" s="40" t="s">
        <v>2057</v>
      </c>
      <c r="E39" s="40" t="s">
        <v>583</v>
      </c>
      <c r="F39" s="40" t="str">
        <f>VLOOKUP(E39,AddInfo!$A:$F,5,FALSE)</f>
        <v>1_clear</v>
      </c>
    </row>
    <row r="40" spans="1:6" x14ac:dyDescent="0.25">
      <c r="A40" s="40" t="s">
        <v>4353</v>
      </c>
      <c r="B40" s="40" t="s">
        <v>4357</v>
      </c>
      <c r="C40" s="40" t="s">
        <v>1690</v>
      </c>
      <c r="D40" s="40" t="s">
        <v>4358</v>
      </c>
      <c r="E40" s="40" t="s">
        <v>531</v>
      </c>
      <c r="F40" s="40" t="str">
        <f>VLOOKUP(E40,AddInfo!$A:$F,5,FALSE)</f>
        <v>2_likely</v>
      </c>
    </row>
    <row r="41" spans="1:6" x14ac:dyDescent="0.25">
      <c r="A41" s="40" t="s">
        <v>612</v>
      </c>
      <c r="B41" s="40" t="s">
        <v>1952</v>
      </c>
      <c r="C41" s="40" t="s">
        <v>608</v>
      </c>
      <c r="D41" s="40" t="s">
        <v>1953</v>
      </c>
      <c r="E41" s="40" t="s">
        <v>5190</v>
      </c>
      <c r="F41" s="40" t="str">
        <f>VLOOKUP(E41,AddInfo!$A:$F,5,FALSE)</f>
        <v>1_clear</v>
      </c>
    </row>
    <row r="42" spans="1:6" x14ac:dyDescent="0.25">
      <c r="A42" s="40" t="s">
        <v>1956</v>
      </c>
      <c r="B42" s="40" t="s">
        <v>1957</v>
      </c>
      <c r="C42" s="40" t="s">
        <v>608</v>
      </c>
      <c r="D42" s="40" t="s">
        <v>1953</v>
      </c>
      <c r="E42" s="40" t="s">
        <v>603</v>
      </c>
      <c r="F42" s="40" t="str">
        <f>VLOOKUP(E42,AddInfo!$A:$F,5,FALSE)</f>
        <v>1_clear</v>
      </c>
    </row>
    <row r="43" spans="1:6" x14ac:dyDescent="0.25">
      <c r="A43" s="40" t="s">
        <v>606</v>
      </c>
      <c r="B43" s="40" t="s">
        <v>1954</v>
      </c>
      <c r="C43" s="40" t="s">
        <v>1955</v>
      </c>
      <c r="D43" s="40" t="s">
        <v>1953</v>
      </c>
      <c r="E43" s="40" t="s">
        <v>603</v>
      </c>
      <c r="F43" s="40" t="str">
        <f>VLOOKUP(E43,AddInfo!$A:$F,5,FALSE)</f>
        <v>1_clear</v>
      </c>
    </row>
    <row r="44" spans="1:6" x14ac:dyDescent="0.25">
      <c r="A44" s="40" t="s">
        <v>599</v>
      </c>
      <c r="B44" s="40" t="s">
        <v>1702</v>
      </c>
      <c r="C44" s="40" t="s">
        <v>2085</v>
      </c>
      <c r="D44" s="40" t="s">
        <v>2086</v>
      </c>
      <c r="E44" s="40" t="s">
        <v>595</v>
      </c>
      <c r="F44" s="40" t="str">
        <f>VLOOKUP(E44,AddInfo!$A:$F,5,FALSE)</f>
        <v>1_clear</v>
      </c>
    </row>
    <row r="45" spans="1:6" x14ac:dyDescent="0.25">
      <c r="A45" s="40" t="s">
        <v>262</v>
      </c>
      <c r="B45" s="40" t="s">
        <v>2082</v>
      </c>
      <c r="C45" s="40" t="s">
        <v>2083</v>
      </c>
      <c r="D45" s="40" t="s">
        <v>2084</v>
      </c>
      <c r="E45" s="40" t="s">
        <v>260</v>
      </c>
      <c r="F45" s="40" t="str">
        <f>VLOOKUP(E45,AddInfo!$A:$F,5,FALSE)</f>
        <v>1_clear</v>
      </c>
    </row>
    <row r="46" spans="1:6" x14ac:dyDescent="0.25">
      <c r="A46" s="40" t="s">
        <v>630</v>
      </c>
      <c r="B46" s="40" t="s">
        <v>631</v>
      </c>
      <c r="C46" s="40" t="s">
        <v>1970</v>
      </c>
      <c r="D46" s="40" t="s">
        <v>1971</v>
      </c>
      <c r="E46" s="40" t="s">
        <v>630</v>
      </c>
      <c r="F46" s="40" t="str">
        <f>VLOOKUP(E46,AddInfo!$A:$F,5,FALSE)</f>
        <v>indirect</v>
      </c>
    </row>
    <row r="47" spans="1:6" x14ac:dyDescent="0.25">
      <c r="A47" s="40" t="s">
        <v>651</v>
      </c>
      <c r="B47" s="40" t="s">
        <v>2030</v>
      </c>
      <c r="C47" s="40" t="s">
        <v>2031</v>
      </c>
      <c r="D47" s="40" t="s">
        <v>2032</v>
      </c>
      <c r="E47" s="40" t="s">
        <v>647</v>
      </c>
      <c r="F47" s="40" t="str">
        <f>VLOOKUP(E47,AddInfo!$A:$F,5,FALSE)</f>
        <v>1_clear</v>
      </c>
    </row>
    <row r="48" spans="1:6" x14ac:dyDescent="0.25">
      <c r="A48" s="40" t="s">
        <v>709</v>
      </c>
      <c r="B48" s="40" t="s">
        <v>1919</v>
      </c>
      <c r="C48" s="40" t="s">
        <v>1920</v>
      </c>
      <c r="D48" s="40" t="s">
        <v>1921</v>
      </c>
      <c r="E48" s="40" t="s">
        <v>706</v>
      </c>
      <c r="F48" s="40" t="str">
        <f>VLOOKUP(E48,AddInfo!$A:$F,5,FALSE)</f>
        <v>indirect</v>
      </c>
    </row>
    <row r="49" spans="1:6" x14ac:dyDescent="0.25">
      <c r="A49" s="40" t="s">
        <v>656</v>
      </c>
      <c r="B49" s="40" t="s">
        <v>2062</v>
      </c>
      <c r="C49" s="40" t="s">
        <v>1264</v>
      </c>
      <c r="D49" s="40" t="s">
        <v>2063</v>
      </c>
      <c r="E49" s="40" t="s">
        <v>656</v>
      </c>
      <c r="F49" s="40" t="str">
        <f>VLOOKUP(E49,AddInfo!$A:$F,5,FALSE)</f>
        <v>1_clear</v>
      </c>
    </row>
    <row r="50" spans="1:6" x14ac:dyDescent="0.25">
      <c r="A50" s="40" t="s">
        <v>818</v>
      </c>
      <c r="B50" s="40" t="s">
        <v>1974</v>
      </c>
      <c r="C50" s="40" t="s">
        <v>1975</v>
      </c>
      <c r="D50" s="40" t="s">
        <v>1976</v>
      </c>
      <c r="E50" s="40" t="s">
        <v>815</v>
      </c>
      <c r="F50" s="40" t="str">
        <f>VLOOKUP(E50,AddInfo!$A:$F,5,FALSE)</f>
        <v>1_clear</v>
      </c>
    </row>
    <row r="51" spans="1:6" x14ac:dyDescent="0.25">
      <c r="A51" s="40" t="s">
        <v>687</v>
      </c>
      <c r="B51" s="40" t="s">
        <v>1977</v>
      </c>
      <c r="C51" s="40" t="s">
        <v>1978</v>
      </c>
      <c r="D51" s="40" t="s">
        <v>1976</v>
      </c>
      <c r="E51" s="40" t="s">
        <v>684</v>
      </c>
      <c r="F51" s="40" t="str">
        <f>VLOOKUP(E51,AddInfo!$A:$F,5,FALSE)</f>
        <v>1_clear</v>
      </c>
    </row>
    <row r="52" spans="1:6" x14ac:dyDescent="0.25">
      <c r="A52" s="40" t="s">
        <v>691</v>
      </c>
      <c r="B52" s="40" t="s">
        <v>1979</v>
      </c>
      <c r="C52" s="40" t="s">
        <v>1978</v>
      </c>
      <c r="D52" s="40" t="s">
        <v>1976</v>
      </c>
      <c r="E52" s="40" t="s">
        <v>689</v>
      </c>
      <c r="F52" s="40" t="str">
        <f>VLOOKUP(E52,AddInfo!$A:$F,5,FALSE)</f>
        <v>1_clear</v>
      </c>
    </row>
    <row r="53" spans="1:6" x14ac:dyDescent="0.25">
      <c r="A53" s="40" t="s">
        <v>696</v>
      </c>
      <c r="B53" s="40" t="s">
        <v>2047</v>
      </c>
      <c r="C53" s="40" t="s">
        <v>692</v>
      </c>
      <c r="D53" s="40" t="s">
        <v>2046</v>
      </c>
      <c r="E53" s="40" t="s">
        <v>666</v>
      </c>
      <c r="F53" s="40" t="str">
        <f>VLOOKUP(E53,AddInfo!$A:$F,5,FALSE)</f>
        <v>1_clear</v>
      </c>
    </row>
    <row r="54" spans="1:6" x14ac:dyDescent="0.25">
      <c r="A54" s="40" t="s">
        <v>504</v>
      </c>
      <c r="B54" s="40" t="s">
        <v>1996</v>
      </c>
      <c r="C54" s="40" t="s">
        <v>1997</v>
      </c>
      <c r="D54" s="40" t="s">
        <v>1998</v>
      </c>
      <c r="E54" s="40" t="s">
        <v>500</v>
      </c>
      <c r="F54" s="40" t="str">
        <f>VLOOKUP(E54,AddInfo!$A:$F,5,FALSE)</f>
        <v>1_clear</v>
      </c>
    </row>
    <row r="55" spans="1:6" x14ac:dyDescent="0.25">
      <c r="A55" s="40" t="s">
        <v>717</v>
      </c>
      <c r="B55" s="40" t="s">
        <v>2120</v>
      </c>
      <c r="C55" s="40" t="s">
        <v>714</v>
      </c>
      <c r="D55" s="40" t="s">
        <v>2121</v>
      </c>
      <c r="E55" s="40" t="s">
        <v>713</v>
      </c>
      <c r="F55" s="40" t="str">
        <f>VLOOKUP(E55,AddInfo!$A:$F,5,FALSE)</f>
        <v>1_clear</v>
      </c>
    </row>
    <row r="56" spans="1:6" x14ac:dyDescent="0.25">
      <c r="A56" s="40" t="s">
        <v>756</v>
      </c>
      <c r="B56" s="40" t="s">
        <v>2118</v>
      </c>
      <c r="C56" s="40" t="s">
        <v>754</v>
      </c>
      <c r="D56" s="40" t="s">
        <v>2119</v>
      </c>
      <c r="E56" s="40" t="s">
        <v>753</v>
      </c>
      <c r="F56" s="40" t="str">
        <f>VLOOKUP(E56,AddInfo!$A:$F,5,FALSE)</f>
        <v>1_clear</v>
      </c>
    </row>
    <row r="57" spans="1:6" x14ac:dyDescent="0.25">
      <c r="A57" s="40" t="s">
        <v>776</v>
      </c>
      <c r="B57" s="40" t="s">
        <v>1999</v>
      </c>
      <c r="C57" s="40" t="s">
        <v>772</v>
      </c>
      <c r="D57" s="40" t="s">
        <v>2000</v>
      </c>
      <c r="E57" s="40" t="s">
        <v>771</v>
      </c>
      <c r="F57" s="40" t="str">
        <f>VLOOKUP(E57,AddInfo!$A:$F,5,FALSE)</f>
        <v>1_clear</v>
      </c>
    </row>
    <row r="58" spans="1:6" x14ac:dyDescent="0.25">
      <c r="A58" s="40" t="s">
        <v>782</v>
      </c>
      <c r="B58" s="40" t="s">
        <v>2077</v>
      </c>
      <c r="C58" s="40" t="s">
        <v>2078</v>
      </c>
      <c r="D58" s="40" t="s">
        <v>2076</v>
      </c>
      <c r="E58" s="40" t="s">
        <v>777</v>
      </c>
      <c r="F58" s="40" t="str">
        <f>VLOOKUP(E58,AddInfo!$A:$F,5,FALSE)</f>
        <v>1_clear</v>
      </c>
    </row>
    <row r="59" spans="1:6" x14ac:dyDescent="0.25">
      <c r="A59" s="40" t="s">
        <v>438</v>
      </c>
      <c r="B59" s="40" t="s">
        <v>1922</v>
      </c>
      <c r="C59" s="40" t="s">
        <v>1923</v>
      </c>
      <c r="D59" s="40" t="s">
        <v>1924</v>
      </c>
      <c r="E59" s="40" t="s">
        <v>435</v>
      </c>
      <c r="F59" s="40" t="str">
        <f>VLOOKUP(E59,AddInfo!$A:$F,5,FALSE)</f>
        <v>1_clear</v>
      </c>
    </row>
    <row r="60" spans="1:6" x14ac:dyDescent="0.25">
      <c r="A60" s="40" t="s">
        <v>799</v>
      </c>
      <c r="B60" s="40" t="s">
        <v>2040</v>
      </c>
      <c r="C60" s="40" t="s">
        <v>2038</v>
      </c>
      <c r="D60" s="40" t="s">
        <v>2039</v>
      </c>
      <c r="E60" s="40" t="s">
        <v>797</v>
      </c>
      <c r="F60" s="40" t="str">
        <f>VLOOKUP(E60,AddInfo!$A:$F,5,FALSE)</f>
        <v>1_clear</v>
      </c>
    </row>
    <row r="61" spans="1:6" x14ac:dyDescent="0.25">
      <c r="A61" s="40" t="s">
        <v>2036</v>
      </c>
      <c r="B61" s="40" t="s">
        <v>2037</v>
      </c>
      <c r="C61" s="40" t="s">
        <v>2038</v>
      </c>
      <c r="D61" s="40" t="s">
        <v>2039</v>
      </c>
      <c r="E61" s="40" t="s">
        <v>800</v>
      </c>
      <c r="F61" s="40" t="str">
        <f>VLOOKUP(E61,AddInfo!$A:$F,5,FALSE)</f>
        <v>1_clear</v>
      </c>
    </row>
    <row r="62" spans="1:6" x14ac:dyDescent="0.25">
      <c r="A62" s="40" t="s">
        <v>427</v>
      </c>
      <c r="B62" s="40" t="s">
        <v>1929</v>
      </c>
      <c r="C62" s="40" t="s">
        <v>1930</v>
      </c>
      <c r="D62" s="40" t="s">
        <v>1931</v>
      </c>
      <c r="E62" s="40" t="s">
        <v>423</v>
      </c>
      <c r="F62" s="40" t="str">
        <f>VLOOKUP(E62,AddInfo!$A:$F,5,FALSE)</f>
        <v>1_clear</v>
      </c>
    </row>
    <row r="63" spans="1:6" x14ac:dyDescent="0.25">
      <c r="A63" s="40" t="s">
        <v>822</v>
      </c>
      <c r="B63" s="40" t="s">
        <v>2073</v>
      </c>
      <c r="C63" s="40" t="s">
        <v>820</v>
      </c>
      <c r="D63" s="40" t="s">
        <v>2069</v>
      </c>
      <c r="E63" s="40" t="s">
        <v>819</v>
      </c>
      <c r="F63" s="40" t="str">
        <f>VLOOKUP(E63,AddInfo!$A:$F,5,FALSE)</f>
        <v>1_clear</v>
      </c>
    </row>
    <row r="64" spans="1:6" x14ac:dyDescent="0.25">
      <c r="A64" s="40" t="s">
        <v>826</v>
      </c>
      <c r="B64" s="40" t="s">
        <v>1982</v>
      </c>
      <c r="C64" s="40" t="s">
        <v>824</v>
      </c>
      <c r="D64" s="40" t="s">
        <v>1983</v>
      </c>
      <c r="E64" s="40" t="s">
        <v>823</v>
      </c>
      <c r="F64" s="40" t="str">
        <f>VLOOKUP(E64,AddInfo!$A:$F,5,FALSE)</f>
        <v>1_clear</v>
      </c>
    </row>
    <row r="65" spans="1:6" x14ac:dyDescent="0.25">
      <c r="A65" s="40" t="s">
        <v>833</v>
      </c>
      <c r="B65" s="40" t="s">
        <v>2081</v>
      </c>
      <c r="C65" s="40" t="s">
        <v>828</v>
      </c>
      <c r="D65" s="40" t="s">
        <v>2080</v>
      </c>
      <c r="E65" s="40" t="s">
        <v>831</v>
      </c>
      <c r="F65" s="40" t="str">
        <f>VLOOKUP(E65,AddInfo!$A:$F,5,FALSE)</f>
        <v>1_clear</v>
      </c>
    </row>
    <row r="66" spans="1:6" x14ac:dyDescent="0.25">
      <c r="A66" s="40" t="s">
        <v>862</v>
      </c>
      <c r="B66" s="40" t="s">
        <v>2110</v>
      </c>
      <c r="C66" s="40" t="s">
        <v>2111</v>
      </c>
      <c r="D66" s="40" t="s">
        <v>2107</v>
      </c>
      <c r="E66" s="40" t="s">
        <v>860</v>
      </c>
      <c r="F66" s="40" t="str">
        <f>VLOOKUP(E66,AddInfo!$A:$F,5,FALSE)</f>
        <v>1_clear</v>
      </c>
    </row>
    <row r="67" spans="1:6" x14ac:dyDescent="0.25">
      <c r="A67" s="40" t="s">
        <v>2014</v>
      </c>
      <c r="B67" s="40" t="s">
        <v>2015</v>
      </c>
      <c r="C67" s="40" t="s">
        <v>2016</v>
      </c>
      <c r="D67" s="40" t="s">
        <v>2017</v>
      </c>
      <c r="E67" s="40" t="s">
        <v>855</v>
      </c>
      <c r="F67" s="40" t="str">
        <f>VLOOKUP(E67,AddInfo!$A:$F,5,FALSE)</f>
        <v>1_clear</v>
      </c>
    </row>
    <row r="68" spans="1:6" x14ac:dyDescent="0.25">
      <c r="A68" s="40" t="s">
        <v>867</v>
      </c>
      <c r="B68" s="40" t="s">
        <v>2027</v>
      </c>
      <c r="C68" s="40" t="s">
        <v>2028</v>
      </c>
      <c r="D68" s="40" t="s">
        <v>2029</v>
      </c>
      <c r="E68" s="40" t="s">
        <v>863</v>
      </c>
      <c r="F68" s="40" t="str">
        <f>VLOOKUP(E68,AddInfo!$A:$F,5,FALSE)</f>
        <v>1_clear</v>
      </c>
    </row>
    <row r="69" spans="1:6" x14ac:dyDescent="0.25">
      <c r="A69" s="40" t="s">
        <v>868</v>
      </c>
      <c r="B69" s="40" t="s">
        <v>870</v>
      </c>
      <c r="C69" s="40" t="s">
        <v>869</v>
      </c>
      <c r="D69" s="40" t="s">
        <v>2103</v>
      </c>
      <c r="E69" s="40" t="s">
        <v>868</v>
      </c>
      <c r="F69" s="40" t="str">
        <f>VLOOKUP(E69,AddInfo!$A:$F,5,FALSE)</f>
        <v>2_likely</v>
      </c>
    </row>
    <row r="70" spans="1:6" x14ac:dyDescent="0.25">
      <c r="A70" s="40" t="s">
        <v>876</v>
      </c>
      <c r="B70" s="40" t="s">
        <v>874</v>
      </c>
      <c r="C70" s="40" t="s">
        <v>873</v>
      </c>
      <c r="D70" s="40" t="s">
        <v>2125</v>
      </c>
      <c r="E70" s="40" t="s">
        <v>872</v>
      </c>
      <c r="F70" s="40" t="str">
        <f>VLOOKUP(E70,AddInfo!$A:$F,5,FALSE)</f>
        <v>1_clear</v>
      </c>
    </row>
    <row r="71" spans="1:6" x14ac:dyDescent="0.25">
      <c r="A71" s="40" t="s">
        <v>85</v>
      </c>
      <c r="B71" s="40" t="s">
        <v>1949</v>
      </c>
      <c r="C71" s="40" t="s">
        <v>1950</v>
      </c>
      <c r="D71" s="40" t="s">
        <v>1951</v>
      </c>
      <c r="E71" s="40" t="s">
        <v>81</v>
      </c>
      <c r="F71" s="40" t="str">
        <f>VLOOKUP(E71,AddInfo!$A:$F,5,FALSE)</f>
        <v>2_likely</v>
      </c>
    </row>
    <row r="72" spans="1:6" x14ac:dyDescent="0.25">
      <c r="A72" s="40" t="s">
        <v>565</v>
      </c>
      <c r="B72" s="40" t="s">
        <v>1958</v>
      </c>
      <c r="C72" s="40" t="s">
        <v>1959</v>
      </c>
      <c r="D72" s="40" t="s">
        <v>1960</v>
      </c>
      <c r="E72" s="40" t="s">
        <v>565</v>
      </c>
      <c r="F72" s="40" t="str">
        <f>VLOOKUP(E72,AddInfo!$A:$F,5,FALSE)</f>
        <v>indirect</v>
      </c>
    </row>
    <row r="73" spans="1:6" x14ac:dyDescent="0.25">
      <c r="A73" s="40" t="s">
        <v>561</v>
      </c>
      <c r="B73" s="40" t="s">
        <v>1961</v>
      </c>
      <c r="C73" s="40" t="s">
        <v>1959</v>
      </c>
      <c r="D73" s="40" t="s">
        <v>1960</v>
      </c>
      <c r="E73" s="40" t="s">
        <v>561</v>
      </c>
      <c r="F73" s="40" t="str">
        <f>VLOOKUP(E73,AddInfo!$A:$F,5,FALSE)</f>
        <v>indirect</v>
      </c>
    </row>
    <row r="74" spans="1:6" x14ac:dyDescent="0.25">
      <c r="A74" s="40" t="s">
        <v>573</v>
      </c>
      <c r="B74" s="40" t="s">
        <v>2091</v>
      </c>
      <c r="C74" s="40" t="s">
        <v>2092</v>
      </c>
      <c r="D74" s="40" t="s">
        <v>2087</v>
      </c>
      <c r="E74" s="40" t="s">
        <v>571</v>
      </c>
      <c r="F74" s="40" t="str">
        <f>VLOOKUP(E74,AddInfo!$A:$F,5,FALSE)</f>
        <v>2_likely</v>
      </c>
    </row>
    <row r="75" spans="1:6" x14ac:dyDescent="0.25">
      <c r="A75" s="40" t="s">
        <v>537</v>
      </c>
      <c r="B75" s="40" t="s">
        <v>1696</v>
      </c>
      <c r="C75" s="40" t="s">
        <v>1697</v>
      </c>
      <c r="D75" s="40" t="s">
        <v>2087</v>
      </c>
      <c r="E75" s="40" t="s">
        <v>534</v>
      </c>
      <c r="F75" s="40" t="str">
        <f>VLOOKUP(E75,AddInfo!$A:$F,5,FALSE)</f>
        <v>2_likely</v>
      </c>
    </row>
    <row r="76" spans="1:6" x14ac:dyDescent="0.25">
      <c r="A76" s="40" t="s">
        <v>732</v>
      </c>
      <c r="B76" s="40" t="s">
        <v>1948</v>
      </c>
      <c r="C76" s="40" t="s">
        <v>1940</v>
      </c>
      <c r="D76" s="40" t="s">
        <v>1941</v>
      </c>
      <c r="E76" s="40" t="s">
        <v>732</v>
      </c>
      <c r="F76" s="40" t="str">
        <f>VLOOKUP(E76,AddInfo!$A:$F,5,FALSE)</f>
        <v>indirect</v>
      </c>
    </row>
    <row r="77" spans="1:6" x14ac:dyDescent="0.25">
      <c r="A77" s="40" t="s">
        <v>737</v>
      </c>
      <c r="B77" s="40" t="s">
        <v>1939</v>
      </c>
      <c r="C77" s="40" t="s">
        <v>1940</v>
      </c>
      <c r="D77" s="40" t="s">
        <v>1941</v>
      </c>
      <c r="E77" s="40" t="s">
        <v>737</v>
      </c>
      <c r="F77" s="40" t="str">
        <f>VLOOKUP(E77,AddInfo!$A:$F,5,FALSE)</f>
        <v>indirect</v>
      </c>
    </row>
    <row r="78" spans="1:6" x14ac:dyDescent="0.25">
      <c r="A78" s="40" t="s">
        <v>739</v>
      </c>
      <c r="B78" s="40" t="s">
        <v>1942</v>
      </c>
      <c r="C78" s="40" t="s">
        <v>1940</v>
      </c>
      <c r="D78" s="40" t="s">
        <v>1941</v>
      </c>
      <c r="E78" s="40" t="s">
        <v>739</v>
      </c>
      <c r="F78" s="40" t="str">
        <f>VLOOKUP(E78,AddInfo!$A:$F,5,FALSE)</f>
        <v>indirect</v>
      </c>
    </row>
    <row r="79" spans="1:6" x14ac:dyDescent="0.25">
      <c r="A79" s="40" t="s">
        <v>741</v>
      </c>
      <c r="B79" s="40" t="s">
        <v>1943</v>
      </c>
      <c r="C79" s="40" t="s">
        <v>1940</v>
      </c>
      <c r="D79" s="40" t="s">
        <v>1941</v>
      </c>
      <c r="E79" s="40" t="s">
        <v>741</v>
      </c>
      <c r="F79" s="40" t="str">
        <f>VLOOKUP(E79,AddInfo!$A:$F,5,FALSE)</f>
        <v>indirect</v>
      </c>
    </row>
    <row r="80" spans="1:6" x14ac:dyDescent="0.25">
      <c r="A80" s="40" t="s">
        <v>743</v>
      </c>
      <c r="B80" s="40" t="s">
        <v>1947</v>
      </c>
      <c r="C80" s="40" t="s">
        <v>1940</v>
      </c>
      <c r="D80" s="40" t="s">
        <v>1941</v>
      </c>
      <c r="E80" s="40" t="s">
        <v>743</v>
      </c>
      <c r="F80" s="40" t="str">
        <f>VLOOKUP(E80,AddInfo!$A:$F,5,FALSE)</f>
        <v>indirect</v>
      </c>
    </row>
    <row r="81" spans="1:7" x14ac:dyDescent="0.25">
      <c r="A81" s="40" t="s">
        <v>745</v>
      </c>
      <c r="B81" s="40" t="s">
        <v>746</v>
      </c>
      <c r="C81" s="40" t="s">
        <v>1940</v>
      </c>
      <c r="D81" s="40" t="s">
        <v>1941</v>
      </c>
      <c r="E81" s="40" t="s">
        <v>745</v>
      </c>
      <c r="F81" s="40" t="str">
        <f>VLOOKUP(E81,AddInfo!$A:$F,5,FALSE)</f>
        <v>indirect</v>
      </c>
    </row>
    <row r="82" spans="1:7" x14ac:dyDescent="0.25">
      <c r="A82" s="40" t="s">
        <v>747</v>
      </c>
      <c r="B82" s="40" t="s">
        <v>1944</v>
      </c>
      <c r="C82" s="40" t="s">
        <v>1940</v>
      </c>
      <c r="D82" s="40" t="s">
        <v>1941</v>
      </c>
      <c r="E82" s="40" t="s">
        <v>747</v>
      </c>
      <c r="F82" s="40" t="str">
        <f>VLOOKUP(E82,AddInfo!$A:$F,5,FALSE)</f>
        <v>indirect</v>
      </c>
    </row>
    <row r="83" spans="1:7" x14ac:dyDescent="0.25">
      <c r="A83" s="40" t="s">
        <v>749</v>
      </c>
      <c r="B83" s="40" t="s">
        <v>1946</v>
      </c>
      <c r="C83" s="40" t="s">
        <v>1940</v>
      </c>
      <c r="D83" s="40" t="s">
        <v>1941</v>
      </c>
      <c r="E83" s="40" t="s">
        <v>749</v>
      </c>
      <c r="F83" s="40" t="str">
        <f>VLOOKUP(E83,AddInfo!$A:$F,5,FALSE)</f>
        <v>indirect</v>
      </c>
    </row>
    <row r="84" spans="1:7" x14ac:dyDescent="0.25">
      <c r="A84" s="40" t="s">
        <v>751</v>
      </c>
      <c r="B84" s="40" t="s">
        <v>1945</v>
      </c>
      <c r="C84" s="40" t="s">
        <v>1940</v>
      </c>
      <c r="D84" s="40" t="s">
        <v>1941</v>
      </c>
      <c r="E84" s="40" t="s">
        <v>751</v>
      </c>
      <c r="F84" s="40" t="str">
        <f>VLOOKUP(E84,AddInfo!$A:$F,5,FALSE)</f>
        <v>indirect</v>
      </c>
    </row>
    <row r="85" spans="1:7" x14ac:dyDescent="0.25">
      <c r="A85" s="40" t="s">
        <v>402</v>
      </c>
      <c r="B85" s="40" t="s">
        <v>2010</v>
      </c>
      <c r="C85" s="40" t="s">
        <v>2008</v>
      </c>
      <c r="D85" s="40" t="s">
        <v>2009</v>
      </c>
      <c r="E85" s="40" t="s">
        <v>402</v>
      </c>
      <c r="F85" s="40" t="str">
        <f>VLOOKUP(E85,AddInfo!$A:$F,5,FALSE)</f>
        <v>indirect</v>
      </c>
    </row>
    <row r="86" spans="1:7" x14ac:dyDescent="0.25">
      <c r="A86" s="40" t="s">
        <v>452</v>
      </c>
      <c r="B86" s="40" t="s">
        <v>2034</v>
      </c>
      <c r="C86" s="40" t="s">
        <v>2035</v>
      </c>
      <c r="D86" s="40" t="s">
        <v>2032</v>
      </c>
      <c r="E86" s="40" t="s">
        <v>452</v>
      </c>
      <c r="F86" s="40" t="str">
        <f>VLOOKUP(E86,AddInfo!$A:$F,5,FALSE)</f>
        <v>indirect</v>
      </c>
    </row>
    <row r="87" spans="1:7" x14ac:dyDescent="0.25">
      <c r="A87" s="40" t="s">
        <v>164</v>
      </c>
      <c r="B87" s="40" t="s">
        <v>2044</v>
      </c>
      <c r="C87" s="40" t="s">
        <v>2045</v>
      </c>
      <c r="D87" s="40" t="s">
        <v>2046</v>
      </c>
      <c r="E87" s="40" t="s">
        <v>161</v>
      </c>
      <c r="F87" s="40" t="str">
        <f>VLOOKUP(E87,AddInfo!$A:$F,5,FALSE)</f>
        <v>2_likely</v>
      </c>
    </row>
    <row r="88" spans="1:7" x14ac:dyDescent="0.25">
      <c r="A88" s="40" t="s">
        <v>877</v>
      </c>
      <c r="B88" s="40" t="s">
        <v>1849</v>
      </c>
      <c r="C88" s="40" t="s">
        <v>873</v>
      </c>
      <c r="D88" s="40" t="s">
        <v>2125</v>
      </c>
      <c r="E88" s="40" t="s">
        <v>877</v>
      </c>
      <c r="F88" s="40" t="str">
        <f>VLOOKUP(E88,AddInfo!$A:$F,5,FALSE)</f>
        <v>indirect</v>
      </c>
    </row>
    <row r="89" spans="1:7" x14ac:dyDescent="0.25">
      <c r="A89" s="40" t="s">
        <v>879</v>
      </c>
      <c r="B89" s="40" t="s">
        <v>880</v>
      </c>
      <c r="C89" s="40" t="s">
        <v>873</v>
      </c>
      <c r="D89" s="40" t="s">
        <v>2125</v>
      </c>
      <c r="E89" s="40" t="s">
        <v>879</v>
      </c>
      <c r="F89" s="40" t="str">
        <f>VLOOKUP(E89,AddInfo!$A:$F,5,FALSE)</f>
        <v>indirect</v>
      </c>
    </row>
    <row r="90" spans="1:7" x14ac:dyDescent="0.25">
      <c r="A90" s="40" t="s">
        <v>24</v>
      </c>
      <c r="B90" s="40" t="s">
        <v>1989</v>
      </c>
      <c r="C90" s="40" t="s">
        <v>1987</v>
      </c>
      <c r="D90" s="40" t="s">
        <v>1988</v>
      </c>
      <c r="E90" s="40" t="s">
        <v>21</v>
      </c>
      <c r="F90" s="40" t="str">
        <f>VLOOKUP(E90,AddInfo!$A:$F,5,FALSE)</f>
        <v>indirect</v>
      </c>
    </row>
    <row r="91" spans="1:7" x14ac:dyDescent="0.25">
      <c r="A91" s="40" t="s">
        <v>230</v>
      </c>
      <c r="B91" s="40" t="s">
        <v>232</v>
      </c>
      <c r="C91" s="40" t="s">
        <v>2068</v>
      </c>
      <c r="D91" s="40" t="s">
        <v>2069</v>
      </c>
      <c r="E91" s="40" t="s">
        <v>230</v>
      </c>
      <c r="F91" s="40" t="str">
        <f>VLOOKUP(E91,AddInfo!$A:$F,5,FALSE)</f>
        <v>4_not</v>
      </c>
    </row>
    <row r="92" spans="1:7" x14ac:dyDescent="0.25">
      <c r="A92" s="40" t="s">
        <v>434</v>
      </c>
      <c r="B92" s="40" t="s">
        <v>1914</v>
      </c>
      <c r="C92" s="40" t="s">
        <v>1912</v>
      </c>
      <c r="D92" s="40" t="s">
        <v>1913</v>
      </c>
      <c r="E92" s="40" t="s">
        <v>432</v>
      </c>
      <c r="F92" s="40" t="str">
        <f>VLOOKUP(E92,AddInfo!$A:$F,5,FALSE)</f>
        <v>4_not</v>
      </c>
    </row>
    <row r="93" spans="1:7" x14ac:dyDescent="0.25">
      <c r="A93" s="40" t="s">
        <v>268</v>
      </c>
      <c r="B93" s="40" t="s">
        <v>1515</v>
      </c>
      <c r="C93" s="40" t="s">
        <v>2050</v>
      </c>
      <c r="D93" s="40" t="s">
        <v>2051</v>
      </c>
      <c r="E93" s="40" t="s">
        <v>268</v>
      </c>
      <c r="F93" s="40" t="str">
        <f>VLOOKUP(E93,AddInfo!$A:$F,5,FALSE)</f>
        <v>4_not</v>
      </c>
    </row>
    <row r="94" spans="1:7" x14ac:dyDescent="0.25">
      <c r="A94" s="40" t="s">
        <v>851</v>
      </c>
      <c r="B94" s="40" t="s">
        <v>2079</v>
      </c>
      <c r="C94" s="40" t="s">
        <v>828</v>
      </c>
      <c r="D94" s="40" t="s">
        <v>2080</v>
      </c>
      <c r="E94" s="40" t="s">
        <v>849</v>
      </c>
      <c r="F94" s="40" t="str">
        <f>VLOOKUP(E94,AddInfo!$A:$F,5,FALSE)</f>
        <v>indirect</v>
      </c>
    </row>
    <row r="95" spans="1:7" x14ac:dyDescent="0.25">
      <c r="A95" s="40" t="s">
        <v>275</v>
      </c>
      <c r="B95" s="40" t="s">
        <v>2100</v>
      </c>
      <c r="C95" s="40" t="s">
        <v>2101</v>
      </c>
      <c r="D95" s="40" t="s">
        <v>2102</v>
      </c>
      <c r="E95" s="40" t="s">
        <v>5156</v>
      </c>
      <c r="F95" s="40" t="str">
        <f>VLOOKUP(E95,AddInfo!$A:$F,5,FALSE)</f>
        <v>1_clear</v>
      </c>
      <c r="G95" s="40" t="s">
        <v>5157</v>
      </c>
    </row>
    <row r="96" spans="1:7" x14ac:dyDescent="0.25">
      <c r="A96" s="40" t="s">
        <v>1968</v>
      </c>
      <c r="B96" s="40" t="s">
        <v>1969</v>
      </c>
      <c r="C96" s="40" t="s">
        <v>1964</v>
      </c>
      <c r="D96" s="40" t="s">
        <v>1965</v>
      </c>
      <c r="E96" s="40" t="s">
        <v>5155</v>
      </c>
      <c r="F96" s="40" t="s">
        <v>4279</v>
      </c>
      <c r="G96" s="40" t="s">
        <v>3187</v>
      </c>
    </row>
    <row r="97" spans="1:7" x14ac:dyDescent="0.25">
      <c r="A97" s="40" t="s">
        <v>1966</v>
      </c>
      <c r="B97" s="40" t="s">
        <v>1967</v>
      </c>
      <c r="C97" s="40" t="s">
        <v>1964</v>
      </c>
      <c r="D97" s="40" t="s">
        <v>1965</v>
      </c>
      <c r="E97" s="40" t="s">
        <v>5155</v>
      </c>
      <c r="F97" s="40" t="s">
        <v>4279</v>
      </c>
      <c r="G97" s="40" t="s">
        <v>3187</v>
      </c>
    </row>
    <row r="98" spans="1:7" x14ac:dyDescent="0.25">
      <c r="A98" s="40" t="s">
        <v>1972</v>
      </c>
      <c r="B98" s="40" t="s">
        <v>1973</v>
      </c>
      <c r="C98" s="40" t="s">
        <v>1964</v>
      </c>
      <c r="D98" s="40" t="s">
        <v>1965</v>
      </c>
      <c r="E98" s="40" t="s">
        <v>5155</v>
      </c>
      <c r="F98" s="40" t="s">
        <v>4279</v>
      </c>
      <c r="G98" s="40" t="s">
        <v>3187</v>
      </c>
    </row>
    <row r="99" spans="1:7" x14ac:dyDescent="0.25">
      <c r="A99" s="40" t="s">
        <v>1962</v>
      </c>
      <c r="B99" s="40" t="s">
        <v>1963</v>
      </c>
      <c r="C99" s="40" t="s">
        <v>1964</v>
      </c>
      <c r="D99" s="40" t="s">
        <v>1965</v>
      </c>
      <c r="E99" s="40" t="s">
        <v>5155</v>
      </c>
      <c r="F99" s="40" t="s">
        <v>4279</v>
      </c>
      <c r="G99" s="40" t="s">
        <v>3187</v>
      </c>
    </row>
    <row r="100" spans="1:7" x14ac:dyDescent="0.25">
      <c r="A100" s="40" t="s">
        <v>2104</v>
      </c>
      <c r="B100" s="40" t="s">
        <v>2105</v>
      </c>
      <c r="C100" s="40" t="s">
        <v>2106</v>
      </c>
      <c r="D100" s="40" t="s">
        <v>2107</v>
      </c>
      <c r="E100" s="40" t="s">
        <v>5155</v>
      </c>
      <c r="F100" s="40" t="s">
        <v>4279</v>
      </c>
      <c r="G100" s="40" t="s">
        <v>4274</v>
      </c>
    </row>
    <row r="101" spans="1:7" x14ac:dyDescent="0.25">
      <c r="A101" s="40" t="s">
        <v>2108</v>
      </c>
      <c r="B101" s="40" t="s">
        <v>2109</v>
      </c>
      <c r="C101" s="40" t="s">
        <v>2106</v>
      </c>
      <c r="D101" s="40" t="s">
        <v>2107</v>
      </c>
      <c r="E101" s="40" t="s">
        <v>5155</v>
      </c>
      <c r="F101" s="40" t="s">
        <v>4279</v>
      </c>
      <c r="G101" s="40" t="s">
        <v>4274</v>
      </c>
    </row>
    <row r="102" spans="1:7" x14ac:dyDescent="0.25">
      <c r="A102" s="40" t="s">
        <v>2064</v>
      </c>
      <c r="B102" s="40" t="s">
        <v>2065</v>
      </c>
      <c r="C102" s="40" t="s">
        <v>2066</v>
      </c>
      <c r="D102" s="40" t="s">
        <v>2067</v>
      </c>
      <c r="E102" s="40" t="s">
        <v>5155</v>
      </c>
      <c r="F102" s="40" t="s">
        <v>4279</v>
      </c>
      <c r="G102" s="40" t="s">
        <v>5158</v>
      </c>
    </row>
    <row r="103" spans="1:7" x14ac:dyDescent="0.25">
      <c r="A103" s="40" t="s">
        <v>2070</v>
      </c>
      <c r="B103" s="40" t="s">
        <v>2071</v>
      </c>
      <c r="C103" s="40" t="s">
        <v>2072</v>
      </c>
      <c r="D103" s="40" t="s">
        <v>2069</v>
      </c>
      <c r="E103" s="40" t="s">
        <v>5155</v>
      </c>
      <c r="F103" s="40" t="s">
        <v>4279</v>
      </c>
      <c r="G103" s="40" t="s">
        <v>4274</v>
      </c>
    </row>
  </sheetData>
  <sortState xmlns:xlrd2="http://schemas.microsoft.com/office/spreadsheetml/2017/richdata2"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defaultColWidth="8.85546875" defaultRowHeight="15" x14ac:dyDescent="0.25"/>
  <cols>
    <col min="1" max="1" width="8.7109375" style="5" customWidth="1"/>
    <col min="2" max="2" width="17.42578125" style="5" customWidth="1"/>
    <col min="3" max="3" width="51" style="5" customWidth="1"/>
    <col min="4" max="4" width="22" style="5" customWidth="1"/>
    <col min="5" max="5" width="5" style="5" bestFit="1" customWidth="1"/>
    <col min="6" max="6" width="7.140625" style="5" bestFit="1" customWidth="1"/>
    <col min="7" max="7" width="18" style="5" bestFit="1" customWidth="1"/>
    <col min="8" max="8" width="22.7109375" style="5" customWidth="1"/>
    <col min="9" max="9" width="8.7109375" style="6" customWidth="1"/>
    <col min="10" max="10" width="34" style="5" customWidth="1"/>
    <col min="11" max="11" width="56.28515625" style="5" bestFit="1" customWidth="1"/>
    <col min="12" max="1019" width="8.85546875" style="5"/>
  </cols>
  <sheetData>
    <row r="1" spans="1:1019" s="16" customFormat="1" ht="59.45" customHeight="1" x14ac:dyDescent="0.25">
      <c r="A1" s="16" t="s">
        <v>1266</v>
      </c>
      <c r="B1" s="16" t="s">
        <v>3128</v>
      </c>
      <c r="C1" s="16" t="s">
        <v>1267</v>
      </c>
      <c r="D1" s="16" t="s">
        <v>6</v>
      </c>
      <c r="E1" s="16" t="s">
        <v>7</v>
      </c>
      <c r="F1" s="16" t="s">
        <v>9</v>
      </c>
      <c r="G1" s="16" t="s">
        <v>1268</v>
      </c>
      <c r="H1" s="16" t="s">
        <v>1859</v>
      </c>
      <c r="I1" s="16" t="s">
        <v>916</v>
      </c>
      <c r="J1" s="16" t="s">
        <v>5159</v>
      </c>
      <c r="K1" s="16" t="s">
        <v>5147</v>
      </c>
    </row>
    <row r="2" spans="1:1019" x14ac:dyDescent="0.25">
      <c r="A2" s="29">
        <v>158</v>
      </c>
      <c r="B2" s="29" t="s">
        <v>1852</v>
      </c>
      <c r="C2" s="29" t="s">
        <v>1853</v>
      </c>
      <c r="D2" s="29" t="s">
        <v>1854</v>
      </c>
      <c r="E2" s="29">
        <v>2001</v>
      </c>
      <c r="F2" s="29"/>
      <c r="G2" s="29" t="s">
        <v>863</v>
      </c>
      <c r="H2" s="29" t="s">
        <v>894</v>
      </c>
      <c r="I2" s="29">
        <v>12</v>
      </c>
      <c r="J2" s="6" t="str">
        <f>VLOOKUP(H2,AddInfo!$A:$H,5,FALSE)</f>
        <v>1_clear</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row>
    <row r="3" spans="1:1019" s="17" customFormat="1" x14ac:dyDescent="0.25">
      <c r="A3" s="29">
        <v>145</v>
      </c>
      <c r="B3" s="29" t="s">
        <v>1822</v>
      </c>
      <c r="C3" s="29" t="s">
        <v>1823</v>
      </c>
      <c r="D3" s="29" t="s">
        <v>824</v>
      </c>
      <c r="E3" s="29">
        <v>1996</v>
      </c>
      <c r="F3" s="29"/>
      <c r="G3" s="29" t="s">
        <v>863</v>
      </c>
      <c r="H3" s="29" t="s">
        <v>823</v>
      </c>
      <c r="I3" s="29">
        <v>12</v>
      </c>
      <c r="J3" s="29" t="str">
        <f>VLOOKUP(H3,AddInfo!$A:$H,5,FALSE)</f>
        <v>1_clear</v>
      </c>
      <c r="K3" s="29"/>
    </row>
    <row r="4" spans="1:1019" x14ac:dyDescent="0.25">
      <c r="A4" s="6">
        <v>67</v>
      </c>
      <c r="B4" s="6" t="s">
        <v>412</v>
      </c>
      <c r="C4" s="6" t="s">
        <v>1588</v>
      </c>
      <c r="D4" s="6" t="s">
        <v>410</v>
      </c>
      <c r="E4" s="6">
        <v>1992</v>
      </c>
      <c r="F4" s="6"/>
      <c r="G4" s="6" t="s">
        <v>1328</v>
      </c>
      <c r="H4" s="29" t="s">
        <v>409</v>
      </c>
      <c r="I4" s="6">
        <v>12</v>
      </c>
      <c r="J4" s="29" t="str">
        <f>VLOOKUP(H4,AddInfo!$A:$H,5,FALSE)</f>
        <v>1_clear</v>
      </c>
      <c r="K4" s="29"/>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row>
    <row r="5" spans="1:1019" x14ac:dyDescent="0.25">
      <c r="A5" s="6">
        <v>25</v>
      </c>
      <c r="B5" s="6" t="s">
        <v>1639</v>
      </c>
      <c r="C5" s="6" t="s">
        <v>1640</v>
      </c>
      <c r="D5" s="6" t="s">
        <v>1641</v>
      </c>
      <c r="E5" s="6">
        <v>1984</v>
      </c>
      <c r="F5" s="6"/>
      <c r="G5" s="6" t="s">
        <v>605</v>
      </c>
      <c r="H5" s="29" t="s">
        <v>4951</v>
      </c>
      <c r="I5" s="6">
        <v>1</v>
      </c>
      <c r="J5" s="29" t="str">
        <f>VLOOKUP(H5,AddInfo!$A:$H,5,FALSE)</f>
        <v>1_clear</v>
      </c>
      <c r="K5" s="2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row>
    <row r="6" spans="1:1019" x14ac:dyDescent="0.25">
      <c r="A6" s="6">
        <v>26</v>
      </c>
      <c r="B6" s="6" t="s">
        <v>1642</v>
      </c>
      <c r="C6" s="6" t="s">
        <v>1640</v>
      </c>
      <c r="D6" s="6" t="s">
        <v>1641</v>
      </c>
      <c r="E6" s="6">
        <v>1984</v>
      </c>
      <c r="F6" s="6"/>
      <c r="G6" s="6" t="s">
        <v>605</v>
      </c>
      <c r="H6" s="29" t="s">
        <v>4951</v>
      </c>
      <c r="I6" s="6">
        <v>6</v>
      </c>
      <c r="J6" s="29" t="str">
        <f>VLOOKUP(H6,AddInfo!$A:$H,5,FALSE)</f>
        <v>1_clear</v>
      </c>
      <c r="K6" s="29"/>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row>
    <row r="7" spans="1:1019" x14ac:dyDescent="0.25">
      <c r="A7" s="6">
        <v>27</v>
      </c>
      <c r="B7" s="6" t="s">
        <v>1643</v>
      </c>
      <c r="C7" s="6" t="s">
        <v>1640</v>
      </c>
      <c r="D7" s="6" t="s">
        <v>1641</v>
      </c>
      <c r="E7" s="6">
        <v>1984</v>
      </c>
      <c r="F7" s="6"/>
      <c r="G7" s="6" t="s">
        <v>605</v>
      </c>
      <c r="H7" s="29" t="s">
        <v>4951</v>
      </c>
      <c r="I7" s="6">
        <v>12</v>
      </c>
      <c r="J7" s="29" t="str">
        <f>VLOOKUP(H7,AddInfo!$A:$H,5,FALSE)</f>
        <v>1_clear</v>
      </c>
      <c r="K7" s="29"/>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row>
    <row r="8" spans="1:1019" x14ac:dyDescent="0.25">
      <c r="A8" s="6">
        <v>4</v>
      </c>
      <c r="B8" s="6" t="s">
        <v>1504</v>
      </c>
      <c r="C8" s="6" t="s">
        <v>1505</v>
      </c>
      <c r="D8" s="6" t="s">
        <v>1240</v>
      </c>
      <c r="E8" s="6">
        <v>1996</v>
      </c>
      <c r="F8" s="6"/>
      <c r="G8" s="6" t="s">
        <v>605</v>
      </c>
      <c r="H8" s="29" t="s">
        <v>260</v>
      </c>
      <c r="I8" s="6">
        <v>1</v>
      </c>
      <c r="J8" s="29" t="str">
        <f>VLOOKUP(H8,AddInfo!$A:$H,5,FALSE)</f>
        <v>1_clear</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row>
    <row r="9" spans="1:1019" x14ac:dyDescent="0.25">
      <c r="A9" s="6">
        <v>5</v>
      </c>
      <c r="B9" s="6" t="s">
        <v>1506</v>
      </c>
      <c r="C9" s="6" t="s">
        <v>1505</v>
      </c>
      <c r="D9" s="6" t="s">
        <v>1240</v>
      </c>
      <c r="E9" s="6">
        <v>1996</v>
      </c>
      <c r="F9" s="6"/>
      <c r="G9" s="6" t="s">
        <v>605</v>
      </c>
      <c r="H9" s="29" t="s">
        <v>260</v>
      </c>
      <c r="I9" s="6">
        <v>6</v>
      </c>
      <c r="J9" s="29" t="str">
        <f>VLOOKUP(H9,AddInfo!$A:$H,5,FALSE)</f>
        <v>1_clear</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row>
    <row r="10" spans="1:1019" x14ac:dyDescent="0.25">
      <c r="A10" s="6">
        <v>6</v>
      </c>
      <c r="B10" s="6" t="s">
        <v>1507</v>
      </c>
      <c r="C10" s="6" t="s">
        <v>1508</v>
      </c>
      <c r="D10" s="6" t="s">
        <v>1240</v>
      </c>
      <c r="E10" s="6">
        <v>1996</v>
      </c>
      <c r="F10" s="6"/>
      <c r="G10" s="6" t="s">
        <v>605</v>
      </c>
      <c r="H10" s="29" t="s">
        <v>260</v>
      </c>
      <c r="I10" s="6">
        <v>12</v>
      </c>
      <c r="J10" s="29" t="str">
        <f>VLOOKUP(H10,AddInfo!$A:$H,5,FALSE)</f>
        <v>1_clear</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row>
    <row r="11" spans="1:1019" x14ac:dyDescent="0.25">
      <c r="A11" s="6">
        <v>128</v>
      </c>
      <c r="B11" s="6" t="s">
        <v>1537</v>
      </c>
      <c r="C11" s="6" t="s">
        <v>1538</v>
      </c>
      <c r="D11" s="6" t="s">
        <v>299</v>
      </c>
      <c r="E11" s="6">
        <v>2008</v>
      </c>
      <c r="F11" s="6"/>
      <c r="G11" s="6" t="s">
        <v>863</v>
      </c>
      <c r="H11" s="3" t="s">
        <v>298</v>
      </c>
      <c r="I11" s="6">
        <v>12</v>
      </c>
      <c r="J11" s="29" t="str">
        <f>VLOOKUP(H11,AddInfo!$A:$H,5,FALSE)</f>
        <v>1_clear</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row>
    <row r="12" spans="1:1019" x14ac:dyDescent="0.25">
      <c r="A12" s="6">
        <v>449</v>
      </c>
      <c r="B12" s="6" t="s">
        <v>1366</v>
      </c>
      <c r="C12" s="6" t="s">
        <v>1367</v>
      </c>
      <c r="D12" s="6" t="s">
        <v>1368</v>
      </c>
      <c r="E12" s="3">
        <v>2003</v>
      </c>
      <c r="F12" s="6"/>
      <c r="G12" s="6" t="s">
        <v>1276</v>
      </c>
      <c r="H12" s="9" t="s">
        <v>757</v>
      </c>
      <c r="I12" s="6">
        <v>1</v>
      </c>
      <c r="J12" s="29" t="str">
        <f>VLOOKUP(H12,AddInfo!$A:$H,5,FALSE)</f>
        <v>1_clear</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row>
    <row r="13" spans="1:1019" x14ac:dyDescent="0.25">
      <c r="A13" s="6">
        <v>450</v>
      </c>
      <c r="B13" s="6" t="s">
        <v>1369</v>
      </c>
      <c r="C13" s="6" t="s">
        <v>1367</v>
      </c>
      <c r="D13" s="6" t="s">
        <v>1368</v>
      </c>
      <c r="E13" s="3">
        <v>2003</v>
      </c>
      <c r="F13" s="6"/>
      <c r="G13" s="6" t="s">
        <v>1276</v>
      </c>
      <c r="H13" s="9" t="s">
        <v>757</v>
      </c>
      <c r="I13" s="6">
        <v>6</v>
      </c>
      <c r="J13" s="29" t="str">
        <f>VLOOKUP(H13,AddInfo!$A:$H,5,FALSE)</f>
        <v>1_clear</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row>
    <row r="14" spans="1:1019" x14ac:dyDescent="0.25">
      <c r="A14" s="6">
        <v>451</v>
      </c>
      <c r="B14" s="6" t="s">
        <v>1370</v>
      </c>
      <c r="C14" s="6" t="s">
        <v>1367</v>
      </c>
      <c r="D14" s="6" t="s">
        <v>1368</v>
      </c>
      <c r="E14" s="3">
        <v>2003</v>
      </c>
      <c r="F14" s="6"/>
      <c r="G14" s="6" t="s">
        <v>1276</v>
      </c>
      <c r="H14" s="9" t="s">
        <v>757</v>
      </c>
      <c r="I14" s="6">
        <v>12</v>
      </c>
      <c r="J14" s="29" t="str">
        <f>VLOOKUP(H14,AddInfo!$A:$H,5,FALSE)</f>
        <v>1_clear</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row>
    <row r="15" spans="1:1019" x14ac:dyDescent="0.25">
      <c r="A15" s="6">
        <v>422</v>
      </c>
      <c r="B15" s="6" t="s">
        <v>1718</v>
      </c>
      <c r="C15" s="6" t="s">
        <v>1719</v>
      </c>
      <c r="D15" s="6" t="s">
        <v>620</v>
      </c>
      <c r="E15" s="6">
        <v>2014</v>
      </c>
      <c r="F15" s="6"/>
      <c r="G15" s="6" t="s">
        <v>1276</v>
      </c>
      <c r="H15" s="29" t="s">
        <v>619</v>
      </c>
      <c r="I15" s="6">
        <v>1</v>
      </c>
      <c r="J15" s="29" t="str">
        <f>VLOOKUP(H15,AddInfo!$A:$H,5,FALSE)</f>
        <v>1_clear</v>
      </c>
      <c r="K15" s="30"/>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row>
    <row r="16" spans="1:1019" x14ac:dyDescent="0.25">
      <c r="A16" s="6">
        <v>423</v>
      </c>
      <c r="B16" s="6" t="s">
        <v>1720</v>
      </c>
      <c r="C16" s="6" t="s">
        <v>1719</v>
      </c>
      <c r="D16" s="6" t="s">
        <v>620</v>
      </c>
      <c r="E16" s="6">
        <v>2014</v>
      </c>
      <c r="F16" s="6"/>
      <c r="G16" s="6" t="s">
        <v>1276</v>
      </c>
      <c r="H16" s="29" t="s">
        <v>619</v>
      </c>
      <c r="I16" s="6">
        <v>6</v>
      </c>
      <c r="J16" s="29" t="str">
        <f>VLOOKUP(H16,AddInfo!$A:$H,5,FALSE)</f>
        <v>1_clear</v>
      </c>
      <c r="K16" s="30"/>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row>
    <row r="17" spans="1:1019" x14ac:dyDescent="0.25">
      <c r="A17" s="6">
        <v>424</v>
      </c>
      <c r="B17" s="6" t="s">
        <v>1721</v>
      </c>
      <c r="C17" s="6" t="s">
        <v>1719</v>
      </c>
      <c r="D17" s="6" t="s">
        <v>620</v>
      </c>
      <c r="E17" s="6">
        <v>2014</v>
      </c>
      <c r="F17" s="6"/>
      <c r="G17" s="6" t="s">
        <v>1276</v>
      </c>
      <c r="H17" s="29" t="s">
        <v>619</v>
      </c>
      <c r="I17" s="6">
        <v>12</v>
      </c>
      <c r="J17" s="29" t="str">
        <f>VLOOKUP(H17,AddInfo!$A:$H,5,FALSE)</f>
        <v>1_clear</v>
      </c>
      <c r="K17" s="30"/>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row>
    <row r="18" spans="1:1019" x14ac:dyDescent="0.25">
      <c r="A18" s="6">
        <v>361</v>
      </c>
      <c r="B18" s="6" t="s">
        <v>1428</v>
      </c>
      <c r="C18" s="6" t="s">
        <v>1429</v>
      </c>
      <c r="D18" s="6" t="s">
        <v>1242</v>
      </c>
      <c r="E18" s="6">
        <v>2007</v>
      </c>
      <c r="F18" s="6"/>
      <c r="G18" s="6" t="s">
        <v>1276</v>
      </c>
      <c r="H18" s="11" t="s">
        <v>3125</v>
      </c>
      <c r="I18" s="6">
        <v>1</v>
      </c>
      <c r="J18" s="29" t="str">
        <f>VLOOKUP(H18,AddInfo!$A:$H,5,FALSE)</f>
        <v>1_clear</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row>
    <row r="19" spans="1:1019" x14ac:dyDescent="0.25">
      <c r="A19" s="6">
        <v>362</v>
      </c>
      <c r="B19" s="6" t="s">
        <v>1430</v>
      </c>
      <c r="C19" s="6" t="s">
        <v>1429</v>
      </c>
      <c r="D19" s="6" t="s">
        <v>1242</v>
      </c>
      <c r="E19" s="6">
        <v>2008</v>
      </c>
      <c r="F19" s="6"/>
      <c r="G19" s="6" t="s">
        <v>1276</v>
      </c>
      <c r="H19" s="11" t="s">
        <v>3125</v>
      </c>
      <c r="I19" s="6">
        <v>6</v>
      </c>
      <c r="J19" s="29" t="str">
        <f>VLOOKUP(H19,AddInfo!$A:$H,5,FALSE)</f>
        <v>1_clear</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row>
    <row r="20" spans="1:1019" x14ac:dyDescent="0.25">
      <c r="A20" s="6">
        <v>363</v>
      </c>
      <c r="B20" s="6" t="s">
        <v>1431</v>
      </c>
      <c r="C20" s="6" t="s">
        <v>1429</v>
      </c>
      <c r="D20" s="6" t="s">
        <v>1242</v>
      </c>
      <c r="E20" s="6">
        <v>2009</v>
      </c>
      <c r="F20" s="6"/>
      <c r="G20" s="6" t="s">
        <v>1276</v>
      </c>
      <c r="H20" s="11" t="s">
        <v>3125</v>
      </c>
      <c r="I20" s="6">
        <v>12</v>
      </c>
      <c r="J20" s="29" t="str">
        <f>VLOOKUP(H20,AddInfo!$A:$H,5,FALSE)</f>
        <v>1_clear</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row>
    <row r="21" spans="1:1019" x14ac:dyDescent="0.25">
      <c r="A21" s="6">
        <v>59</v>
      </c>
      <c r="B21" s="6" t="s">
        <v>426</v>
      </c>
      <c r="C21" s="6" t="s">
        <v>1432</v>
      </c>
      <c r="D21" s="6" t="s">
        <v>1433</v>
      </c>
      <c r="E21" s="6">
        <v>2013</v>
      </c>
      <c r="F21" s="6"/>
      <c r="G21" s="6" t="s">
        <v>1328</v>
      </c>
      <c r="H21" s="29" t="s">
        <v>423</v>
      </c>
      <c r="I21" s="6">
        <v>1</v>
      </c>
      <c r="J21" s="29" t="str">
        <f>VLOOKUP(H21,AddInfo!$A:$H,5,FALSE)</f>
        <v>1_clear</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row>
    <row r="22" spans="1:1019" x14ac:dyDescent="0.25">
      <c r="A22" s="30">
        <v>58</v>
      </c>
      <c r="B22" s="30" t="s">
        <v>1815</v>
      </c>
      <c r="C22" s="30" t="s">
        <v>1816</v>
      </c>
      <c r="D22" s="30" t="s">
        <v>1817</v>
      </c>
      <c r="E22" s="30">
        <v>1985</v>
      </c>
      <c r="F22" s="30"/>
      <c r="G22" s="30" t="s">
        <v>1328</v>
      </c>
      <c r="H22" s="30" t="s">
        <v>3130</v>
      </c>
      <c r="I22" s="30">
        <v>1</v>
      </c>
      <c r="J22" s="29" t="str">
        <f>VLOOKUP(H22,AddInfo!$A:$H,5,FALSE)</f>
        <v>1_clear</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row>
    <row r="23" spans="1:1019" x14ac:dyDescent="0.25">
      <c r="A23" s="6">
        <v>237</v>
      </c>
      <c r="B23" s="6" t="s">
        <v>416</v>
      </c>
      <c r="C23" s="6" t="s">
        <v>1329</v>
      </c>
      <c r="D23" s="6" t="s">
        <v>410</v>
      </c>
      <c r="E23" s="6">
        <v>1992</v>
      </c>
      <c r="F23" s="6"/>
      <c r="G23" s="6" t="s">
        <v>113</v>
      </c>
      <c r="H23" s="29" t="s">
        <v>414</v>
      </c>
      <c r="I23" s="6">
        <v>1</v>
      </c>
      <c r="J23" s="29" t="str">
        <f>VLOOKUP(H23,AddInfo!$A:$H,5,FALSE)</f>
        <v>1_clear</v>
      </c>
      <c r="K23" s="30"/>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row>
    <row r="24" spans="1:1019" x14ac:dyDescent="0.25">
      <c r="A24" s="6">
        <v>303</v>
      </c>
      <c r="B24" s="6" t="s">
        <v>1789</v>
      </c>
      <c r="C24" s="6" t="s">
        <v>1790</v>
      </c>
      <c r="D24" s="6" t="s">
        <v>754</v>
      </c>
      <c r="E24" s="6">
        <v>2012</v>
      </c>
      <c r="F24" s="6"/>
      <c r="G24" s="6" t="s">
        <v>1270</v>
      </c>
      <c r="H24" s="29" t="s">
        <v>753</v>
      </c>
      <c r="I24" s="6">
        <v>1</v>
      </c>
      <c r="J24" s="29" t="str">
        <f>VLOOKUP(H24,AddInfo!$A:$H,5,FALSE)</f>
        <v>1_clear</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row>
    <row r="25" spans="1:1019" x14ac:dyDescent="0.25">
      <c r="A25" s="6">
        <v>304</v>
      </c>
      <c r="B25" s="6" t="s">
        <v>1791</v>
      </c>
      <c r="C25" s="6" t="s">
        <v>1790</v>
      </c>
      <c r="D25" s="6" t="s">
        <v>754</v>
      </c>
      <c r="E25" s="6">
        <v>2012</v>
      </c>
      <c r="F25" s="6"/>
      <c r="G25" s="6" t="s">
        <v>1270</v>
      </c>
      <c r="H25" s="29" t="s">
        <v>753</v>
      </c>
      <c r="I25" s="6">
        <v>6</v>
      </c>
      <c r="J25" s="29" t="str">
        <f>VLOOKUP(H25,AddInfo!$A:$H,5,FALSE)</f>
        <v>1_clear</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row>
    <row r="26" spans="1:1019" x14ac:dyDescent="0.25">
      <c r="A26" s="6">
        <v>305</v>
      </c>
      <c r="B26" s="6" t="s">
        <v>1792</v>
      </c>
      <c r="C26" s="6" t="s">
        <v>1790</v>
      </c>
      <c r="D26" s="6" t="s">
        <v>754</v>
      </c>
      <c r="E26" s="6">
        <v>2012</v>
      </c>
      <c r="F26" s="6"/>
      <c r="G26" s="6" t="s">
        <v>1270</v>
      </c>
      <c r="H26" s="29" t="s">
        <v>753</v>
      </c>
      <c r="I26" s="6">
        <v>12</v>
      </c>
      <c r="J26" s="29" t="str">
        <f>VLOOKUP(H26,AddInfo!$A:$H,5,FALSE)</f>
        <v>1_clear</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row>
    <row r="27" spans="1:1019" x14ac:dyDescent="0.25">
      <c r="A27" s="30">
        <v>208</v>
      </c>
      <c r="B27" s="30" t="s">
        <v>133</v>
      </c>
      <c r="C27" s="30" t="s">
        <v>1453</v>
      </c>
      <c r="D27" s="30" t="s">
        <v>1245</v>
      </c>
      <c r="E27" s="30">
        <v>2016</v>
      </c>
      <c r="F27" s="30"/>
      <c r="G27" s="30" t="s">
        <v>113</v>
      </c>
      <c r="H27" s="30" t="s">
        <v>130</v>
      </c>
      <c r="I27" s="30">
        <v>1</v>
      </c>
      <c r="J27" s="29" t="str">
        <f>VLOOKUP(H27,AddInfo!$A:$H,5,FALSE)</f>
        <v>1_clear</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row>
    <row r="28" spans="1:1019" x14ac:dyDescent="0.25">
      <c r="A28" s="6">
        <v>81</v>
      </c>
      <c r="B28" s="6" t="s">
        <v>637</v>
      </c>
      <c r="C28" s="6" t="s">
        <v>1728</v>
      </c>
      <c r="D28" s="6" t="s">
        <v>1262</v>
      </c>
      <c r="E28" s="6">
        <v>1994</v>
      </c>
      <c r="F28" s="6"/>
      <c r="G28" s="6" t="s">
        <v>1328</v>
      </c>
      <c r="H28" s="3" t="s">
        <v>634</v>
      </c>
      <c r="I28" s="6">
        <v>12</v>
      </c>
      <c r="J28" s="29" t="str">
        <f>VLOOKUP(H28,AddInfo!$A:$H,5,FALSE)</f>
        <v>1_clear</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row>
    <row r="29" spans="1:1019" x14ac:dyDescent="0.25">
      <c r="A29" s="6">
        <v>107</v>
      </c>
      <c r="B29" s="6" t="s">
        <v>354</v>
      </c>
      <c r="C29" s="6" t="s">
        <v>1557</v>
      </c>
      <c r="D29" s="6" t="s">
        <v>1256</v>
      </c>
      <c r="E29" s="6">
        <v>2004</v>
      </c>
      <c r="F29" s="6"/>
      <c r="G29" s="6" t="s">
        <v>1328</v>
      </c>
      <c r="H29" s="3" t="s">
        <v>352</v>
      </c>
      <c r="I29" s="6">
        <v>12</v>
      </c>
      <c r="J29" s="29" t="str">
        <f>VLOOKUP(H29,AddInfo!$A:$H,5,FALSE)</f>
        <v>1_clear</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row>
    <row r="30" spans="1:1019" x14ac:dyDescent="0.25">
      <c r="A30" s="6">
        <v>157</v>
      </c>
      <c r="B30" s="6" t="s">
        <v>1811</v>
      </c>
      <c r="C30" s="6" t="s">
        <v>1812</v>
      </c>
      <c r="D30" s="6" t="s">
        <v>973</v>
      </c>
      <c r="E30" s="6">
        <v>2005</v>
      </c>
      <c r="F30" s="6"/>
      <c r="G30" s="6" t="s">
        <v>863</v>
      </c>
      <c r="H30" s="29" t="s">
        <v>659</v>
      </c>
      <c r="I30" s="6">
        <v>12</v>
      </c>
      <c r="J30" s="29" t="str">
        <f>VLOOKUP(H30,AddInfo!$A:$H,5,FALSE)</f>
        <v>1_clear</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row>
    <row r="31" spans="1:1019" s="17" customFormat="1" x14ac:dyDescent="0.25">
      <c r="A31" s="30">
        <v>144</v>
      </c>
      <c r="B31" s="30" t="s">
        <v>859</v>
      </c>
      <c r="C31" s="30" t="s">
        <v>1841</v>
      </c>
      <c r="D31" s="30" t="s">
        <v>856</v>
      </c>
      <c r="E31" s="30">
        <v>2002</v>
      </c>
      <c r="F31" s="30"/>
      <c r="G31" s="30" t="s">
        <v>863</v>
      </c>
      <c r="H31" s="30" t="s">
        <v>855</v>
      </c>
      <c r="I31" s="6">
        <v>12</v>
      </c>
      <c r="J31" s="29" t="str">
        <f>VLOOKUP(H31,AddInfo!$A:$H,5,FALSE)</f>
        <v>1_clear</v>
      </c>
      <c r="K31" s="29"/>
    </row>
    <row r="32" spans="1:1019" s="17" customFormat="1" x14ac:dyDescent="0.25">
      <c r="A32" s="29">
        <v>140</v>
      </c>
      <c r="B32" s="29" t="s">
        <v>32</v>
      </c>
      <c r="C32" s="29" t="s">
        <v>1393</v>
      </c>
      <c r="D32" s="29" t="s">
        <v>12</v>
      </c>
      <c r="E32" s="29">
        <v>1998</v>
      </c>
      <c r="F32" s="29"/>
      <c r="G32" s="29" t="s">
        <v>863</v>
      </c>
      <c r="H32" s="3" t="s">
        <v>29</v>
      </c>
      <c r="I32" s="29">
        <v>12</v>
      </c>
      <c r="J32" s="29" t="str">
        <f>VLOOKUP(H32,AddInfo!$A:$H,5,FALSE)</f>
        <v>1_clear</v>
      </c>
      <c r="K32" s="29"/>
    </row>
    <row r="33" spans="1:1019" s="17" customFormat="1" x14ac:dyDescent="0.25">
      <c r="A33" s="29">
        <v>150</v>
      </c>
      <c r="B33" s="29" t="s">
        <v>848</v>
      </c>
      <c r="C33" s="29" t="s">
        <v>1373</v>
      </c>
      <c r="D33" s="29" t="s">
        <v>973</v>
      </c>
      <c r="E33" s="29">
        <v>2005</v>
      </c>
      <c r="F33" s="29"/>
      <c r="G33" s="29" t="s">
        <v>863</v>
      </c>
      <c r="H33" s="10" t="s">
        <v>846</v>
      </c>
      <c r="I33" s="29">
        <v>12</v>
      </c>
      <c r="J33" s="29" t="str">
        <f>VLOOKUP(H33,AddInfo!$A:$H,5,FALSE)</f>
        <v>1_clear</v>
      </c>
      <c r="K33" s="29"/>
    </row>
    <row r="34" spans="1:1019" s="17" customFormat="1" x14ac:dyDescent="0.25">
      <c r="A34" s="29">
        <v>147</v>
      </c>
      <c r="B34" s="29" t="s">
        <v>840</v>
      </c>
      <c r="C34" s="29" t="s">
        <v>1371</v>
      </c>
      <c r="D34" s="29" t="s">
        <v>973</v>
      </c>
      <c r="E34" s="29">
        <v>2005</v>
      </c>
      <c r="F34" s="29"/>
      <c r="G34" s="29" t="s">
        <v>863</v>
      </c>
      <c r="H34" s="3" t="s">
        <v>837</v>
      </c>
      <c r="I34" s="29">
        <v>12</v>
      </c>
      <c r="J34" s="29" t="str">
        <f>VLOOKUP(H34,AddInfo!$A:$H,5,FALSE)</f>
        <v>1_clear</v>
      </c>
      <c r="K34" s="29"/>
    </row>
    <row r="35" spans="1:1019" s="17" customFormat="1" x14ac:dyDescent="0.25">
      <c r="A35" s="6">
        <v>22</v>
      </c>
      <c r="B35" s="6" t="s">
        <v>1842</v>
      </c>
      <c r="C35" s="6" t="s">
        <v>1843</v>
      </c>
      <c r="D35" s="6" t="s">
        <v>856</v>
      </c>
      <c r="E35" s="6">
        <v>2011</v>
      </c>
      <c r="F35" s="6"/>
      <c r="G35" s="6" t="s">
        <v>605</v>
      </c>
      <c r="H35" s="3" t="s">
        <v>860</v>
      </c>
      <c r="I35" s="6">
        <v>1</v>
      </c>
      <c r="J35" s="29" t="str">
        <f>VLOOKUP(H35,AddInfo!$A:$H,5,FALSE)</f>
        <v>1_clear</v>
      </c>
    </row>
    <row r="36" spans="1:1019" s="17" customFormat="1" x14ac:dyDescent="0.25">
      <c r="A36" s="6">
        <v>23</v>
      </c>
      <c r="B36" s="6" t="s">
        <v>1844</v>
      </c>
      <c r="C36" s="6" t="s">
        <v>1843</v>
      </c>
      <c r="D36" s="6" t="s">
        <v>856</v>
      </c>
      <c r="E36" s="6">
        <v>2011</v>
      </c>
      <c r="F36" s="6"/>
      <c r="G36" s="6" t="s">
        <v>605</v>
      </c>
      <c r="H36" s="3" t="s">
        <v>860</v>
      </c>
      <c r="I36" s="6">
        <v>6</v>
      </c>
      <c r="J36" s="29" t="str">
        <f>VLOOKUP(H36,AddInfo!$A:$H,5,FALSE)</f>
        <v>1_clear</v>
      </c>
    </row>
    <row r="37" spans="1:1019" x14ac:dyDescent="0.25">
      <c r="A37" s="29">
        <v>24</v>
      </c>
      <c r="B37" s="29" t="s">
        <v>1845</v>
      </c>
      <c r="C37" s="29" t="s">
        <v>1843</v>
      </c>
      <c r="D37" s="29" t="s">
        <v>856</v>
      </c>
      <c r="E37" s="29">
        <v>2011</v>
      </c>
      <c r="F37" s="29"/>
      <c r="G37" s="29" t="s">
        <v>605</v>
      </c>
      <c r="H37" s="3" t="s">
        <v>860</v>
      </c>
      <c r="I37" s="29">
        <v>12</v>
      </c>
      <c r="J37" s="29" t="str">
        <f>VLOOKUP(H37,AddInfo!$A:$H,5,FALSE)</f>
        <v>1_clear</v>
      </c>
      <c r="K37" s="30"/>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row>
    <row r="38" spans="1:1019" x14ac:dyDescent="0.25">
      <c r="A38" s="29">
        <v>266</v>
      </c>
      <c r="B38" s="29" t="s">
        <v>553</v>
      </c>
      <c r="C38" s="29" t="s">
        <v>1346</v>
      </c>
      <c r="D38" s="29" t="s">
        <v>551</v>
      </c>
      <c r="E38" s="29">
        <v>2013</v>
      </c>
      <c r="F38" s="29"/>
      <c r="G38" s="29" t="s">
        <v>1270</v>
      </c>
      <c r="H38" s="29" t="s">
        <v>550</v>
      </c>
      <c r="I38" s="29">
        <v>1</v>
      </c>
      <c r="J38" s="29" t="str">
        <f>VLOOKUP(H38,AddInfo!$A:$H,5,FALSE)</f>
        <v>1_clear</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row>
    <row r="39" spans="1:1019" x14ac:dyDescent="0.25">
      <c r="A39" s="29">
        <v>141</v>
      </c>
      <c r="B39" s="29" t="s">
        <v>317</v>
      </c>
      <c r="C39" s="29" t="s">
        <v>316</v>
      </c>
      <c r="D39" s="29" t="s">
        <v>315</v>
      </c>
      <c r="E39" s="29">
        <v>2006</v>
      </c>
      <c r="F39" s="29"/>
      <c r="G39" s="29" t="s">
        <v>863</v>
      </c>
      <c r="H39" s="29" t="s">
        <v>314</v>
      </c>
      <c r="I39" s="29">
        <v>12</v>
      </c>
      <c r="J39" s="29" t="str">
        <f>VLOOKUP(H39,AddInfo!$A:$H,5,FALSE)</f>
        <v>1_clear</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row>
    <row r="40" spans="1:1019" x14ac:dyDescent="0.25">
      <c r="A40" s="29">
        <v>142</v>
      </c>
      <c r="B40" s="29" t="s">
        <v>683</v>
      </c>
      <c r="C40" s="29" t="s">
        <v>682</v>
      </c>
      <c r="D40" s="29" t="s">
        <v>681</v>
      </c>
      <c r="E40" s="29">
        <v>2008</v>
      </c>
      <c r="F40" s="29"/>
      <c r="G40" s="29" t="s">
        <v>863</v>
      </c>
      <c r="H40" s="29" t="s">
        <v>680</v>
      </c>
      <c r="I40" s="29">
        <v>12</v>
      </c>
      <c r="J40" s="29" t="str">
        <f>VLOOKUP(H40,AddInfo!$A:$H,5,FALSE)</f>
        <v>1_clear</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row>
    <row r="41" spans="1:1019" x14ac:dyDescent="0.25">
      <c r="A41" s="29">
        <v>299</v>
      </c>
      <c r="B41" s="29" t="s">
        <v>875</v>
      </c>
      <c r="C41" s="29" t="s">
        <v>1851</v>
      </c>
      <c r="D41" s="29" t="s">
        <v>873</v>
      </c>
      <c r="E41" s="29">
        <v>2016</v>
      </c>
      <c r="F41" s="29"/>
      <c r="G41" s="29" t="s">
        <v>1270</v>
      </c>
      <c r="H41" s="29" t="s">
        <v>872</v>
      </c>
      <c r="I41" s="29">
        <v>12</v>
      </c>
      <c r="J41" s="29" t="str">
        <f>VLOOKUP(H41,AddInfo!$A:$H,5,FALSE)</f>
        <v>1_clear</v>
      </c>
      <c r="K41" s="30"/>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row>
    <row r="42" spans="1:1019" x14ac:dyDescent="0.25">
      <c r="A42" s="6">
        <v>230</v>
      </c>
      <c r="B42" s="6" t="s">
        <v>1434</v>
      </c>
      <c r="C42" s="6" t="s">
        <v>1435</v>
      </c>
      <c r="D42" s="10" t="s">
        <v>1243</v>
      </c>
      <c r="E42" s="6">
        <v>2009</v>
      </c>
      <c r="F42" s="6" t="s">
        <v>78</v>
      </c>
      <c r="G42" s="6" t="s">
        <v>113</v>
      </c>
      <c r="H42" s="10" t="s">
        <v>370</v>
      </c>
      <c r="I42" s="6">
        <v>1</v>
      </c>
      <c r="J42" s="29" t="str">
        <f>VLOOKUP(H42,AddInfo!$A:$H,5,FALSE)</f>
        <v>1_clear</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row>
    <row r="43" spans="1:1019" x14ac:dyDescent="0.25">
      <c r="A43" s="6">
        <v>231</v>
      </c>
      <c r="B43" s="6" t="s">
        <v>1436</v>
      </c>
      <c r="C43" s="6" t="s">
        <v>1435</v>
      </c>
      <c r="D43" s="10" t="s">
        <v>1243</v>
      </c>
      <c r="E43" s="6">
        <v>2009</v>
      </c>
      <c r="F43" s="6" t="s">
        <v>78</v>
      </c>
      <c r="G43" s="6" t="s">
        <v>113</v>
      </c>
      <c r="H43" s="10" t="s">
        <v>370</v>
      </c>
      <c r="I43" s="6">
        <v>6</v>
      </c>
      <c r="J43" s="29" t="str">
        <f>VLOOKUP(H43,AddInfo!$A:$H,5,FALSE)</f>
        <v>1_clear</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row>
    <row r="44" spans="1:1019" x14ac:dyDescent="0.25">
      <c r="A44" s="6">
        <v>232</v>
      </c>
      <c r="B44" s="6" t="s">
        <v>1437</v>
      </c>
      <c r="C44" s="6" t="s">
        <v>1435</v>
      </c>
      <c r="D44" s="10" t="s">
        <v>1243</v>
      </c>
      <c r="E44" s="6">
        <v>2009</v>
      </c>
      <c r="F44" s="6" t="s">
        <v>78</v>
      </c>
      <c r="G44" s="6" t="s">
        <v>113</v>
      </c>
      <c r="H44" s="10" t="s">
        <v>370</v>
      </c>
      <c r="I44" s="6">
        <v>12</v>
      </c>
      <c r="J44" s="29" t="str">
        <f>VLOOKUP(H44,AddInfo!$A:$H,5,FALSE)</f>
        <v>1_clear</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row>
    <row r="45" spans="1:1019" x14ac:dyDescent="0.25">
      <c r="A45" s="6">
        <v>49</v>
      </c>
      <c r="B45" s="6" t="s">
        <v>1321</v>
      </c>
      <c r="C45" s="6" t="s">
        <v>290</v>
      </c>
      <c r="D45" s="6" t="s">
        <v>289</v>
      </c>
      <c r="E45" s="6">
        <v>2008</v>
      </c>
      <c r="F45" s="6"/>
      <c r="G45" s="6" t="s">
        <v>605</v>
      </c>
      <c r="H45" s="29" t="s">
        <v>288</v>
      </c>
      <c r="I45" s="6">
        <v>1</v>
      </c>
      <c r="J45" s="29" t="str">
        <f>VLOOKUP(H45,AddInfo!$A:$H,5,FALSE)</f>
        <v>1_clear</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row>
    <row r="46" spans="1:1019" x14ac:dyDescent="0.25">
      <c r="A46" s="6">
        <v>50</v>
      </c>
      <c r="B46" s="6" t="s">
        <v>1322</v>
      </c>
      <c r="C46" s="6" t="s">
        <v>290</v>
      </c>
      <c r="D46" s="6" t="s">
        <v>289</v>
      </c>
      <c r="E46" s="6">
        <v>2008</v>
      </c>
      <c r="F46" s="6"/>
      <c r="G46" s="6" t="s">
        <v>605</v>
      </c>
      <c r="H46" s="29" t="s">
        <v>288</v>
      </c>
      <c r="I46" s="6">
        <v>6</v>
      </c>
      <c r="J46" s="29" t="str">
        <f>VLOOKUP(H46,AddInfo!$A:$H,5,FALSE)</f>
        <v>1_clear</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row>
    <row r="47" spans="1:1019" x14ac:dyDescent="0.25">
      <c r="A47" s="6">
        <v>51</v>
      </c>
      <c r="B47" s="6" t="s">
        <v>1323</v>
      </c>
      <c r="C47" s="6" t="s">
        <v>290</v>
      </c>
      <c r="D47" s="6" t="s">
        <v>289</v>
      </c>
      <c r="E47" s="6">
        <v>2008</v>
      </c>
      <c r="F47" s="6"/>
      <c r="G47" s="6" t="s">
        <v>605</v>
      </c>
      <c r="H47" s="29" t="s">
        <v>288</v>
      </c>
      <c r="I47" s="6">
        <v>12</v>
      </c>
      <c r="J47" s="29" t="str">
        <f>VLOOKUP(H47,AddInfo!$A:$H,5,FALSE)</f>
        <v>1_clear</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row>
    <row r="48" spans="1:1019" x14ac:dyDescent="0.25">
      <c r="A48" s="6">
        <v>148</v>
      </c>
      <c r="B48" s="6" t="s">
        <v>793</v>
      </c>
      <c r="C48" s="6" t="s">
        <v>792</v>
      </c>
      <c r="D48" s="6" t="s">
        <v>973</v>
      </c>
      <c r="E48" s="6">
        <v>2005</v>
      </c>
      <c r="F48" s="6"/>
      <c r="G48" s="6" t="s">
        <v>863</v>
      </c>
      <c r="H48" s="10" t="s">
        <v>790</v>
      </c>
      <c r="I48" s="6">
        <v>12</v>
      </c>
      <c r="J48" s="29" t="str">
        <f>VLOOKUP(H48,AddInfo!$A:$H,5,FALSE)</f>
        <v>1_clear</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row>
    <row r="49" spans="1:1019" x14ac:dyDescent="0.25">
      <c r="A49" s="6">
        <v>149</v>
      </c>
      <c r="B49" s="6" t="s">
        <v>796</v>
      </c>
      <c r="C49" s="6" t="s">
        <v>1372</v>
      </c>
      <c r="D49" s="6" t="s">
        <v>973</v>
      </c>
      <c r="E49" s="6">
        <v>2005</v>
      </c>
      <c r="F49" s="6"/>
      <c r="G49" s="6" t="s">
        <v>863</v>
      </c>
      <c r="H49" s="10" t="s">
        <v>794</v>
      </c>
      <c r="I49" s="6">
        <v>12</v>
      </c>
      <c r="J49" s="29" t="str">
        <f>VLOOKUP(H49,AddInfo!$A:$H,5,FALSE)</f>
        <v>1_clear</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row>
    <row r="50" spans="1:1019" x14ac:dyDescent="0.25">
      <c r="A50" s="6">
        <v>156</v>
      </c>
      <c r="B50" s="6" t="s">
        <v>1813</v>
      </c>
      <c r="C50" s="6" t="s">
        <v>1814</v>
      </c>
      <c r="D50" s="6" t="s">
        <v>973</v>
      </c>
      <c r="E50" s="6">
        <v>2005</v>
      </c>
      <c r="F50" s="6"/>
      <c r="G50" s="6" t="s">
        <v>863</v>
      </c>
      <c r="H50" s="29" t="s">
        <v>800</v>
      </c>
      <c r="I50" s="6">
        <v>12</v>
      </c>
      <c r="J50" s="29" t="str">
        <f>VLOOKUP(H50,AddInfo!$A:$H,5,FALSE)</f>
        <v>1_clear</v>
      </c>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row>
    <row r="51" spans="1:1019" x14ac:dyDescent="0.25">
      <c r="A51" s="6">
        <v>155</v>
      </c>
      <c r="B51" s="6" t="s">
        <v>804</v>
      </c>
      <c r="C51" s="6" t="s">
        <v>1377</v>
      </c>
      <c r="D51" s="6" t="s">
        <v>973</v>
      </c>
      <c r="E51" s="6">
        <v>2005</v>
      </c>
      <c r="F51" s="6"/>
      <c r="G51" s="6" t="s">
        <v>863</v>
      </c>
      <c r="H51" s="10" t="s">
        <v>802</v>
      </c>
      <c r="I51" s="6">
        <v>12</v>
      </c>
      <c r="J51" s="29" t="str">
        <f>VLOOKUP(H51,AddInfo!$A:$H,5,FALSE)</f>
        <v>1_clear</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row>
    <row r="52" spans="1:1019" x14ac:dyDescent="0.25">
      <c r="A52" s="6">
        <v>153</v>
      </c>
      <c r="B52" s="6" t="s">
        <v>807</v>
      </c>
      <c r="C52" s="6" t="s">
        <v>806</v>
      </c>
      <c r="D52" s="6" t="s">
        <v>973</v>
      </c>
      <c r="E52" s="6">
        <v>2005</v>
      </c>
      <c r="F52" s="6"/>
      <c r="G52" s="6" t="s">
        <v>863</v>
      </c>
      <c r="H52" s="29" t="s">
        <v>805</v>
      </c>
      <c r="I52" s="6">
        <v>12</v>
      </c>
      <c r="J52" s="29" t="str">
        <f>VLOOKUP(H52,AddInfo!$A:$H,5,FALSE)</f>
        <v>1_clear</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row>
    <row r="53" spans="1:1019" x14ac:dyDescent="0.25">
      <c r="A53" s="30">
        <v>134</v>
      </c>
      <c r="B53" s="30" t="s">
        <v>1688</v>
      </c>
      <c r="C53" s="30" t="s">
        <v>1689</v>
      </c>
      <c r="D53" s="30" t="s">
        <v>3168</v>
      </c>
      <c r="E53" s="30">
        <v>2004</v>
      </c>
      <c r="F53" s="30"/>
      <c r="G53" s="30" t="s">
        <v>863</v>
      </c>
      <c r="H53" s="28" t="s">
        <v>1688</v>
      </c>
      <c r="I53" s="30">
        <v>1</v>
      </c>
      <c r="J53" s="29" t="str">
        <f>VLOOKUP(H53,AddInfo!$A:$H,5,FALSE)</f>
        <v>1_clear</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row>
    <row r="54" spans="1:1019" x14ac:dyDescent="0.25">
      <c r="A54" s="6">
        <v>379</v>
      </c>
      <c r="B54" s="6" t="s">
        <v>1499</v>
      </c>
      <c r="C54" s="6" t="s">
        <v>1500</v>
      </c>
      <c r="D54" s="6" t="s">
        <v>1251</v>
      </c>
      <c r="E54" s="29">
        <v>1998</v>
      </c>
      <c r="F54" s="6"/>
      <c r="G54" s="6" t="s">
        <v>1276</v>
      </c>
      <c r="H54" s="29" t="s">
        <v>226</v>
      </c>
      <c r="I54" s="6">
        <v>1</v>
      </c>
      <c r="J54" s="29" t="str">
        <f>VLOOKUP(H54,AddInfo!$A:$H,5,FALSE)</f>
        <v>1_clear</v>
      </c>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row>
    <row r="55" spans="1:1019" x14ac:dyDescent="0.25">
      <c r="A55" s="6">
        <v>380</v>
      </c>
      <c r="B55" s="6" t="s">
        <v>1501</v>
      </c>
      <c r="C55" s="6" t="s">
        <v>1500</v>
      </c>
      <c r="D55" s="6" t="s">
        <v>1251</v>
      </c>
      <c r="E55" s="29">
        <v>1998</v>
      </c>
      <c r="F55" s="6"/>
      <c r="G55" s="6" t="s">
        <v>1276</v>
      </c>
      <c r="H55" s="29" t="s">
        <v>226</v>
      </c>
      <c r="I55" s="6">
        <v>6</v>
      </c>
      <c r="J55" s="29" t="str">
        <f>VLOOKUP(H55,AddInfo!$A:$H,5,FALSE)</f>
        <v>1_clear</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row>
    <row r="56" spans="1:1019" x14ac:dyDescent="0.25">
      <c r="A56" s="6">
        <v>381</v>
      </c>
      <c r="B56" s="6" t="s">
        <v>1502</v>
      </c>
      <c r="C56" s="6" t="s">
        <v>1500</v>
      </c>
      <c r="D56" s="6" t="s">
        <v>1251</v>
      </c>
      <c r="E56" s="6">
        <v>1998</v>
      </c>
      <c r="F56" s="6"/>
      <c r="G56" s="6" t="s">
        <v>1276</v>
      </c>
      <c r="H56" s="29" t="s">
        <v>226</v>
      </c>
      <c r="I56" s="6">
        <v>12</v>
      </c>
      <c r="J56" s="29" t="str">
        <f>VLOOKUP(H56,AddInfo!$A:$H,5,FALSE)</f>
        <v>1_clear</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row>
    <row r="57" spans="1:1019" x14ac:dyDescent="0.25">
      <c r="A57" s="6">
        <v>328</v>
      </c>
      <c r="B57" s="6" t="s">
        <v>1324</v>
      </c>
      <c r="C57" s="6" t="s">
        <v>1325</v>
      </c>
      <c r="D57" s="6" t="s">
        <v>313</v>
      </c>
      <c r="E57" s="6">
        <v>2011</v>
      </c>
      <c r="F57" s="6"/>
      <c r="G57" s="6" t="s">
        <v>1270</v>
      </c>
      <c r="H57" s="29" t="s">
        <v>312</v>
      </c>
      <c r="I57" s="6">
        <v>1</v>
      </c>
      <c r="J57" s="29" t="str">
        <f>VLOOKUP(H57,AddInfo!$A:$H,5,FALSE)</f>
        <v>1_clear</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row>
    <row r="58" spans="1:1019" x14ac:dyDescent="0.25">
      <c r="A58" s="6">
        <v>329</v>
      </c>
      <c r="B58" s="6" t="s">
        <v>1326</v>
      </c>
      <c r="C58" s="6" t="s">
        <v>1325</v>
      </c>
      <c r="D58" s="6" t="s">
        <v>313</v>
      </c>
      <c r="E58" s="6">
        <v>2011</v>
      </c>
      <c r="F58" s="6"/>
      <c r="G58" s="6" t="s">
        <v>1270</v>
      </c>
      <c r="H58" s="29" t="s">
        <v>312</v>
      </c>
      <c r="I58" s="6">
        <v>6</v>
      </c>
      <c r="J58" s="29" t="str">
        <f>VLOOKUP(H58,AddInfo!$A:$H,5,FALSE)</f>
        <v>1_clear</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c r="AGT58" s="6"/>
      <c r="AGU58" s="6"/>
      <c r="AGV58" s="6"/>
      <c r="AGW58" s="6"/>
      <c r="AGX58" s="6"/>
      <c r="AGY58" s="6"/>
      <c r="AGZ58" s="6"/>
      <c r="AHA58" s="6"/>
      <c r="AHB58" s="6"/>
      <c r="AHC58" s="6"/>
      <c r="AHD58" s="6"/>
      <c r="AHE58" s="6"/>
      <c r="AHF58" s="6"/>
      <c r="AHG58" s="6"/>
      <c r="AHH58" s="6"/>
      <c r="AHI58" s="6"/>
      <c r="AHJ58" s="6"/>
      <c r="AHK58" s="6"/>
      <c r="AHL58" s="6"/>
      <c r="AHM58" s="6"/>
      <c r="AHN58" s="6"/>
      <c r="AHO58" s="6"/>
      <c r="AHP58" s="6"/>
      <c r="AHQ58" s="6"/>
      <c r="AHR58" s="6"/>
      <c r="AHS58" s="6"/>
      <c r="AHT58" s="6"/>
      <c r="AHU58" s="6"/>
      <c r="AHV58" s="6"/>
      <c r="AHW58" s="6"/>
      <c r="AHX58" s="6"/>
      <c r="AHY58" s="6"/>
      <c r="AHZ58" s="6"/>
      <c r="AIA58" s="6"/>
      <c r="AIB58" s="6"/>
      <c r="AIC58" s="6"/>
      <c r="AID58" s="6"/>
      <c r="AIE58" s="6"/>
      <c r="AIF58" s="6"/>
      <c r="AIG58" s="6"/>
      <c r="AIH58" s="6"/>
      <c r="AII58" s="6"/>
      <c r="AIJ58" s="6"/>
      <c r="AIK58" s="6"/>
      <c r="AIL58" s="6"/>
      <c r="AIM58" s="6"/>
      <c r="AIN58" s="6"/>
      <c r="AIO58" s="6"/>
      <c r="AIP58" s="6"/>
      <c r="AIQ58" s="6"/>
      <c r="AIR58" s="6"/>
      <c r="AIS58" s="6"/>
      <c r="AIT58" s="6"/>
      <c r="AIU58" s="6"/>
      <c r="AIV58" s="6"/>
      <c r="AIW58" s="6"/>
      <c r="AIX58" s="6"/>
      <c r="AIY58" s="6"/>
      <c r="AIZ58" s="6"/>
      <c r="AJA58" s="6"/>
      <c r="AJB58" s="6"/>
      <c r="AJC58" s="6"/>
      <c r="AJD58" s="6"/>
      <c r="AJE58" s="6"/>
      <c r="AJF58" s="6"/>
      <c r="AJG58" s="6"/>
      <c r="AJH58" s="6"/>
      <c r="AJI58" s="6"/>
      <c r="AJJ58" s="6"/>
      <c r="AJK58" s="6"/>
      <c r="AJL58" s="6"/>
      <c r="AJM58" s="6"/>
      <c r="AJN58" s="6"/>
      <c r="AJO58" s="6"/>
      <c r="AJP58" s="6"/>
      <c r="AJQ58" s="6"/>
      <c r="AJR58" s="6"/>
      <c r="AJS58" s="6"/>
      <c r="AJT58" s="6"/>
      <c r="AJU58" s="6"/>
      <c r="AJV58" s="6"/>
      <c r="AJW58" s="6"/>
      <c r="AJX58" s="6"/>
      <c r="AJY58" s="6"/>
      <c r="AJZ58" s="6"/>
      <c r="AKA58" s="6"/>
      <c r="AKB58" s="6"/>
      <c r="AKC58" s="6"/>
      <c r="AKD58" s="6"/>
      <c r="AKE58" s="6"/>
      <c r="AKF58" s="6"/>
      <c r="AKG58" s="6"/>
      <c r="AKH58" s="6"/>
      <c r="AKI58" s="6"/>
      <c r="AKJ58" s="6"/>
      <c r="AKK58" s="6"/>
      <c r="AKL58" s="6"/>
      <c r="AKM58" s="6"/>
      <c r="AKN58" s="6"/>
      <c r="AKO58" s="6"/>
      <c r="AKP58" s="6"/>
      <c r="AKQ58" s="6"/>
      <c r="AKR58" s="6"/>
      <c r="AKS58" s="6"/>
      <c r="AKT58" s="6"/>
      <c r="AKU58" s="6"/>
      <c r="AKV58" s="6"/>
      <c r="AKW58" s="6"/>
      <c r="AKX58" s="6"/>
      <c r="AKY58" s="6"/>
      <c r="AKZ58" s="6"/>
      <c r="ALA58" s="6"/>
      <c r="ALB58" s="6"/>
      <c r="ALC58" s="6"/>
      <c r="ALD58" s="6"/>
      <c r="ALE58" s="6"/>
      <c r="ALF58" s="6"/>
      <c r="ALG58" s="6"/>
      <c r="ALH58" s="6"/>
      <c r="ALI58" s="6"/>
      <c r="ALJ58" s="6"/>
      <c r="ALK58" s="6"/>
      <c r="ALL58" s="6"/>
      <c r="ALM58" s="6"/>
      <c r="ALN58" s="6"/>
      <c r="ALO58" s="6"/>
      <c r="ALP58" s="6"/>
      <c r="ALQ58" s="6"/>
      <c r="ALR58" s="6"/>
      <c r="ALS58" s="6"/>
      <c r="ALT58" s="6"/>
      <c r="ALU58" s="6"/>
      <c r="ALV58" s="6"/>
      <c r="ALW58" s="6"/>
      <c r="ALX58" s="6"/>
      <c r="ALY58" s="6"/>
      <c r="ALZ58" s="6"/>
      <c r="AMA58" s="6"/>
      <c r="AMB58" s="6"/>
      <c r="AMC58" s="6"/>
      <c r="AMD58" s="6"/>
      <c r="AME58" s="6"/>
    </row>
    <row r="59" spans="1:1019" x14ac:dyDescent="0.25">
      <c r="A59" s="6">
        <v>330</v>
      </c>
      <c r="B59" s="6" t="s">
        <v>1327</v>
      </c>
      <c r="C59" s="6" t="s">
        <v>1325</v>
      </c>
      <c r="D59" s="6" t="s">
        <v>313</v>
      </c>
      <c r="E59" s="6">
        <v>2011</v>
      </c>
      <c r="F59" s="6"/>
      <c r="G59" s="6" t="s">
        <v>1270</v>
      </c>
      <c r="H59" s="29" t="s">
        <v>312</v>
      </c>
      <c r="I59" s="6">
        <v>12</v>
      </c>
      <c r="J59" s="29" t="str">
        <f>VLOOKUP(H59,AddInfo!$A:$H,5,FALSE)</f>
        <v>1_clear</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c r="AHB59" s="6"/>
      <c r="AHC59" s="6"/>
      <c r="AHD59" s="6"/>
      <c r="AHE59" s="6"/>
      <c r="AHF59" s="6"/>
      <c r="AHG59" s="6"/>
      <c r="AHH59" s="6"/>
      <c r="AHI59" s="6"/>
      <c r="AHJ59" s="6"/>
      <c r="AHK59" s="6"/>
      <c r="AHL59" s="6"/>
      <c r="AHM59" s="6"/>
      <c r="AHN59" s="6"/>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c r="AIT59" s="6"/>
      <c r="AIU59" s="6"/>
      <c r="AIV59" s="6"/>
      <c r="AIW59" s="6"/>
      <c r="AIX59" s="6"/>
      <c r="AIY59" s="6"/>
      <c r="AIZ59" s="6"/>
      <c r="AJA59" s="6"/>
      <c r="AJB59" s="6"/>
      <c r="AJC59" s="6"/>
      <c r="AJD59" s="6"/>
      <c r="AJE59" s="6"/>
      <c r="AJF59" s="6"/>
      <c r="AJG59" s="6"/>
      <c r="AJH59" s="6"/>
      <c r="AJI59" s="6"/>
      <c r="AJJ59" s="6"/>
      <c r="AJK59" s="6"/>
      <c r="AJL59" s="6"/>
      <c r="AJM59" s="6"/>
      <c r="AJN59" s="6"/>
      <c r="AJO59" s="6"/>
      <c r="AJP59" s="6"/>
      <c r="AJQ59" s="6"/>
      <c r="AJR59" s="6"/>
      <c r="AJS59" s="6"/>
      <c r="AJT59" s="6"/>
      <c r="AJU59" s="6"/>
      <c r="AJV59" s="6"/>
      <c r="AJW59" s="6"/>
      <c r="AJX59" s="6"/>
      <c r="AJY59" s="6"/>
      <c r="AJZ59" s="6"/>
      <c r="AKA59" s="6"/>
      <c r="AKB59" s="6"/>
      <c r="AKC59" s="6"/>
      <c r="AKD59" s="6"/>
      <c r="AKE59" s="6"/>
      <c r="AKF59" s="6"/>
      <c r="AKG59" s="6"/>
      <c r="AKH59" s="6"/>
      <c r="AKI59" s="6"/>
      <c r="AKJ59" s="6"/>
      <c r="AKK59" s="6"/>
      <c r="AKL59" s="6"/>
      <c r="AKM59" s="6"/>
      <c r="AKN59" s="6"/>
      <c r="AKO59" s="6"/>
      <c r="AKP59" s="6"/>
      <c r="AKQ59" s="6"/>
      <c r="AKR59" s="6"/>
      <c r="AKS59" s="6"/>
      <c r="AKT59" s="6"/>
      <c r="AKU59" s="6"/>
      <c r="AKV59" s="6"/>
      <c r="AKW59" s="6"/>
      <c r="AKX59" s="6"/>
      <c r="AKY59" s="6"/>
      <c r="AKZ59" s="6"/>
      <c r="ALA59" s="6"/>
      <c r="ALB59" s="6"/>
      <c r="ALC59" s="6"/>
      <c r="ALD59" s="6"/>
      <c r="ALE59" s="6"/>
      <c r="ALF59" s="6"/>
      <c r="ALG59" s="6"/>
      <c r="ALH59" s="6"/>
      <c r="ALI59" s="6"/>
      <c r="ALJ59" s="6"/>
      <c r="ALK59" s="6"/>
      <c r="ALL59" s="6"/>
      <c r="ALM59" s="6"/>
      <c r="ALN59" s="6"/>
      <c r="ALO59" s="6"/>
      <c r="ALP59" s="6"/>
      <c r="ALQ59" s="6"/>
      <c r="ALR59" s="6"/>
      <c r="ALS59" s="6"/>
      <c r="ALT59" s="6"/>
      <c r="ALU59" s="6"/>
      <c r="ALV59" s="6"/>
      <c r="ALW59" s="6"/>
      <c r="ALX59" s="6"/>
      <c r="ALY59" s="6"/>
      <c r="ALZ59" s="6"/>
      <c r="AMA59" s="6"/>
      <c r="AMB59" s="6"/>
      <c r="AMC59" s="6"/>
      <c r="AMD59" s="6"/>
      <c r="AME59" s="6"/>
    </row>
    <row r="60" spans="1:1019" x14ac:dyDescent="0.25">
      <c r="A60" s="6">
        <v>1</v>
      </c>
      <c r="B60" s="6" t="s">
        <v>1604</v>
      </c>
      <c r="C60" s="6" t="s">
        <v>1605</v>
      </c>
      <c r="D60" s="6" t="s">
        <v>1257</v>
      </c>
      <c r="E60" s="6">
        <v>1984</v>
      </c>
      <c r="F60" s="6"/>
      <c r="G60" s="6" t="s">
        <v>605</v>
      </c>
      <c r="H60" s="3" t="s">
        <v>435</v>
      </c>
      <c r="I60" s="6">
        <v>1</v>
      </c>
      <c r="J60" s="29" t="str">
        <f>VLOOKUP(H60,AddInfo!$A:$H,5,FALSE)</f>
        <v>1_clear</v>
      </c>
      <c r="K60" s="3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c r="AGT60" s="6"/>
      <c r="AGU60" s="6"/>
      <c r="AGV60" s="6"/>
      <c r="AGW60" s="6"/>
      <c r="AGX60" s="6"/>
      <c r="AGY60" s="6"/>
      <c r="AGZ60" s="6"/>
      <c r="AHA60" s="6"/>
      <c r="AHB60" s="6"/>
      <c r="AHC60" s="6"/>
      <c r="AHD60" s="6"/>
      <c r="AHE60" s="6"/>
      <c r="AHF60" s="6"/>
      <c r="AHG60" s="6"/>
      <c r="AHH60" s="6"/>
      <c r="AHI60" s="6"/>
      <c r="AHJ60" s="6"/>
      <c r="AHK60" s="6"/>
      <c r="AHL60" s="6"/>
      <c r="AHM60" s="6"/>
      <c r="AHN60" s="6"/>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c r="AIT60" s="6"/>
      <c r="AIU60" s="6"/>
      <c r="AIV60" s="6"/>
      <c r="AIW60" s="6"/>
      <c r="AIX60" s="6"/>
      <c r="AIY60" s="6"/>
      <c r="AIZ60" s="6"/>
      <c r="AJA60" s="6"/>
      <c r="AJB60" s="6"/>
      <c r="AJC60" s="6"/>
      <c r="AJD60" s="6"/>
      <c r="AJE60" s="6"/>
      <c r="AJF60" s="6"/>
      <c r="AJG60" s="6"/>
      <c r="AJH60" s="6"/>
      <c r="AJI60" s="6"/>
      <c r="AJJ60" s="6"/>
      <c r="AJK60" s="6"/>
      <c r="AJL60" s="6"/>
      <c r="AJM60" s="6"/>
      <c r="AJN60" s="6"/>
      <c r="AJO60" s="6"/>
      <c r="AJP60" s="6"/>
      <c r="AJQ60" s="6"/>
      <c r="AJR60" s="6"/>
      <c r="AJS60" s="6"/>
      <c r="AJT60" s="6"/>
      <c r="AJU60" s="6"/>
      <c r="AJV60" s="6"/>
      <c r="AJW60" s="6"/>
      <c r="AJX60" s="6"/>
      <c r="AJY60" s="6"/>
      <c r="AJZ60" s="6"/>
      <c r="AKA60" s="6"/>
      <c r="AKB60" s="6"/>
      <c r="AKC60" s="6"/>
      <c r="AKD60" s="6"/>
      <c r="AKE60" s="6"/>
      <c r="AKF60" s="6"/>
      <c r="AKG60" s="6"/>
      <c r="AKH60" s="6"/>
      <c r="AKI60" s="6"/>
      <c r="AKJ60" s="6"/>
      <c r="AKK60" s="6"/>
      <c r="AKL60" s="6"/>
      <c r="AKM60" s="6"/>
      <c r="AKN60" s="6"/>
      <c r="AKO60" s="6"/>
      <c r="AKP60" s="6"/>
      <c r="AKQ60" s="6"/>
      <c r="AKR60" s="6"/>
      <c r="AKS60" s="6"/>
      <c r="AKT60" s="6"/>
      <c r="AKU60" s="6"/>
      <c r="AKV60" s="6"/>
      <c r="AKW60" s="6"/>
      <c r="AKX60" s="6"/>
      <c r="AKY60" s="6"/>
      <c r="AKZ60" s="6"/>
      <c r="ALA60" s="6"/>
      <c r="ALB60" s="6"/>
      <c r="ALC60" s="6"/>
      <c r="ALD60" s="6"/>
      <c r="ALE60" s="6"/>
      <c r="ALF60" s="6"/>
      <c r="ALG60" s="6"/>
      <c r="ALH60" s="6"/>
      <c r="ALI60" s="6"/>
      <c r="ALJ60" s="6"/>
      <c r="ALK60" s="6"/>
      <c r="ALL60" s="6"/>
      <c r="ALM60" s="6"/>
      <c r="ALN60" s="6"/>
      <c r="ALO60" s="6"/>
      <c r="ALP60" s="6"/>
      <c r="ALQ60" s="6"/>
      <c r="ALR60" s="6"/>
      <c r="ALS60" s="6"/>
      <c r="ALT60" s="6"/>
      <c r="ALU60" s="6"/>
      <c r="ALV60" s="6"/>
      <c r="ALW60" s="6"/>
      <c r="ALX60" s="6"/>
      <c r="ALY60" s="6"/>
      <c r="ALZ60" s="6"/>
      <c r="AMA60" s="6"/>
      <c r="AMB60" s="6"/>
      <c r="AMC60" s="6"/>
      <c r="AMD60" s="6"/>
      <c r="AME60" s="6"/>
    </row>
    <row r="61" spans="1:1019" x14ac:dyDescent="0.25">
      <c r="A61" s="6">
        <v>2</v>
      </c>
      <c r="B61" s="6" t="s">
        <v>1606</v>
      </c>
      <c r="C61" s="6" t="s">
        <v>437</v>
      </c>
      <c r="D61" s="29" t="s">
        <v>1257</v>
      </c>
      <c r="E61" s="6">
        <v>1984</v>
      </c>
      <c r="F61" s="6"/>
      <c r="G61" s="6" t="s">
        <v>605</v>
      </c>
      <c r="H61" s="3" t="s">
        <v>435</v>
      </c>
      <c r="I61" s="6">
        <v>6</v>
      </c>
      <c r="J61" s="29" t="str">
        <f>VLOOKUP(H61,AddInfo!$A:$H,5,FALSE)</f>
        <v>1_clear</v>
      </c>
      <c r="K61" s="30"/>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row>
    <row r="62" spans="1:1019" x14ac:dyDescent="0.25">
      <c r="A62" s="6">
        <v>3</v>
      </c>
      <c r="B62" s="6" t="s">
        <v>1607</v>
      </c>
      <c r="C62" s="6" t="s">
        <v>437</v>
      </c>
      <c r="D62" s="29" t="s">
        <v>1257</v>
      </c>
      <c r="E62" s="6">
        <v>1984</v>
      </c>
      <c r="F62" s="6"/>
      <c r="G62" s="6" t="s">
        <v>605</v>
      </c>
      <c r="H62" s="3" t="s">
        <v>435</v>
      </c>
      <c r="I62" s="6">
        <v>12</v>
      </c>
      <c r="J62" s="29" t="str">
        <f>VLOOKUP(H62,AddInfo!$A:$H,5,FALSE)</f>
        <v>1_clear</v>
      </c>
      <c r="K62" s="30"/>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row>
    <row r="63" spans="1:1019" x14ac:dyDescent="0.25">
      <c r="A63" s="30">
        <v>46</v>
      </c>
      <c r="B63" s="30" t="s">
        <v>1669</v>
      </c>
      <c r="C63" s="30" t="s">
        <v>1670</v>
      </c>
      <c r="D63" s="30" t="s">
        <v>575</v>
      </c>
      <c r="E63" s="30">
        <v>2007</v>
      </c>
      <c r="F63" s="30"/>
      <c r="G63" s="30" t="s">
        <v>605</v>
      </c>
      <c r="H63" s="27" t="s">
        <v>574</v>
      </c>
      <c r="I63" s="30">
        <v>1</v>
      </c>
      <c r="J63" s="29" t="str">
        <f>VLOOKUP(H63,AddInfo!$A:$H,5,FALSE)</f>
        <v>1_clear</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row>
    <row r="64" spans="1:1019" x14ac:dyDescent="0.25">
      <c r="A64" s="30">
        <v>47</v>
      </c>
      <c r="B64" s="30" t="s">
        <v>1671</v>
      </c>
      <c r="C64" s="30" t="s">
        <v>1670</v>
      </c>
      <c r="D64" s="30" t="s">
        <v>575</v>
      </c>
      <c r="E64" s="30">
        <v>2007</v>
      </c>
      <c r="F64" s="30"/>
      <c r="G64" s="30" t="s">
        <v>605</v>
      </c>
      <c r="H64" s="27" t="s">
        <v>574</v>
      </c>
      <c r="I64" s="30">
        <v>6</v>
      </c>
      <c r="J64" s="29" t="str">
        <f>VLOOKUP(H64,AddInfo!$A:$H,5,FALSE)</f>
        <v>1_clear</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row>
    <row r="65" spans="1:1019" x14ac:dyDescent="0.25">
      <c r="A65" s="30">
        <v>48</v>
      </c>
      <c r="B65" s="30" t="s">
        <v>1672</v>
      </c>
      <c r="C65" s="30" t="s">
        <v>1670</v>
      </c>
      <c r="D65" s="30" t="s">
        <v>575</v>
      </c>
      <c r="E65" s="30">
        <v>2007</v>
      </c>
      <c r="F65" s="30"/>
      <c r="G65" s="30" t="s">
        <v>605</v>
      </c>
      <c r="H65" s="27" t="s">
        <v>574</v>
      </c>
      <c r="I65" s="30">
        <v>12</v>
      </c>
      <c r="J65" s="29" t="str">
        <f>VLOOKUP(H65,AddInfo!$A:$H,5,FALSE)</f>
        <v>1_clear</v>
      </c>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row>
    <row r="66" spans="1:1019" x14ac:dyDescent="0.25">
      <c r="A66" s="6">
        <v>114</v>
      </c>
      <c r="B66" s="6" t="s">
        <v>767</v>
      </c>
      <c r="C66" s="6" t="s">
        <v>1793</v>
      </c>
      <c r="D66" s="6" t="s">
        <v>1233</v>
      </c>
      <c r="E66" s="6">
        <v>2007</v>
      </c>
      <c r="F66" s="6"/>
      <c r="G66" s="6" t="s">
        <v>1328</v>
      </c>
      <c r="H66" s="3" t="s">
        <v>764</v>
      </c>
      <c r="I66" s="6">
        <v>12</v>
      </c>
      <c r="J66" s="29" t="str">
        <f>VLOOKUP(H66,AddInfo!$A:$H,5,FALSE)</f>
        <v>1_clear</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row>
    <row r="67" spans="1:1019" x14ac:dyDescent="0.25">
      <c r="A67" s="6">
        <v>99</v>
      </c>
      <c r="B67" s="6" t="s">
        <v>679</v>
      </c>
      <c r="C67" s="6" t="s">
        <v>1759</v>
      </c>
      <c r="D67" s="6" t="s">
        <v>676</v>
      </c>
      <c r="E67" s="6">
        <v>2011</v>
      </c>
      <c r="F67" s="6"/>
      <c r="G67" s="6" t="s">
        <v>1328</v>
      </c>
      <c r="H67" s="3" t="s">
        <v>675</v>
      </c>
      <c r="I67" s="6">
        <v>12</v>
      </c>
      <c r="J67" s="29" t="str">
        <f>VLOOKUP(H67,AddInfo!$A:$H,5,FALSE)</f>
        <v>1_clear</v>
      </c>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row>
    <row r="68" spans="1:1019" s="17" customFormat="1" x14ac:dyDescent="0.25">
      <c r="A68" s="6">
        <v>74</v>
      </c>
      <c r="B68" s="6" t="s">
        <v>1470</v>
      </c>
      <c r="C68" s="6" t="s">
        <v>1471</v>
      </c>
      <c r="D68" s="6" t="s">
        <v>178</v>
      </c>
      <c r="E68" s="6">
        <v>1983</v>
      </c>
      <c r="F68" s="6"/>
      <c r="G68" s="6" t="s">
        <v>1328</v>
      </c>
      <c r="H68" s="26" t="s">
        <v>177</v>
      </c>
      <c r="I68" s="6">
        <v>12</v>
      </c>
      <c r="J68" s="29" t="str">
        <f>VLOOKUP(H68,AddInfo!$A:$H,5,FALSE)</f>
        <v>1_clear</v>
      </c>
    </row>
    <row r="69" spans="1:1019" s="17" customFormat="1" x14ac:dyDescent="0.25">
      <c r="A69" s="6">
        <v>122</v>
      </c>
      <c r="B69" s="6" t="s">
        <v>351</v>
      </c>
      <c r="C69" s="6" t="s">
        <v>350</v>
      </c>
      <c r="D69" s="6" t="s">
        <v>349</v>
      </c>
      <c r="E69" s="6">
        <v>2004</v>
      </c>
      <c r="F69" s="6"/>
      <c r="G69" s="6" t="s">
        <v>1328</v>
      </c>
      <c r="H69" s="9" t="s">
        <v>348</v>
      </c>
      <c r="I69" s="6">
        <v>12</v>
      </c>
      <c r="J69" s="29" t="str">
        <f>VLOOKUP(H69,AddInfo!$A:$H,5,FALSE)</f>
        <v>1_clear</v>
      </c>
      <c r="K69" s="29"/>
    </row>
    <row r="70" spans="1:1019" x14ac:dyDescent="0.25">
      <c r="A70" s="30">
        <v>123</v>
      </c>
      <c r="B70" s="30" t="s">
        <v>1726</v>
      </c>
      <c r="C70" s="30" t="s">
        <v>1727</v>
      </c>
      <c r="D70" s="30" t="s">
        <v>623</v>
      </c>
      <c r="E70" s="30">
        <v>1996</v>
      </c>
      <c r="F70" s="30"/>
      <c r="G70" s="30" t="s">
        <v>1328</v>
      </c>
      <c r="H70" s="30" t="s">
        <v>622</v>
      </c>
      <c r="I70" s="30">
        <v>1</v>
      </c>
      <c r="J70" s="29" t="str">
        <f>VLOOKUP(H70,AddInfo!$A:$H,5,FALSE)</f>
        <v>1_clear</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row>
    <row r="71" spans="1:1019" x14ac:dyDescent="0.25">
      <c r="A71" s="30">
        <v>331</v>
      </c>
      <c r="B71" s="30" t="s">
        <v>1572</v>
      </c>
      <c r="C71" s="30" t="s">
        <v>1573</v>
      </c>
      <c r="D71" s="30" t="s">
        <v>374</v>
      </c>
      <c r="E71" s="30">
        <v>2002</v>
      </c>
      <c r="F71" s="30"/>
      <c r="G71" s="30" t="s">
        <v>1270</v>
      </c>
      <c r="H71" s="30" t="s">
        <v>373</v>
      </c>
      <c r="I71" s="30">
        <v>1</v>
      </c>
      <c r="J71" s="29" t="str">
        <f>VLOOKUP(H71,AddInfo!$A:$H,5,FALSE)</f>
        <v>1_clear</v>
      </c>
      <c r="K71" s="1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row>
    <row r="72" spans="1:1019" x14ac:dyDescent="0.25">
      <c r="A72" s="30">
        <v>332</v>
      </c>
      <c r="B72" s="30" t="s">
        <v>1574</v>
      </c>
      <c r="C72" s="30" t="s">
        <v>1573</v>
      </c>
      <c r="D72" s="30" t="s">
        <v>374</v>
      </c>
      <c r="E72" s="30">
        <v>2002</v>
      </c>
      <c r="F72" s="30"/>
      <c r="G72" s="30" t="s">
        <v>1270</v>
      </c>
      <c r="H72" s="30" t="s">
        <v>373</v>
      </c>
      <c r="I72" s="30">
        <v>6</v>
      </c>
      <c r="J72" s="29" t="str">
        <f>VLOOKUP(H72,AddInfo!$A:$H,5,FALSE)</f>
        <v>1_clear</v>
      </c>
      <c r="K72" s="1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c r="AGT72" s="6"/>
      <c r="AGU72" s="6"/>
      <c r="AGV72" s="6"/>
      <c r="AGW72" s="6"/>
      <c r="AGX72" s="6"/>
      <c r="AGY72" s="6"/>
      <c r="AGZ72" s="6"/>
      <c r="AHA72" s="6"/>
      <c r="AHB72" s="6"/>
      <c r="AHC72" s="6"/>
      <c r="AHD72" s="6"/>
      <c r="AHE72" s="6"/>
      <c r="AHF72" s="6"/>
      <c r="AHG72" s="6"/>
      <c r="AHH72" s="6"/>
      <c r="AHI72" s="6"/>
      <c r="AHJ72" s="6"/>
      <c r="AHK72" s="6"/>
      <c r="AHL72" s="6"/>
      <c r="AHM72" s="6"/>
      <c r="AHN72" s="6"/>
      <c r="AHO72" s="6"/>
      <c r="AHP72" s="6"/>
      <c r="AHQ72" s="6"/>
      <c r="AHR72" s="6"/>
      <c r="AHS72" s="6"/>
      <c r="AHT72" s="6"/>
      <c r="AHU72" s="6"/>
      <c r="AHV72" s="6"/>
      <c r="AHW72" s="6"/>
      <c r="AHX72" s="6"/>
      <c r="AHY72" s="6"/>
      <c r="AHZ72" s="6"/>
      <c r="AIA72" s="6"/>
      <c r="AIB72" s="6"/>
      <c r="AIC72" s="6"/>
      <c r="AID72" s="6"/>
      <c r="AIE72" s="6"/>
      <c r="AIF72" s="6"/>
      <c r="AIG72" s="6"/>
      <c r="AIH72" s="6"/>
      <c r="AII72" s="6"/>
      <c r="AIJ72" s="6"/>
      <c r="AIK72" s="6"/>
      <c r="AIL72" s="6"/>
      <c r="AIM72" s="6"/>
      <c r="AIN72" s="6"/>
      <c r="AIO72" s="6"/>
      <c r="AIP72" s="6"/>
      <c r="AIQ72" s="6"/>
      <c r="AIR72" s="6"/>
      <c r="AIS72" s="6"/>
      <c r="AIT72" s="6"/>
      <c r="AIU72" s="6"/>
      <c r="AIV72" s="6"/>
      <c r="AIW72" s="6"/>
      <c r="AIX72" s="6"/>
      <c r="AIY72" s="6"/>
      <c r="AIZ72" s="6"/>
      <c r="AJA72" s="6"/>
      <c r="AJB72" s="6"/>
      <c r="AJC72" s="6"/>
      <c r="AJD72" s="6"/>
      <c r="AJE72" s="6"/>
      <c r="AJF72" s="6"/>
      <c r="AJG72" s="6"/>
      <c r="AJH72" s="6"/>
      <c r="AJI72" s="6"/>
      <c r="AJJ72" s="6"/>
      <c r="AJK72" s="6"/>
      <c r="AJL72" s="6"/>
      <c r="AJM72" s="6"/>
      <c r="AJN72" s="6"/>
      <c r="AJO72" s="6"/>
      <c r="AJP72" s="6"/>
      <c r="AJQ72" s="6"/>
      <c r="AJR72" s="6"/>
      <c r="AJS72" s="6"/>
      <c r="AJT72" s="6"/>
      <c r="AJU72" s="6"/>
      <c r="AJV72" s="6"/>
      <c r="AJW72" s="6"/>
      <c r="AJX72" s="6"/>
      <c r="AJY72" s="6"/>
      <c r="AJZ72" s="6"/>
      <c r="AKA72" s="6"/>
      <c r="AKB72" s="6"/>
      <c r="AKC72" s="6"/>
      <c r="AKD72" s="6"/>
      <c r="AKE72" s="6"/>
      <c r="AKF72" s="6"/>
      <c r="AKG72" s="6"/>
      <c r="AKH72" s="6"/>
      <c r="AKI72" s="6"/>
      <c r="AKJ72" s="6"/>
      <c r="AKK72" s="6"/>
      <c r="AKL72" s="6"/>
      <c r="AKM72" s="6"/>
      <c r="AKN72" s="6"/>
      <c r="AKO72" s="6"/>
      <c r="AKP72" s="6"/>
      <c r="AKQ72" s="6"/>
      <c r="AKR72" s="6"/>
      <c r="AKS72" s="6"/>
      <c r="AKT72" s="6"/>
      <c r="AKU72" s="6"/>
      <c r="AKV72" s="6"/>
      <c r="AKW72" s="6"/>
      <c r="AKX72" s="6"/>
      <c r="AKY72" s="6"/>
      <c r="AKZ72" s="6"/>
      <c r="ALA72" s="6"/>
      <c r="ALB72" s="6"/>
      <c r="ALC72" s="6"/>
      <c r="ALD72" s="6"/>
      <c r="ALE72" s="6"/>
      <c r="ALF72" s="6"/>
      <c r="ALG72" s="6"/>
      <c r="ALH72" s="6"/>
      <c r="ALI72" s="6"/>
      <c r="ALJ72" s="6"/>
      <c r="ALK72" s="6"/>
      <c r="ALL72" s="6"/>
      <c r="ALM72" s="6"/>
      <c r="ALN72" s="6"/>
      <c r="ALO72" s="6"/>
      <c r="ALP72" s="6"/>
      <c r="ALQ72" s="6"/>
      <c r="ALR72" s="6"/>
      <c r="ALS72" s="6"/>
      <c r="ALT72" s="6"/>
      <c r="ALU72" s="6"/>
      <c r="ALV72" s="6"/>
      <c r="ALW72" s="6"/>
      <c r="ALX72" s="6"/>
      <c r="ALY72" s="6"/>
      <c r="ALZ72" s="6"/>
      <c r="AMA72" s="6"/>
      <c r="AMB72" s="6"/>
      <c r="AMC72" s="6"/>
      <c r="AMD72" s="6"/>
      <c r="AME72" s="6"/>
    </row>
    <row r="73" spans="1:1019" x14ac:dyDescent="0.25">
      <c r="A73" s="30">
        <v>333</v>
      </c>
      <c r="B73" s="30" t="s">
        <v>1575</v>
      </c>
      <c r="C73" s="30" t="s">
        <v>1573</v>
      </c>
      <c r="D73" s="30" t="s">
        <v>374</v>
      </c>
      <c r="E73" s="30">
        <v>2002</v>
      </c>
      <c r="F73" s="30"/>
      <c r="G73" s="30" t="s">
        <v>1270</v>
      </c>
      <c r="H73" s="30" t="s">
        <v>373</v>
      </c>
      <c r="I73" s="30">
        <v>12</v>
      </c>
      <c r="J73" s="29" t="str">
        <f>VLOOKUP(H73,AddInfo!$A:$H,5,FALSE)</f>
        <v>1_clear</v>
      </c>
    </row>
    <row r="74" spans="1:1019" x14ac:dyDescent="0.25">
      <c r="A74" s="6">
        <v>306</v>
      </c>
      <c r="B74" s="6" t="s">
        <v>493</v>
      </c>
      <c r="C74" s="6" t="s">
        <v>1622</v>
      </c>
      <c r="D74" s="6" t="s">
        <v>489</v>
      </c>
      <c r="E74" s="6">
        <v>2003</v>
      </c>
      <c r="F74" s="6"/>
      <c r="G74" s="6" t="s">
        <v>1270</v>
      </c>
      <c r="H74" s="29" t="s">
        <v>5036</v>
      </c>
      <c r="I74" s="6">
        <v>1</v>
      </c>
      <c r="J74" s="29" t="str">
        <f>VLOOKUP(H74,AddInfo!$A:$H,5,FALSE)</f>
        <v>1_clear</v>
      </c>
      <c r="K74" s="30"/>
    </row>
    <row r="75" spans="1:1019" x14ac:dyDescent="0.25">
      <c r="A75" s="30">
        <v>193</v>
      </c>
      <c r="B75" s="30" t="s">
        <v>1782</v>
      </c>
      <c r="C75" s="30" t="s">
        <v>1783</v>
      </c>
      <c r="D75" s="30" t="s">
        <v>714</v>
      </c>
      <c r="E75" s="30">
        <v>2013</v>
      </c>
      <c r="F75" s="30"/>
      <c r="G75" s="30" t="s">
        <v>113</v>
      </c>
      <c r="H75" s="30" t="s">
        <v>713</v>
      </c>
      <c r="I75" s="30">
        <v>12</v>
      </c>
      <c r="J75" s="29" t="str">
        <f>VLOOKUP(H75,AddInfo!$A:$H,5,FALSE)</f>
        <v>1_clear</v>
      </c>
    </row>
    <row r="76" spans="1:1019" x14ac:dyDescent="0.25">
      <c r="A76" s="6">
        <v>247</v>
      </c>
      <c r="B76" s="6" t="s">
        <v>674</v>
      </c>
      <c r="C76" s="6" t="s">
        <v>1758</v>
      </c>
      <c r="D76" s="6" t="s">
        <v>672</v>
      </c>
      <c r="E76" s="6">
        <v>2014</v>
      </c>
      <c r="F76" s="6"/>
      <c r="G76" s="6" t="s">
        <v>1270</v>
      </c>
      <c r="H76" s="29" t="s">
        <v>671</v>
      </c>
      <c r="I76" s="6">
        <v>12</v>
      </c>
      <c r="J76" s="29" t="str">
        <f>VLOOKUP(H76,AddInfo!$A:$H,5,FALSE)</f>
        <v>1_clear</v>
      </c>
    </row>
    <row r="77" spans="1:1019" x14ac:dyDescent="0.25">
      <c r="A77" s="30">
        <v>137</v>
      </c>
      <c r="B77" s="30" t="s">
        <v>1403</v>
      </c>
      <c r="C77" s="30" t="s">
        <v>1404</v>
      </c>
      <c r="D77" s="30" t="s">
        <v>87</v>
      </c>
      <c r="E77" s="30">
        <v>2006</v>
      </c>
      <c r="F77" s="30"/>
      <c r="G77" s="30" t="s">
        <v>863</v>
      </c>
      <c r="H77" s="30" t="s">
        <v>86</v>
      </c>
      <c r="I77" s="30">
        <v>12</v>
      </c>
      <c r="J77" s="29" t="str">
        <f>VLOOKUP(H77,AddInfo!$A:$H,5,FALSE)</f>
        <v>1_clear</v>
      </c>
    </row>
    <row r="78" spans="1:1019" x14ac:dyDescent="0.25">
      <c r="A78" s="30">
        <v>138</v>
      </c>
      <c r="B78" s="30" t="s">
        <v>1405</v>
      </c>
      <c r="C78" s="30" t="s">
        <v>1406</v>
      </c>
      <c r="D78" s="30" t="s">
        <v>87</v>
      </c>
      <c r="E78" s="30">
        <v>2006</v>
      </c>
      <c r="F78" s="30"/>
      <c r="G78" s="30" t="s">
        <v>863</v>
      </c>
      <c r="H78" s="30" t="s">
        <v>3142</v>
      </c>
      <c r="I78" s="30">
        <v>12</v>
      </c>
      <c r="J78" s="29" t="str">
        <f>VLOOKUP(H78,AddInfo!$A:$H,5,FALSE)</f>
        <v>1_clear</v>
      </c>
    </row>
    <row r="79" spans="1:1019" x14ac:dyDescent="0.25">
      <c r="A79" s="30">
        <v>267</v>
      </c>
      <c r="B79" s="30" t="s">
        <v>1682</v>
      </c>
      <c r="C79" s="30" t="s">
        <v>1683</v>
      </c>
      <c r="D79" s="30" t="s">
        <v>584</v>
      </c>
      <c r="E79" s="30">
        <v>2006</v>
      </c>
      <c r="F79" s="30"/>
      <c r="G79" s="30" t="s">
        <v>1270</v>
      </c>
      <c r="H79" s="30" t="s">
        <v>583</v>
      </c>
      <c r="I79" s="30">
        <v>1</v>
      </c>
      <c r="J79" s="29" t="str">
        <f>VLOOKUP(H79,AddInfo!$A:$H,5,FALSE)</f>
        <v>1_clear</v>
      </c>
      <c r="K79" s="30"/>
    </row>
    <row r="80" spans="1:1019" x14ac:dyDescent="0.25">
      <c r="A80" s="30">
        <v>269</v>
      </c>
      <c r="B80" s="30" t="s">
        <v>1686</v>
      </c>
      <c r="C80" s="30" t="s">
        <v>1687</v>
      </c>
      <c r="D80" s="30" t="s">
        <v>584</v>
      </c>
      <c r="E80" s="30">
        <v>2006</v>
      </c>
      <c r="F80" s="30"/>
      <c r="G80" s="30" t="s">
        <v>1270</v>
      </c>
      <c r="H80" s="30" t="s">
        <v>3144</v>
      </c>
      <c r="I80" s="30">
        <v>1</v>
      </c>
      <c r="J80" s="29" t="str">
        <f>VLOOKUP(H80,AddInfo!$A:$H,5,FALSE)</f>
        <v>1_clear</v>
      </c>
    </row>
    <row r="81" spans="1:11" x14ac:dyDescent="0.25">
      <c r="A81" s="6">
        <v>260</v>
      </c>
      <c r="B81" s="6" t="s">
        <v>187</v>
      </c>
      <c r="C81" s="6" t="s">
        <v>1479</v>
      </c>
      <c r="D81" s="6" t="s">
        <v>1480</v>
      </c>
      <c r="E81" s="29">
        <v>2014</v>
      </c>
      <c r="F81" s="6"/>
      <c r="G81" s="6" t="s">
        <v>1270</v>
      </c>
      <c r="H81" s="29" t="s">
        <v>183</v>
      </c>
      <c r="I81" s="6">
        <v>1</v>
      </c>
      <c r="J81" s="29" t="str">
        <f>VLOOKUP(H81,AddInfo!$A:$H,5,FALSE)</f>
        <v>1_clear</v>
      </c>
    </row>
    <row r="82" spans="1:11" x14ac:dyDescent="0.25">
      <c r="A82" s="29">
        <v>358</v>
      </c>
      <c r="B82" s="29" t="s">
        <v>1424</v>
      </c>
      <c r="C82" s="29" t="s">
        <v>1425</v>
      </c>
      <c r="D82" s="29" t="s">
        <v>1242</v>
      </c>
      <c r="E82" s="29">
        <v>2006</v>
      </c>
      <c r="F82" s="29"/>
      <c r="G82" s="29" t="s">
        <v>1276</v>
      </c>
      <c r="H82" s="11" t="s">
        <v>90</v>
      </c>
      <c r="I82" s="29">
        <v>1</v>
      </c>
      <c r="J82" s="29" t="str">
        <f>VLOOKUP(H82,AddInfo!$A:$H,5,FALSE)</f>
        <v>1_clear</v>
      </c>
    </row>
    <row r="83" spans="1:11" x14ac:dyDescent="0.25">
      <c r="A83" s="29">
        <v>359</v>
      </c>
      <c r="B83" s="29" t="s">
        <v>1426</v>
      </c>
      <c r="C83" s="29" t="s">
        <v>1425</v>
      </c>
      <c r="D83" s="29" t="s">
        <v>1242</v>
      </c>
      <c r="E83" s="29">
        <v>2006</v>
      </c>
      <c r="F83" s="29"/>
      <c r="G83" s="29" t="s">
        <v>1276</v>
      </c>
      <c r="H83" s="11" t="s">
        <v>90</v>
      </c>
      <c r="I83" s="29">
        <v>6</v>
      </c>
      <c r="J83" s="29" t="str">
        <f>VLOOKUP(H83,AddInfo!$A:$H,5,FALSE)</f>
        <v>1_clear</v>
      </c>
    </row>
    <row r="84" spans="1:11" x14ac:dyDescent="0.25">
      <c r="A84" s="29">
        <v>360</v>
      </c>
      <c r="B84" s="29" t="s">
        <v>1427</v>
      </c>
      <c r="C84" s="29" t="s">
        <v>1425</v>
      </c>
      <c r="D84" s="29" t="s">
        <v>1242</v>
      </c>
      <c r="E84" s="29">
        <v>2006</v>
      </c>
      <c r="F84" s="29"/>
      <c r="G84" s="29" t="s">
        <v>1276</v>
      </c>
      <c r="H84" s="11" t="s">
        <v>90</v>
      </c>
      <c r="I84" s="29">
        <v>12</v>
      </c>
      <c r="J84" s="29" t="str">
        <f>VLOOKUP(H84,AddInfo!$A:$H,5,FALSE)</f>
        <v>1_clear</v>
      </c>
    </row>
    <row r="85" spans="1:11" x14ac:dyDescent="0.25">
      <c r="A85" s="29">
        <v>349</v>
      </c>
      <c r="B85" s="29" t="s">
        <v>1412</v>
      </c>
      <c r="C85" s="29" t="s">
        <v>1413</v>
      </c>
      <c r="D85" s="29" t="s">
        <v>1242</v>
      </c>
      <c r="E85" s="29">
        <v>2006</v>
      </c>
      <c r="F85" s="29"/>
      <c r="G85" s="29" t="s">
        <v>1276</v>
      </c>
      <c r="H85" s="11" t="s">
        <v>3118</v>
      </c>
      <c r="I85" s="29">
        <v>1</v>
      </c>
      <c r="J85" s="29" t="str">
        <f>VLOOKUP(H85,AddInfo!$A:$H,5,FALSE)</f>
        <v>1_clear</v>
      </c>
    </row>
    <row r="86" spans="1:11" x14ac:dyDescent="0.25">
      <c r="A86" s="29">
        <v>350</v>
      </c>
      <c r="B86" s="29" t="s">
        <v>1414</v>
      </c>
      <c r="C86" s="29" t="s">
        <v>1413</v>
      </c>
      <c r="D86" s="29" t="s">
        <v>1242</v>
      </c>
      <c r="E86" s="29">
        <v>2006</v>
      </c>
      <c r="F86" s="29"/>
      <c r="G86" s="29" t="s">
        <v>1276</v>
      </c>
      <c r="H86" s="11" t="s">
        <v>3118</v>
      </c>
      <c r="I86" s="29">
        <v>6</v>
      </c>
      <c r="J86" s="29" t="str">
        <f>VLOOKUP(H86,AddInfo!$A:$H,5,FALSE)</f>
        <v>1_clear</v>
      </c>
    </row>
    <row r="87" spans="1:11" x14ac:dyDescent="0.25">
      <c r="A87" s="29">
        <v>351</v>
      </c>
      <c r="B87" s="29" t="s">
        <v>1415</v>
      </c>
      <c r="C87" s="29" t="s">
        <v>1413</v>
      </c>
      <c r="D87" s="29" t="s">
        <v>1242</v>
      </c>
      <c r="E87" s="29">
        <v>2006</v>
      </c>
      <c r="F87" s="29"/>
      <c r="G87" s="29" t="s">
        <v>1276</v>
      </c>
      <c r="H87" s="11" t="s">
        <v>3118</v>
      </c>
      <c r="I87" s="29">
        <v>12</v>
      </c>
      <c r="J87" s="29" t="str">
        <f>VLOOKUP(H87,AddInfo!$A:$H,5,FALSE)</f>
        <v>1_clear</v>
      </c>
    </row>
    <row r="88" spans="1:11" x14ac:dyDescent="0.25">
      <c r="A88" s="29">
        <v>348</v>
      </c>
      <c r="B88" s="29" t="s">
        <v>94</v>
      </c>
      <c r="C88" s="29" t="s">
        <v>1397</v>
      </c>
      <c r="D88" s="29" t="s">
        <v>1398</v>
      </c>
      <c r="E88" s="29">
        <v>2003</v>
      </c>
      <c r="F88" s="29"/>
      <c r="G88" s="29" t="s">
        <v>1276</v>
      </c>
      <c r="H88" s="11" t="s">
        <v>3120</v>
      </c>
      <c r="I88" s="29">
        <v>1</v>
      </c>
      <c r="J88" s="29" t="str">
        <f>VLOOKUP(H88,AddInfo!$A:$H,5,FALSE)</f>
        <v>1_clear</v>
      </c>
      <c r="K88" s="30"/>
    </row>
    <row r="89" spans="1:11" x14ac:dyDescent="0.25">
      <c r="A89" s="29">
        <v>388</v>
      </c>
      <c r="B89" s="29" t="s">
        <v>1399</v>
      </c>
      <c r="C89" s="29" t="s">
        <v>1400</v>
      </c>
      <c r="D89" s="29" t="s">
        <v>1241</v>
      </c>
      <c r="E89" s="29">
        <v>2002</v>
      </c>
      <c r="F89" s="29"/>
      <c r="G89" s="29" t="s">
        <v>1276</v>
      </c>
      <c r="H89" s="11" t="s">
        <v>75</v>
      </c>
      <c r="I89" s="29">
        <v>1</v>
      </c>
      <c r="J89" s="29" t="str">
        <f>VLOOKUP(H89,AddInfo!$A:$H,5,FALSE)</f>
        <v>1_clear</v>
      </c>
      <c r="K89" s="30"/>
    </row>
    <row r="90" spans="1:11" x14ac:dyDescent="0.25">
      <c r="A90" s="29">
        <v>389</v>
      </c>
      <c r="B90" s="29" t="s">
        <v>1401</v>
      </c>
      <c r="C90" s="29" t="s">
        <v>1400</v>
      </c>
      <c r="D90" s="29" t="s">
        <v>1241</v>
      </c>
      <c r="E90" s="29">
        <v>2002</v>
      </c>
      <c r="F90" s="29"/>
      <c r="G90" s="29" t="s">
        <v>1276</v>
      </c>
      <c r="H90" s="11" t="s">
        <v>75</v>
      </c>
      <c r="I90" s="29">
        <v>6</v>
      </c>
      <c r="J90" s="29" t="str">
        <f>VLOOKUP(H90,AddInfo!$A:$H,5,FALSE)</f>
        <v>1_clear</v>
      </c>
      <c r="K90" s="30"/>
    </row>
    <row r="91" spans="1:11" x14ac:dyDescent="0.25">
      <c r="A91" s="29">
        <v>390</v>
      </c>
      <c r="B91" s="29" t="s">
        <v>1402</v>
      </c>
      <c r="C91" s="29" t="s">
        <v>1400</v>
      </c>
      <c r="D91" s="29" t="s">
        <v>1241</v>
      </c>
      <c r="E91" s="29">
        <v>2002</v>
      </c>
      <c r="F91" s="29"/>
      <c r="G91" s="29" t="s">
        <v>1276</v>
      </c>
      <c r="H91" s="11" t="s">
        <v>75</v>
      </c>
      <c r="I91" s="29">
        <v>12</v>
      </c>
      <c r="J91" s="29" t="str">
        <f>VLOOKUP(H91,AddInfo!$A:$H,5,FALSE)</f>
        <v>1_clear</v>
      </c>
      <c r="K91" s="30"/>
    </row>
    <row r="92" spans="1:11" x14ac:dyDescent="0.25">
      <c r="A92" s="29">
        <v>16</v>
      </c>
      <c r="B92" s="29" t="s">
        <v>1772</v>
      </c>
      <c r="C92" s="29" t="s">
        <v>1773</v>
      </c>
      <c r="D92" s="29" t="s">
        <v>1774</v>
      </c>
      <c r="E92" s="29">
        <v>1999</v>
      </c>
      <c r="F92" s="29"/>
      <c r="G92" s="29" t="s">
        <v>605</v>
      </c>
      <c r="H92" s="3" t="s">
        <v>500</v>
      </c>
      <c r="I92" s="29">
        <v>1</v>
      </c>
      <c r="J92" s="29" t="str">
        <f>VLOOKUP(H92,AddInfo!$A:$H,5,FALSE)</f>
        <v>1_clear</v>
      </c>
    </row>
    <row r="93" spans="1:11" s="17" customFormat="1" x14ac:dyDescent="0.25">
      <c r="A93" s="29">
        <v>17</v>
      </c>
      <c r="B93" s="29" t="s">
        <v>1775</v>
      </c>
      <c r="C93" s="29" t="s">
        <v>1773</v>
      </c>
      <c r="D93" s="29" t="s">
        <v>1774</v>
      </c>
      <c r="E93" s="29">
        <v>1999</v>
      </c>
      <c r="F93" s="29"/>
      <c r="G93" s="29" t="s">
        <v>605</v>
      </c>
      <c r="H93" s="3" t="s">
        <v>500</v>
      </c>
      <c r="I93" s="29">
        <v>6</v>
      </c>
      <c r="J93" s="29" t="str">
        <f>VLOOKUP(H93,AddInfo!$A:$H,5,FALSE)</f>
        <v>1_clear</v>
      </c>
      <c r="K93" s="29"/>
    </row>
    <row r="94" spans="1:11" s="17" customFormat="1" x14ac:dyDescent="0.25">
      <c r="A94" s="29">
        <v>18</v>
      </c>
      <c r="B94" s="29" t="s">
        <v>1776</v>
      </c>
      <c r="C94" s="29" t="s">
        <v>1773</v>
      </c>
      <c r="D94" s="29" t="s">
        <v>1774</v>
      </c>
      <c r="E94" s="29">
        <v>1999</v>
      </c>
      <c r="F94" s="29"/>
      <c r="G94" s="29" t="s">
        <v>605</v>
      </c>
      <c r="H94" s="3" t="s">
        <v>500</v>
      </c>
      <c r="I94" s="29">
        <v>12</v>
      </c>
      <c r="J94" s="29" t="str">
        <f>VLOOKUP(H94,AddInfo!$A:$H,5,FALSE)</f>
        <v>1_clear</v>
      </c>
      <c r="K94" s="29"/>
    </row>
    <row r="95" spans="1:11" s="17" customFormat="1" x14ac:dyDescent="0.25">
      <c r="A95" s="30">
        <v>43</v>
      </c>
      <c r="B95" s="30" t="s">
        <v>1665</v>
      </c>
      <c r="C95" s="30" t="s">
        <v>1666</v>
      </c>
      <c r="D95" s="30" t="s">
        <v>575</v>
      </c>
      <c r="E95" s="30">
        <v>2007</v>
      </c>
      <c r="F95" s="30"/>
      <c r="G95" s="30" t="s">
        <v>605</v>
      </c>
      <c r="H95" s="27" t="s">
        <v>577</v>
      </c>
      <c r="I95" s="30">
        <v>1</v>
      </c>
      <c r="J95" s="29" t="str">
        <f>VLOOKUP(H95,AddInfo!$A:$H,5,FALSE)</f>
        <v>1_clear</v>
      </c>
      <c r="K95" s="29"/>
    </row>
    <row r="96" spans="1:11" s="17" customFormat="1" x14ac:dyDescent="0.25">
      <c r="A96" s="30">
        <v>44</v>
      </c>
      <c r="B96" s="30" t="s">
        <v>1667</v>
      </c>
      <c r="C96" s="30" t="s">
        <v>1666</v>
      </c>
      <c r="D96" s="30" t="s">
        <v>575</v>
      </c>
      <c r="E96" s="30">
        <v>2007</v>
      </c>
      <c r="F96" s="30"/>
      <c r="G96" s="30" t="s">
        <v>605</v>
      </c>
      <c r="H96" s="30" t="s">
        <v>577</v>
      </c>
      <c r="I96" s="30">
        <v>6</v>
      </c>
      <c r="J96" s="29" t="str">
        <f>VLOOKUP(H96,AddInfo!$A:$H,5,FALSE)</f>
        <v>1_clear</v>
      </c>
    </row>
    <row r="97" spans="1:11" s="17" customFormat="1" x14ac:dyDescent="0.25">
      <c r="A97" s="30">
        <v>45</v>
      </c>
      <c r="B97" s="30" t="s">
        <v>1668</v>
      </c>
      <c r="C97" s="30" t="s">
        <v>1666</v>
      </c>
      <c r="D97" s="30" t="s">
        <v>575</v>
      </c>
      <c r="E97" s="30">
        <v>2007</v>
      </c>
      <c r="F97" s="30"/>
      <c r="G97" s="30" t="s">
        <v>605</v>
      </c>
      <c r="H97" s="27" t="s">
        <v>577</v>
      </c>
      <c r="I97" s="30">
        <v>12</v>
      </c>
      <c r="J97" s="29" t="str">
        <f>VLOOKUP(H97,AddInfo!$A:$H,5,FALSE)</f>
        <v>1_clear</v>
      </c>
    </row>
    <row r="98" spans="1:11" s="17" customFormat="1" x14ac:dyDescent="0.25">
      <c r="A98" s="29">
        <v>111</v>
      </c>
      <c r="B98" s="29" t="s">
        <v>324</v>
      </c>
      <c r="C98" s="29" t="s">
        <v>1548</v>
      </c>
      <c r="D98" s="29" t="s">
        <v>315</v>
      </c>
      <c r="E98" s="29">
        <v>2006</v>
      </c>
      <c r="F98" s="29"/>
      <c r="G98" s="29" t="s">
        <v>1328</v>
      </c>
      <c r="H98" s="26" t="s">
        <v>322</v>
      </c>
      <c r="I98" s="29">
        <v>1</v>
      </c>
      <c r="J98" s="29" t="str">
        <f>VLOOKUP(H98,AddInfo!$A:$H,5,FALSE)</f>
        <v>1_clear</v>
      </c>
      <c r="K98" s="29"/>
    </row>
    <row r="99" spans="1:11" s="17" customFormat="1" x14ac:dyDescent="0.25">
      <c r="A99" s="6">
        <v>127</v>
      </c>
      <c r="B99" s="6" t="s">
        <v>866</v>
      </c>
      <c r="C99" s="6" t="s">
        <v>1846</v>
      </c>
      <c r="D99" s="6" t="s">
        <v>1265</v>
      </c>
      <c r="E99" s="6">
        <v>2004</v>
      </c>
      <c r="F99" s="6"/>
      <c r="G99" s="6" t="s">
        <v>863</v>
      </c>
      <c r="H99" s="3" t="s">
        <v>863</v>
      </c>
      <c r="I99" s="6">
        <v>1</v>
      </c>
      <c r="J99" s="29" t="str">
        <f>VLOOKUP(H99,AddInfo!$A:$H,5,FALSE)</f>
        <v>1_clear</v>
      </c>
    </row>
    <row r="100" spans="1:11" s="17" customFormat="1" x14ac:dyDescent="0.25">
      <c r="A100" s="30">
        <v>132</v>
      </c>
      <c r="B100" s="30" t="s">
        <v>1764</v>
      </c>
      <c r="C100" s="30" t="s">
        <v>1765</v>
      </c>
      <c r="D100" s="30" t="s">
        <v>681</v>
      </c>
      <c r="E100" s="30">
        <v>2008</v>
      </c>
      <c r="F100" s="30"/>
      <c r="G100" s="30" t="s">
        <v>863</v>
      </c>
      <c r="H100" s="30" t="s">
        <v>3133</v>
      </c>
      <c r="I100" s="30">
        <v>1</v>
      </c>
      <c r="J100" s="29" t="str">
        <f>VLOOKUP(H100,AddInfo!$A:$H,5,FALSE)</f>
        <v>1_clear</v>
      </c>
      <c r="K100" s="29"/>
    </row>
    <row r="101" spans="1:11" s="17" customFormat="1" x14ac:dyDescent="0.25">
      <c r="A101" s="15">
        <v>143</v>
      </c>
      <c r="B101" s="15" t="s">
        <v>1476</v>
      </c>
      <c r="C101" s="15" t="s">
        <v>1477</v>
      </c>
      <c r="D101" s="15" t="s">
        <v>1478</v>
      </c>
      <c r="E101" s="15">
        <v>2011</v>
      </c>
      <c r="F101" s="15"/>
      <c r="G101" s="15" t="s">
        <v>863</v>
      </c>
      <c r="H101" s="15" t="s">
        <v>3132</v>
      </c>
      <c r="I101" s="15">
        <v>1</v>
      </c>
      <c r="J101" s="29" t="str">
        <f>VLOOKUP(H101,AddInfo!$A:$H,5,FALSE)</f>
        <v>1_clear</v>
      </c>
      <c r="K101" s="15"/>
    </row>
    <row r="102" spans="1:11" s="17" customFormat="1" x14ac:dyDescent="0.25">
      <c r="A102" s="6">
        <v>55</v>
      </c>
      <c r="B102" s="6" t="s">
        <v>1352</v>
      </c>
      <c r="C102" s="6" t="s">
        <v>1353</v>
      </c>
      <c r="D102" s="6" t="s">
        <v>1349</v>
      </c>
      <c r="E102" s="6">
        <v>2010</v>
      </c>
      <c r="F102" s="6"/>
      <c r="G102" s="6" t="s">
        <v>605</v>
      </c>
      <c r="H102" s="29" t="s">
        <v>3109</v>
      </c>
      <c r="I102" s="6">
        <v>1</v>
      </c>
      <c r="J102" s="29" t="str">
        <f>VLOOKUP(H102,AddInfo!$A:$H,5,FALSE)</f>
        <v>1_clear</v>
      </c>
      <c r="K102" s="29"/>
    </row>
    <row r="103" spans="1:11" x14ac:dyDescent="0.25">
      <c r="A103" s="6">
        <v>56</v>
      </c>
      <c r="B103" s="6" t="s">
        <v>1354</v>
      </c>
      <c r="C103" s="6" t="s">
        <v>1353</v>
      </c>
      <c r="D103" s="29" t="s">
        <v>1349</v>
      </c>
      <c r="E103" s="6">
        <v>2010</v>
      </c>
      <c r="F103" s="6"/>
      <c r="G103" s="6" t="s">
        <v>605</v>
      </c>
      <c r="H103" s="29" t="s">
        <v>3109</v>
      </c>
      <c r="I103" s="6">
        <v>6</v>
      </c>
      <c r="J103" s="29" t="str">
        <f>VLOOKUP(H103,AddInfo!$A:$H,5,FALSE)</f>
        <v>1_clear</v>
      </c>
    </row>
    <row r="104" spans="1:11" s="15" customFormat="1" x14ac:dyDescent="0.25">
      <c r="A104" s="29">
        <v>57</v>
      </c>
      <c r="B104" s="29" t="s">
        <v>1355</v>
      </c>
      <c r="C104" s="29" t="s">
        <v>1353</v>
      </c>
      <c r="D104" s="29" t="s">
        <v>1349</v>
      </c>
      <c r="E104" s="29">
        <v>2010</v>
      </c>
      <c r="F104" s="29"/>
      <c r="G104" s="29" t="s">
        <v>605</v>
      </c>
      <c r="H104" s="29" t="s">
        <v>3109</v>
      </c>
      <c r="I104" s="29">
        <v>12</v>
      </c>
      <c r="J104" s="29" t="str">
        <f>VLOOKUP(H104,AddInfo!$A:$H,5,FALSE)</f>
        <v>1_clear</v>
      </c>
      <c r="K104" s="29"/>
    </row>
    <row r="105" spans="1:11" x14ac:dyDescent="0.25">
      <c r="A105" s="6">
        <v>52</v>
      </c>
      <c r="B105" s="6" t="s">
        <v>1347</v>
      </c>
      <c r="C105" s="6" t="s">
        <v>1348</v>
      </c>
      <c r="D105" s="29" t="s">
        <v>1349</v>
      </c>
      <c r="E105" s="6">
        <v>2010</v>
      </c>
      <c r="F105" s="6"/>
      <c r="G105" s="6" t="s">
        <v>605</v>
      </c>
      <c r="H105" s="29" t="s">
        <v>3110</v>
      </c>
      <c r="I105" s="6">
        <v>1</v>
      </c>
      <c r="J105" s="29" t="str">
        <f>VLOOKUP(H105,AddInfo!$A:$H,5,FALSE)</f>
        <v>1_clear</v>
      </c>
    </row>
    <row r="106" spans="1:11" x14ac:dyDescent="0.25">
      <c r="A106" s="5">
        <v>53</v>
      </c>
      <c r="B106" s="5" t="s">
        <v>1350</v>
      </c>
      <c r="C106" s="5" t="s">
        <v>1348</v>
      </c>
      <c r="D106" s="5" t="s">
        <v>1349</v>
      </c>
      <c r="E106" s="6">
        <v>2010</v>
      </c>
      <c r="G106" s="5" t="s">
        <v>605</v>
      </c>
      <c r="H106" s="25" t="s">
        <v>3110</v>
      </c>
      <c r="I106" s="6">
        <v>6</v>
      </c>
      <c r="J106" s="29" t="str">
        <f>VLOOKUP(H106,AddInfo!$A:$H,5,FALSE)</f>
        <v>1_clear</v>
      </c>
    </row>
    <row r="107" spans="1:11" x14ac:dyDescent="0.25">
      <c r="A107" s="6">
        <v>54</v>
      </c>
      <c r="B107" s="6" t="s">
        <v>1351</v>
      </c>
      <c r="C107" s="6" t="s">
        <v>1348</v>
      </c>
      <c r="D107" s="6" t="s">
        <v>1349</v>
      </c>
      <c r="E107" s="6">
        <v>2010</v>
      </c>
      <c r="F107" s="6"/>
      <c r="G107" s="6" t="s">
        <v>605</v>
      </c>
      <c r="H107" s="25" t="s">
        <v>3110</v>
      </c>
      <c r="I107" s="6">
        <v>12</v>
      </c>
      <c r="J107" s="29" t="str">
        <f>VLOOKUP(H107,AddInfo!$A:$H,5,FALSE)</f>
        <v>1_clear</v>
      </c>
    </row>
    <row r="108" spans="1:11" x14ac:dyDescent="0.25">
      <c r="A108" s="6">
        <v>63</v>
      </c>
      <c r="B108" s="6" t="s">
        <v>199</v>
      </c>
      <c r="C108" s="6" t="s">
        <v>1481</v>
      </c>
      <c r="D108" s="6" t="s">
        <v>197</v>
      </c>
      <c r="E108" s="6">
        <v>1988</v>
      </c>
      <c r="F108" s="6"/>
      <c r="G108" s="6" t="s">
        <v>1328</v>
      </c>
      <c r="H108" s="29" t="s">
        <v>196</v>
      </c>
      <c r="I108" s="6">
        <v>1</v>
      </c>
      <c r="J108" s="29" t="str">
        <f>VLOOKUP(H108,AddInfo!$A:$H,5,FALSE)</f>
        <v>1_clear</v>
      </c>
    </row>
    <row r="109" spans="1:11" x14ac:dyDescent="0.25">
      <c r="A109" s="6">
        <v>71</v>
      </c>
      <c r="B109" s="6" t="s">
        <v>1553</v>
      </c>
      <c r="C109" s="6" t="s">
        <v>1554</v>
      </c>
      <c r="D109" s="6" t="s">
        <v>337</v>
      </c>
      <c r="E109" s="6">
        <v>1985</v>
      </c>
      <c r="F109" s="6"/>
      <c r="G109" s="6" t="s">
        <v>1328</v>
      </c>
      <c r="H109" s="26" t="s">
        <v>5191</v>
      </c>
      <c r="I109" s="6">
        <v>1</v>
      </c>
      <c r="J109" s="29" t="str">
        <f>VLOOKUP(H109,AddInfo!$A:$H,5,FALSE)</f>
        <v>1_clear</v>
      </c>
    </row>
    <row r="110" spans="1:11" x14ac:dyDescent="0.25">
      <c r="A110" s="5">
        <v>72</v>
      </c>
      <c r="B110" s="5" t="s">
        <v>1555</v>
      </c>
      <c r="C110" s="5" t="s">
        <v>1554</v>
      </c>
      <c r="D110" s="5" t="s">
        <v>337</v>
      </c>
      <c r="E110" s="5">
        <v>1985</v>
      </c>
      <c r="G110" s="5" t="s">
        <v>1328</v>
      </c>
      <c r="H110" s="26" t="s">
        <v>5191</v>
      </c>
      <c r="I110" s="6">
        <v>6</v>
      </c>
      <c r="J110" s="29" t="str">
        <f>VLOOKUP(H110,AddInfo!$A:$H,5,FALSE)</f>
        <v>1_clear</v>
      </c>
    </row>
    <row r="111" spans="1:11" x14ac:dyDescent="0.25">
      <c r="A111" s="6">
        <v>73</v>
      </c>
      <c r="B111" s="6" t="s">
        <v>1556</v>
      </c>
      <c r="C111" s="6" t="s">
        <v>1554</v>
      </c>
      <c r="D111" s="6" t="s">
        <v>337</v>
      </c>
      <c r="E111" s="6">
        <v>1985</v>
      </c>
      <c r="F111" s="6"/>
      <c r="G111" s="6" t="s">
        <v>1328</v>
      </c>
      <c r="H111" s="26" t="s">
        <v>5191</v>
      </c>
      <c r="I111" s="6">
        <v>12</v>
      </c>
      <c r="J111" s="29" t="str">
        <f>VLOOKUP(H111,AddInfo!$A:$H,5,FALSE)</f>
        <v>1_clear</v>
      </c>
    </row>
    <row r="112" spans="1:11" x14ac:dyDescent="0.25">
      <c r="A112" s="5">
        <v>400</v>
      </c>
      <c r="B112" s="5" t="s">
        <v>1441</v>
      </c>
      <c r="C112" s="5" t="s">
        <v>1442</v>
      </c>
      <c r="D112" s="5" t="s">
        <v>1230</v>
      </c>
      <c r="E112" s="5">
        <v>2011</v>
      </c>
      <c r="G112" s="5" t="s">
        <v>1276</v>
      </c>
      <c r="H112" s="10" t="s">
        <v>121</v>
      </c>
      <c r="I112" s="6">
        <v>1</v>
      </c>
      <c r="J112" s="29" t="str">
        <f>VLOOKUP(H112,AddInfo!$A:$H,5,FALSE)</f>
        <v>1_clear</v>
      </c>
    </row>
    <row r="113" spans="1:11" s="17" customFormat="1" x14ac:dyDescent="0.25">
      <c r="A113" s="29">
        <v>401</v>
      </c>
      <c r="B113" s="29" t="s">
        <v>1443</v>
      </c>
      <c r="C113" s="29" t="s">
        <v>1442</v>
      </c>
      <c r="D113" s="29" t="s">
        <v>1230</v>
      </c>
      <c r="E113" s="29">
        <v>2011</v>
      </c>
      <c r="F113" s="29"/>
      <c r="G113" s="29" t="s">
        <v>1276</v>
      </c>
      <c r="H113" s="10" t="s">
        <v>121</v>
      </c>
      <c r="I113" s="29">
        <v>6</v>
      </c>
      <c r="J113" s="29" t="str">
        <f>VLOOKUP(H113,AddInfo!$A:$H,5,FALSE)</f>
        <v>1_clear</v>
      </c>
    </row>
    <row r="114" spans="1:11" x14ac:dyDescent="0.25">
      <c r="A114" s="29">
        <v>402</v>
      </c>
      <c r="B114" s="29" t="s">
        <v>1444</v>
      </c>
      <c r="C114" s="29" t="s">
        <v>1442</v>
      </c>
      <c r="D114" s="29" t="s">
        <v>1230</v>
      </c>
      <c r="E114" s="29">
        <v>2011</v>
      </c>
      <c r="F114" s="29"/>
      <c r="G114" s="29" t="s">
        <v>1276</v>
      </c>
      <c r="H114" s="10" t="s">
        <v>121</v>
      </c>
      <c r="I114" s="29">
        <v>12</v>
      </c>
      <c r="J114" s="29" t="str">
        <f>VLOOKUP(H114,AddInfo!$A:$H,5,FALSE)</f>
        <v>1_clear</v>
      </c>
      <c r="K114" s="30"/>
    </row>
    <row r="115" spans="1:11" x14ac:dyDescent="0.25">
      <c r="A115" s="29">
        <v>97</v>
      </c>
      <c r="B115" s="29" t="s">
        <v>629</v>
      </c>
      <c r="C115" s="29" t="s">
        <v>1733</v>
      </c>
      <c r="D115" s="29" t="s">
        <v>1262</v>
      </c>
      <c r="E115" s="29">
        <v>1994</v>
      </c>
      <c r="F115" s="29"/>
      <c r="G115" s="29" t="s">
        <v>1328</v>
      </c>
      <c r="H115" s="3" t="s">
        <v>626</v>
      </c>
      <c r="I115" s="29">
        <v>12</v>
      </c>
      <c r="J115" s="29" t="str">
        <f>VLOOKUP(H115,AddInfo!$A:$H,5,FALSE)</f>
        <v>1_clear</v>
      </c>
    </row>
    <row r="116" spans="1:11" ht="17.25" x14ac:dyDescent="0.25">
      <c r="A116" s="29">
        <v>13</v>
      </c>
      <c r="B116" s="29" t="s">
        <v>1705</v>
      </c>
      <c r="C116" s="29" t="s">
        <v>1706</v>
      </c>
      <c r="D116" s="29" t="s">
        <v>601</v>
      </c>
      <c r="E116" s="29">
        <v>1993</v>
      </c>
      <c r="F116" s="29"/>
      <c r="G116" s="29" t="s">
        <v>605</v>
      </c>
      <c r="H116" s="26" t="s">
        <v>600</v>
      </c>
      <c r="I116" s="29">
        <v>1</v>
      </c>
      <c r="J116" s="29" t="str">
        <f>VLOOKUP(H116,AddInfo!$A:$H,5,FALSE)</f>
        <v>1_clear</v>
      </c>
    </row>
    <row r="117" spans="1:11" ht="17.25" x14ac:dyDescent="0.25">
      <c r="A117" s="5">
        <v>14</v>
      </c>
      <c r="B117" s="5" t="s">
        <v>1707</v>
      </c>
      <c r="C117" s="5" t="s">
        <v>1706</v>
      </c>
      <c r="D117" s="5" t="s">
        <v>601</v>
      </c>
      <c r="E117" s="5">
        <v>1993</v>
      </c>
      <c r="G117" s="5" t="s">
        <v>605</v>
      </c>
      <c r="H117" s="3" t="s">
        <v>600</v>
      </c>
      <c r="I117" s="29">
        <v>6</v>
      </c>
      <c r="J117" s="29" t="str">
        <f>VLOOKUP(H117,AddInfo!$A:$H,5,FALSE)</f>
        <v>1_clear</v>
      </c>
    </row>
    <row r="118" spans="1:11" s="17" customFormat="1" ht="17.25" x14ac:dyDescent="0.25">
      <c r="A118" s="6">
        <v>15</v>
      </c>
      <c r="B118" s="6" t="s">
        <v>1708</v>
      </c>
      <c r="C118" s="6" t="s">
        <v>1706</v>
      </c>
      <c r="D118" s="6" t="s">
        <v>601</v>
      </c>
      <c r="E118" s="6">
        <v>1993</v>
      </c>
      <c r="F118" s="6"/>
      <c r="G118" s="6" t="s">
        <v>605</v>
      </c>
      <c r="H118" s="3" t="s">
        <v>600</v>
      </c>
      <c r="I118" s="29">
        <v>12</v>
      </c>
      <c r="J118" s="29" t="str">
        <f>VLOOKUP(H118,AddInfo!$A:$H,5,FALSE)</f>
        <v>1_clear</v>
      </c>
      <c r="K118" s="29"/>
    </row>
    <row r="119" spans="1:11" s="17" customFormat="1" x14ac:dyDescent="0.25">
      <c r="A119" s="30">
        <v>338</v>
      </c>
      <c r="B119" s="30" t="s">
        <v>1646</v>
      </c>
      <c r="C119" s="30" t="s">
        <v>1647</v>
      </c>
      <c r="D119" s="30" t="s">
        <v>1260</v>
      </c>
      <c r="E119" s="30">
        <v>2008</v>
      </c>
      <c r="F119" s="30"/>
      <c r="G119" s="30" t="s">
        <v>1270</v>
      </c>
      <c r="H119" s="30" t="s">
        <v>5091</v>
      </c>
      <c r="I119" s="30">
        <v>1</v>
      </c>
      <c r="J119" s="29" t="str">
        <f>VLOOKUP(H119,AddInfo!$A:$H,5,FALSE)</f>
        <v>1_clear</v>
      </c>
      <c r="K119" s="29"/>
    </row>
    <row r="120" spans="1:11" ht="17.25" x14ac:dyDescent="0.25">
      <c r="A120" s="6">
        <v>10</v>
      </c>
      <c r="B120" s="6" t="s">
        <v>1709</v>
      </c>
      <c r="C120" s="6" t="s">
        <v>1710</v>
      </c>
      <c r="D120" s="6" t="s">
        <v>601</v>
      </c>
      <c r="E120" s="6">
        <v>1993</v>
      </c>
      <c r="F120" s="6"/>
      <c r="G120" s="6" t="s">
        <v>605</v>
      </c>
      <c r="H120" s="26" t="s">
        <v>603</v>
      </c>
      <c r="I120" s="29">
        <v>1</v>
      </c>
      <c r="J120" s="29" t="str">
        <f>VLOOKUP(H120,AddInfo!$A:$H,5,FALSE)</f>
        <v>1_clear</v>
      </c>
    </row>
    <row r="121" spans="1:11" ht="17.25" x14ac:dyDescent="0.25">
      <c r="A121" s="6">
        <v>11</v>
      </c>
      <c r="B121" s="6" t="s">
        <v>1711</v>
      </c>
      <c r="C121" s="6" t="s">
        <v>1710</v>
      </c>
      <c r="D121" s="6" t="s">
        <v>601</v>
      </c>
      <c r="E121" s="6">
        <v>1993</v>
      </c>
      <c r="F121" s="6"/>
      <c r="G121" s="6" t="s">
        <v>605</v>
      </c>
      <c r="H121" s="26" t="s">
        <v>603</v>
      </c>
      <c r="I121" s="6">
        <v>6</v>
      </c>
      <c r="J121" s="29" t="str">
        <f>VLOOKUP(H121,AddInfo!$A:$H,5,FALSE)</f>
        <v>1_clear</v>
      </c>
    </row>
    <row r="122" spans="1:11" ht="17.25" x14ac:dyDescent="0.25">
      <c r="A122" s="5">
        <v>12</v>
      </c>
      <c r="B122" s="5" t="s">
        <v>1712</v>
      </c>
      <c r="C122" s="5" t="s">
        <v>1710</v>
      </c>
      <c r="D122" s="5" t="s">
        <v>601</v>
      </c>
      <c r="E122" s="6">
        <v>1993</v>
      </c>
      <c r="G122" s="5" t="s">
        <v>605</v>
      </c>
      <c r="H122" s="26" t="s">
        <v>603</v>
      </c>
      <c r="I122" s="6">
        <v>12</v>
      </c>
      <c r="J122" s="29" t="str">
        <f>VLOOKUP(H122,AddInfo!$A:$H,5,FALSE)</f>
        <v>1_clear</v>
      </c>
    </row>
    <row r="123" spans="1:11" x14ac:dyDescent="0.25">
      <c r="A123" s="30">
        <v>340</v>
      </c>
      <c r="B123" s="30" t="s">
        <v>1650</v>
      </c>
      <c r="C123" s="30" t="s">
        <v>1651</v>
      </c>
      <c r="D123" s="30" t="s">
        <v>1260</v>
      </c>
      <c r="E123" s="30">
        <v>2008</v>
      </c>
      <c r="F123" s="30"/>
      <c r="G123" s="30" t="s">
        <v>1270</v>
      </c>
      <c r="H123" s="30" t="s">
        <v>5092</v>
      </c>
      <c r="I123" s="30">
        <v>1</v>
      </c>
      <c r="J123" s="29" t="str">
        <f>VLOOKUP(H123,AddInfo!$A:$H,5,FALSE)</f>
        <v>1_clear</v>
      </c>
    </row>
    <row r="124" spans="1:11" x14ac:dyDescent="0.25">
      <c r="A124" s="30">
        <v>342</v>
      </c>
      <c r="B124" s="30" t="s">
        <v>1654</v>
      </c>
      <c r="C124" s="30" t="s">
        <v>1655</v>
      </c>
      <c r="D124" s="30" t="s">
        <v>1260</v>
      </c>
      <c r="E124" s="30">
        <v>2008</v>
      </c>
      <c r="F124" s="30"/>
      <c r="G124" s="30" t="s">
        <v>1270</v>
      </c>
      <c r="H124" s="30" t="s">
        <v>5099</v>
      </c>
      <c r="I124" s="30">
        <v>1</v>
      </c>
      <c r="J124" s="29" t="str">
        <f>VLOOKUP(H124,AddInfo!$A:$H,5,FALSE)</f>
        <v>1_clear</v>
      </c>
    </row>
    <row r="125" spans="1:11" x14ac:dyDescent="0.25">
      <c r="A125" s="30">
        <v>346</v>
      </c>
      <c r="B125" s="30" t="s">
        <v>1662</v>
      </c>
      <c r="C125" s="30" t="s">
        <v>1663</v>
      </c>
      <c r="D125" s="30" t="s">
        <v>1260</v>
      </c>
      <c r="E125" s="30">
        <v>2008</v>
      </c>
      <c r="F125" s="30"/>
      <c r="G125" s="30" t="s">
        <v>1270</v>
      </c>
      <c r="H125" s="30" t="s">
        <v>5095</v>
      </c>
      <c r="I125" s="30">
        <v>1</v>
      </c>
      <c r="J125" s="29" t="str">
        <f>VLOOKUP(H125,AddInfo!$A:$H,5,FALSE)</f>
        <v>1_clear</v>
      </c>
    </row>
    <row r="126" spans="1:11" x14ac:dyDescent="0.25">
      <c r="A126" s="30">
        <v>339</v>
      </c>
      <c r="B126" s="30" t="s">
        <v>1648</v>
      </c>
      <c r="C126" s="30" t="s">
        <v>1649</v>
      </c>
      <c r="D126" s="30" t="s">
        <v>1260</v>
      </c>
      <c r="E126" s="30">
        <v>2008</v>
      </c>
      <c r="F126" s="30"/>
      <c r="G126" s="30" t="s">
        <v>1270</v>
      </c>
      <c r="H126" s="27" t="s">
        <v>5086</v>
      </c>
      <c r="I126" s="30">
        <v>1</v>
      </c>
      <c r="J126" s="29" t="str">
        <f>VLOOKUP(H126,AddInfo!$A:$H,5,FALSE)</f>
        <v>1_clear</v>
      </c>
    </row>
    <row r="127" spans="1:11" x14ac:dyDescent="0.25">
      <c r="A127" s="30">
        <v>341</v>
      </c>
      <c r="B127" s="30" t="s">
        <v>1652</v>
      </c>
      <c r="C127" s="30" t="s">
        <v>1653</v>
      </c>
      <c r="D127" s="30" t="s">
        <v>1260</v>
      </c>
      <c r="E127" s="30">
        <v>2008</v>
      </c>
      <c r="F127" s="30"/>
      <c r="G127" s="30" t="s">
        <v>1270</v>
      </c>
      <c r="H127" s="30" t="s">
        <v>5089</v>
      </c>
      <c r="I127" s="30">
        <v>1</v>
      </c>
      <c r="J127" s="29" t="str">
        <f>VLOOKUP(H127,AddInfo!$A:$H,5,FALSE)</f>
        <v>1_clear</v>
      </c>
    </row>
    <row r="128" spans="1:11" x14ac:dyDescent="0.25">
      <c r="A128" s="30">
        <v>343</v>
      </c>
      <c r="B128" s="30" t="s">
        <v>1656</v>
      </c>
      <c r="C128" s="30" t="s">
        <v>1657</v>
      </c>
      <c r="D128" s="30" t="s">
        <v>1260</v>
      </c>
      <c r="E128" s="30">
        <v>2008</v>
      </c>
      <c r="F128" s="30"/>
      <c r="G128" s="30" t="s">
        <v>1270</v>
      </c>
      <c r="H128" s="27" t="s">
        <v>5088</v>
      </c>
      <c r="I128" s="30">
        <v>1</v>
      </c>
      <c r="J128" s="29" t="str">
        <f>VLOOKUP(H128,AddInfo!$A:$H,5,FALSE)</f>
        <v>1_clear</v>
      </c>
    </row>
    <row r="129" spans="1:11" x14ac:dyDescent="0.25">
      <c r="A129" s="30">
        <v>345</v>
      </c>
      <c r="B129" s="30" t="s">
        <v>1660</v>
      </c>
      <c r="C129" s="30" t="s">
        <v>1661</v>
      </c>
      <c r="D129" s="30" t="s">
        <v>1260</v>
      </c>
      <c r="E129" s="30">
        <v>2008</v>
      </c>
      <c r="F129" s="30"/>
      <c r="G129" s="30" t="s">
        <v>1270</v>
      </c>
      <c r="H129" s="27" t="s">
        <v>5090</v>
      </c>
      <c r="I129" s="30">
        <v>1</v>
      </c>
      <c r="J129" s="29" t="str">
        <f>VLOOKUP(H129,AddInfo!$A:$H,5,FALSE)</f>
        <v>1_clear</v>
      </c>
    </row>
    <row r="130" spans="1:11" x14ac:dyDescent="0.25">
      <c r="A130" s="30">
        <v>337</v>
      </c>
      <c r="B130" s="30" t="s">
        <v>1644</v>
      </c>
      <c r="C130" s="30" t="s">
        <v>1645</v>
      </c>
      <c r="D130" s="30" t="s">
        <v>1260</v>
      </c>
      <c r="E130" s="30">
        <v>2008</v>
      </c>
      <c r="F130" s="30"/>
      <c r="G130" s="30" t="s">
        <v>1270</v>
      </c>
      <c r="H130" s="30" t="s">
        <v>5087</v>
      </c>
      <c r="I130" s="30">
        <v>1</v>
      </c>
      <c r="J130" s="29" t="str">
        <f>VLOOKUP(H130,AddInfo!$A:$H,5,FALSE)</f>
        <v>1_clear</v>
      </c>
    </row>
    <row r="131" spans="1:11" s="15" customFormat="1" x14ac:dyDescent="0.25">
      <c r="A131" s="29">
        <v>229</v>
      </c>
      <c r="B131" s="29" t="s">
        <v>695</v>
      </c>
      <c r="C131" s="29" t="s">
        <v>1771</v>
      </c>
      <c r="D131" s="29" t="s">
        <v>692</v>
      </c>
      <c r="E131" s="29">
        <v>2005</v>
      </c>
      <c r="F131" s="29"/>
      <c r="G131" s="29" t="s">
        <v>113</v>
      </c>
      <c r="H131" s="29" t="s">
        <v>666</v>
      </c>
      <c r="I131" s="29">
        <v>12</v>
      </c>
      <c r="J131" s="29" t="str">
        <f>VLOOKUP(H131,AddInfo!$A:$H,5,FALSE)</f>
        <v>1_clear</v>
      </c>
      <c r="K131" s="29"/>
    </row>
    <row r="132" spans="1:11" s="15" customFormat="1" x14ac:dyDescent="0.25">
      <c r="A132" s="29">
        <v>164</v>
      </c>
      <c r="B132" s="29" t="s">
        <v>217</v>
      </c>
      <c r="C132" s="29" t="s">
        <v>1496</v>
      </c>
      <c r="D132" s="29" t="s">
        <v>1250</v>
      </c>
      <c r="E132" s="29">
        <v>2006</v>
      </c>
      <c r="F132" s="29"/>
      <c r="G132" s="29" t="s">
        <v>863</v>
      </c>
      <c r="H132" s="10" t="s">
        <v>215</v>
      </c>
      <c r="I132" s="29">
        <v>12</v>
      </c>
      <c r="J132" s="29" t="str">
        <f>VLOOKUP(H132,AddInfo!$A:$H,5,FALSE)</f>
        <v>1_clear</v>
      </c>
      <c r="K132" s="29"/>
    </row>
    <row r="133" spans="1:11" s="15" customFormat="1" x14ac:dyDescent="0.25">
      <c r="A133" s="29">
        <v>118</v>
      </c>
      <c r="B133" s="29" t="s">
        <v>770</v>
      </c>
      <c r="C133" s="29" t="s">
        <v>1798</v>
      </c>
      <c r="D133" s="29" t="s">
        <v>1233</v>
      </c>
      <c r="E133" s="29">
        <v>2007</v>
      </c>
      <c r="F133" s="29"/>
      <c r="G133" s="29" t="s">
        <v>1328</v>
      </c>
      <c r="H133" s="29" t="s">
        <v>768</v>
      </c>
      <c r="I133" s="29">
        <v>12</v>
      </c>
      <c r="J133" s="29" t="str">
        <f>VLOOKUP(H133,AddInfo!$A:$H,5,FALSE)</f>
        <v>1_clear</v>
      </c>
      <c r="K133" s="29"/>
    </row>
    <row r="134" spans="1:11" s="15" customFormat="1" x14ac:dyDescent="0.25">
      <c r="A134" s="29">
        <v>163</v>
      </c>
      <c r="B134" s="29" t="s">
        <v>221</v>
      </c>
      <c r="C134" s="29" t="s">
        <v>1497</v>
      </c>
      <c r="D134" s="29" t="s">
        <v>1250</v>
      </c>
      <c r="E134" s="29">
        <v>2006</v>
      </c>
      <c r="F134" s="29"/>
      <c r="G134" s="29" t="s">
        <v>863</v>
      </c>
      <c r="H134" s="10" t="s">
        <v>219</v>
      </c>
      <c r="I134" s="29">
        <v>12</v>
      </c>
      <c r="J134" s="29" t="str">
        <f>VLOOKUP(H134,AddInfo!$A:$H,5,FALSE)</f>
        <v>1_clear</v>
      </c>
      <c r="K134" s="29"/>
    </row>
    <row r="135" spans="1:11" x14ac:dyDescent="0.25">
      <c r="A135" s="6">
        <v>93</v>
      </c>
      <c r="B135" s="6" t="s">
        <v>211</v>
      </c>
      <c r="C135" s="6" t="s">
        <v>1486</v>
      </c>
      <c r="D135" s="6" t="s">
        <v>1249</v>
      </c>
      <c r="E135" s="6">
        <v>2007</v>
      </c>
      <c r="F135" s="6"/>
      <c r="G135" s="6" t="s">
        <v>1328</v>
      </c>
      <c r="H135" s="29" t="s">
        <v>208</v>
      </c>
      <c r="I135" s="6">
        <v>12</v>
      </c>
      <c r="J135" s="29" t="str">
        <f>VLOOKUP(H135,AddInfo!$A:$H,5,FALSE)</f>
        <v>1_clear</v>
      </c>
    </row>
    <row r="136" spans="1:11" x14ac:dyDescent="0.25">
      <c r="A136" s="29">
        <v>133</v>
      </c>
      <c r="B136" s="29" t="s">
        <v>560</v>
      </c>
      <c r="C136" s="29" t="s">
        <v>1664</v>
      </c>
      <c r="D136" s="29" t="s">
        <v>1261</v>
      </c>
      <c r="E136" s="29">
        <v>2004</v>
      </c>
      <c r="F136" s="29"/>
      <c r="G136" s="29" t="s">
        <v>863</v>
      </c>
      <c r="H136" s="3" t="s">
        <v>557</v>
      </c>
      <c r="I136" s="29">
        <v>12</v>
      </c>
      <c r="J136" s="29" t="str">
        <f>VLOOKUP(H136,AddInfo!$A:$H,5,FALSE)</f>
        <v>1_clear</v>
      </c>
    </row>
    <row r="137" spans="1:11" x14ac:dyDescent="0.25">
      <c r="A137" s="29">
        <v>256</v>
      </c>
      <c r="B137" s="29" t="s">
        <v>721</v>
      </c>
      <c r="C137" s="29" t="s">
        <v>1777</v>
      </c>
      <c r="D137" s="29" t="s">
        <v>714</v>
      </c>
      <c r="E137" s="29">
        <v>2011</v>
      </c>
      <c r="F137" s="29"/>
      <c r="G137" s="29" t="s">
        <v>1270</v>
      </c>
      <c r="H137" s="29" t="s">
        <v>718</v>
      </c>
      <c r="I137" s="29">
        <v>12</v>
      </c>
      <c r="J137" s="29" t="str">
        <f>VLOOKUP(H137,AddInfo!$A:$H,5,FALSE)</f>
        <v>1_clear</v>
      </c>
    </row>
    <row r="138" spans="1:11" x14ac:dyDescent="0.25">
      <c r="A138" s="29">
        <v>311</v>
      </c>
      <c r="B138" s="29" t="s">
        <v>789</v>
      </c>
      <c r="C138" s="29" t="s">
        <v>1809</v>
      </c>
      <c r="D138" s="29" t="s">
        <v>787</v>
      </c>
      <c r="E138" s="29">
        <v>2003</v>
      </c>
      <c r="F138" s="29"/>
      <c r="G138" s="29" t="s">
        <v>1270</v>
      </c>
      <c r="H138" s="29" t="s">
        <v>786</v>
      </c>
      <c r="I138" s="29">
        <v>12</v>
      </c>
      <c r="J138" s="29" t="str">
        <f>VLOOKUP(H138,AddInfo!$A:$H,5,FALSE)</f>
        <v>1_clear</v>
      </c>
    </row>
    <row r="139" spans="1:11" x14ac:dyDescent="0.25">
      <c r="A139" s="30">
        <v>245</v>
      </c>
      <c r="B139" s="30" t="s">
        <v>1577</v>
      </c>
      <c r="C139" s="30" t="s">
        <v>1578</v>
      </c>
      <c r="D139" s="30" t="s">
        <v>394</v>
      </c>
      <c r="E139" s="30">
        <v>2013</v>
      </c>
      <c r="F139" s="30"/>
      <c r="G139" s="30" t="s">
        <v>1270</v>
      </c>
      <c r="H139" s="30" t="s">
        <v>393</v>
      </c>
      <c r="I139" s="29">
        <v>12</v>
      </c>
      <c r="J139" s="29" t="str">
        <f>VLOOKUP(H139,AddInfo!$A:$H,5,FALSE)</f>
        <v>1_clear</v>
      </c>
      <c r="K139" s="30"/>
    </row>
    <row r="140" spans="1:11" x14ac:dyDescent="0.25">
      <c r="A140" s="29">
        <v>221</v>
      </c>
      <c r="B140" s="29" t="s">
        <v>363</v>
      </c>
      <c r="C140" s="29" t="s">
        <v>1562</v>
      </c>
      <c r="D140" s="29" t="s">
        <v>360</v>
      </c>
      <c r="E140" s="29">
        <v>1998</v>
      </c>
      <c r="F140" s="29"/>
      <c r="G140" s="29" t="s">
        <v>113</v>
      </c>
      <c r="H140" s="29" t="s">
        <v>359</v>
      </c>
      <c r="I140" s="29">
        <v>12</v>
      </c>
      <c r="J140" s="29" t="str">
        <f>VLOOKUP(H140,AddInfo!$A:$H,5,FALSE)</f>
        <v>1_clear</v>
      </c>
    </row>
    <row r="141" spans="1:11" x14ac:dyDescent="0.25">
      <c r="A141" s="29">
        <v>265</v>
      </c>
      <c r="B141" s="29" t="s">
        <v>556</v>
      </c>
      <c r="C141" s="29" t="s">
        <v>1345</v>
      </c>
      <c r="D141" s="29" t="s">
        <v>551</v>
      </c>
      <c r="E141" s="29">
        <v>2013</v>
      </c>
      <c r="F141" s="29"/>
      <c r="G141" s="29" t="s">
        <v>1270</v>
      </c>
      <c r="H141" s="29" t="s">
        <v>554</v>
      </c>
      <c r="I141" s="29">
        <v>1</v>
      </c>
      <c r="J141" s="29" t="str">
        <f>VLOOKUP(H141,AddInfo!$A:$H,5,FALSE)</f>
        <v>1_clear</v>
      </c>
    </row>
    <row r="142" spans="1:11" x14ac:dyDescent="0.25">
      <c r="A142" s="6">
        <v>89</v>
      </c>
      <c r="B142" s="6" t="s">
        <v>1491</v>
      </c>
      <c r="C142" s="6" t="s">
        <v>213</v>
      </c>
      <c r="D142" s="6" t="s">
        <v>1249</v>
      </c>
      <c r="E142" s="6">
        <v>2007</v>
      </c>
      <c r="F142" s="6"/>
      <c r="G142" s="6" t="s">
        <v>1328</v>
      </c>
      <c r="H142" s="29" t="s">
        <v>212</v>
      </c>
      <c r="I142" s="6">
        <v>12</v>
      </c>
      <c r="J142" s="29" t="str">
        <f>VLOOKUP(H142,AddInfo!$A:$H,5,FALSE)</f>
        <v>1_clear</v>
      </c>
    </row>
    <row r="143" spans="1:11" x14ac:dyDescent="0.25">
      <c r="A143" s="29">
        <v>159</v>
      </c>
      <c r="B143" s="29" t="s">
        <v>508</v>
      </c>
      <c r="C143" s="29" t="s">
        <v>1623</v>
      </c>
      <c r="D143" s="29" t="s">
        <v>1259</v>
      </c>
      <c r="E143" s="29">
        <v>2011</v>
      </c>
      <c r="F143" s="29"/>
      <c r="G143" s="29" t="s">
        <v>863</v>
      </c>
      <c r="H143" s="24" t="s">
        <v>505</v>
      </c>
      <c r="I143" s="29">
        <v>12</v>
      </c>
      <c r="J143" s="29" t="str">
        <f>VLOOKUP(H143,AddInfo!$A:$H,5,FALSE)</f>
        <v>1_clear</v>
      </c>
      <c r="K143" s="30"/>
    </row>
    <row r="144" spans="1:11" x14ac:dyDescent="0.25">
      <c r="A144" s="30">
        <v>160</v>
      </c>
      <c r="B144" s="30" t="s">
        <v>514</v>
      </c>
      <c r="C144" s="30" t="s">
        <v>1624</v>
      </c>
      <c r="D144" s="30" t="s">
        <v>1259</v>
      </c>
      <c r="E144" s="30">
        <v>2011</v>
      </c>
      <c r="F144" s="30"/>
      <c r="G144" s="30" t="s">
        <v>863</v>
      </c>
      <c r="H144" s="30" t="s">
        <v>511</v>
      </c>
      <c r="I144" s="6">
        <v>12</v>
      </c>
      <c r="J144" s="29" t="str">
        <f>VLOOKUP(H144,AddInfo!$A:$H,5,FALSE)</f>
        <v>1_clear</v>
      </c>
      <c r="K144" s="30"/>
    </row>
    <row r="145" spans="1:11" x14ac:dyDescent="0.25">
      <c r="A145" s="5">
        <v>385</v>
      </c>
      <c r="B145" s="5" t="s">
        <v>1766</v>
      </c>
      <c r="C145" s="5" t="s">
        <v>1767</v>
      </c>
      <c r="D145" s="5" t="s">
        <v>1768</v>
      </c>
      <c r="E145" s="5">
        <v>1982</v>
      </c>
      <c r="G145" s="5" t="s">
        <v>1276</v>
      </c>
      <c r="H145" s="29" t="s">
        <v>95</v>
      </c>
      <c r="I145" s="6">
        <v>1</v>
      </c>
      <c r="J145" s="29" t="str">
        <f>VLOOKUP(H145,AddInfo!$A:$H,5,FALSE)</f>
        <v>1_clear</v>
      </c>
    </row>
    <row r="146" spans="1:11" x14ac:dyDescent="0.25">
      <c r="A146" s="29">
        <v>386</v>
      </c>
      <c r="B146" s="29" t="s">
        <v>1769</v>
      </c>
      <c r="C146" s="29" t="s">
        <v>1767</v>
      </c>
      <c r="D146" s="29" t="s">
        <v>1768</v>
      </c>
      <c r="E146" s="29">
        <v>1982</v>
      </c>
      <c r="F146" s="29"/>
      <c r="G146" s="29" t="s">
        <v>1276</v>
      </c>
      <c r="H146" s="29" t="s">
        <v>95</v>
      </c>
      <c r="I146" s="29">
        <v>6</v>
      </c>
      <c r="J146" s="29" t="str">
        <f>VLOOKUP(H146,AddInfo!$A:$H,5,FALSE)</f>
        <v>1_clear</v>
      </c>
    </row>
    <row r="147" spans="1:11" x14ac:dyDescent="0.25">
      <c r="A147" s="5">
        <v>387</v>
      </c>
      <c r="B147" s="5" t="s">
        <v>1770</v>
      </c>
      <c r="C147" s="5" t="s">
        <v>1767</v>
      </c>
      <c r="D147" s="5" t="s">
        <v>1768</v>
      </c>
      <c r="E147" s="5">
        <v>1982</v>
      </c>
      <c r="G147" s="5" t="s">
        <v>1276</v>
      </c>
      <c r="H147" s="29" t="s">
        <v>95</v>
      </c>
      <c r="I147" s="6">
        <v>12</v>
      </c>
      <c r="J147" s="29" t="str">
        <f>VLOOKUP(H147,AddInfo!$A:$H,5,FALSE)</f>
        <v>1_clear</v>
      </c>
    </row>
    <row r="148" spans="1:11" x14ac:dyDescent="0.25">
      <c r="A148" s="30">
        <v>273</v>
      </c>
      <c r="B148" s="30" t="s">
        <v>1677</v>
      </c>
      <c r="C148" s="30" t="s">
        <v>3154</v>
      </c>
      <c r="D148" s="30" t="s">
        <v>580</v>
      </c>
      <c r="E148" s="30">
        <v>2005</v>
      </c>
      <c r="F148" s="30"/>
      <c r="G148" s="30" t="s">
        <v>1270</v>
      </c>
      <c r="H148" s="30" t="s">
        <v>3155</v>
      </c>
      <c r="I148" s="30">
        <v>1</v>
      </c>
      <c r="J148" s="29" t="str">
        <f>VLOOKUP(H148,AddInfo!$A:$H,5,FALSE)</f>
        <v>1_clear</v>
      </c>
      <c r="K148" s="30"/>
    </row>
    <row r="149" spans="1:11" x14ac:dyDescent="0.25">
      <c r="A149" s="5">
        <v>213</v>
      </c>
      <c r="B149" s="5" t="s">
        <v>775</v>
      </c>
      <c r="C149" s="5" t="s">
        <v>1803</v>
      </c>
      <c r="D149" s="6" t="s">
        <v>772</v>
      </c>
      <c r="E149" s="5">
        <v>2000</v>
      </c>
      <c r="G149" s="5" t="s">
        <v>113</v>
      </c>
      <c r="H149" s="29" t="s">
        <v>771</v>
      </c>
      <c r="I149" s="6">
        <v>1</v>
      </c>
      <c r="J149" s="29" t="str">
        <f>VLOOKUP(H149,AddInfo!$A:$H,5,FALSE)</f>
        <v>1_clear</v>
      </c>
    </row>
    <row r="150" spans="1:11" x14ac:dyDescent="0.25">
      <c r="A150" s="6">
        <v>248</v>
      </c>
      <c r="B150" s="6" t="s">
        <v>267</v>
      </c>
      <c r="C150" s="6" t="s">
        <v>1520</v>
      </c>
      <c r="D150" s="6" t="s">
        <v>1253</v>
      </c>
      <c r="E150" s="6">
        <v>2001</v>
      </c>
      <c r="F150" s="6"/>
      <c r="G150" s="6" t="s">
        <v>1270</v>
      </c>
      <c r="H150" s="10" t="s">
        <v>264</v>
      </c>
      <c r="I150" s="6">
        <v>12</v>
      </c>
      <c r="J150" s="29" t="str">
        <f>VLOOKUP(H150,AddInfo!$A:$H,5,FALSE)</f>
        <v>1_clear</v>
      </c>
    </row>
    <row r="151" spans="1:11" x14ac:dyDescent="0.25">
      <c r="A151" s="6">
        <v>261</v>
      </c>
      <c r="B151" s="6" t="s">
        <v>655</v>
      </c>
      <c r="C151" s="6" t="s">
        <v>654</v>
      </c>
      <c r="D151" s="6" t="s">
        <v>653</v>
      </c>
      <c r="E151" s="6">
        <v>2011</v>
      </c>
      <c r="F151" s="6"/>
      <c r="G151" s="6" t="s">
        <v>1270</v>
      </c>
      <c r="H151" s="6" t="s">
        <v>652</v>
      </c>
      <c r="I151" s="6">
        <v>12</v>
      </c>
      <c r="J151" s="29" t="str">
        <f>VLOOKUP(H151,AddInfo!$A:$H,5,FALSE)</f>
        <v>1_clear</v>
      </c>
    </row>
    <row r="152" spans="1:11" x14ac:dyDescent="0.25">
      <c r="A152" s="6">
        <v>37</v>
      </c>
      <c r="B152" s="6" t="s">
        <v>3145</v>
      </c>
      <c r="C152" s="6" t="s">
        <v>1320</v>
      </c>
      <c r="D152" s="6" t="s">
        <v>1117</v>
      </c>
      <c r="E152" s="6">
        <v>2011</v>
      </c>
      <c r="F152" s="6"/>
      <c r="G152" s="6" t="s">
        <v>605</v>
      </c>
      <c r="H152" s="29" t="s">
        <v>5081</v>
      </c>
      <c r="I152" s="6">
        <v>1</v>
      </c>
      <c r="J152" s="29" t="str">
        <f>VLOOKUP(H152,AddInfo!$A:$H,5,FALSE)</f>
        <v>1_clear</v>
      </c>
    </row>
    <row r="153" spans="1:11" x14ac:dyDescent="0.25">
      <c r="A153" s="6">
        <v>38</v>
      </c>
      <c r="B153" s="6" t="s">
        <v>3147</v>
      </c>
      <c r="C153" s="6" t="s">
        <v>1320</v>
      </c>
      <c r="D153" s="6" t="s">
        <v>1117</v>
      </c>
      <c r="E153" s="6">
        <v>2011</v>
      </c>
      <c r="F153" s="6"/>
      <c r="G153" s="6" t="s">
        <v>605</v>
      </c>
      <c r="H153" s="29" t="s">
        <v>5081</v>
      </c>
      <c r="I153" s="6">
        <v>6</v>
      </c>
      <c r="J153" s="29" t="str">
        <f>VLOOKUP(H153,AddInfo!$A:$H,5,FALSE)</f>
        <v>1_clear</v>
      </c>
    </row>
    <row r="154" spans="1:11" x14ac:dyDescent="0.25">
      <c r="A154" s="6">
        <v>39</v>
      </c>
      <c r="B154" s="6" t="s">
        <v>3146</v>
      </c>
      <c r="C154" s="6" t="s">
        <v>1320</v>
      </c>
      <c r="D154" s="6" t="s">
        <v>1117</v>
      </c>
      <c r="E154" s="6">
        <v>2011</v>
      </c>
      <c r="F154" s="6"/>
      <c r="G154" s="6" t="s">
        <v>605</v>
      </c>
      <c r="H154" s="29" t="s">
        <v>5081</v>
      </c>
      <c r="I154" s="6">
        <v>12</v>
      </c>
      <c r="J154" s="29" t="str">
        <f>VLOOKUP(H154,AddInfo!$A:$H,5,FALSE)</f>
        <v>1_clear</v>
      </c>
      <c r="K154" s="30"/>
    </row>
    <row r="155" spans="1:11" x14ac:dyDescent="0.25">
      <c r="A155" s="29">
        <v>40</v>
      </c>
      <c r="B155" s="29" t="s">
        <v>1533</v>
      </c>
      <c r="C155" s="29" t="s">
        <v>1534</v>
      </c>
      <c r="D155" s="29" t="s">
        <v>293</v>
      </c>
      <c r="E155" s="29">
        <v>2012</v>
      </c>
      <c r="F155" s="29"/>
      <c r="G155" s="29" t="s">
        <v>605</v>
      </c>
      <c r="H155" s="10" t="s">
        <v>292</v>
      </c>
      <c r="I155" s="29">
        <v>1</v>
      </c>
      <c r="J155" s="29" t="str">
        <f>VLOOKUP(H155,AddInfo!$A:$H,5,FALSE)</f>
        <v>1_clear</v>
      </c>
    </row>
    <row r="156" spans="1:11" x14ac:dyDescent="0.25">
      <c r="A156" s="6">
        <v>41</v>
      </c>
      <c r="B156" s="6" t="s">
        <v>1535</v>
      </c>
      <c r="C156" s="6" t="s">
        <v>1534</v>
      </c>
      <c r="D156" s="6" t="s">
        <v>293</v>
      </c>
      <c r="E156" s="6">
        <v>2012</v>
      </c>
      <c r="F156" s="6"/>
      <c r="G156" s="6" t="s">
        <v>605</v>
      </c>
      <c r="H156" s="10" t="s">
        <v>292</v>
      </c>
      <c r="I156" s="6">
        <v>6</v>
      </c>
      <c r="J156" s="29" t="str">
        <f>VLOOKUP(H156,AddInfo!$A:$H,5,FALSE)</f>
        <v>1_clear</v>
      </c>
    </row>
    <row r="157" spans="1:11" x14ac:dyDescent="0.25">
      <c r="A157" s="29">
        <v>42</v>
      </c>
      <c r="B157" s="29" t="s">
        <v>1536</v>
      </c>
      <c r="C157" s="29" t="s">
        <v>1534</v>
      </c>
      <c r="D157" s="29" t="s">
        <v>293</v>
      </c>
      <c r="E157" s="29">
        <v>2012</v>
      </c>
      <c r="F157" s="29"/>
      <c r="G157" s="29" t="s">
        <v>605</v>
      </c>
      <c r="H157" s="10" t="s">
        <v>292</v>
      </c>
      <c r="I157" s="29">
        <v>12</v>
      </c>
      <c r="J157" s="29" t="str">
        <f>VLOOKUP(H157,AddInfo!$A:$H,5,FALSE)</f>
        <v>1_clear</v>
      </c>
    </row>
    <row r="158" spans="1:11" x14ac:dyDescent="0.25">
      <c r="A158" s="6">
        <v>403</v>
      </c>
      <c r="B158" s="6" t="s">
        <v>1302</v>
      </c>
      <c r="C158" s="6" t="s">
        <v>1303</v>
      </c>
      <c r="D158" s="6" t="s">
        <v>1118</v>
      </c>
      <c r="E158" s="6">
        <v>2015</v>
      </c>
      <c r="F158" s="6"/>
      <c r="G158" s="6" t="s">
        <v>1276</v>
      </c>
      <c r="H158" s="9" t="s">
        <v>126</v>
      </c>
      <c r="I158" s="6">
        <v>1</v>
      </c>
      <c r="J158" s="29" t="str">
        <f>VLOOKUP(H158,AddInfo!$A:$H,5,FALSE)</f>
        <v>1_clear</v>
      </c>
    </row>
    <row r="159" spans="1:11" x14ac:dyDescent="0.25">
      <c r="A159" s="6">
        <v>404</v>
      </c>
      <c r="B159" s="6" t="s">
        <v>1304</v>
      </c>
      <c r="C159" s="6" t="s">
        <v>1303</v>
      </c>
      <c r="D159" s="6" t="s">
        <v>1118</v>
      </c>
      <c r="E159" s="6">
        <v>2015</v>
      </c>
      <c r="F159" s="6"/>
      <c r="G159" s="6" t="s">
        <v>1276</v>
      </c>
      <c r="H159" s="9" t="s">
        <v>126</v>
      </c>
      <c r="I159" s="6">
        <v>6</v>
      </c>
      <c r="J159" s="29" t="str">
        <f>VLOOKUP(H159,AddInfo!$A:$H,5,FALSE)</f>
        <v>1_clear</v>
      </c>
    </row>
    <row r="160" spans="1:11" x14ac:dyDescent="0.25">
      <c r="A160" s="5">
        <v>405</v>
      </c>
      <c r="B160" s="5" t="s">
        <v>1305</v>
      </c>
      <c r="C160" s="5" t="s">
        <v>1303</v>
      </c>
      <c r="D160" s="5" t="s">
        <v>1118</v>
      </c>
      <c r="E160" s="5">
        <v>2015</v>
      </c>
      <c r="G160" s="5" t="s">
        <v>1276</v>
      </c>
      <c r="H160" s="9" t="s">
        <v>126</v>
      </c>
      <c r="I160" s="6">
        <v>12</v>
      </c>
      <c r="J160" s="29" t="str">
        <f>VLOOKUP(H160,AddInfo!$A:$H,5,FALSE)</f>
        <v>1_clear</v>
      </c>
    </row>
    <row r="161" spans="1:10" x14ac:dyDescent="0.25">
      <c r="A161" s="5">
        <v>409</v>
      </c>
      <c r="B161" s="5" t="s">
        <v>1310</v>
      </c>
      <c r="C161" s="5" t="s">
        <v>1311</v>
      </c>
      <c r="D161" s="5" t="s">
        <v>1118</v>
      </c>
      <c r="E161" s="5">
        <v>2015</v>
      </c>
      <c r="G161" s="5" t="s">
        <v>1276</v>
      </c>
      <c r="H161" s="10" t="s">
        <v>128</v>
      </c>
      <c r="I161" s="6">
        <v>1</v>
      </c>
      <c r="J161" s="29" t="str">
        <f>VLOOKUP(H161,AddInfo!$A:$H,5,FALSE)</f>
        <v>1_clear</v>
      </c>
    </row>
    <row r="162" spans="1:10" x14ac:dyDescent="0.25">
      <c r="A162" s="5">
        <v>410</v>
      </c>
      <c r="B162" s="5" t="s">
        <v>1312</v>
      </c>
      <c r="C162" s="5" t="s">
        <v>1311</v>
      </c>
      <c r="D162" s="5" t="s">
        <v>1118</v>
      </c>
      <c r="E162" s="5">
        <v>2015</v>
      </c>
      <c r="G162" s="5" t="s">
        <v>1276</v>
      </c>
      <c r="H162" s="10" t="s">
        <v>128</v>
      </c>
      <c r="I162" s="6">
        <v>6</v>
      </c>
      <c r="J162" s="29" t="str">
        <f>VLOOKUP(H162,AddInfo!$A:$H,5,FALSE)</f>
        <v>1_clear</v>
      </c>
    </row>
    <row r="163" spans="1:10" x14ac:dyDescent="0.25">
      <c r="A163" s="5">
        <v>411</v>
      </c>
      <c r="B163" s="5" t="s">
        <v>1313</v>
      </c>
      <c r="C163" s="5" t="s">
        <v>1311</v>
      </c>
      <c r="D163" s="5" t="s">
        <v>1118</v>
      </c>
      <c r="E163" s="5">
        <v>2015</v>
      </c>
      <c r="G163" s="5" t="s">
        <v>1276</v>
      </c>
      <c r="H163" s="10" t="s">
        <v>128</v>
      </c>
      <c r="I163" s="6">
        <v>12</v>
      </c>
      <c r="J163" s="29" t="str">
        <f>VLOOKUP(H163,AddInfo!$A:$H,5,FALSE)</f>
        <v>1_clear</v>
      </c>
    </row>
    <row r="164" spans="1:10" x14ac:dyDescent="0.25">
      <c r="A164" s="5">
        <v>7</v>
      </c>
      <c r="B164" s="5" t="s">
        <v>1509</v>
      </c>
      <c r="C164" s="5" t="s">
        <v>1510</v>
      </c>
      <c r="D164" s="5" t="s">
        <v>1240</v>
      </c>
      <c r="E164" s="5">
        <v>1996</v>
      </c>
      <c r="G164" s="5" t="s">
        <v>605</v>
      </c>
      <c r="H164" s="10" t="s">
        <v>252</v>
      </c>
      <c r="I164" s="6">
        <v>1</v>
      </c>
      <c r="J164" s="29" t="str">
        <f>VLOOKUP(H164,AddInfo!$A:$H,5,FALSE)</f>
        <v>1_clear</v>
      </c>
    </row>
    <row r="165" spans="1:10" x14ac:dyDescent="0.25">
      <c r="A165" s="5">
        <v>8</v>
      </c>
      <c r="B165" s="5" t="s">
        <v>1511</v>
      </c>
      <c r="C165" s="5" t="s">
        <v>1510</v>
      </c>
      <c r="D165" s="5" t="s">
        <v>1240</v>
      </c>
      <c r="E165" s="5">
        <v>1996</v>
      </c>
      <c r="G165" s="5" t="s">
        <v>605</v>
      </c>
      <c r="H165" s="10" t="s">
        <v>252</v>
      </c>
      <c r="I165" s="6">
        <v>6</v>
      </c>
      <c r="J165" s="29" t="str">
        <f>VLOOKUP(H165,AddInfo!$A:$H,5,FALSE)</f>
        <v>1_clear</v>
      </c>
    </row>
    <row r="166" spans="1:10" x14ac:dyDescent="0.25">
      <c r="A166" s="5">
        <v>9</v>
      </c>
      <c r="B166" s="5" t="s">
        <v>1512</v>
      </c>
      <c r="C166" s="5" t="s">
        <v>1510</v>
      </c>
      <c r="D166" s="5" t="s">
        <v>1240</v>
      </c>
      <c r="E166" s="5">
        <v>1996</v>
      </c>
      <c r="G166" s="5" t="s">
        <v>605</v>
      </c>
      <c r="H166" s="10" t="s">
        <v>252</v>
      </c>
      <c r="I166" s="6">
        <v>12</v>
      </c>
      <c r="J166" s="29" t="str">
        <f>VLOOKUP(H166,AddInfo!$A:$H,5,FALSE)</f>
        <v>1_clear</v>
      </c>
    </row>
    <row r="167" spans="1:10" x14ac:dyDescent="0.25">
      <c r="A167" s="5">
        <v>19</v>
      </c>
      <c r="B167" s="5" t="s">
        <v>1701</v>
      </c>
      <c r="C167" s="5" t="s">
        <v>1702</v>
      </c>
      <c r="D167" s="5" t="s">
        <v>596</v>
      </c>
      <c r="E167" s="6">
        <v>2006</v>
      </c>
      <c r="G167" s="5" t="s">
        <v>605</v>
      </c>
      <c r="H167" s="3" t="s">
        <v>595</v>
      </c>
      <c r="I167" s="6">
        <v>1</v>
      </c>
      <c r="J167" s="29" t="str">
        <f>VLOOKUP(H167,AddInfo!$A:$H,5,FALSE)</f>
        <v>1_clear</v>
      </c>
    </row>
    <row r="168" spans="1:10" x14ac:dyDescent="0.25">
      <c r="A168" s="29">
        <v>20</v>
      </c>
      <c r="B168" s="29" t="s">
        <v>1703</v>
      </c>
      <c r="C168" s="29" t="s">
        <v>1702</v>
      </c>
      <c r="D168" s="29" t="s">
        <v>596</v>
      </c>
      <c r="E168" s="29">
        <v>2006</v>
      </c>
      <c r="F168" s="29"/>
      <c r="G168" s="29" t="s">
        <v>605</v>
      </c>
      <c r="H168" s="3" t="s">
        <v>595</v>
      </c>
      <c r="I168" s="29">
        <v>6</v>
      </c>
      <c r="J168" s="29" t="str">
        <f>VLOOKUP(H168,AddInfo!$A:$H,5,FALSE)</f>
        <v>1_clear</v>
      </c>
    </row>
    <row r="169" spans="1:10" x14ac:dyDescent="0.25">
      <c r="A169" s="29">
        <v>21</v>
      </c>
      <c r="B169" s="29" t="s">
        <v>1704</v>
      </c>
      <c r="C169" s="29" t="s">
        <v>1702</v>
      </c>
      <c r="D169" s="29" t="s">
        <v>596</v>
      </c>
      <c r="E169" s="29">
        <v>2006</v>
      </c>
      <c r="F169" s="29"/>
      <c r="G169" s="29" t="s">
        <v>605</v>
      </c>
      <c r="H169" s="3" t="s">
        <v>595</v>
      </c>
      <c r="I169" s="29">
        <v>12</v>
      </c>
      <c r="J169" s="29" t="str">
        <f>VLOOKUP(H169,AddInfo!$A:$H,5,FALSE)</f>
        <v>1_clear</v>
      </c>
    </row>
    <row r="170" spans="1:10" x14ac:dyDescent="0.25">
      <c r="A170" s="29">
        <v>171</v>
      </c>
      <c r="B170" s="29" t="s">
        <v>1438</v>
      </c>
      <c r="C170" s="29" t="s">
        <v>120</v>
      </c>
      <c r="D170" s="29" t="s">
        <v>1244</v>
      </c>
      <c r="E170" s="29">
        <v>2010</v>
      </c>
      <c r="F170" s="29" t="s">
        <v>116</v>
      </c>
      <c r="G170" s="29" t="s">
        <v>113</v>
      </c>
      <c r="H170" s="10" t="s">
        <v>119</v>
      </c>
      <c r="I170" s="29">
        <v>1</v>
      </c>
      <c r="J170" s="29" t="str">
        <f>VLOOKUP(H170,AddInfo!$A:$H,5,FALSE)</f>
        <v>1_clear</v>
      </c>
    </row>
    <row r="171" spans="1:10" x14ac:dyDescent="0.25">
      <c r="A171" s="6">
        <v>172</v>
      </c>
      <c r="B171" s="6" t="s">
        <v>1439</v>
      </c>
      <c r="C171" s="6" t="s">
        <v>120</v>
      </c>
      <c r="D171" s="6" t="s">
        <v>1244</v>
      </c>
      <c r="E171" s="6">
        <v>2010</v>
      </c>
      <c r="F171" s="6" t="s">
        <v>116</v>
      </c>
      <c r="G171" s="6" t="s">
        <v>113</v>
      </c>
      <c r="H171" s="10" t="s">
        <v>119</v>
      </c>
      <c r="I171" s="6">
        <v>6</v>
      </c>
      <c r="J171" s="29" t="str">
        <f>VLOOKUP(H171,AddInfo!$A:$H,5,FALSE)</f>
        <v>1_clear</v>
      </c>
    </row>
    <row r="172" spans="1:10" x14ac:dyDescent="0.25">
      <c r="A172" s="6">
        <v>173</v>
      </c>
      <c r="B172" s="6" t="s">
        <v>1440</v>
      </c>
      <c r="C172" s="6" t="s">
        <v>120</v>
      </c>
      <c r="D172" s="6" t="s">
        <v>1244</v>
      </c>
      <c r="E172" s="6">
        <v>2010</v>
      </c>
      <c r="F172" s="6" t="s">
        <v>116</v>
      </c>
      <c r="G172" s="6" t="s">
        <v>113</v>
      </c>
      <c r="H172" s="10" t="s">
        <v>119</v>
      </c>
      <c r="I172" s="6">
        <v>12</v>
      </c>
      <c r="J172" s="29" t="str">
        <f>VLOOKUP(H172,AddInfo!$A:$H,5,FALSE)</f>
        <v>1_clear</v>
      </c>
    </row>
    <row r="173" spans="1:10" x14ac:dyDescent="0.25">
      <c r="A173" s="6">
        <v>139</v>
      </c>
      <c r="B173" s="6" t="s">
        <v>781</v>
      </c>
      <c r="C173" s="6" t="s">
        <v>1808</v>
      </c>
      <c r="D173" s="6" t="s">
        <v>778</v>
      </c>
      <c r="E173" s="6">
        <v>2008</v>
      </c>
      <c r="F173" s="6"/>
      <c r="G173" s="6" t="s">
        <v>863</v>
      </c>
      <c r="H173" s="3" t="s">
        <v>777</v>
      </c>
      <c r="I173" s="6">
        <v>12</v>
      </c>
      <c r="J173" s="29" t="str">
        <f>VLOOKUP(H173,AddInfo!$A:$H,5,FALSE)</f>
        <v>1_clear</v>
      </c>
    </row>
    <row r="174" spans="1:10" x14ac:dyDescent="0.25">
      <c r="A174" s="6">
        <v>373</v>
      </c>
      <c r="B174" s="6" t="s">
        <v>1549</v>
      </c>
      <c r="C174" s="6" t="s">
        <v>1550</v>
      </c>
      <c r="D174" s="6" t="s">
        <v>1254</v>
      </c>
      <c r="E174" s="6">
        <v>1998</v>
      </c>
      <c r="F174" s="6"/>
      <c r="G174" s="6" t="s">
        <v>1276</v>
      </c>
      <c r="H174" s="29" t="s">
        <v>332</v>
      </c>
      <c r="I174" s="6">
        <v>1</v>
      </c>
      <c r="J174" s="29" t="str">
        <f>VLOOKUP(H174,AddInfo!$A:$H,5,FALSE)</f>
        <v>1_clear</v>
      </c>
    </row>
    <row r="175" spans="1:10" x14ac:dyDescent="0.25">
      <c r="A175" s="6">
        <v>374</v>
      </c>
      <c r="B175" s="6" t="s">
        <v>1551</v>
      </c>
      <c r="C175" s="6" t="s">
        <v>1550</v>
      </c>
      <c r="D175" s="6" t="s">
        <v>1254</v>
      </c>
      <c r="E175" s="6">
        <v>1998</v>
      </c>
      <c r="F175" s="6"/>
      <c r="G175" s="6" t="s">
        <v>1276</v>
      </c>
      <c r="H175" s="29" t="s">
        <v>332</v>
      </c>
      <c r="I175" s="6">
        <v>6</v>
      </c>
      <c r="J175" s="29" t="str">
        <f>VLOOKUP(H175,AddInfo!$A:$H,5,FALSE)</f>
        <v>1_clear</v>
      </c>
    </row>
    <row r="176" spans="1:10" x14ac:dyDescent="0.25">
      <c r="A176" s="5">
        <v>375</v>
      </c>
      <c r="B176" s="5" t="s">
        <v>1552</v>
      </c>
      <c r="C176" s="5" t="s">
        <v>1550</v>
      </c>
      <c r="D176" s="6" t="s">
        <v>1254</v>
      </c>
      <c r="E176" s="5">
        <v>1998</v>
      </c>
      <c r="G176" s="5" t="s">
        <v>1276</v>
      </c>
      <c r="H176" s="29" t="s">
        <v>332</v>
      </c>
      <c r="I176" s="6">
        <v>12</v>
      </c>
      <c r="J176" s="29" t="str">
        <f>VLOOKUP(H176,AddInfo!$A:$H,5,FALSE)</f>
        <v>1_clear</v>
      </c>
    </row>
    <row r="177" spans="1:11" x14ac:dyDescent="0.25">
      <c r="A177" s="5">
        <v>347</v>
      </c>
      <c r="B177" s="5" t="s">
        <v>137</v>
      </c>
      <c r="C177" s="5" t="s">
        <v>1460</v>
      </c>
      <c r="D177" s="6" t="s">
        <v>136</v>
      </c>
      <c r="E177" s="5">
        <v>1981</v>
      </c>
      <c r="G177" s="5" t="s">
        <v>1276</v>
      </c>
      <c r="H177" s="25" t="s">
        <v>135</v>
      </c>
      <c r="I177" s="6">
        <v>1</v>
      </c>
      <c r="J177" s="29" t="str">
        <f>VLOOKUP(H177,AddInfo!$A:$H,5,FALSE)</f>
        <v>1_clear</v>
      </c>
    </row>
    <row r="178" spans="1:11" x14ac:dyDescent="0.25">
      <c r="A178" s="5">
        <v>376</v>
      </c>
      <c r="B178" s="5" t="s">
        <v>1525</v>
      </c>
      <c r="C178" s="5" t="s">
        <v>1526</v>
      </c>
      <c r="D178" s="5" t="s">
        <v>1231</v>
      </c>
      <c r="E178" s="5">
        <v>2001</v>
      </c>
      <c r="G178" s="5" t="s">
        <v>1276</v>
      </c>
      <c r="H178" s="29" t="s">
        <v>286</v>
      </c>
      <c r="I178" s="6">
        <v>1</v>
      </c>
      <c r="J178" s="29" t="str">
        <f>VLOOKUP(H178,AddInfo!$A:$H,5,FALSE)</f>
        <v>1_clear</v>
      </c>
    </row>
    <row r="179" spans="1:11" x14ac:dyDescent="0.25">
      <c r="A179" s="6">
        <v>377</v>
      </c>
      <c r="B179" s="6" t="s">
        <v>1527</v>
      </c>
      <c r="C179" s="6" t="s">
        <v>1526</v>
      </c>
      <c r="D179" s="6" t="s">
        <v>1231</v>
      </c>
      <c r="E179" s="6">
        <v>2001</v>
      </c>
      <c r="F179" s="6"/>
      <c r="G179" s="6" t="s">
        <v>1276</v>
      </c>
      <c r="H179" s="29" t="s">
        <v>286</v>
      </c>
      <c r="I179" s="6">
        <v>6</v>
      </c>
      <c r="J179" s="29" t="str">
        <f>VLOOKUP(H179,AddInfo!$A:$H,5,FALSE)</f>
        <v>1_clear</v>
      </c>
    </row>
    <row r="180" spans="1:11" x14ac:dyDescent="0.25">
      <c r="A180" s="6">
        <v>378</v>
      </c>
      <c r="B180" s="6" t="s">
        <v>1528</v>
      </c>
      <c r="C180" s="6" t="s">
        <v>1526</v>
      </c>
      <c r="D180" s="6" t="s">
        <v>1231</v>
      </c>
      <c r="E180" s="6">
        <v>2001</v>
      </c>
      <c r="F180" s="6"/>
      <c r="G180" s="6" t="s">
        <v>1276</v>
      </c>
      <c r="H180" s="29" t="s">
        <v>286</v>
      </c>
      <c r="I180" s="6">
        <v>12</v>
      </c>
      <c r="J180" s="29" t="str">
        <f>VLOOKUP(H180,AddInfo!$A:$H,5,FALSE)</f>
        <v>1_clear</v>
      </c>
    </row>
    <row r="181" spans="1:11" x14ac:dyDescent="0.25">
      <c r="A181" s="6">
        <v>418</v>
      </c>
      <c r="B181" s="6" t="s">
        <v>611</v>
      </c>
      <c r="C181" s="6" t="s">
        <v>1700</v>
      </c>
      <c r="D181" s="6" t="s">
        <v>608</v>
      </c>
      <c r="E181" s="6">
        <v>1990</v>
      </c>
      <c r="F181" s="6"/>
      <c r="G181" s="6" t="s">
        <v>1276</v>
      </c>
      <c r="H181" s="29" t="s">
        <v>5190</v>
      </c>
      <c r="I181" s="6">
        <v>1</v>
      </c>
      <c r="J181" s="29" t="str">
        <f>VLOOKUP(H181,AddInfo!$A:$H,5,FALSE)</f>
        <v>1_clear</v>
      </c>
    </row>
    <row r="182" spans="1:11" x14ac:dyDescent="0.25">
      <c r="A182" s="6">
        <v>285</v>
      </c>
      <c r="B182" s="6" t="s">
        <v>518</v>
      </c>
      <c r="C182" s="6" t="s">
        <v>1627</v>
      </c>
      <c r="D182" s="6" t="s">
        <v>516</v>
      </c>
      <c r="E182" s="6">
        <v>2009</v>
      </c>
      <c r="F182" s="6"/>
      <c r="G182" s="6" t="s">
        <v>1270</v>
      </c>
      <c r="H182" s="29" t="s">
        <v>515</v>
      </c>
      <c r="I182" s="6">
        <v>12</v>
      </c>
      <c r="J182" s="29" t="str">
        <f>VLOOKUP(H182,AddInfo!$A:$H,5,FALSE)</f>
        <v>1_clear</v>
      </c>
    </row>
    <row r="183" spans="1:11" x14ac:dyDescent="0.25">
      <c r="A183" s="6">
        <v>233</v>
      </c>
      <c r="B183" s="6" t="s">
        <v>650</v>
      </c>
      <c r="C183" s="6" t="s">
        <v>1744</v>
      </c>
      <c r="D183" s="6" t="s">
        <v>648</v>
      </c>
      <c r="E183" s="6">
        <v>2004</v>
      </c>
      <c r="F183" s="6"/>
      <c r="G183" s="6" t="s">
        <v>113</v>
      </c>
      <c r="H183" s="29" t="s">
        <v>647</v>
      </c>
      <c r="I183" s="6">
        <v>12</v>
      </c>
      <c r="J183" s="29" t="str">
        <f>VLOOKUP(H183,AddInfo!$A:$H,5,FALSE)</f>
        <v>1_clear</v>
      </c>
      <c r="K183" s="30"/>
    </row>
    <row r="184" spans="1:11" x14ac:dyDescent="0.25">
      <c r="A184" s="6">
        <v>146</v>
      </c>
      <c r="B184" s="6" t="s">
        <v>825</v>
      </c>
      <c r="C184" s="6" t="s">
        <v>1810</v>
      </c>
      <c r="D184" s="6" t="s">
        <v>973</v>
      </c>
      <c r="E184" s="6">
        <v>2005</v>
      </c>
      <c r="F184" s="6"/>
      <c r="G184" s="6" t="s">
        <v>863</v>
      </c>
      <c r="H184" s="29" t="s">
        <v>3113</v>
      </c>
      <c r="I184" s="6">
        <v>12</v>
      </c>
      <c r="J184" s="29" t="str">
        <f>VLOOKUP(H184,AddInfo!$A:$H,5,FALSE)</f>
        <v>1_clear</v>
      </c>
    </row>
    <row r="185" spans="1:11" x14ac:dyDescent="0.25">
      <c r="A185" s="29">
        <v>382</v>
      </c>
      <c r="B185" s="29" t="s">
        <v>1529</v>
      </c>
      <c r="C185" s="29" t="s">
        <v>1530</v>
      </c>
      <c r="D185" s="29" t="s">
        <v>1231</v>
      </c>
      <c r="E185" s="29">
        <v>2001</v>
      </c>
      <c r="F185" s="29"/>
      <c r="G185" s="29" t="s">
        <v>1276</v>
      </c>
      <c r="H185" s="29" t="s">
        <v>283</v>
      </c>
      <c r="I185" s="29">
        <v>1</v>
      </c>
      <c r="J185" s="29" t="str">
        <f>VLOOKUP(H185,AddInfo!$A:$H,5,FALSE)</f>
        <v>1_clear</v>
      </c>
    </row>
    <row r="186" spans="1:11" x14ac:dyDescent="0.25">
      <c r="A186" s="29">
        <v>383</v>
      </c>
      <c r="B186" s="29" t="s">
        <v>1531</v>
      </c>
      <c r="C186" s="29" t="s">
        <v>1530</v>
      </c>
      <c r="D186" s="29" t="s">
        <v>1231</v>
      </c>
      <c r="E186" s="29">
        <v>2001</v>
      </c>
      <c r="F186" s="29"/>
      <c r="G186" s="29" t="s">
        <v>1276</v>
      </c>
      <c r="H186" s="29" t="s">
        <v>283</v>
      </c>
      <c r="I186" s="29">
        <v>6</v>
      </c>
      <c r="J186" s="29" t="str">
        <f>VLOOKUP(H186,AddInfo!$A:$H,5,FALSE)</f>
        <v>1_clear</v>
      </c>
    </row>
    <row r="187" spans="1:11" s="17" customFormat="1" x14ac:dyDescent="0.25">
      <c r="A187" s="29">
        <v>384</v>
      </c>
      <c r="B187" s="29" t="s">
        <v>1532</v>
      </c>
      <c r="C187" s="29" t="s">
        <v>1530</v>
      </c>
      <c r="D187" s="29" t="s">
        <v>1231</v>
      </c>
      <c r="E187" s="29">
        <v>2001</v>
      </c>
      <c r="F187" s="29"/>
      <c r="G187" s="29" t="s">
        <v>1276</v>
      </c>
      <c r="H187" s="29" t="s">
        <v>283</v>
      </c>
      <c r="I187" s="29">
        <v>12</v>
      </c>
      <c r="J187" s="29" t="str">
        <f>VLOOKUP(H187,AddInfo!$A:$H,5,FALSE)</f>
        <v>1_clear</v>
      </c>
      <c r="K187" s="29"/>
    </row>
    <row r="188" spans="1:11" s="17" customFormat="1" x14ac:dyDescent="0.25">
      <c r="A188" s="29">
        <v>162</v>
      </c>
      <c r="B188" s="29" t="s">
        <v>225</v>
      </c>
      <c r="C188" s="29" t="s">
        <v>1498</v>
      </c>
      <c r="D188" s="29" t="s">
        <v>1250</v>
      </c>
      <c r="E188" s="29">
        <v>2006</v>
      </c>
      <c r="F188" s="29"/>
      <c r="G188" s="29" t="s">
        <v>863</v>
      </c>
      <c r="H188" s="29" t="s">
        <v>222</v>
      </c>
      <c r="I188" s="29">
        <v>12</v>
      </c>
      <c r="J188" s="29" t="str">
        <f>VLOOKUP(H188,AddInfo!$A:$H,5,FALSE)</f>
        <v>1_clear</v>
      </c>
      <c r="K188" s="29"/>
    </row>
    <row r="189" spans="1:11" s="17" customFormat="1" x14ac:dyDescent="0.25">
      <c r="A189" s="30">
        <v>394</v>
      </c>
      <c r="B189" s="30" t="s">
        <v>3163</v>
      </c>
      <c r="C189" s="30" t="s">
        <v>1756</v>
      </c>
      <c r="D189" s="30" t="s">
        <v>1264</v>
      </c>
      <c r="E189" s="30">
        <v>2006</v>
      </c>
      <c r="F189" s="30"/>
      <c r="G189" s="30" t="s">
        <v>1276</v>
      </c>
      <c r="H189" s="30" t="s">
        <v>656</v>
      </c>
      <c r="I189" s="30">
        <v>1</v>
      </c>
      <c r="J189" s="29" t="str">
        <f>VLOOKUP(H189,AddInfo!$A:$H,5,FALSE)</f>
        <v>1_clear</v>
      </c>
      <c r="K189" s="29"/>
    </row>
    <row r="190" spans="1:11" s="17" customFormat="1" x14ac:dyDescent="0.25">
      <c r="A190" s="30">
        <v>395</v>
      </c>
      <c r="B190" s="30" t="s">
        <v>3165</v>
      </c>
      <c r="C190" s="30" t="s">
        <v>1756</v>
      </c>
      <c r="D190" s="30" t="s">
        <v>1264</v>
      </c>
      <c r="E190" s="30">
        <v>2006</v>
      </c>
      <c r="F190" s="30"/>
      <c r="G190" s="30" t="s">
        <v>1276</v>
      </c>
      <c r="H190" s="30" t="s">
        <v>656</v>
      </c>
      <c r="I190" s="30">
        <v>6</v>
      </c>
      <c r="J190" s="29" t="str">
        <f>VLOOKUP(H190,AddInfo!$A:$H,5,FALSE)</f>
        <v>1_clear</v>
      </c>
    </row>
    <row r="191" spans="1:11" s="17" customFormat="1" x14ac:dyDescent="0.25">
      <c r="A191" s="30">
        <v>396</v>
      </c>
      <c r="B191" s="30" t="s">
        <v>3164</v>
      </c>
      <c r="C191" s="30" t="s">
        <v>1756</v>
      </c>
      <c r="D191" s="30" t="s">
        <v>1264</v>
      </c>
      <c r="E191" s="30">
        <v>2006</v>
      </c>
      <c r="F191" s="30"/>
      <c r="G191" s="30" t="s">
        <v>1276</v>
      </c>
      <c r="H191" s="30" t="s">
        <v>656</v>
      </c>
      <c r="I191" s="30">
        <v>12</v>
      </c>
      <c r="J191" s="29" t="str">
        <f>VLOOKUP(H191,AddInfo!$A:$H,5,FALSE)</f>
        <v>1_clear</v>
      </c>
    </row>
    <row r="192" spans="1:11" s="17" customFormat="1" x14ac:dyDescent="0.25">
      <c r="A192" s="30">
        <v>391</v>
      </c>
      <c r="B192" s="30" t="s">
        <v>3157</v>
      </c>
      <c r="C192" s="30" t="s">
        <v>1755</v>
      </c>
      <c r="D192" s="30" t="s">
        <v>1264</v>
      </c>
      <c r="E192" s="30">
        <v>2006</v>
      </c>
      <c r="F192" s="30"/>
      <c r="G192" s="30" t="s">
        <v>1276</v>
      </c>
      <c r="H192" s="30" t="s">
        <v>3169</v>
      </c>
      <c r="I192" s="30">
        <v>1</v>
      </c>
      <c r="J192" s="29" t="str">
        <f>VLOOKUP(H192,AddInfo!$A:$H,5,FALSE)</f>
        <v>1_clear</v>
      </c>
    </row>
    <row r="193" spans="1:11" s="15" customFormat="1" x14ac:dyDescent="0.25">
      <c r="A193" s="30">
        <v>392</v>
      </c>
      <c r="B193" s="30" t="s">
        <v>3162</v>
      </c>
      <c r="C193" s="30" t="s">
        <v>1755</v>
      </c>
      <c r="D193" s="30" t="s">
        <v>1264</v>
      </c>
      <c r="E193" s="30">
        <v>2006</v>
      </c>
      <c r="F193" s="30"/>
      <c r="G193" s="30" t="s">
        <v>1276</v>
      </c>
      <c r="H193" s="30" t="s">
        <v>3169</v>
      </c>
      <c r="I193" s="30">
        <v>6</v>
      </c>
      <c r="J193" s="29" t="str">
        <f>VLOOKUP(H193,AddInfo!$A:$H,5,FALSE)</f>
        <v>1_clear</v>
      </c>
      <c r="K193" s="29"/>
    </row>
    <row r="194" spans="1:11" s="15" customFormat="1" x14ac:dyDescent="0.25">
      <c r="A194" s="30">
        <v>393</v>
      </c>
      <c r="B194" s="30" t="s">
        <v>3158</v>
      </c>
      <c r="C194" s="30" t="s">
        <v>1755</v>
      </c>
      <c r="D194" s="30" t="s">
        <v>1264</v>
      </c>
      <c r="E194" s="30">
        <v>2006</v>
      </c>
      <c r="F194" s="30"/>
      <c r="G194" s="30" t="s">
        <v>1276</v>
      </c>
      <c r="H194" s="30" t="s">
        <v>3169</v>
      </c>
      <c r="I194" s="30">
        <v>12</v>
      </c>
      <c r="J194" s="29" t="str">
        <f>VLOOKUP(H194,AddInfo!$A:$H,5,FALSE)</f>
        <v>1_clear</v>
      </c>
      <c r="K194" s="29"/>
    </row>
    <row r="195" spans="1:11" x14ac:dyDescent="0.25">
      <c r="A195" s="30">
        <v>397</v>
      </c>
      <c r="B195" s="30" t="s">
        <v>3159</v>
      </c>
      <c r="C195" s="30" t="s">
        <v>1757</v>
      </c>
      <c r="D195" s="30" t="s">
        <v>1264</v>
      </c>
      <c r="E195" s="30">
        <v>2006</v>
      </c>
      <c r="F195" s="30"/>
      <c r="G195" s="30" t="s">
        <v>1276</v>
      </c>
      <c r="H195" s="30" t="s">
        <v>3170</v>
      </c>
      <c r="I195" s="30">
        <v>1</v>
      </c>
      <c r="J195" s="29" t="str">
        <f>VLOOKUP(H195,AddInfo!$A:$H,5,FALSE)</f>
        <v>1_clear</v>
      </c>
    </row>
    <row r="196" spans="1:11" x14ac:dyDescent="0.25">
      <c r="A196" s="30">
        <v>398</v>
      </c>
      <c r="B196" s="30" t="s">
        <v>3161</v>
      </c>
      <c r="C196" s="30" t="s">
        <v>1757</v>
      </c>
      <c r="D196" s="30" t="s">
        <v>1264</v>
      </c>
      <c r="E196" s="30">
        <v>2006</v>
      </c>
      <c r="F196" s="30"/>
      <c r="G196" s="30" t="s">
        <v>1276</v>
      </c>
      <c r="H196" s="30" t="s">
        <v>3170</v>
      </c>
      <c r="I196" s="30">
        <v>6</v>
      </c>
      <c r="J196" s="29" t="str">
        <f>VLOOKUP(H196,AddInfo!$A:$H,5,FALSE)</f>
        <v>1_clear</v>
      </c>
    </row>
    <row r="197" spans="1:11" x14ac:dyDescent="0.25">
      <c r="A197" s="30">
        <v>399</v>
      </c>
      <c r="B197" s="30" t="s">
        <v>3160</v>
      </c>
      <c r="C197" s="30" t="s">
        <v>1757</v>
      </c>
      <c r="D197" s="30" t="s">
        <v>1264</v>
      </c>
      <c r="E197" s="30">
        <v>2006</v>
      </c>
      <c r="F197" s="30"/>
      <c r="G197" s="30" t="s">
        <v>1276</v>
      </c>
      <c r="H197" s="30" t="s">
        <v>3170</v>
      </c>
      <c r="I197" s="30">
        <v>12</v>
      </c>
      <c r="J197" s="29" t="str">
        <f>VLOOKUP(H197,AddInfo!$A:$H,5,FALSE)</f>
        <v>1_clear</v>
      </c>
    </row>
    <row r="198" spans="1:11" s="17" customFormat="1" x14ac:dyDescent="0.25">
      <c r="A198" s="29">
        <v>246</v>
      </c>
      <c r="B198" s="29" t="s">
        <v>1513</v>
      </c>
      <c r="C198" s="29" t="s">
        <v>1514</v>
      </c>
      <c r="D198" s="29" t="s">
        <v>1253</v>
      </c>
      <c r="E198" s="29">
        <v>2001</v>
      </c>
      <c r="F198" s="29"/>
      <c r="G198" s="29" t="s">
        <v>1270</v>
      </c>
      <c r="H198" s="10" t="s">
        <v>255</v>
      </c>
      <c r="I198" s="29">
        <v>12</v>
      </c>
      <c r="J198" s="29" t="str">
        <f>VLOOKUP(H198,AddInfo!$A:$H,5,FALSE)</f>
        <v>2_likely</v>
      </c>
      <c r="K198" s="29"/>
    </row>
    <row r="199" spans="1:11" s="17" customFormat="1" x14ac:dyDescent="0.25">
      <c r="A199" s="29">
        <v>113</v>
      </c>
      <c r="B199" s="29" t="s">
        <v>477</v>
      </c>
      <c r="C199" s="29" t="s">
        <v>1610</v>
      </c>
      <c r="D199" s="29" t="s">
        <v>465</v>
      </c>
      <c r="E199" s="29">
        <v>1998</v>
      </c>
      <c r="F199" s="29"/>
      <c r="G199" s="29" t="s">
        <v>1328</v>
      </c>
      <c r="H199" s="29" t="s">
        <v>475</v>
      </c>
      <c r="I199" s="29">
        <v>1</v>
      </c>
      <c r="J199" s="29" t="str">
        <f>VLOOKUP(H199,AddInfo!$A:$H,5,FALSE)</f>
        <v>2_likely</v>
      </c>
      <c r="K199" s="29"/>
    </row>
    <row r="200" spans="1:11" s="17" customFormat="1" x14ac:dyDescent="0.25">
      <c r="A200" s="29">
        <v>263</v>
      </c>
      <c r="B200" s="29" t="s">
        <v>467</v>
      </c>
      <c r="C200" s="29" t="s">
        <v>1611</v>
      </c>
      <c r="D200" s="29" t="s">
        <v>465</v>
      </c>
      <c r="E200" s="29">
        <v>1998</v>
      </c>
      <c r="F200" s="29"/>
      <c r="G200" s="29" t="s">
        <v>1270</v>
      </c>
      <c r="H200" s="3" t="s">
        <v>464</v>
      </c>
      <c r="I200" s="29">
        <v>1</v>
      </c>
      <c r="J200" s="29" t="str">
        <f>VLOOKUP(H200,AddInfo!$A:$H,5,FALSE)</f>
        <v>2_likely</v>
      </c>
      <c r="K200" s="29"/>
    </row>
    <row r="201" spans="1:11" s="17" customFormat="1" x14ac:dyDescent="0.25">
      <c r="A201" s="29">
        <v>364</v>
      </c>
      <c r="B201" s="29" t="s">
        <v>1600</v>
      </c>
      <c r="C201" s="29" t="s">
        <v>1601</v>
      </c>
      <c r="D201" s="29" t="s">
        <v>429</v>
      </c>
      <c r="E201" s="29">
        <v>1973</v>
      </c>
      <c r="F201" s="29"/>
      <c r="G201" s="29" t="s">
        <v>1276</v>
      </c>
      <c r="H201" s="29" t="s">
        <v>428</v>
      </c>
      <c r="I201" s="29">
        <v>1</v>
      </c>
      <c r="J201" s="29" t="str">
        <f>VLOOKUP(H201,AddInfo!$A:$H,5,FALSE)</f>
        <v>2_likely</v>
      </c>
      <c r="K201" s="29"/>
    </row>
    <row r="202" spans="1:11" s="17" customFormat="1" x14ac:dyDescent="0.25">
      <c r="A202" s="29">
        <v>365</v>
      </c>
      <c r="B202" s="29" t="s">
        <v>1602</v>
      </c>
      <c r="C202" s="29" t="s">
        <v>1601</v>
      </c>
      <c r="D202" s="29" t="s">
        <v>429</v>
      </c>
      <c r="E202" s="29">
        <v>1973</v>
      </c>
      <c r="F202" s="29"/>
      <c r="G202" s="29" t="s">
        <v>1276</v>
      </c>
      <c r="H202" s="29" t="s">
        <v>428</v>
      </c>
      <c r="I202" s="29">
        <v>6</v>
      </c>
      <c r="J202" s="29" t="str">
        <f>VLOOKUP(H202,AddInfo!$A:$H,5,FALSE)</f>
        <v>2_likely</v>
      </c>
      <c r="K202" s="29"/>
    </row>
    <row r="203" spans="1:11" s="17" customFormat="1" x14ac:dyDescent="0.25">
      <c r="A203" s="29">
        <v>366</v>
      </c>
      <c r="B203" s="29" t="s">
        <v>1603</v>
      </c>
      <c r="C203" s="29" t="s">
        <v>1601</v>
      </c>
      <c r="D203" s="29" t="s">
        <v>429</v>
      </c>
      <c r="E203" s="29">
        <v>1973</v>
      </c>
      <c r="F203" s="29"/>
      <c r="G203" s="29" t="s">
        <v>1276</v>
      </c>
      <c r="H203" s="29" t="s">
        <v>428</v>
      </c>
      <c r="I203" s="29">
        <v>12</v>
      </c>
      <c r="J203" s="29" t="str">
        <f>VLOOKUP(H203,AddInfo!$A:$H,5,FALSE)</f>
        <v>2_likely</v>
      </c>
      <c r="K203" s="29"/>
    </row>
    <row r="204" spans="1:11" x14ac:dyDescent="0.25">
      <c r="A204" s="6">
        <v>367</v>
      </c>
      <c r="B204" s="6" t="s">
        <v>1337</v>
      </c>
      <c r="C204" s="6" t="s">
        <v>1338</v>
      </c>
      <c r="D204" s="6" t="s">
        <v>482</v>
      </c>
      <c r="E204" s="6">
        <v>2014</v>
      </c>
      <c r="F204" s="6"/>
      <c r="G204" s="6" t="s">
        <v>1276</v>
      </c>
      <c r="H204" s="29" t="s">
        <v>481</v>
      </c>
      <c r="I204" s="6">
        <v>1</v>
      </c>
      <c r="J204" s="29" t="str">
        <f>VLOOKUP(H204,AddInfo!$A:$H,5,FALSE)</f>
        <v>2_likely</v>
      </c>
    </row>
    <row r="205" spans="1:11" x14ac:dyDescent="0.25">
      <c r="A205" s="29">
        <v>368</v>
      </c>
      <c r="B205" s="29" t="s">
        <v>1339</v>
      </c>
      <c r="C205" s="29" t="s">
        <v>1338</v>
      </c>
      <c r="D205" s="29" t="s">
        <v>482</v>
      </c>
      <c r="E205" s="29">
        <v>2014</v>
      </c>
      <c r="F205" s="29"/>
      <c r="G205" s="29" t="s">
        <v>1276</v>
      </c>
      <c r="H205" s="3" t="s">
        <v>481</v>
      </c>
      <c r="I205" s="29">
        <v>6</v>
      </c>
      <c r="J205" s="29" t="str">
        <f>VLOOKUP(H205,AddInfo!$A:$H,5,FALSE)</f>
        <v>2_likely</v>
      </c>
    </row>
    <row r="206" spans="1:11" x14ac:dyDescent="0.25">
      <c r="A206" s="29">
        <v>369</v>
      </c>
      <c r="B206" s="29" t="s">
        <v>1340</v>
      </c>
      <c r="C206" s="29" t="s">
        <v>1338</v>
      </c>
      <c r="D206" s="29" t="s">
        <v>482</v>
      </c>
      <c r="E206" s="29">
        <v>2014</v>
      </c>
      <c r="F206" s="29"/>
      <c r="G206" s="29" t="s">
        <v>1276</v>
      </c>
      <c r="H206" s="3" t="s">
        <v>481</v>
      </c>
      <c r="I206" s="29">
        <v>12</v>
      </c>
      <c r="J206" s="29" t="str">
        <f>VLOOKUP(H206,AddInfo!$A:$H,5,FALSE)</f>
        <v>2_likely</v>
      </c>
    </row>
    <row r="207" spans="1:11" s="17" customFormat="1" x14ac:dyDescent="0.25">
      <c r="A207" s="29">
        <v>440</v>
      </c>
      <c r="B207" s="29" t="s">
        <v>1543</v>
      </c>
      <c r="C207" s="29" t="s">
        <v>1544</v>
      </c>
      <c r="D207" s="29" t="s">
        <v>1545</v>
      </c>
      <c r="E207" s="29">
        <v>2012</v>
      </c>
      <c r="F207" s="29"/>
      <c r="G207" s="29" t="s">
        <v>1276</v>
      </c>
      <c r="H207" s="10" t="s">
        <v>81</v>
      </c>
      <c r="I207" s="29">
        <v>1</v>
      </c>
      <c r="J207" s="29" t="str">
        <f>VLOOKUP(H207,AddInfo!$A:$H,5,FALSE)</f>
        <v>2_likely</v>
      </c>
      <c r="K207" s="29"/>
    </row>
    <row r="208" spans="1:11" s="17" customFormat="1" x14ac:dyDescent="0.25">
      <c r="A208" s="29">
        <v>441</v>
      </c>
      <c r="B208" s="29" t="s">
        <v>1546</v>
      </c>
      <c r="C208" s="29" t="s">
        <v>1544</v>
      </c>
      <c r="D208" s="29" t="s">
        <v>1545</v>
      </c>
      <c r="E208" s="29">
        <v>2012</v>
      </c>
      <c r="F208" s="29"/>
      <c r="G208" s="29" t="s">
        <v>1276</v>
      </c>
      <c r="H208" s="10" t="s">
        <v>81</v>
      </c>
      <c r="I208" s="29">
        <v>6</v>
      </c>
      <c r="J208" s="29" t="str">
        <f>VLOOKUP(H208,AddInfo!$A:$H,5,FALSE)</f>
        <v>2_likely</v>
      </c>
      <c r="K208" s="29"/>
    </row>
    <row r="209" spans="1:11" s="17" customFormat="1" x14ac:dyDescent="0.25">
      <c r="A209" s="29">
        <v>442</v>
      </c>
      <c r="B209" s="29" t="s">
        <v>1547</v>
      </c>
      <c r="C209" s="29" t="s">
        <v>1544</v>
      </c>
      <c r="D209" s="29" t="s">
        <v>1545</v>
      </c>
      <c r="E209" s="29">
        <v>2012</v>
      </c>
      <c r="F209" s="29"/>
      <c r="G209" s="29" t="s">
        <v>1276</v>
      </c>
      <c r="H209" s="10" t="s">
        <v>81</v>
      </c>
      <c r="I209" s="29">
        <v>12</v>
      </c>
      <c r="J209" s="29" t="str">
        <f>VLOOKUP(H209,AddInfo!$A:$H,5,FALSE)</f>
        <v>2_likely</v>
      </c>
      <c r="K209" s="29"/>
    </row>
    <row r="210" spans="1:11" s="17" customFormat="1" x14ac:dyDescent="0.25">
      <c r="A210" s="6">
        <v>415</v>
      </c>
      <c r="B210" s="6" t="s">
        <v>1632</v>
      </c>
      <c r="C210" s="6" t="s">
        <v>524</v>
      </c>
      <c r="D210" s="6" t="s">
        <v>525</v>
      </c>
      <c r="E210" s="6">
        <v>2000</v>
      </c>
      <c r="F210" s="6"/>
      <c r="G210" s="6" t="s">
        <v>1276</v>
      </c>
      <c r="H210" s="6" t="s">
        <v>524</v>
      </c>
      <c r="I210" s="6">
        <v>1</v>
      </c>
      <c r="J210" s="29" t="str">
        <f>VLOOKUP(H210,AddInfo!$A:$H,5,FALSE)</f>
        <v>2_likely</v>
      </c>
      <c r="K210" s="29"/>
    </row>
    <row r="211" spans="1:11" s="17" customFormat="1" x14ac:dyDescent="0.25">
      <c r="A211" s="29">
        <v>416</v>
      </c>
      <c r="B211" s="29" t="s">
        <v>1633</v>
      </c>
      <c r="C211" s="29" t="s">
        <v>524</v>
      </c>
      <c r="D211" s="29" t="s">
        <v>525</v>
      </c>
      <c r="E211" s="29">
        <v>2000</v>
      </c>
      <c r="F211" s="29"/>
      <c r="G211" s="29" t="s">
        <v>1276</v>
      </c>
      <c r="H211" s="29" t="s">
        <v>524</v>
      </c>
      <c r="I211" s="29">
        <v>6</v>
      </c>
      <c r="J211" s="29" t="str">
        <f>VLOOKUP(H211,AddInfo!$A:$H,5,FALSE)</f>
        <v>2_likely</v>
      </c>
      <c r="K211" s="29"/>
    </row>
    <row r="212" spans="1:11" s="17" customFormat="1" x14ac:dyDescent="0.25">
      <c r="A212" s="29">
        <v>417</v>
      </c>
      <c r="B212" s="29" t="s">
        <v>1634</v>
      </c>
      <c r="C212" s="29" t="s">
        <v>524</v>
      </c>
      <c r="D212" s="29" t="s">
        <v>525</v>
      </c>
      <c r="E212" s="29">
        <v>2000</v>
      </c>
      <c r="F212" s="29"/>
      <c r="G212" s="29" t="s">
        <v>1276</v>
      </c>
      <c r="H212" s="29" t="s">
        <v>524</v>
      </c>
      <c r="I212" s="29">
        <v>12</v>
      </c>
      <c r="J212" s="29" t="str">
        <f>VLOOKUP(H212,AddInfo!$A:$H,5,FALSE)</f>
        <v>2_likely</v>
      </c>
      <c r="K212" s="29"/>
    </row>
    <row r="213" spans="1:11" s="17" customFormat="1" x14ac:dyDescent="0.25">
      <c r="A213" s="29">
        <v>270</v>
      </c>
      <c r="B213" s="29" t="s">
        <v>1713</v>
      </c>
      <c r="C213" s="29" t="s">
        <v>1714</v>
      </c>
      <c r="D213" s="29" t="s">
        <v>1715</v>
      </c>
      <c r="E213" s="29">
        <v>2005</v>
      </c>
      <c r="F213" s="29"/>
      <c r="G213" s="29" t="s">
        <v>1270</v>
      </c>
      <c r="H213" s="29" t="s">
        <v>161</v>
      </c>
      <c r="I213" s="29">
        <v>1</v>
      </c>
      <c r="J213" s="29" t="str">
        <f>VLOOKUP(H213,AddInfo!$A:$H,5,FALSE)</f>
        <v>2_likely</v>
      </c>
      <c r="K213" s="29"/>
    </row>
    <row r="214" spans="1:11" s="17" customFormat="1" x14ac:dyDescent="0.25">
      <c r="A214" s="29">
        <v>271</v>
      </c>
      <c r="B214" s="29" t="s">
        <v>1716</v>
      </c>
      <c r="C214" s="29" t="s">
        <v>1714</v>
      </c>
      <c r="D214" s="29" t="s">
        <v>1715</v>
      </c>
      <c r="E214" s="29">
        <v>2005</v>
      </c>
      <c r="F214" s="29"/>
      <c r="G214" s="29" t="s">
        <v>1270</v>
      </c>
      <c r="H214" s="29" t="s">
        <v>161</v>
      </c>
      <c r="I214" s="29">
        <v>6</v>
      </c>
      <c r="J214" s="29" t="str">
        <f>VLOOKUP(H214,AddInfo!$A:$H,5,FALSE)</f>
        <v>2_likely</v>
      </c>
    </row>
    <row r="215" spans="1:11" x14ac:dyDescent="0.25">
      <c r="A215" s="29">
        <v>272</v>
      </c>
      <c r="B215" s="29" t="s">
        <v>1717</v>
      </c>
      <c r="C215" s="29" t="s">
        <v>1714</v>
      </c>
      <c r="D215" s="29" t="s">
        <v>1715</v>
      </c>
      <c r="E215" s="29">
        <v>2005</v>
      </c>
      <c r="F215" s="29"/>
      <c r="G215" s="29" t="s">
        <v>1270</v>
      </c>
      <c r="H215" s="29" t="s">
        <v>161</v>
      </c>
      <c r="I215" s="29">
        <v>12</v>
      </c>
      <c r="J215" s="29" t="str">
        <f>VLOOKUP(H215,AddInfo!$A:$H,5,FALSE)</f>
        <v>2_likely</v>
      </c>
      <c r="K215" s="30"/>
    </row>
    <row r="216" spans="1:11" x14ac:dyDescent="0.25">
      <c r="A216" s="30">
        <v>318</v>
      </c>
      <c r="B216" s="30" t="s">
        <v>1614</v>
      </c>
      <c r="C216" s="30" t="s">
        <v>1615</v>
      </c>
      <c r="D216" s="30" t="s">
        <v>1258</v>
      </c>
      <c r="E216" s="30">
        <v>2006</v>
      </c>
      <c r="F216" s="30"/>
      <c r="G216" s="30" t="s">
        <v>1270</v>
      </c>
      <c r="H216" s="30" t="s">
        <v>478</v>
      </c>
      <c r="I216" s="30">
        <v>12</v>
      </c>
      <c r="J216" s="29" t="str">
        <f>VLOOKUP(H216,AddInfo!$A:$H,5,FALSE)</f>
        <v>2_likely</v>
      </c>
    </row>
    <row r="217" spans="1:11" x14ac:dyDescent="0.25">
      <c r="A217" s="30">
        <v>135</v>
      </c>
      <c r="B217" s="30" t="s">
        <v>408</v>
      </c>
      <c r="C217" s="30" t="s">
        <v>1587</v>
      </c>
      <c r="D217" s="30" t="s">
        <v>405</v>
      </c>
      <c r="E217" s="30">
        <v>2003</v>
      </c>
      <c r="F217" s="30"/>
      <c r="G217" s="30" t="s">
        <v>863</v>
      </c>
      <c r="H217" s="30" t="s">
        <v>404</v>
      </c>
      <c r="I217" s="29">
        <v>12</v>
      </c>
      <c r="J217" s="29" t="str">
        <f>VLOOKUP(H217,AddInfo!$A:$H,5,FALSE)</f>
        <v>2_likely</v>
      </c>
    </row>
    <row r="218" spans="1:11" x14ac:dyDescent="0.25">
      <c r="A218" s="29">
        <v>276</v>
      </c>
      <c r="B218" s="29" t="s">
        <v>44</v>
      </c>
      <c r="C218" s="29" t="s">
        <v>1395</v>
      </c>
      <c r="D218" s="29" t="s">
        <v>12</v>
      </c>
      <c r="E218" s="29">
        <v>1998</v>
      </c>
      <c r="F218" s="29"/>
      <c r="G218" s="29" t="s">
        <v>1270</v>
      </c>
      <c r="H218" s="11" t="s">
        <v>41</v>
      </c>
      <c r="I218" s="29">
        <v>12</v>
      </c>
      <c r="J218" s="29" t="str">
        <f>VLOOKUP(H218,AddInfo!$A:$H,5,FALSE)</f>
        <v>2_likely</v>
      </c>
    </row>
    <row r="219" spans="1:11" x14ac:dyDescent="0.25">
      <c r="A219" s="29">
        <v>279</v>
      </c>
      <c r="B219" s="29" t="s">
        <v>51</v>
      </c>
      <c r="C219" s="29" t="s">
        <v>1396</v>
      </c>
      <c r="D219" s="29" t="s">
        <v>12</v>
      </c>
      <c r="E219" s="29">
        <v>1998</v>
      </c>
      <c r="F219" s="29"/>
      <c r="G219" s="29" t="s">
        <v>1270</v>
      </c>
      <c r="H219" s="10" t="s">
        <v>48</v>
      </c>
      <c r="I219" s="29">
        <v>12</v>
      </c>
      <c r="J219" s="29" t="str">
        <f>VLOOKUP(H219,AddInfo!$A:$H,5,FALSE)</f>
        <v>2_likely</v>
      </c>
    </row>
    <row r="220" spans="1:11" x14ac:dyDescent="0.25">
      <c r="A220" s="30">
        <v>268</v>
      </c>
      <c r="B220" s="30" t="s">
        <v>1684</v>
      </c>
      <c r="C220" s="30" t="s">
        <v>1685</v>
      </c>
      <c r="D220" s="30" t="s">
        <v>584</v>
      </c>
      <c r="E220" s="30">
        <v>2006</v>
      </c>
      <c r="F220" s="30"/>
      <c r="G220" s="30" t="s">
        <v>1270</v>
      </c>
      <c r="H220" s="30" t="s">
        <v>3143</v>
      </c>
      <c r="I220" s="30">
        <v>1</v>
      </c>
      <c r="J220" s="29" t="str">
        <f>VLOOKUP(H220,AddInfo!$A:$H,5,FALSE)</f>
        <v>2_likely</v>
      </c>
      <c r="K220" s="30"/>
    </row>
    <row r="221" spans="1:11" x14ac:dyDescent="0.25">
      <c r="A221" s="29">
        <v>31</v>
      </c>
      <c r="B221" s="29" t="s">
        <v>1618</v>
      </c>
      <c r="C221" s="29" t="s">
        <v>1619</v>
      </c>
      <c r="D221" s="29" t="s">
        <v>485</v>
      </c>
      <c r="E221" s="29">
        <v>2004</v>
      </c>
      <c r="F221" s="29"/>
      <c r="G221" s="29" t="s">
        <v>605</v>
      </c>
      <c r="H221" s="3" t="s">
        <v>484</v>
      </c>
      <c r="I221" s="29">
        <v>1</v>
      </c>
      <c r="J221" s="29" t="str">
        <f>VLOOKUP(H221,AddInfo!$A:$H,5,FALSE)</f>
        <v>2_likely</v>
      </c>
    </row>
    <row r="222" spans="1:11" s="17" customFormat="1" x14ac:dyDescent="0.25">
      <c r="A222" s="29">
        <v>32</v>
      </c>
      <c r="B222" s="29" t="s">
        <v>1620</v>
      </c>
      <c r="C222" s="29" t="s">
        <v>1619</v>
      </c>
      <c r="D222" s="29" t="s">
        <v>485</v>
      </c>
      <c r="E222" s="29">
        <v>2004</v>
      </c>
      <c r="F222" s="29"/>
      <c r="G222" s="29" t="s">
        <v>605</v>
      </c>
      <c r="H222" s="3" t="s">
        <v>484</v>
      </c>
      <c r="I222" s="29">
        <v>6</v>
      </c>
      <c r="J222" s="29" t="str">
        <f>VLOOKUP(H222,AddInfo!$A:$H,5,FALSE)</f>
        <v>2_likely</v>
      </c>
    </row>
    <row r="223" spans="1:11" s="17" customFormat="1" x14ac:dyDescent="0.25">
      <c r="A223" s="29">
        <v>33</v>
      </c>
      <c r="B223" s="29" t="s">
        <v>1621</v>
      </c>
      <c r="C223" s="29" t="s">
        <v>1619</v>
      </c>
      <c r="D223" s="29" t="s">
        <v>485</v>
      </c>
      <c r="E223" s="29">
        <v>2004</v>
      </c>
      <c r="F223" s="29"/>
      <c r="G223" s="29" t="s">
        <v>605</v>
      </c>
      <c r="H223" s="3" t="s">
        <v>484</v>
      </c>
      <c r="I223" s="29">
        <v>12</v>
      </c>
      <c r="J223" s="29" t="str">
        <f>VLOOKUP(H223,AddInfo!$A:$H,5,FALSE)</f>
        <v>2_likely</v>
      </c>
    </row>
    <row r="224" spans="1:11" s="17" customFormat="1" x14ac:dyDescent="0.25">
      <c r="A224" s="30">
        <v>344</v>
      </c>
      <c r="B224" s="30" t="s">
        <v>1658</v>
      </c>
      <c r="C224" s="30" t="s">
        <v>1659</v>
      </c>
      <c r="D224" s="30" t="s">
        <v>1260</v>
      </c>
      <c r="E224" s="30">
        <v>2008</v>
      </c>
      <c r="F224" s="30"/>
      <c r="G224" s="30" t="s">
        <v>1270</v>
      </c>
      <c r="H224" s="27" t="s">
        <v>5094</v>
      </c>
      <c r="I224" s="30">
        <v>1</v>
      </c>
      <c r="J224" s="29" t="str">
        <f>VLOOKUP(H224,AddInfo!$A:$H,5,FALSE)</f>
        <v>2_likely</v>
      </c>
      <c r="K224" s="29"/>
    </row>
    <row r="225" spans="1:11" x14ac:dyDescent="0.25">
      <c r="A225" s="29">
        <v>28</v>
      </c>
      <c r="B225" s="29" t="s">
        <v>1465</v>
      </c>
      <c r="C225" s="29" t="s">
        <v>1466</v>
      </c>
      <c r="D225" s="29" t="s">
        <v>1467</v>
      </c>
      <c r="E225" s="29">
        <v>1999</v>
      </c>
      <c r="F225" s="29"/>
      <c r="G225" s="29" t="s">
        <v>605</v>
      </c>
      <c r="H225" s="26" t="s">
        <v>668</v>
      </c>
      <c r="I225" s="29">
        <v>1</v>
      </c>
      <c r="J225" s="29" t="str">
        <f>VLOOKUP(H225,AddInfo!$A:$H,5,FALSE)</f>
        <v>2_likely</v>
      </c>
      <c r="K225" s="30"/>
    </row>
    <row r="226" spans="1:11" x14ac:dyDescent="0.25">
      <c r="A226" s="6">
        <v>29</v>
      </c>
      <c r="B226" s="6" t="s">
        <v>1468</v>
      </c>
      <c r="C226" s="6" t="s">
        <v>1466</v>
      </c>
      <c r="D226" s="6" t="s">
        <v>1467</v>
      </c>
      <c r="E226" s="6">
        <v>1999</v>
      </c>
      <c r="F226" s="6"/>
      <c r="G226" s="6" t="s">
        <v>605</v>
      </c>
      <c r="H226" s="3" t="s">
        <v>668</v>
      </c>
      <c r="I226" s="6">
        <v>6</v>
      </c>
      <c r="J226" s="29" t="str">
        <f>VLOOKUP(H226,AddInfo!$A:$H,5,FALSE)</f>
        <v>2_likely</v>
      </c>
      <c r="K226" s="30"/>
    </row>
    <row r="227" spans="1:11" x14ac:dyDescent="0.25">
      <c r="A227" s="6">
        <v>30</v>
      </c>
      <c r="B227" s="6" t="s">
        <v>1469</v>
      </c>
      <c r="C227" s="6" t="s">
        <v>1466</v>
      </c>
      <c r="D227" s="6" t="s">
        <v>1467</v>
      </c>
      <c r="E227" s="6">
        <v>1999</v>
      </c>
      <c r="F227" s="6"/>
      <c r="G227" s="6" t="s">
        <v>605</v>
      </c>
      <c r="H227" s="3" t="s">
        <v>668</v>
      </c>
      <c r="I227" s="6">
        <v>12</v>
      </c>
      <c r="J227" s="29" t="str">
        <f>VLOOKUP(H227,AddInfo!$A:$H,5,FALSE)</f>
        <v>2_likely</v>
      </c>
      <c r="K227" s="30"/>
    </row>
    <row r="228" spans="1:11" x14ac:dyDescent="0.25">
      <c r="A228" s="30">
        <v>198</v>
      </c>
      <c r="B228" s="30" t="s">
        <v>421</v>
      </c>
      <c r="C228" s="30" t="s">
        <v>1593</v>
      </c>
      <c r="D228" s="30" t="s">
        <v>1594</v>
      </c>
      <c r="E228" s="30">
        <v>2015</v>
      </c>
      <c r="F228" s="30"/>
      <c r="G228" s="30" t="s">
        <v>113</v>
      </c>
      <c r="H228" s="30" t="s">
        <v>419</v>
      </c>
      <c r="I228" s="30">
        <v>12</v>
      </c>
      <c r="J228" s="29" t="str">
        <f>VLOOKUP(H228,AddInfo!$A:$H,5,FALSE)</f>
        <v>2_likely</v>
      </c>
      <c r="K228" s="30"/>
    </row>
    <row r="229" spans="1:11" x14ac:dyDescent="0.25">
      <c r="A229" s="30">
        <v>203</v>
      </c>
      <c r="B229" s="30" t="s">
        <v>1445</v>
      </c>
      <c r="C229" s="30" t="s">
        <v>1446</v>
      </c>
      <c r="D229" s="30" t="s">
        <v>1245</v>
      </c>
      <c r="E229" s="30">
        <v>2016</v>
      </c>
      <c r="F229" s="30"/>
      <c r="G229" s="30" t="s">
        <v>113</v>
      </c>
      <c r="H229" s="30" t="s">
        <v>3131</v>
      </c>
      <c r="I229" s="30">
        <v>1</v>
      </c>
      <c r="J229" s="29" t="str">
        <f>VLOOKUP(H229,AddInfo!$A:$H,5,FALSE)</f>
        <v>2_likely</v>
      </c>
    </row>
    <row r="230" spans="1:11" x14ac:dyDescent="0.25">
      <c r="A230" s="6">
        <v>264</v>
      </c>
      <c r="B230" s="6" t="s">
        <v>471</v>
      </c>
      <c r="C230" s="6" t="s">
        <v>1613</v>
      </c>
      <c r="D230" s="6" t="s">
        <v>465</v>
      </c>
      <c r="E230" s="6">
        <v>1998</v>
      </c>
      <c r="F230" s="6"/>
      <c r="G230" s="6" t="s">
        <v>1270</v>
      </c>
      <c r="H230" s="8" t="s">
        <v>469</v>
      </c>
      <c r="I230" s="6">
        <v>1</v>
      </c>
      <c r="J230" s="29" t="str">
        <f>VLOOKUP(H230,AddInfo!$A:$H,5,FALSE)</f>
        <v>2_likely</v>
      </c>
    </row>
    <row r="231" spans="1:11" x14ac:dyDescent="0.25">
      <c r="A231" s="30">
        <v>274</v>
      </c>
      <c r="B231" s="30" t="s">
        <v>1678</v>
      </c>
      <c r="C231" s="30" t="s">
        <v>1679</v>
      </c>
      <c r="D231" s="30" t="s">
        <v>580</v>
      </c>
      <c r="E231" s="30">
        <v>2005</v>
      </c>
      <c r="F231" s="30"/>
      <c r="G231" s="30" t="s">
        <v>1270</v>
      </c>
      <c r="H231" s="30" t="s">
        <v>5018</v>
      </c>
      <c r="I231" s="30">
        <v>1</v>
      </c>
      <c r="J231" s="29" t="str">
        <f>VLOOKUP(H231,AddInfo!$A:$H,5,FALSE)</f>
        <v>2_likely</v>
      </c>
      <c r="K231" s="30"/>
    </row>
    <row r="232" spans="1:11" x14ac:dyDescent="0.25">
      <c r="A232" s="30">
        <v>275</v>
      </c>
      <c r="B232" s="30" t="s">
        <v>1680</v>
      </c>
      <c r="C232" s="30" t="s">
        <v>1681</v>
      </c>
      <c r="D232" s="30" t="s">
        <v>580</v>
      </c>
      <c r="E232" s="30">
        <v>2005</v>
      </c>
      <c r="F232" s="30"/>
      <c r="G232" s="30" t="s">
        <v>1270</v>
      </c>
      <c r="H232" s="30" t="s">
        <v>5019</v>
      </c>
      <c r="I232" s="30">
        <v>1</v>
      </c>
      <c r="J232" s="29" t="str">
        <f>VLOOKUP(H232,AddInfo!$A:$H,5,FALSE)</f>
        <v>2_likely</v>
      </c>
      <c r="K232" s="30"/>
    </row>
    <row r="233" spans="1:11" x14ac:dyDescent="0.25">
      <c r="A233" s="29">
        <v>452</v>
      </c>
      <c r="B233" s="29" t="s">
        <v>388</v>
      </c>
      <c r="C233" s="29" t="s">
        <v>387</v>
      </c>
      <c r="D233" s="29" t="s">
        <v>1065</v>
      </c>
      <c r="E233" s="29">
        <v>2002</v>
      </c>
      <c r="F233" s="29"/>
      <c r="G233" s="29" t="s">
        <v>1276</v>
      </c>
      <c r="H233" s="29" t="s">
        <v>385</v>
      </c>
      <c r="I233" s="29">
        <v>1</v>
      </c>
      <c r="J233" s="29" t="str">
        <f>VLOOKUP(H233,AddInfo!$A:$H,5,FALSE)</f>
        <v>2_likely</v>
      </c>
    </row>
    <row r="234" spans="1:11" x14ac:dyDescent="0.25">
      <c r="A234" s="29">
        <v>289</v>
      </c>
      <c r="B234" s="29" t="s">
        <v>871</v>
      </c>
      <c r="C234" s="29" t="s">
        <v>1847</v>
      </c>
      <c r="D234" s="29" t="s">
        <v>869</v>
      </c>
      <c r="E234" s="29">
        <v>2010</v>
      </c>
      <c r="F234" s="29"/>
      <c r="G234" s="29" t="s">
        <v>1270</v>
      </c>
      <c r="H234" s="29" t="s">
        <v>868</v>
      </c>
      <c r="I234" s="29">
        <v>12</v>
      </c>
      <c r="J234" s="29" t="str">
        <f>VLOOKUP(H234,AddInfo!$A:$H,5,FALSE)</f>
        <v>2_likely</v>
      </c>
      <c r="K234" s="30"/>
    </row>
    <row r="235" spans="1:11" x14ac:dyDescent="0.25">
      <c r="A235" s="29">
        <v>165</v>
      </c>
      <c r="B235" s="29" t="s">
        <v>1691</v>
      </c>
      <c r="C235" s="29" t="s">
        <v>1692</v>
      </c>
      <c r="D235" s="29" t="s">
        <v>1690</v>
      </c>
      <c r="E235" s="29">
        <v>2015</v>
      </c>
      <c r="F235" s="29"/>
      <c r="G235" s="29" t="s">
        <v>113</v>
      </c>
      <c r="H235" s="29" t="s">
        <v>531</v>
      </c>
      <c r="I235" s="29">
        <v>1</v>
      </c>
      <c r="J235" s="29" t="str">
        <f>VLOOKUP(H235,AddInfo!$A:$H,5,FALSE)</f>
        <v>2_likely</v>
      </c>
    </row>
    <row r="236" spans="1:11" x14ac:dyDescent="0.25">
      <c r="A236" s="29">
        <v>166</v>
      </c>
      <c r="B236" s="29" t="s">
        <v>1693</v>
      </c>
      <c r="C236" s="29" t="s">
        <v>1692</v>
      </c>
      <c r="D236" s="29" t="s">
        <v>1690</v>
      </c>
      <c r="E236" s="29">
        <v>2015</v>
      </c>
      <c r="F236" s="29"/>
      <c r="G236" s="29" t="s">
        <v>113</v>
      </c>
      <c r="H236" s="29" t="s">
        <v>531</v>
      </c>
      <c r="I236" s="29">
        <v>6</v>
      </c>
      <c r="J236" s="29" t="str">
        <f>VLOOKUP(H236,AddInfo!$A:$H,5,FALSE)</f>
        <v>2_likely</v>
      </c>
    </row>
    <row r="237" spans="1:11" x14ac:dyDescent="0.25">
      <c r="A237" s="6">
        <v>167</v>
      </c>
      <c r="B237" s="6" t="s">
        <v>1694</v>
      </c>
      <c r="C237" s="6" t="s">
        <v>1692</v>
      </c>
      <c r="D237" s="6" t="s">
        <v>1690</v>
      </c>
      <c r="E237" s="6">
        <v>2015</v>
      </c>
      <c r="F237" s="6"/>
      <c r="G237" s="6" t="s">
        <v>113</v>
      </c>
      <c r="H237" s="29" t="s">
        <v>531</v>
      </c>
      <c r="I237" s="6">
        <v>12</v>
      </c>
      <c r="J237" s="29" t="str">
        <f>VLOOKUP(H237,AddInfo!$A:$H,5,FALSE)</f>
        <v>2_likely</v>
      </c>
    </row>
    <row r="238" spans="1:11" x14ac:dyDescent="0.25">
      <c r="A238" s="6">
        <v>78</v>
      </c>
      <c r="B238" s="6" t="s">
        <v>1583</v>
      </c>
      <c r="C238" s="6" t="s">
        <v>1584</v>
      </c>
      <c r="D238" s="6" t="s">
        <v>1232</v>
      </c>
      <c r="E238" s="6">
        <v>2001</v>
      </c>
      <c r="F238" s="6"/>
      <c r="G238" s="6" t="s">
        <v>1328</v>
      </c>
      <c r="H238" s="3" t="s">
        <v>399</v>
      </c>
      <c r="I238" s="6">
        <v>1</v>
      </c>
      <c r="J238" s="29" t="str">
        <f>VLOOKUP(H238,AddInfo!$A:$H,5,FALSE)</f>
        <v>1_clear</v>
      </c>
      <c r="K238" s="30"/>
    </row>
    <row r="239" spans="1:11" x14ac:dyDescent="0.25">
      <c r="A239" s="29">
        <v>79</v>
      </c>
      <c r="B239" s="29" t="s">
        <v>1585</v>
      </c>
      <c r="C239" s="29" t="s">
        <v>1584</v>
      </c>
      <c r="D239" s="29" t="s">
        <v>1232</v>
      </c>
      <c r="E239" s="29">
        <v>2001</v>
      </c>
      <c r="F239" s="29"/>
      <c r="G239" s="29" t="s">
        <v>1328</v>
      </c>
      <c r="H239" s="3" t="s">
        <v>399</v>
      </c>
      <c r="I239" s="29">
        <v>6</v>
      </c>
      <c r="J239" s="29" t="str">
        <f>VLOOKUP(H239,AddInfo!$A:$H,5,FALSE)</f>
        <v>1_clear</v>
      </c>
      <c r="K239" s="30"/>
    </row>
    <row r="240" spans="1:11" x14ac:dyDescent="0.25">
      <c r="A240" s="29">
        <v>80</v>
      </c>
      <c r="B240" s="29" t="s">
        <v>1586</v>
      </c>
      <c r="C240" s="29" t="s">
        <v>1584</v>
      </c>
      <c r="D240" s="29" t="s">
        <v>1232</v>
      </c>
      <c r="E240" s="29">
        <v>2001</v>
      </c>
      <c r="F240" s="29"/>
      <c r="G240" s="29" t="s">
        <v>1328</v>
      </c>
      <c r="H240" s="3" t="s">
        <v>399</v>
      </c>
      <c r="I240" s="29">
        <v>12</v>
      </c>
      <c r="J240" s="29" t="str">
        <f>VLOOKUP(H240,AddInfo!$A:$H,5,FALSE)</f>
        <v>1_clear</v>
      </c>
    </row>
    <row r="241" spans="1:11" x14ac:dyDescent="0.25">
      <c r="A241" s="6">
        <v>103</v>
      </c>
      <c r="B241" s="6" t="s">
        <v>145</v>
      </c>
      <c r="C241" s="6" t="s">
        <v>142</v>
      </c>
      <c r="D241" s="6" t="s">
        <v>1246</v>
      </c>
      <c r="E241" s="6">
        <v>1996</v>
      </c>
      <c r="F241" s="6"/>
      <c r="G241" s="6" t="s">
        <v>1328</v>
      </c>
      <c r="H241" s="3" t="s">
        <v>140</v>
      </c>
      <c r="I241" s="6">
        <v>12</v>
      </c>
      <c r="J241" s="29" t="str">
        <f>VLOOKUP(H241,AddInfo!$A:$H,5,FALSE)</f>
        <v>2_likely</v>
      </c>
      <c r="K241" s="30"/>
    </row>
    <row r="242" spans="1:11" x14ac:dyDescent="0.25">
      <c r="A242" s="6">
        <v>300</v>
      </c>
      <c r="B242" s="6" t="s">
        <v>1695</v>
      </c>
      <c r="C242" s="6" t="s">
        <v>1696</v>
      </c>
      <c r="D242" s="6" t="s">
        <v>1697</v>
      </c>
      <c r="E242" s="6">
        <v>2009</v>
      </c>
      <c r="F242" s="6"/>
      <c r="G242" s="6" t="s">
        <v>1270</v>
      </c>
      <c r="H242" s="29" t="s">
        <v>534</v>
      </c>
      <c r="I242" s="6">
        <v>1</v>
      </c>
      <c r="J242" s="29" t="str">
        <f>VLOOKUP(H242,AddInfo!$A:$H,5,FALSE)</f>
        <v>2_likely</v>
      </c>
    </row>
    <row r="243" spans="1:11" x14ac:dyDescent="0.25">
      <c r="A243" s="6">
        <v>301</v>
      </c>
      <c r="B243" s="6" t="s">
        <v>1698</v>
      </c>
      <c r="C243" s="6" t="s">
        <v>1696</v>
      </c>
      <c r="D243" s="6" t="s">
        <v>1697</v>
      </c>
      <c r="E243" s="6">
        <v>2009</v>
      </c>
      <c r="F243" s="6"/>
      <c r="G243" s="6" t="s">
        <v>1270</v>
      </c>
      <c r="H243" s="29" t="s">
        <v>534</v>
      </c>
      <c r="I243" s="6">
        <v>6</v>
      </c>
      <c r="J243" s="29" t="str">
        <f>VLOOKUP(H243,AddInfo!$A:$H,5,FALSE)</f>
        <v>2_likely</v>
      </c>
    </row>
    <row r="244" spans="1:11" x14ac:dyDescent="0.25">
      <c r="A244" s="6">
        <v>302</v>
      </c>
      <c r="B244" s="6" t="s">
        <v>1699</v>
      </c>
      <c r="C244" s="6" t="s">
        <v>1696</v>
      </c>
      <c r="D244" s="6" t="s">
        <v>1697</v>
      </c>
      <c r="E244" s="6">
        <v>2009</v>
      </c>
      <c r="F244" s="6"/>
      <c r="G244" s="6" t="s">
        <v>1270</v>
      </c>
      <c r="H244" s="29" t="s">
        <v>534</v>
      </c>
      <c r="I244" s="6">
        <v>12</v>
      </c>
      <c r="J244" s="29" t="str">
        <f>VLOOKUP(H244,AddInfo!$A:$H,5,FALSE)</f>
        <v>2_likely</v>
      </c>
    </row>
    <row r="245" spans="1:11" x14ac:dyDescent="0.25">
      <c r="A245" s="29">
        <v>446</v>
      </c>
      <c r="B245" s="29" t="s">
        <v>1295</v>
      </c>
      <c r="C245" s="29" t="s">
        <v>1296</v>
      </c>
      <c r="D245" s="29" t="s">
        <v>1116</v>
      </c>
      <c r="E245" s="29">
        <v>2014</v>
      </c>
      <c r="F245" s="29"/>
      <c r="G245" s="29" t="s">
        <v>1276</v>
      </c>
      <c r="H245" s="25" t="s">
        <v>66</v>
      </c>
      <c r="I245" s="29">
        <v>1</v>
      </c>
      <c r="J245" s="29" t="str">
        <f>VLOOKUP(H245,AddInfo!$A:$H,5,FALSE)</f>
        <v>4_not</v>
      </c>
    </row>
    <row r="246" spans="1:11" x14ac:dyDescent="0.25">
      <c r="A246" s="29">
        <v>447</v>
      </c>
      <c r="B246" s="29" t="s">
        <v>1297</v>
      </c>
      <c r="C246" s="29" t="s">
        <v>1296</v>
      </c>
      <c r="D246" s="29" t="s">
        <v>1116</v>
      </c>
      <c r="E246" s="29">
        <v>2014</v>
      </c>
      <c r="F246" s="29"/>
      <c r="G246" s="29" t="s">
        <v>1276</v>
      </c>
      <c r="H246" s="29" t="s">
        <v>66</v>
      </c>
      <c r="I246" s="29">
        <v>6</v>
      </c>
      <c r="J246" s="29" t="str">
        <f>VLOOKUP(H246,AddInfo!$A:$H,5,FALSE)</f>
        <v>4_not</v>
      </c>
      <c r="K246" s="30"/>
    </row>
    <row r="247" spans="1:11" x14ac:dyDescent="0.25">
      <c r="A247" s="29">
        <v>448</v>
      </c>
      <c r="B247" s="29" t="s">
        <v>1298</v>
      </c>
      <c r="C247" s="29" t="s">
        <v>1296</v>
      </c>
      <c r="D247" s="29" t="s">
        <v>1116</v>
      </c>
      <c r="E247" s="29">
        <v>2014</v>
      </c>
      <c r="F247" s="29"/>
      <c r="G247" s="29" t="s">
        <v>1276</v>
      </c>
      <c r="H247" s="29" t="s">
        <v>66</v>
      </c>
      <c r="I247" s="29">
        <v>12</v>
      </c>
      <c r="J247" s="29" t="str">
        <f>VLOOKUP(H247,AddInfo!$A:$H,5,FALSE)</f>
        <v>4_not</v>
      </c>
      <c r="K247" s="30"/>
    </row>
    <row r="248" spans="1:11" s="17" customFormat="1" x14ac:dyDescent="0.25">
      <c r="A248" s="6">
        <v>443</v>
      </c>
      <c r="B248" s="6" t="s">
        <v>1673</v>
      </c>
      <c r="C248" s="6" t="s">
        <v>83</v>
      </c>
      <c r="D248" s="6" t="s">
        <v>1674</v>
      </c>
      <c r="E248" s="6">
        <v>2015</v>
      </c>
      <c r="F248" s="6"/>
      <c r="G248" s="6" t="s">
        <v>1276</v>
      </c>
      <c r="H248" s="10" t="s">
        <v>3114</v>
      </c>
      <c r="I248" s="6">
        <v>1</v>
      </c>
      <c r="J248" s="29" t="str">
        <f>VLOOKUP(H248,AddInfo!$A:$H,5,FALSE)</f>
        <v>4_not</v>
      </c>
    </row>
    <row r="249" spans="1:11" s="17" customFormat="1" x14ac:dyDescent="0.25">
      <c r="A249" s="6">
        <v>444</v>
      </c>
      <c r="B249" s="6" t="s">
        <v>1675</v>
      </c>
      <c r="C249" s="6" t="s">
        <v>83</v>
      </c>
      <c r="D249" s="6" t="s">
        <v>1674</v>
      </c>
      <c r="E249" s="6">
        <v>2015</v>
      </c>
      <c r="F249" s="6"/>
      <c r="G249" s="6" t="s">
        <v>1276</v>
      </c>
      <c r="H249" s="10" t="s">
        <v>3114</v>
      </c>
      <c r="I249" s="6">
        <v>6</v>
      </c>
      <c r="J249" s="29" t="str">
        <f>VLOOKUP(H249,AddInfo!$A:$H,5,FALSE)</f>
        <v>4_not</v>
      </c>
    </row>
    <row r="250" spans="1:11" s="17" customFormat="1" x14ac:dyDescent="0.25">
      <c r="A250" s="6">
        <v>445</v>
      </c>
      <c r="B250" s="6" t="s">
        <v>1676</v>
      </c>
      <c r="C250" s="6" t="s">
        <v>83</v>
      </c>
      <c r="D250" s="6" t="s">
        <v>1674</v>
      </c>
      <c r="E250" s="6">
        <v>2015</v>
      </c>
      <c r="F250" s="6"/>
      <c r="G250" s="6" t="s">
        <v>1276</v>
      </c>
      <c r="H250" s="10" t="s">
        <v>3114</v>
      </c>
      <c r="I250" s="6">
        <v>12</v>
      </c>
      <c r="J250" s="29" t="str">
        <f>VLOOKUP(H250,AddInfo!$A:$H,5,FALSE)</f>
        <v>4_not</v>
      </c>
    </row>
    <row r="251" spans="1:11" s="17" customFormat="1" x14ac:dyDescent="0.25">
      <c r="A251" s="29">
        <v>154</v>
      </c>
      <c r="B251" s="29" t="s">
        <v>810</v>
      </c>
      <c r="C251" s="29" t="s">
        <v>1376</v>
      </c>
      <c r="D251" s="29" t="s">
        <v>973</v>
      </c>
      <c r="E251" s="29">
        <v>2005</v>
      </c>
      <c r="F251" s="29"/>
      <c r="G251" s="29" t="s">
        <v>863</v>
      </c>
      <c r="H251" s="25" t="s">
        <v>808</v>
      </c>
      <c r="I251" s="29">
        <v>1</v>
      </c>
      <c r="J251" s="29" t="str">
        <f>VLOOKUP(H251,AddInfo!$A:$H,5,FALSE)</f>
        <v>4_not</v>
      </c>
      <c r="K251" s="29"/>
    </row>
    <row r="252" spans="1:11" s="17" customFormat="1" x14ac:dyDescent="0.25">
      <c r="A252" s="29">
        <v>419</v>
      </c>
      <c r="B252" s="29" t="s">
        <v>1299</v>
      </c>
      <c r="C252" s="29" t="s">
        <v>99</v>
      </c>
      <c r="D252" s="29" t="s">
        <v>98</v>
      </c>
      <c r="E252" s="29">
        <v>2006</v>
      </c>
      <c r="F252" s="29"/>
      <c r="G252" s="29" t="s">
        <v>1276</v>
      </c>
      <c r="H252" s="29" t="s">
        <v>97</v>
      </c>
      <c r="I252" s="29">
        <v>1</v>
      </c>
      <c r="J252" s="29" t="str">
        <f>VLOOKUP(H252,AddInfo!$A:$H,5,FALSE)</f>
        <v>4_not</v>
      </c>
      <c r="K252" s="29"/>
    </row>
    <row r="253" spans="1:11" s="17" customFormat="1" x14ac:dyDescent="0.25">
      <c r="A253" s="29">
        <v>420</v>
      </c>
      <c r="B253" s="29" t="s">
        <v>1300</v>
      </c>
      <c r="C253" s="29" t="s">
        <v>99</v>
      </c>
      <c r="D253" s="29" t="s">
        <v>98</v>
      </c>
      <c r="E253" s="29">
        <v>2006</v>
      </c>
      <c r="F253" s="29"/>
      <c r="G253" s="29" t="s">
        <v>1276</v>
      </c>
      <c r="H253" s="29" t="s">
        <v>97</v>
      </c>
      <c r="I253" s="6">
        <v>6</v>
      </c>
      <c r="J253" s="29" t="str">
        <f>VLOOKUP(H253,AddInfo!$A:$H,5,FALSE)</f>
        <v>4_not</v>
      </c>
      <c r="K253" s="29"/>
    </row>
    <row r="254" spans="1:11" x14ac:dyDescent="0.25">
      <c r="A254" s="5">
        <v>421</v>
      </c>
      <c r="B254" s="5" t="s">
        <v>1301</v>
      </c>
      <c r="C254" s="5" t="s">
        <v>99</v>
      </c>
      <c r="D254" s="6" t="s">
        <v>98</v>
      </c>
      <c r="E254" s="5">
        <v>2006</v>
      </c>
      <c r="G254" s="5" t="s">
        <v>1276</v>
      </c>
      <c r="H254" s="29" t="s">
        <v>97</v>
      </c>
      <c r="I254" s="6">
        <v>12</v>
      </c>
      <c r="J254" s="29" t="str">
        <f>VLOOKUP(H254,AddInfo!$A:$H,5,FALSE)</f>
        <v>4_not</v>
      </c>
    </row>
    <row r="255" spans="1:11" x14ac:dyDescent="0.25">
      <c r="A255" s="15">
        <v>218</v>
      </c>
      <c r="B255" s="15" t="s">
        <v>3134</v>
      </c>
      <c r="C255" s="15" t="s">
        <v>3137</v>
      </c>
      <c r="D255" s="15" t="s">
        <v>1252</v>
      </c>
      <c r="E255" s="15">
        <v>2008</v>
      </c>
      <c r="F255" s="15"/>
      <c r="G255" s="15" t="s">
        <v>113</v>
      </c>
      <c r="H255" s="15" t="s">
        <v>241</v>
      </c>
      <c r="I255" s="15">
        <v>1</v>
      </c>
      <c r="J255" s="29" t="str">
        <f>VLOOKUP(H255,AddInfo!$A:$H,5,FALSE)</f>
        <v>4_not</v>
      </c>
      <c r="K255" s="15"/>
    </row>
    <row r="256" spans="1:11" x14ac:dyDescent="0.25">
      <c r="A256" s="15">
        <v>219</v>
      </c>
      <c r="B256" s="15" t="s">
        <v>3136</v>
      </c>
      <c r="C256" s="15" t="s">
        <v>3137</v>
      </c>
      <c r="D256" s="15" t="s">
        <v>1252</v>
      </c>
      <c r="E256" s="15">
        <v>2008</v>
      </c>
      <c r="F256" s="15"/>
      <c r="G256" s="15" t="s">
        <v>113</v>
      </c>
      <c r="H256" s="15" t="s">
        <v>241</v>
      </c>
      <c r="I256" s="15">
        <v>6</v>
      </c>
      <c r="J256" s="29" t="str">
        <f>VLOOKUP(H256,AddInfo!$A:$H,5,FALSE)</f>
        <v>4_not</v>
      </c>
      <c r="K256" s="15"/>
    </row>
    <row r="257" spans="1:11" x14ac:dyDescent="0.25">
      <c r="A257" s="15">
        <v>220</v>
      </c>
      <c r="B257" s="15" t="s">
        <v>3135</v>
      </c>
      <c r="C257" s="15" t="s">
        <v>3137</v>
      </c>
      <c r="D257" s="15" t="s">
        <v>1252</v>
      </c>
      <c r="E257" s="15">
        <v>2008</v>
      </c>
      <c r="F257" s="15"/>
      <c r="G257" s="15" t="s">
        <v>113</v>
      </c>
      <c r="H257" s="15" t="s">
        <v>241</v>
      </c>
      <c r="I257" s="15">
        <v>12</v>
      </c>
      <c r="J257" s="29" t="str">
        <f>VLOOKUP(H257,AddInfo!$A:$H,5,FALSE)</f>
        <v>4_not</v>
      </c>
      <c r="K257" s="15"/>
    </row>
    <row r="258" spans="1:11" x14ac:dyDescent="0.25">
      <c r="A258" s="30">
        <v>334</v>
      </c>
      <c r="B258" s="30" t="s">
        <v>1407</v>
      </c>
      <c r="C258" s="30" t="s">
        <v>1410</v>
      </c>
      <c r="D258" s="30" t="s">
        <v>1408</v>
      </c>
      <c r="E258" s="30">
        <v>2005</v>
      </c>
      <c r="F258" s="30"/>
      <c r="G258" s="30" t="s">
        <v>1270</v>
      </c>
      <c r="H258" s="30" t="s">
        <v>3139</v>
      </c>
      <c r="I258" s="30">
        <v>1</v>
      </c>
      <c r="J258" s="29" t="str">
        <f>VLOOKUP(H258,AddInfo!$A:$H,5,FALSE)</f>
        <v>4_not</v>
      </c>
    </row>
    <row r="259" spans="1:11" x14ac:dyDescent="0.25">
      <c r="A259" s="30">
        <v>335</v>
      </c>
      <c r="B259" s="30" t="s">
        <v>1409</v>
      </c>
      <c r="C259" s="30" t="s">
        <v>1410</v>
      </c>
      <c r="D259" s="30" t="s">
        <v>1408</v>
      </c>
      <c r="E259" s="30">
        <v>2005</v>
      </c>
      <c r="F259" s="30"/>
      <c r="G259" s="30" t="s">
        <v>1270</v>
      </c>
      <c r="H259" s="30" t="s">
        <v>3139</v>
      </c>
      <c r="I259" s="30">
        <v>6</v>
      </c>
      <c r="J259" s="29" t="str">
        <f>VLOOKUP(H259,AddInfo!$A:$H,5,FALSE)</f>
        <v>4_not</v>
      </c>
    </row>
    <row r="260" spans="1:11" x14ac:dyDescent="0.25">
      <c r="A260" s="30">
        <v>336</v>
      </c>
      <c r="B260" s="30" t="s">
        <v>1411</v>
      </c>
      <c r="C260" s="30" t="s">
        <v>1410</v>
      </c>
      <c r="D260" s="30" t="s">
        <v>1408</v>
      </c>
      <c r="E260" s="30">
        <v>2005</v>
      </c>
      <c r="F260" s="30"/>
      <c r="G260" s="30" t="s">
        <v>1270</v>
      </c>
      <c r="H260" s="30" t="s">
        <v>3139</v>
      </c>
      <c r="I260" s="30">
        <v>12</v>
      </c>
      <c r="J260" s="29" t="str">
        <f>VLOOKUP(H260,AddInfo!$A:$H,5,FALSE)</f>
        <v>4_not</v>
      </c>
    </row>
    <row r="261" spans="1:11" x14ac:dyDescent="0.25">
      <c r="A261" s="29">
        <v>290</v>
      </c>
      <c r="B261" s="29" t="s">
        <v>1738</v>
      </c>
      <c r="C261" s="29" t="s">
        <v>1739</v>
      </c>
      <c r="D261" s="29" t="s">
        <v>1263</v>
      </c>
      <c r="E261" s="29">
        <v>2001</v>
      </c>
      <c r="F261" s="29"/>
      <c r="G261" s="29" t="s">
        <v>1270</v>
      </c>
      <c r="H261" s="29" t="s">
        <v>638</v>
      </c>
      <c r="I261" s="29">
        <v>12</v>
      </c>
      <c r="J261" s="29" t="str">
        <f>VLOOKUP(H261,AddInfo!$A:$H,5,FALSE)</f>
        <v>4_not</v>
      </c>
    </row>
    <row r="262" spans="1:11" x14ac:dyDescent="0.25">
      <c r="A262" s="29">
        <v>252</v>
      </c>
      <c r="B262" s="29" t="s">
        <v>270</v>
      </c>
      <c r="C262" s="29" t="s">
        <v>1515</v>
      </c>
      <c r="D262" s="29" t="s">
        <v>1253</v>
      </c>
      <c r="E262" s="29">
        <v>2001</v>
      </c>
      <c r="F262" s="29"/>
      <c r="G262" s="29" t="s">
        <v>1270</v>
      </c>
      <c r="H262" s="8" t="s">
        <v>268</v>
      </c>
      <c r="I262" s="29">
        <v>1</v>
      </c>
      <c r="J262" s="29" t="str">
        <f>VLOOKUP(H262,AddInfo!$A:$H,5,FALSE)</f>
        <v>4_not</v>
      </c>
    </row>
    <row r="263" spans="1:11" x14ac:dyDescent="0.25">
      <c r="A263" s="29">
        <v>294</v>
      </c>
      <c r="B263" s="29" t="s">
        <v>892</v>
      </c>
      <c r="C263" s="29" t="s">
        <v>1378</v>
      </c>
      <c r="D263" s="29" t="s">
        <v>890</v>
      </c>
      <c r="E263" s="29">
        <v>2006</v>
      </c>
      <c r="F263" s="29"/>
      <c r="G263" s="29" t="s">
        <v>1270</v>
      </c>
      <c r="H263" s="9" t="s">
        <v>889</v>
      </c>
      <c r="I263" s="29">
        <v>1</v>
      </c>
      <c r="J263" s="29" t="str">
        <f>VLOOKUP(H263,AddInfo!$A:$H,5,FALSE)</f>
        <v>4_not</v>
      </c>
      <c r="K263" s="30"/>
    </row>
    <row r="264" spans="1:11" x14ac:dyDescent="0.25">
      <c r="A264" s="29">
        <v>225</v>
      </c>
      <c r="B264" s="29" t="s">
        <v>368</v>
      </c>
      <c r="C264" s="29" t="s">
        <v>1567</v>
      </c>
      <c r="D264" s="29" t="s">
        <v>360</v>
      </c>
      <c r="E264" s="29">
        <v>1998</v>
      </c>
      <c r="F264" s="29"/>
      <c r="G264" s="29" t="s">
        <v>113</v>
      </c>
      <c r="H264" s="29" t="s">
        <v>365</v>
      </c>
      <c r="I264" s="29">
        <v>12</v>
      </c>
      <c r="J264" s="29" t="str">
        <f>VLOOKUP(H264,AddInfo!$A:$H,5,FALSE)</f>
        <v>4_not</v>
      </c>
      <c r="K264" s="30"/>
    </row>
    <row r="265" spans="1:11" x14ac:dyDescent="0.25">
      <c r="A265" s="30">
        <v>161</v>
      </c>
      <c r="B265" s="30" t="s">
        <v>1625</v>
      </c>
      <c r="C265" s="30" t="s">
        <v>1626</v>
      </c>
      <c r="D265" s="30" t="s">
        <v>1259</v>
      </c>
      <c r="E265" s="30">
        <v>2012</v>
      </c>
      <c r="F265" s="30"/>
      <c r="G265" s="30" t="s">
        <v>863</v>
      </c>
      <c r="H265" s="30" t="s">
        <v>3174</v>
      </c>
      <c r="I265" s="30">
        <v>12</v>
      </c>
      <c r="J265" s="29" t="str">
        <f>VLOOKUP(H265,AddInfo!$A:$H,5,FALSE)</f>
        <v>indirect</v>
      </c>
      <c r="K265" s="30"/>
    </row>
    <row r="266" spans="1:11" x14ac:dyDescent="0.25">
      <c r="A266" s="6">
        <v>308</v>
      </c>
      <c r="B266" s="6" t="s">
        <v>3182</v>
      </c>
      <c r="C266" s="6" t="s">
        <v>1609</v>
      </c>
      <c r="D266" s="6" t="s">
        <v>455</v>
      </c>
      <c r="E266" s="6">
        <v>2005</v>
      </c>
      <c r="F266" s="6"/>
      <c r="G266" s="6" t="s">
        <v>1270</v>
      </c>
      <c r="H266" s="29" t="s">
        <v>439</v>
      </c>
      <c r="I266" s="6">
        <v>1</v>
      </c>
      <c r="J266" s="29" t="str">
        <f>VLOOKUP(H266,AddInfo!$A:$H,5,FALSE)</f>
        <v>indirect</v>
      </c>
    </row>
    <row r="267" spans="1:11" x14ac:dyDescent="0.25">
      <c r="A267" s="6">
        <v>309</v>
      </c>
      <c r="B267" s="6" t="s">
        <v>3184</v>
      </c>
      <c r="C267" s="6" t="s">
        <v>1609</v>
      </c>
      <c r="D267" s="6" t="s">
        <v>455</v>
      </c>
      <c r="E267" s="6">
        <v>2005</v>
      </c>
      <c r="F267" s="6"/>
      <c r="G267" s="6" t="s">
        <v>1270</v>
      </c>
      <c r="H267" s="29" t="s">
        <v>439</v>
      </c>
      <c r="I267" s="6">
        <v>6</v>
      </c>
      <c r="J267" s="29" t="str">
        <f>VLOOKUP(H267,AddInfo!$A:$H,5,FALSE)</f>
        <v>indirect</v>
      </c>
    </row>
    <row r="268" spans="1:11" x14ac:dyDescent="0.25">
      <c r="A268" s="29">
        <v>310</v>
      </c>
      <c r="B268" s="29" t="s">
        <v>3183</v>
      </c>
      <c r="C268" s="29" t="s">
        <v>1609</v>
      </c>
      <c r="D268" s="29" t="s">
        <v>455</v>
      </c>
      <c r="E268" s="29">
        <v>2005</v>
      </c>
      <c r="F268" s="29"/>
      <c r="G268" s="29" t="s">
        <v>1270</v>
      </c>
      <c r="H268" s="29" t="s">
        <v>439</v>
      </c>
      <c r="I268" s="29">
        <v>12</v>
      </c>
      <c r="J268" s="29" t="str">
        <f>VLOOKUP(H268,AddInfo!$A:$H,5,FALSE)</f>
        <v>indirect</v>
      </c>
    </row>
    <row r="269" spans="1:11" x14ac:dyDescent="0.25">
      <c r="A269" s="29">
        <v>307</v>
      </c>
      <c r="B269" s="29" t="s">
        <v>442</v>
      </c>
      <c r="C269" s="29" t="s">
        <v>1608</v>
      </c>
      <c r="D269" s="29" t="s">
        <v>455</v>
      </c>
      <c r="E269" s="29">
        <v>2005</v>
      </c>
      <c r="F269" s="29"/>
      <c r="G269" s="29" t="s">
        <v>1270</v>
      </c>
      <c r="H269" s="29" t="s">
        <v>3185</v>
      </c>
      <c r="I269" s="29">
        <v>1</v>
      </c>
      <c r="J269" s="29" t="str">
        <f>VLOOKUP(H269,AddInfo!$A:$H,5,FALSE)</f>
        <v>indirect</v>
      </c>
    </row>
    <row r="270" spans="1:11" x14ac:dyDescent="0.25">
      <c r="A270" s="29">
        <v>68</v>
      </c>
      <c r="B270" s="29" t="s">
        <v>1589</v>
      </c>
      <c r="C270" s="29" t="s">
        <v>1590</v>
      </c>
      <c r="D270" s="29" t="s">
        <v>410</v>
      </c>
      <c r="E270" s="29">
        <v>1992</v>
      </c>
      <c r="F270" s="29"/>
      <c r="G270" s="29" t="s">
        <v>1328</v>
      </c>
      <c r="H270" s="2" t="s">
        <v>3085</v>
      </c>
      <c r="I270" s="29">
        <v>1</v>
      </c>
      <c r="J270" s="29" t="str">
        <f>VLOOKUP(H270,AddInfo!$A:$H,5,FALSE)</f>
        <v>indirect</v>
      </c>
      <c r="K270" s="30"/>
    </row>
    <row r="271" spans="1:11" x14ac:dyDescent="0.25">
      <c r="A271" s="29">
        <v>69</v>
      </c>
      <c r="B271" s="29" t="s">
        <v>1591</v>
      </c>
      <c r="C271" s="29" t="s">
        <v>1590</v>
      </c>
      <c r="D271" s="29" t="s">
        <v>410</v>
      </c>
      <c r="E271" s="29">
        <v>1992</v>
      </c>
      <c r="F271" s="29"/>
      <c r="G271" s="29" t="s">
        <v>1328</v>
      </c>
      <c r="H271" s="2" t="s">
        <v>3085</v>
      </c>
      <c r="I271" s="29">
        <v>6</v>
      </c>
      <c r="J271" s="29" t="str">
        <f>VLOOKUP(H271,AddInfo!$A:$H,5,FALSE)</f>
        <v>indirect</v>
      </c>
      <c r="K271" s="30"/>
    </row>
    <row r="272" spans="1:11" x14ac:dyDescent="0.25">
      <c r="A272" s="29">
        <v>70</v>
      </c>
      <c r="B272" s="29" t="s">
        <v>1592</v>
      </c>
      <c r="C272" s="29" t="s">
        <v>1590</v>
      </c>
      <c r="D272" s="29" t="s">
        <v>410</v>
      </c>
      <c r="E272" s="29">
        <v>1992</v>
      </c>
      <c r="F272" s="29"/>
      <c r="G272" s="29" t="s">
        <v>1328</v>
      </c>
      <c r="H272" s="2" t="s">
        <v>3085</v>
      </c>
      <c r="I272" s="29">
        <v>12</v>
      </c>
      <c r="J272" s="29" t="str">
        <f>VLOOKUP(H272,AddInfo!$A:$H,5,FALSE)</f>
        <v>indirect</v>
      </c>
      <c r="K272" s="30"/>
    </row>
    <row r="273" spans="1:11" x14ac:dyDescent="0.25">
      <c r="A273" s="29">
        <v>129</v>
      </c>
      <c r="B273" s="29" t="s">
        <v>1539</v>
      </c>
      <c r="C273" s="29" t="s">
        <v>1540</v>
      </c>
      <c r="D273" s="29" t="s">
        <v>299</v>
      </c>
      <c r="E273" s="29">
        <v>2008</v>
      </c>
      <c r="F273" s="29"/>
      <c r="G273" s="29" t="s">
        <v>863</v>
      </c>
      <c r="H273" s="3" t="s">
        <v>3087</v>
      </c>
      <c r="I273" s="29">
        <v>1</v>
      </c>
      <c r="J273" s="29" t="str">
        <f>VLOOKUP(H273,AddInfo!$A:$H,5,FALSE)</f>
        <v>indirect</v>
      </c>
    </row>
    <row r="274" spans="1:11" x14ac:dyDescent="0.25">
      <c r="A274" s="29">
        <v>130</v>
      </c>
      <c r="B274" s="29" t="s">
        <v>1541</v>
      </c>
      <c r="C274" s="29" t="s">
        <v>1540</v>
      </c>
      <c r="D274" s="29" t="s">
        <v>299</v>
      </c>
      <c r="E274" s="29">
        <v>2008</v>
      </c>
      <c r="F274" s="29"/>
      <c r="G274" s="29" t="s">
        <v>863</v>
      </c>
      <c r="H274" s="3" t="s">
        <v>3087</v>
      </c>
      <c r="I274" s="29">
        <v>6</v>
      </c>
      <c r="J274" s="29" t="str">
        <f>VLOOKUP(H274,AddInfo!$A:$H,5,FALSE)</f>
        <v>indirect</v>
      </c>
    </row>
    <row r="275" spans="1:11" x14ac:dyDescent="0.25">
      <c r="A275" s="29">
        <v>131</v>
      </c>
      <c r="B275" s="29" t="s">
        <v>1542</v>
      </c>
      <c r="C275" s="29" t="s">
        <v>1540</v>
      </c>
      <c r="D275" s="29" t="s">
        <v>299</v>
      </c>
      <c r="E275" s="29">
        <v>2008</v>
      </c>
      <c r="F275" s="29"/>
      <c r="G275" s="29" t="s">
        <v>863</v>
      </c>
      <c r="H275" s="3" t="s">
        <v>3087</v>
      </c>
      <c r="I275" s="29">
        <v>12</v>
      </c>
      <c r="J275" s="29" t="str">
        <f>VLOOKUP(H275,AddInfo!$A:$H,5,FALSE)</f>
        <v>indirect</v>
      </c>
    </row>
    <row r="276" spans="1:11" x14ac:dyDescent="0.25">
      <c r="A276" s="29">
        <v>320</v>
      </c>
      <c r="B276" s="29" t="s">
        <v>727</v>
      </c>
      <c r="C276" s="29" t="s">
        <v>1356</v>
      </c>
      <c r="D276" s="29" t="s">
        <v>726</v>
      </c>
      <c r="E276" s="29">
        <v>2014</v>
      </c>
      <c r="F276" s="29"/>
      <c r="G276" s="29" t="s">
        <v>1270</v>
      </c>
      <c r="H276" s="9" t="s">
        <v>725</v>
      </c>
      <c r="I276" s="29">
        <v>1</v>
      </c>
      <c r="J276" s="29" t="str">
        <f>VLOOKUP(H276,AddInfo!$A:$H,5,FALSE)</f>
        <v>indirect</v>
      </c>
    </row>
    <row r="277" spans="1:11" x14ac:dyDescent="0.25">
      <c r="A277" s="29">
        <v>322</v>
      </c>
      <c r="B277" s="29" t="s">
        <v>1358</v>
      </c>
      <c r="C277" s="29" t="s">
        <v>1359</v>
      </c>
      <c r="D277" s="29" t="s">
        <v>726</v>
      </c>
      <c r="E277" s="29">
        <v>2014</v>
      </c>
      <c r="F277" s="29"/>
      <c r="G277" s="29" t="s">
        <v>1270</v>
      </c>
      <c r="H277" s="29" t="s">
        <v>728</v>
      </c>
      <c r="I277" s="29">
        <v>1</v>
      </c>
      <c r="J277" s="29" t="str">
        <f>VLOOKUP(H277,AddInfo!$A:$H,5,FALSE)</f>
        <v>indirect</v>
      </c>
    </row>
    <row r="278" spans="1:11" x14ac:dyDescent="0.25">
      <c r="A278" s="29">
        <v>323</v>
      </c>
      <c r="B278" s="29" t="s">
        <v>1360</v>
      </c>
      <c r="C278" s="29" t="s">
        <v>1359</v>
      </c>
      <c r="D278" s="29" t="s">
        <v>726</v>
      </c>
      <c r="E278" s="29">
        <v>2014</v>
      </c>
      <c r="F278" s="29"/>
      <c r="G278" s="29" t="s">
        <v>1270</v>
      </c>
      <c r="H278" s="29" t="s">
        <v>728</v>
      </c>
      <c r="I278" s="29">
        <v>6</v>
      </c>
      <c r="J278" s="29" t="str">
        <f>VLOOKUP(H278,AddInfo!$A:$H,5,FALSE)</f>
        <v>indirect</v>
      </c>
    </row>
    <row r="279" spans="1:11" x14ac:dyDescent="0.25">
      <c r="A279" s="29">
        <v>324</v>
      </c>
      <c r="B279" s="29" t="s">
        <v>1361</v>
      </c>
      <c r="C279" s="29" t="s">
        <v>1359</v>
      </c>
      <c r="D279" s="29" t="s">
        <v>726</v>
      </c>
      <c r="E279" s="29">
        <v>2014</v>
      </c>
      <c r="F279" s="29"/>
      <c r="G279" s="29" t="s">
        <v>1270</v>
      </c>
      <c r="H279" s="3" t="s">
        <v>728</v>
      </c>
      <c r="I279" s="29">
        <v>12</v>
      </c>
      <c r="J279" s="29" t="str">
        <f>VLOOKUP(H279,AddInfo!$A:$H,5,FALSE)</f>
        <v>indirect</v>
      </c>
    </row>
    <row r="280" spans="1:11" x14ac:dyDescent="0.25">
      <c r="A280" s="29">
        <v>321</v>
      </c>
      <c r="B280" s="29" t="s">
        <v>730</v>
      </c>
      <c r="C280" s="29" t="s">
        <v>1357</v>
      </c>
      <c r="D280" s="29" t="s">
        <v>726</v>
      </c>
      <c r="E280" s="29">
        <v>2014</v>
      </c>
      <c r="F280" s="29"/>
      <c r="G280" s="29" t="s">
        <v>1270</v>
      </c>
      <c r="H280" s="9" t="s">
        <v>729</v>
      </c>
      <c r="I280" s="29">
        <v>1</v>
      </c>
      <c r="J280" s="29" t="str">
        <f>VLOOKUP(H280,AddInfo!$A:$H,5,FALSE)</f>
        <v>indirect</v>
      </c>
    </row>
    <row r="281" spans="1:11" x14ac:dyDescent="0.25">
      <c r="A281" s="29">
        <v>325</v>
      </c>
      <c r="B281" s="29" t="s">
        <v>1362</v>
      </c>
      <c r="C281" s="29" t="s">
        <v>1363</v>
      </c>
      <c r="D281" s="29" t="s">
        <v>726</v>
      </c>
      <c r="E281" s="29">
        <v>2014</v>
      </c>
      <c r="F281" s="29"/>
      <c r="G281" s="29" t="s">
        <v>1270</v>
      </c>
      <c r="H281" s="3" t="s">
        <v>731</v>
      </c>
      <c r="I281" s="29">
        <v>1</v>
      </c>
      <c r="J281" s="29" t="str">
        <f>VLOOKUP(H281,AddInfo!$A:$H,5,FALSE)</f>
        <v>indirect</v>
      </c>
    </row>
    <row r="282" spans="1:11" x14ac:dyDescent="0.25">
      <c r="A282" s="29">
        <v>326</v>
      </c>
      <c r="B282" s="29" t="s">
        <v>1364</v>
      </c>
      <c r="C282" s="29" t="s">
        <v>1363</v>
      </c>
      <c r="D282" s="29" t="s">
        <v>726</v>
      </c>
      <c r="E282" s="29">
        <v>2014</v>
      </c>
      <c r="F282" s="29"/>
      <c r="G282" s="29" t="s">
        <v>1270</v>
      </c>
      <c r="H282" s="102" t="s">
        <v>731</v>
      </c>
      <c r="I282" s="29">
        <v>6</v>
      </c>
      <c r="J282" s="29" t="str">
        <f>VLOOKUP(H282,AddInfo!$A:$H,5,FALSE)</f>
        <v>indirect</v>
      </c>
    </row>
    <row r="283" spans="1:11" x14ac:dyDescent="0.25">
      <c r="A283" s="29">
        <v>327</v>
      </c>
      <c r="B283" s="29" t="s">
        <v>1365</v>
      </c>
      <c r="C283" s="29" t="s">
        <v>1363</v>
      </c>
      <c r="D283" s="29" t="s">
        <v>726</v>
      </c>
      <c r="E283" s="29">
        <v>2014</v>
      </c>
      <c r="F283" s="29"/>
      <c r="G283" s="29" t="s">
        <v>1270</v>
      </c>
      <c r="H283" s="102" t="s">
        <v>731</v>
      </c>
      <c r="I283" s="29">
        <v>12</v>
      </c>
      <c r="J283" s="29" t="str">
        <f>VLOOKUP(H283,AddInfo!$A:$H,5,FALSE)</f>
        <v>indirect</v>
      </c>
    </row>
    <row r="284" spans="1:11" x14ac:dyDescent="0.25">
      <c r="A284" s="29">
        <v>179</v>
      </c>
      <c r="B284" s="29" t="s">
        <v>830</v>
      </c>
      <c r="C284" s="29" t="s">
        <v>1824</v>
      </c>
      <c r="D284" s="29" t="s">
        <v>1234</v>
      </c>
      <c r="E284" s="29">
        <v>2008</v>
      </c>
      <c r="F284" s="29"/>
      <c r="G284" s="29" t="s">
        <v>113</v>
      </c>
      <c r="H284" s="100" t="s">
        <v>827</v>
      </c>
      <c r="I284" s="29">
        <v>12</v>
      </c>
      <c r="J284" s="29" t="str">
        <f>VLOOKUP(H284,AddInfo!$A:$H,5,FALSE)</f>
        <v>indirect</v>
      </c>
    </row>
    <row r="285" spans="1:11" x14ac:dyDescent="0.25">
      <c r="A285" s="30">
        <v>187</v>
      </c>
      <c r="B285" s="30" t="s">
        <v>1825</v>
      </c>
      <c r="C285" s="30" t="s">
        <v>1826</v>
      </c>
      <c r="D285" s="30" t="s">
        <v>1234</v>
      </c>
      <c r="E285" s="30">
        <v>2008</v>
      </c>
      <c r="F285" s="30"/>
      <c r="G285" s="30" t="s">
        <v>113</v>
      </c>
      <c r="H285" s="101" t="s">
        <v>3086</v>
      </c>
      <c r="I285" s="30">
        <v>1</v>
      </c>
      <c r="J285" s="29" t="str">
        <f>VLOOKUP(H285,AddInfo!$A:$H,5,FALSE)</f>
        <v>indirect</v>
      </c>
    </row>
    <row r="286" spans="1:11" s="17" customFormat="1" x14ac:dyDescent="0.25">
      <c r="A286" s="30">
        <v>188</v>
      </c>
      <c r="B286" s="30" t="s">
        <v>1827</v>
      </c>
      <c r="C286" s="30" t="s">
        <v>1826</v>
      </c>
      <c r="D286" s="30" t="s">
        <v>1234</v>
      </c>
      <c r="E286" s="30">
        <v>2008</v>
      </c>
      <c r="F286" s="30"/>
      <c r="G286" s="30" t="s">
        <v>113</v>
      </c>
      <c r="H286" s="22" t="s">
        <v>3086</v>
      </c>
      <c r="I286" s="30">
        <v>6</v>
      </c>
      <c r="J286" s="29" t="str">
        <f>VLOOKUP(H286,AddInfo!$A:$H,5,FALSE)</f>
        <v>indirect</v>
      </c>
      <c r="K286" s="29"/>
    </row>
    <row r="287" spans="1:11" s="17" customFormat="1" x14ac:dyDescent="0.25">
      <c r="A287" s="30">
        <v>189</v>
      </c>
      <c r="B287" s="30" t="s">
        <v>1828</v>
      </c>
      <c r="C287" s="30" t="s">
        <v>1826</v>
      </c>
      <c r="D287" s="30" t="s">
        <v>1234</v>
      </c>
      <c r="E287" s="30">
        <v>2008</v>
      </c>
      <c r="F287" s="30"/>
      <c r="G287" s="30" t="s">
        <v>113</v>
      </c>
      <c r="H287" s="22" t="s">
        <v>3086</v>
      </c>
      <c r="I287" s="30">
        <v>12</v>
      </c>
      <c r="J287" s="29" t="str">
        <f>VLOOKUP(H287,AddInfo!$A:$H,5,FALSE)</f>
        <v>indirect</v>
      </c>
      <c r="K287" s="29"/>
    </row>
    <row r="288" spans="1:11" s="17" customFormat="1" x14ac:dyDescent="0.25">
      <c r="A288" s="29">
        <v>428</v>
      </c>
      <c r="B288" s="29" t="s">
        <v>1279</v>
      </c>
      <c r="C288" s="29" t="s">
        <v>1280</v>
      </c>
      <c r="D288" s="29" t="s">
        <v>1275</v>
      </c>
      <c r="E288" s="29">
        <v>2005</v>
      </c>
      <c r="F288" s="29"/>
      <c r="G288" s="29" t="s">
        <v>1276</v>
      </c>
      <c r="H288" s="9" t="s">
        <v>54</v>
      </c>
      <c r="I288" s="29">
        <v>1</v>
      </c>
      <c r="J288" s="29" t="str">
        <f>VLOOKUP(H288,AddInfo!$A:$H,5,FALSE)</f>
        <v>indirect</v>
      </c>
      <c r="K288" s="29"/>
    </row>
    <row r="289" spans="1:11" s="17" customFormat="1" x14ac:dyDescent="0.25">
      <c r="A289" s="29">
        <v>429</v>
      </c>
      <c r="B289" s="29" t="s">
        <v>1281</v>
      </c>
      <c r="C289" s="29" t="s">
        <v>1280</v>
      </c>
      <c r="D289" s="29" t="s">
        <v>1275</v>
      </c>
      <c r="E289" s="29">
        <v>2005</v>
      </c>
      <c r="F289" s="29"/>
      <c r="G289" s="29" t="s">
        <v>1276</v>
      </c>
      <c r="H289" s="9" t="s">
        <v>54</v>
      </c>
      <c r="I289" s="29">
        <v>6</v>
      </c>
      <c r="J289" s="29" t="str">
        <f>VLOOKUP(H289,AddInfo!$A:$H,5,FALSE)</f>
        <v>indirect</v>
      </c>
      <c r="K289" s="29"/>
    </row>
    <row r="290" spans="1:11" s="17" customFormat="1" x14ac:dyDescent="0.25">
      <c r="A290" s="29">
        <v>430</v>
      </c>
      <c r="B290" s="29" t="s">
        <v>1282</v>
      </c>
      <c r="C290" s="29" t="s">
        <v>1280</v>
      </c>
      <c r="D290" s="29" t="s">
        <v>1275</v>
      </c>
      <c r="E290" s="29">
        <v>2005</v>
      </c>
      <c r="F290" s="29"/>
      <c r="G290" s="29" t="s">
        <v>1276</v>
      </c>
      <c r="H290" s="9" t="s">
        <v>54</v>
      </c>
      <c r="I290" s="29">
        <v>12</v>
      </c>
      <c r="J290" s="29" t="str">
        <f>VLOOKUP(H290,AddInfo!$A:$H,5,FALSE)</f>
        <v>indirect</v>
      </c>
      <c r="K290" s="29"/>
    </row>
    <row r="291" spans="1:11" s="17" customFormat="1" x14ac:dyDescent="0.25">
      <c r="A291" s="29">
        <v>434</v>
      </c>
      <c r="B291" s="29" t="s">
        <v>1287</v>
      </c>
      <c r="C291" s="29" t="s">
        <v>1288</v>
      </c>
      <c r="D291" s="29" t="s">
        <v>1275</v>
      </c>
      <c r="E291" s="29">
        <v>2005</v>
      </c>
      <c r="F291" s="29"/>
      <c r="G291" s="29" t="s">
        <v>1276</v>
      </c>
      <c r="H291" s="9" t="s">
        <v>60</v>
      </c>
      <c r="I291" s="29">
        <v>1</v>
      </c>
      <c r="J291" s="29" t="str">
        <f>VLOOKUP(H291,AddInfo!$A:$H,5,FALSE)</f>
        <v>indirect</v>
      </c>
      <c r="K291" s="29"/>
    </row>
    <row r="292" spans="1:11" s="17" customFormat="1" x14ac:dyDescent="0.25">
      <c r="A292" s="29">
        <v>435</v>
      </c>
      <c r="B292" s="29" t="s">
        <v>1289</v>
      </c>
      <c r="C292" s="29" t="s">
        <v>1288</v>
      </c>
      <c r="D292" s="29" t="s">
        <v>1275</v>
      </c>
      <c r="E292" s="29">
        <v>2005</v>
      </c>
      <c r="F292" s="29"/>
      <c r="G292" s="29" t="s">
        <v>1276</v>
      </c>
      <c r="H292" s="9" t="s">
        <v>60</v>
      </c>
      <c r="I292" s="29">
        <v>6</v>
      </c>
      <c r="J292" s="29" t="str">
        <f>VLOOKUP(H292,AddInfo!$A:$H,5,FALSE)</f>
        <v>indirect</v>
      </c>
      <c r="K292" s="29"/>
    </row>
    <row r="293" spans="1:11" s="17" customFormat="1" x14ac:dyDescent="0.25">
      <c r="A293" s="29">
        <v>436</v>
      </c>
      <c r="B293" s="29" t="s">
        <v>1290</v>
      </c>
      <c r="C293" s="29" t="s">
        <v>1288</v>
      </c>
      <c r="D293" s="29" t="s">
        <v>1275</v>
      </c>
      <c r="E293" s="29">
        <v>2005</v>
      </c>
      <c r="F293" s="29"/>
      <c r="G293" s="29" t="s">
        <v>1276</v>
      </c>
      <c r="H293" s="9" t="s">
        <v>60</v>
      </c>
      <c r="I293" s="29">
        <v>12</v>
      </c>
      <c r="J293" s="29" t="str">
        <f>VLOOKUP(H293,AddInfo!$A:$H,5,FALSE)</f>
        <v>indirect</v>
      </c>
      <c r="K293" s="29"/>
    </row>
    <row r="294" spans="1:11" s="17" customFormat="1" x14ac:dyDescent="0.25">
      <c r="A294" s="29">
        <v>370</v>
      </c>
      <c r="B294" s="29" t="s">
        <v>1341</v>
      </c>
      <c r="C294" s="29" t="s">
        <v>1342</v>
      </c>
      <c r="D294" s="29" t="s">
        <v>482</v>
      </c>
      <c r="E294" s="29">
        <v>2014</v>
      </c>
      <c r="F294" s="29"/>
      <c r="G294" s="29" t="s">
        <v>1276</v>
      </c>
      <c r="H294" s="3" t="s">
        <v>378</v>
      </c>
      <c r="I294" s="29">
        <v>1</v>
      </c>
      <c r="J294" s="29" t="str">
        <f>VLOOKUP(H294,AddInfo!$A:$H,5,FALSE)</f>
        <v>indirect</v>
      </c>
      <c r="K294" s="29"/>
    </row>
    <row r="295" spans="1:11" s="17" customFormat="1" x14ac:dyDescent="0.25">
      <c r="A295" s="29">
        <v>371</v>
      </c>
      <c r="B295" s="29" t="s">
        <v>1343</v>
      </c>
      <c r="C295" s="29" t="s">
        <v>1342</v>
      </c>
      <c r="D295" s="29" t="s">
        <v>482</v>
      </c>
      <c r="E295" s="29">
        <v>2014</v>
      </c>
      <c r="F295" s="29"/>
      <c r="G295" s="29" t="s">
        <v>1276</v>
      </c>
      <c r="H295" s="29" t="s">
        <v>378</v>
      </c>
      <c r="I295" s="29">
        <v>6</v>
      </c>
      <c r="J295" s="29" t="str">
        <f>VLOOKUP(H295,AddInfo!$A:$H,5,FALSE)</f>
        <v>indirect</v>
      </c>
      <c r="K295" s="29"/>
    </row>
    <row r="296" spans="1:11" x14ac:dyDescent="0.25">
      <c r="A296" s="29">
        <v>372</v>
      </c>
      <c r="B296" s="29" t="s">
        <v>1344</v>
      </c>
      <c r="C296" s="29" t="s">
        <v>1342</v>
      </c>
      <c r="D296" s="29" t="s">
        <v>482</v>
      </c>
      <c r="E296" s="29">
        <v>2014</v>
      </c>
      <c r="F296" s="29"/>
      <c r="G296" s="29" t="s">
        <v>1276</v>
      </c>
      <c r="H296" s="29" t="s">
        <v>378</v>
      </c>
      <c r="I296" s="29">
        <v>12</v>
      </c>
      <c r="J296" s="29" t="str">
        <f>VLOOKUP(H296,AddInfo!$A:$H,5,FALSE)</f>
        <v>indirect</v>
      </c>
    </row>
    <row r="297" spans="1:11" x14ac:dyDescent="0.25">
      <c r="A297" s="6">
        <v>437</v>
      </c>
      <c r="B297" s="6" t="s">
        <v>1291</v>
      </c>
      <c r="C297" s="6" t="s">
        <v>1292</v>
      </c>
      <c r="D297" s="6" t="s">
        <v>1275</v>
      </c>
      <c r="E297" s="6">
        <v>2005</v>
      </c>
      <c r="F297" s="6"/>
      <c r="G297" s="6" t="s">
        <v>1276</v>
      </c>
      <c r="H297" s="9" t="s">
        <v>62</v>
      </c>
      <c r="I297" s="29">
        <v>1</v>
      </c>
      <c r="J297" s="29" t="str">
        <f>VLOOKUP(H297,AddInfo!$A:$H,5,FALSE)</f>
        <v>indirect</v>
      </c>
    </row>
    <row r="298" spans="1:11" x14ac:dyDescent="0.25">
      <c r="A298" s="6">
        <v>438</v>
      </c>
      <c r="B298" s="6" t="s">
        <v>1293</v>
      </c>
      <c r="C298" s="6" t="s">
        <v>1292</v>
      </c>
      <c r="D298" s="6" t="s">
        <v>1275</v>
      </c>
      <c r="E298" s="6">
        <v>2005</v>
      </c>
      <c r="F298" s="6"/>
      <c r="G298" s="6" t="s">
        <v>1276</v>
      </c>
      <c r="H298" s="9" t="s">
        <v>62</v>
      </c>
      <c r="I298" s="29">
        <v>6</v>
      </c>
      <c r="J298" s="29" t="str">
        <f>VLOOKUP(H298,AddInfo!$A:$H,5,FALSE)</f>
        <v>indirect</v>
      </c>
    </row>
    <row r="299" spans="1:11" x14ac:dyDescent="0.25">
      <c r="A299" s="6">
        <v>439</v>
      </c>
      <c r="B299" s="6" t="s">
        <v>1294</v>
      </c>
      <c r="C299" s="6" t="s">
        <v>1292</v>
      </c>
      <c r="D299" s="6" t="s">
        <v>1275</v>
      </c>
      <c r="E299" s="6">
        <v>2005</v>
      </c>
      <c r="F299" s="6"/>
      <c r="G299" s="6" t="s">
        <v>1276</v>
      </c>
      <c r="H299" s="9" t="s">
        <v>62</v>
      </c>
      <c r="I299" s="6">
        <v>12</v>
      </c>
      <c r="J299" s="29" t="str">
        <f>VLOOKUP(H299,AddInfo!$A:$H,5,FALSE)</f>
        <v>indirect</v>
      </c>
    </row>
    <row r="300" spans="1:11" x14ac:dyDescent="0.25">
      <c r="A300" s="6">
        <v>431</v>
      </c>
      <c r="B300" s="6" t="s">
        <v>1283</v>
      </c>
      <c r="C300" s="6" t="s">
        <v>1284</v>
      </c>
      <c r="D300" s="6" t="s">
        <v>1275</v>
      </c>
      <c r="E300" s="6">
        <v>2005</v>
      </c>
      <c r="F300" s="6"/>
      <c r="G300" s="6" t="s">
        <v>1276</v>
      </c>
      <c r="H300" s="9" t="s">
        <v>64</v>
      </c>
      <c r="I300" s="6">
        <v>1</v>
      </c>
      <c r="J300" s="29" t="str">
        <f>VLOOKUP(H300,AddInfo!$A:$H,5,FALSE)</f>
        <v>indirect</v>
      </c>
    </row>
    <row r="301" spans="1:11" x14ac:dyDescent="0.25">
      <c r="A301" s="6">
        <v>432</v>
      </c>
      <c r="B301" s="6" t="s">
        <v>1285</v>
      </c>
      <c r="C301" s="6" t="s">
        <v>1284</v>
      </c>
      <c r="D301" s="6" t="s">
        <v>1275</v>
      </c>
      <c r="E301" s="6">
        <v>2005</v>
      </c>
      <c r="F301" s="6"/>
      <c r="G301" s="6" t="s">
        <v>1276</v>
      </c>
      <c r="H301" s="9" t="s">
        <v>64</v>
      </c>
      <c r="I301" s="6">
        <v>6</v>
      </c>
      <c r="J301" s="29" t="str">
        <f>VLOOKUP(H301,AddInfo!$A:$H,5,FALSE)</f>
        <v>indirect</v>
      </c>
    </row>
    <row r="302" spans="1:11" x14ac:dyDescent="0.25">
      <c r="A302" s="5">
        <v>433</v>
      </c>
      <c r="B302" s="5" t="s">
        <v>1286</v>
      </c>
      <c r="C302" s="5" t="s">
        <v>1284</v>
      </c>
      <c r="D302" s="5" t="s">
        <v>1275</v>
      </c>
      <c r="E302" s="6">
        <v>2005</v>
      </c>
      <c r="G302" s="5" t="s">
        <v>1276</v>
      </c>
      <c r="H302" s="9" t="s">
        <v>64</v>
      </c>
      <c r="I302" s="29">
        <v>12</v>
      </c>
      <c r="J302" s="29" t="str">
        <f>VLOOKUP(H302,AddInfo!$A:$H,5,FALSE)</f>
        <v>indirect</v>
      </c>
    </row>
    <row r="303" spans="1:11" x14ac:dyDescent="0.25">
      <c r="A303" s="5">
        <v>425</v>
      </c>
      <c r="B303" s="5" t="s">
        <v>1273</v>
      </c>
      <c r="C303" s="5" t="s">
        <v>1274</v>
      </c>
      <c r="D303" s="5" t="s">
        <v>1275</v>
      </c>
      <c r="E303" s="5">
        <v>2005</v>
      </c>
      <c r="G303" s="5" t="s">
        <v>1276</v>
      </c>
      <c r="H303" s="9" t="s">
        <v>65</v>
      </c>
      <c r="I303" s="6">
        <v>1</v>
      </c>
      <c r="J303" s="29" t="str">
        <f>VLOOKUP(H303,AddInfo!$A:$H,5,FALSE)</f>
        <v>indirect</v>
      </c>
    </row>
    <row r="304" spans="1:11" x14ac:dyDescent="0.25">
      <c r="A304" s="29">
        <v>426</v>
      </c>
      <c r="B304" s="29" t="s">
        <v>1277</v>
      </c>
      <c r="C304" s="29" t="s">
        <v>1274</v>
      </c>
      <c r="D304" s="29" t="s">
        <v>1275</v>
      </c>
      <c r="E304" s="29">
        <v>2005</v>
      </c>
      <c r="F304" s="29"/>
      <c r="G304" s="29" t="s">
        <v>1276</v>
      </c>
      <c r="H304" s="9" t="s">
        <v>65</v>
      </c>
      <c r="I304" s="29">
        <v>6</v>
      </c>
      <c r="J304" s="29" t="str">
        <f>VLOOKUP(H304,AddInfo!$A:$H,5,FALSE)</f>
        <v>indirect</v>
      </c>
    </row>
    <row r="305" spans="1:11" x14ac:dyDescent="0.25">
      <c r="A305" s="6">
        <v>427</v>
      </c>
      <c r="B305" s="6" t="s">
        <v>1278</v>
      </c>
      <c r="C305" s="6" t="s">
        <v>1274</v>
      </c>
      <c r="D305" s="6" t="s">
        <v>1275</v>
      </c>
      <c r="E305" s="6">
        <v>2005</v>
      </c>
      <c r="F305" s="6"/>
      <c r="G305" s="6" t="s">
        <v>1276</v>
      </c>
      <c r="H305" s="9" t="s">
        <v>65</v>
      </c>
      <c r="I305" s="6">
        <v>12</v>
      </c>
      <c r="J305" s="29" t="str">
        <f>VLOOKUP(H305,AddInfo!$A:$H,5,FALSE)</f>
        <v>indirect</v>
      </c>
    </row>
    <row r="306" spans="1:11" x14ac:dyDescent="0.25">
      <c r="A306" s="6">
        <v>60</v>
      </c>
      <c r="B306" s="6" t="s">
        <v>1818</v>
      </c>
      <c r="C306" s="6" t="s">
        <v>1819</v>
      </c>
      <c r="D306" s="6" t="s">
        <v>1817</v>
      </c>
      <c r="E306" s="6">
        <v>1985</v>
      </c>
      <c r="F306" s="6"/>
      <c r="G306" s="6" t="s">
        <v>1328</v>
      </c>
      <c r="H306" s="29" t="s">
        <v>3079</v>
      </c>
      <c r="I306" s="6">
        <v>1</v>
      </c>
      <c r="J306" s="29" t="str">
        <f>VLOOKUP(H306,AddInfo!$A:$H,5,FALSE)</f>
        <v>indirect</v>
      </c>
    </row>
    <row r="307" spans="1:11" x14ac:dyDescent="0.25">
      <c r="A307" s="6">
        <v>61</v>
      </c>
      <c r="B307" s="6" t="s">
        <v>1820</v>
      </c>
      <c r="C307" s="6" t="s">
        <v>1819</v>
      </c>
      <c r="D307" s="6" t="s">
        <v>1817</v>
      </c>
      <c r="E307" s="6">
        <v>1985</v>
      </c>
      <c r="F307" s="6"/>
      <c r="G307" s="6" t="s">
        <v>1328</v>
      </c>
      <c r="H307" s="29" t="s">
        <v>3079</v>
      </c>
      <c r="I307" s="6">
        <v>6</v>
      </c>
      <c r="J307" s="29" t="str">
        <f>VLOOKUP(H307,AddInfo!$A:$H,5,FALSE)</f>
        <v>indirect</v>
      </c>
    </row>
    <row r="308" spans="1:11" x14ac:dyDescent="0.25">
      <c r="A308" s="6">
        <v>62</v>
      </c>
      <c r="B308" s="6" t="s">
        <v>1821</v>
      </c>
      <c r="C308" s="6" t="s">
        <v>1819</v>
      </c>
      <c r="D308" s="6" t="s">
        <v>1817</v>
      </c>
      <c r="E308" s="6">
        <v>1985</v>
      </c>
      <c r="F308" s="6"/>
      <c r="G308" s="6" t="s">
        <v>1328</v>
      </c>
      <c r="H308" s="29" t="s">
        <v>3079</v>
      </c>
      <c r="I308" s="6">
        <v>12</v>
      </c>
      <c r="J308" s="29" t="str">
        <f>VLOOKUP(H308,AddInfo!$A:$H,5,FALSE)</f>
        <v>indirect</v>
      </c>
    </row>
    <row r="309" spans="1:11" x14ac:dyDescent="0.25">
      <c r="A309" s="6">
        <v>238</v>
      </c>
      <c r="B309" s="6" t="s">
        <v>1330</v>
      </c>
      <c r="C309" s="6" t="s">
        <v>1331</v>
      </c>
      <c r="D309" s="6" t="s">
        <v>410</v>
      </c>
      <c r="E309" s="6">
        <v>1992</v>
      </c>
      <c r="F309" s="6"/>
      <c r="G309" s="6" t="s">
        <v>113</v>
      </c>
      <c r="H309" s="29" t="s">
        <v>417</v>
      </c>
      <c r="I309" s="6">
        <v>1</v>
      </c>
      <c r="J309" s="29" t="str">
        <f>VLOOKUP(H309,AddInfo!$A:$H,5,FALSE)</f>
        <v>indirect</v>
      </c>
      <c r="K309" s="30"/>
    </row>
    <row r="310" spans="1:11" x14ac:dyDescent="0.25">
      <c r="A310" s="29">
        <v>239</v>
      </c>
      <c r="B310" s="29" t="s">
        <v>1332</v>
      </c>
      <c r="C310" s="29" t="s">
        <v>1331</v>
      </c>
      <c r="D310" s="29" t="s">
        <v>410</v>
      </c>
      <c r="E310" s="29">
        <v>1992</v>
      </c>
      <c r="F310" s="29"/>
      <c r="G310" s="29" t="s">
        <v>113</v>
      </c>
      <c r="H310" s="29" t="s">
        <v>417</v>
      </c>
      <c r="I310" s="29">
        <v>6</v>
      </c>
      <c r="J310" s="29" t="str">
        <f>VLOOKUP(H310,AddInfo!$A:$H,5,FALSE)</f>
        <v>indirect</v>
      </c>
      <c r="K310" s="30"/>
    </row>
    <row r="311" spans="1:11" x14ac:dyDescent="0.25">
      <c r="A311" s="29">
        <v>240</v>
      </c>
      <c r="B311" s="29" t="s">
        <v>1333</v>
      </c>
      <c r="C311" s="29" t="s">
        <v>1331</v>
      </c>
      <c r="D311" s="29" t="s">
        <v>410</v>
      </c>
      <c r="E311" s="29">
        <v>1992</v>
      </c>
      <c r="F311" s="29"/>
      <c r="G311" s="29" t="s">
        <v>113</v>
      </c>
      <c r="H311" s="29" t="s">
        <v>417</v>
      </c>
      <c r="I311" s="29">
        <v>12</v>
      </c>
      <c r="J311" s="29" t="str">
        <f>VLOOKUP(H311,AddInfo!$A:$H,5,FALSE)</f>
        <v>indirect</v>
      </c>
      <c r="K311" s="30"/>
    </row>
    <row r="312" spans="1:11" x14ac:dyDescent="0.25">
      <c r="A312" s="29">
        <v>262</v>
      </c>
      <c r="B312" s="29" t="s">
        <v>195</v>
      </c>
      <c r="C312" s="29" t="s">
        <v>1318</v>
      </c>
      <c r="D312" s="29" t="s">
        <v>190</v>
      </c>
      <c r="E312" s="29">
        <v>2014</v>
      </c>
      <c r="F312" s="29"/>
      <c r="G312" s="29" t="s">
        <v>1270</v>
      </c>
      <c r="H312" s="29" t="s">
        <v>193</v>
      </c>
      <c r="I312" s="29">
        <v>1</v>
      </c>
      <c r="J312" s="29" t="str">
        <f>VLOOKUP(H312,AddInfo!$A:$H,5,FALSE)</f>
        <v>indirect</v>
      </c>
    </row>
    <row r="313" spans="1:11" x14ac:dyDescent="0.25">
      <c r="A313" s="30">
        <v>180</v>
      </c>
      <c r="B313" s="30" t="s">
        <v>529</v>
      </c>
      <c r="C313" s="30" t="s">
        <v>528</v>
      </c>
      <c r="D313" s="30" t="s">
        <v>527</v>
      </c>
      <c r="E313" s="30">
        <v>1996</v>
      </c>
      <c r="F313" s="30"/>
      <c r="G313" s="30" t="s">
        <v>113</v>
      </c>
      <c r="H313" s="30" t="s">
        <v>526</v>
      </c>
      <c r="I313" s="30">
        <v>1</v>
      </c>
      <c r="J313" s="29" t="str">
        <f>VLOOKUP(H313,AddInfo!$A:$H,5,FALSE)</f>
        <v>indirect</v>
      </c>
    </row>
    <row r="314" spans="1:11" s="17" customFormat="1" x14ac:dyDescent="0.25">
      <c r="A314" s="30">
        <v>190</v>
      </c>
      <c r="B314" s="30" t="s">
        <v>1635</v>
      </c>
      <c r="C314" s="30" t="s">
        <v>1636</v>
      </c>
      <c r="D314" s="30" t="s">
        <v>527</v>
      </c>
      <c r="E314" s="30">
        <v>1996</v>
      </c>
      <c r="F314" s="30"/>
      <c r="G314" s="30" t="s">
        <v>113</v>
      </c>
      <c r="H314" s="30" t="s">
        <v>3129</v>
      </c>
      <c r="I314" s="30">
        <v>1</v>
      </c>
      <c r="J314" s="29" t="str">
        <f>VLOOKUP(H314,AddInfo!$A:$H,5,FALSE)</f>
        <v>indirect</v>
      </c>
      <c r="K314" s="29"/>
    </row>
    <row r="315" spans="1:11" s="17" customFormat="1" x14ac:dyDescent="0.25">
      <c r="A315" s="30">
        <v>191</v>
      </c>
      <c r="B315" s="30" t="s">
        <v>1637</v>
      </c>
      <c r="C315" s="30" t="s">
        <v>1636</v>
      </c>
      <c r="D315" s="30" t="s">
        <v>527</v>
      </c>
      <c r="E315" s="30">
        <v>1996</v>
      </c>
      <c r="F315" s="30"/>
      <c r="G315" s="30" t="s">
        <v>113</v>
      </c>
      <c r="H315" s="30" t="s">
        <v>3129</v>
      </c>
      <c r="I315" s="30">
        <v>6</v>
      </c>
      <c r="J315" s="29" t="str">
        <f>VLOOKUP(H315,AddInfo!$A:$H,5,FALSE)</f>
        <v>indirect</v>
      </c>
      <c r="K315" s="29"/>
    </row>
    <row r="316" spans="1:11" s="17" customFormat="1" x14ac:dyDescent="0.25">
      <c r="A316" s="30">
        <v>192</v>
      </c>
      <c r="B316" s="30" t="s">
        <v>1638</v>
      </c>
      <c r="C316" s="30" t="s">
        <v>1636</v>
      </c>
      <c r="D316" s="30" t="s">
        <v>527</v>
      </c>
      <c r="E316" s="30">
        <v>1996</v>
      </c>
      <c r="F316" s="30"/>
      <c r="G316" s="30" t="s">
        <v>113</v>
      </c>
      <c r="H316" s="30" t="s">
        <v>3129</v>
      </c>
      <c r="I316" s="30">
        <v>12</v>
      </c>
      <c r="J316" s="29" t="str">
        <f>VLOOKUP(H316,AddInfo!$A:$H,5,FALSE)</f>
        <v>indirect</v>
      </c>
      <c r="K316" s="29"/>
    </row>
    <row r="317" spans="1:11" s="17" customFormat="1" x14ac:dyDescent="0.25">
      <c r="A317" s="30">
        <v>209</v>
      </c>
      <c r="B317" s="30" t="s">
        <v>1454</v>
      </c>
      <c r="C317" s="30" t="s">
        <v>1455</v>
      </c>
      <c r="D317" s="30" t="s">
        <v>1245</v>
      </c>
      <c r="E317" s="30">
        <v>2016</v>
      </c>
      <c r="F317" s="30"/>
      <c r="G317" s="30" t="s">
        <v>113</v>
      </c>
      <c r="H317" s="30" t="s">
        <v>4963</v>
      </c>
      <c r="I317" s="30">
        <v>1</v>
      </c>
      <c r="J317" s="29" t="str">
        <f>VLOOKUP(H317,AddInfo!$A:$H,5,FALSE)</f>
        <v>indirect</v>
      </c>
      <c r="K317" s="29"/>
    </row>
    <row r="318" spans="1:11" s="17" customFormat="1" x14ac:dyDescent="0.25">
      <c r="A318" s="30">
        <v>210</v>
      </c>
      <c r="B318" s="30" t="s">
        <v>1456</v>
      </c>
      <c r="C318" s="30" t="s">
        <v>1457</v>
      </c>
      <c r="D318" s="30" t="s">
        <v>1245</v>
      </c>
      <c r="E318" s="30">
        <v>2016</v>
      </c>
      <c r="F318" s="30"/>
      <c r="G318" s="30" t="s">
        <v>113</v>
      </c>
      <c r="H318" s="30" t="s">
        <v>4964</v>
      </c>
      <c r="I318" s="30">
        <v>1</v>
      </c>
      <c r="J318" s="29" t="str">
        <f>VLOOKUP(H318,AddInfo!$A:$H,5,FALSE)</f>
        <v>indirect</v>
      </c>
      <c r="K318" s="29"/>
    </row>
    <row r="319" spans="1:11" x14ac:dyDescent="0.25">
      <c r="A319" s="30">
        <v>211</v>
      </c>
      <c r="B319" s="30" t="s">
        <v>1458</v>
      </c>
      <c r="C319" s="30" t="s">
        <v>1457</v>
      </c>
      <c r="D319" s="30" t="s">
        <v>1245</v>
      </c>
      <c r="E319" s="30">
        <v>2016</v>
      </c>
      <c r="F319" s="30"/>
      <c r="G319" s="30" t="s">
        <v>113</v>
      </c>
      <c r="H319" s="30" t="s">
        <v>4964</v>
      </c>
      <c r="I319" s="30">
        <v>6</v>
      </c>
      <c r="J319" s="29" t="str">
        <f>VLOOKUP(H319,AddInfo!$A:$H,5,FALSE)</f>
        <v>indirect</v>
      </c>
    </row>
    <row r="320" spans="1:11" x14ac:dyDescent="0.25">
      <c r="A320" s="30">
        <v>212</v>
      </c>
      <c r="B320" s="30" t="s">
        <v>1459</v>
      </c>
      <c r="C320" s="30" t="s">
        <v>1457</v>
      </c>
      <c r="D320" s="30" t="s">
        <v>1245</v>
      </c>
      <c r="E320" s="30">
        <v>2016</v>
      </c>
      <c r="F320" s="30"/>
      <c r="G320" s="30" t="s">
        <v>113</v>
      </c>
      <c r="H320" s="30" t="s">
        <v>4964</v>
      </c>
      <c r="I320" s="30">
        <v>12</v>
      </c>
      <c r="J320" s="29" t="str">
        <f>VLOOKUP(H320,AddInfo!$A:$H,5,FALSE)</f>
        <v>indirect</v>
      </c>
    </row>
    <row r="321" spans="1:11" x14ac:dyDescent="0.25">
      <c r="A321" s="29">
        <v>108</v>
      </c>
      <c r="B321" s="29" t="s">
        <v>1558</v>
      </c>
      <c r="C321" s="29" t="s">
        <v>1559</v>
      </c>
      <c r="D321" s="29" t="s">
        <v>1256</v>
      </c>
      <c r="E321" s="29">
        <v>2004</v>
      </c>
      <c r="F321" s="29"/>
      <c r="G321" s="29" t="s">
        <v>1328</v>
      </c>
      <c r="H321" s="3" t="s">
        <v>3091</v>
      </c>
      <c r="I321" s="29">
        <v>1</v>
      </c>
      <c r="J321" s="29" t="str">
        <f>VLOOKUP(H321,AddInfo!$A:$H,5,FALSE)</f>
        <v>indirect</v>
      </c>
    </row>
    <row r="322" spans="1:11" x14ac:dyDescent="0.25">
      <c r="A322" s="29">
        <v>109</v>
      </c>
      <c r="B322" s="29" t="s">
        <v>1560</v>
      </c>
      <c r="C322" s="29" t="s">
        <v>1559</v>
      </c>
      <c r="D322" s="29" t="s">
        <v>1256</v>
      </c>
      <c r="E322" s="29">
        <v>2004</v>
      </c>
      <c r="F322" s="29"/>
      <c r="G322" s="29" t="s">
        <v>1328</v>
      </c>
      <c r="H322" s="3" t="s">
        <v>3091</v>
      </c>
      <c r="I322" s="29">
        <v>6</v>
      </c>
      <c r="J322" s="29" t="str">
        <f>VLOOKUP(H322,AddInfo!$A:$H,5,FALSE)</f>
        <v>indirect</v>
      </c>
    </row>
    <row r="323" spans="1:11" x14ac:dyDescent="0.25">
      <c r="A323" s="29">
        <v>110</v>
      </c>
      <c r="B323" s="29" t="s">
        <v>1561</v>
      </c>
      <c r="C323" s="29" t="s">
        <v>1559</v>
      </c>
      <c r="D323" s="29" t="s">
        <v>1256</v>
      </c>
      <c r="E323" s="29">
        <v>2004</v>
      </c>
      <c r="F323" s="29"/>
      <c r="G323" s="29" t="s">
        <v>1328</v>
      </c>
      <c r="H323" s="3" t="s">
        <v>3091</v>
      </c>
      <c r="I323" s="29">
        <v>12</v>
      </c>
      <c r="J323" s="29" t="str">
        <f>VLOOKUP(H323,AddInfo!$A:$H,5,FALSE)</f>
        <v>indirect</v>
      </c>
    </row>
    <row r="324" spans="1:11" s="17" customFormat="1" x14ac:dyDescent="0.25">
      <c r="A324" s="6">
        <v>82</v>
      </c>
      <c r="B324" s="6" t="s">
        <v>1729</v>
      </c>
      <c r="C324" s="6" t="s">
        <v>1730</v>
      </c>
      <c r="D324" s="6" t="s">
        <v>1262</v>
      </c>
      <c r="E324" s="6">
        <v>1994</v>
      </c>
      <c r="F324" s="6"/>
      <c r="G324" s="6" t="s">
        <v>1328</v>
      </c>
      <c r="H324" s="3" t="s">
        <v>3081</v>
      </c>
      <c r="I324" s="6">
        <v>1</v>
      </c>
      <c r="J324" s="29" t="str">
        <f>VLOOKUP(H324,AddInfo!$A:$H,5,FALSE)</f>
        <v>indirect</v>
      </c>
    </row>
    <row r="325" spans="1:11" s="17" customFormat="1" x14ac:dyDescent="0.25">
      <c r="A325" s="29">
        <v>83</v>
      </c>
      <c r="B325" s="29" t="s">
        <v>1731</v>
      </c>
      <c r="C325" s="29" t="s">
        <v>1730</v>
      </c>
      <c r="D325" s="29" t="s">
        <v>1262</v>
      </c>
      <c r="E325" s="29">
        <v>1994</v>
      </c>
      <c r="F325" s="29"/>
      <c r="G325" s="29" t="s">
        <v>1328</v>
      </c>
      <c r="H325" s="3" t="s">
        <v>3081</v>
      </c>
      <c r="I325" s="29">
        <v>6</v>
      </c>
      <c r="J325" s="29" t="str">
        <f>VLOOKUP(H325,AddInfo!$A:$H,5,FALSE)</f>
        <v>indirect</v>
      </c>
    </row>
    <row r="326" spans="1:11" x14ac:dyDescent="0.25">
      <c r="A326" s="29">
        <v>84</v>
      </c>
      <c r="B326" s="29" t="s">
        <v>1732</v>
      </c>
      <c r="C326" s="29" t="s">
        <v>1730</v>
      </c>
      <c r="D326" s="29" t="s">
        <v>1262</v>
      </c>
      <c r="E326" s="29">
        <v>1994</v>
      </c>
      <c r="F326" s="29"/>
      <c r="G326" s="29" t="s">
        <v>1328</v>
      </c>
      <c r="H326" s="3" t="s">
        <v>3081</v>
      </c>
      <c r="I326" s="29">
        <v>12</v>
      </c>
      <c r="J326" s="29" t="str">
        <f>VLOOKUP(H326,AddInfo!$A:$H,5,FALSE)</f>
        <v>indirect</v>
      </c>
    </row>
    <row r="327" spans="1:11" x14ac:dyDescent="0.25">
      <c r="A327" s="5">
        <v>174</v>
      </c>
      <c r="B327" s="5" t="s">
        <v>1389</v>
      </c>
      <c r="C327" s="5" t="s">
        <v>1390</v>
      </c>
      <c r="D327" s="5" t="s">
        <v>1386</v>
      </c>
      <c r="E327" s="5" t="s">
        <v>1386</v>
      </c>
      <c r="G327" s="5" t="s">
        <v>113</v>
      </c>
      <c r="H327" s="10" t="s">
        <v>3107</v>
      </c>
      <c r="I327" s="29">
        <v>1</v>
      </c>
      <c r="J327" s="29" t="str">
        <f>VLOOKUP(H327,AddInfo!$A:$H,5,FALSE)</f>
        <v>indirect</v>
      </c>
      <c r="K327" s="5" t="s">
        <v>5148</v>
      </c>
    </row>
    <row r="328" spans="1:11" x14ac:dyDescent="0.25">
      <c r="A328" s="6">
        <v>175</v>
      </c>
      <c r="B328" s="6" t="s">
        <v>1391</v>
      </c>
      <c r="C328" s="6" t="s">
        <v>1390</v>
      </c>
      <c r="D328" s="6" t="s">
        <v>1386</v>
      </c>
      <c r="E328" s="6" t="s">
        <v>1386</v>
      </c>
      <c r="F328" s="6"/>
      <c r="G328" s="6" t="s">
        <v>113</v>
      </c>
      <c r="H328" s="10" t="s">
        <v>3107</v>
      </c>
      <c r="I328" s="6">
        <v>6</v>
      </c>
      <c r="J328" s="29" t="str">
        <f>VLOOKUP(H328,AddInfo!$A:$H,5,FALSE)</f>
        <v>indirect</v>
      </c>
      <c r="K328" s="5" t="s">
        <v>5148</v>
      </c>
    </row>
    <row r="329" spans="1:11" x14ac:dyDescent="0.25">
      <c r="A329" s="5">
        <v>176</v>
      </c>
      <c r="B329" s="5" t="s">
        <v>1392</v>
      </c>
      <c r="C329" s="5" t="s">
        <v>1390</v>
      </c>
      <c r="D329" s="5" t="s">
        <v>1386</v>
      </c>
      <c r="E329" s="5" t="s">
        <v>1386</v>
      </c>
      <c r="G329" s="5" t="s">
        <v>113</v>
      </c>
      <c r="H329" s="10" t="s">
        <v>3107</v>
      </c>
      <c r="I329" s="6">
        <v>12</v>
      </c>
      <c r="J329" s="29" t="str">
        <f>VLOOKUP(H329,AddInfo!$A:$H,5,FALSE)</f>
        <v>indirect</v>
      </c>
      <c r="K329" s="5" t="s">
        <v>5148</v>
      </c>
    </row>
    <row r="330" spans="1:11" x14ac:dyDescent="0.25">
      <c r="A330" s="6">
        <v>168</v>
      </c>
      <c r="B330" s="6" t="s">
        <v>1384</v>
      </c>
      <c r="C330" s="6" t="s">
        <v>1385</v>
      </c>
      <c r="D330" s="6" t="s">
        <v>1386</v>
      </c>
      <c r="E330" s="6" t="s">
        <v>1386</v>
      </c>
      <c r="F330" s="6"/>
      <c r="G330" s="6" t="s">
        <v>113</v>
      </c>
      <c r="H330" s="10" t="s">
        <v>3108</v>
      </c>
      <c r="I330" s="6">
        <v>1</v>
      </c>
      <c r="J330" s="29" t="str">
        <f>VLOOKUP(H330,AddInfo!$A:$H,5,FALSE)</f>
        <v>indirect</v>
      </c>
      <c r="K330" s="5" t="s">
        <v>5148</v>
      </c>
    </row>
    <row r="331" spans="1:11" x14ac:dyDescent="0.25">
      <c r="A331" s="6">
        <v>169</v>
      </c>
      <c r="B331" s="6" t="s">
        <v>1387</v>
      </c>
      <c r="C331" s="6" t="s">
        <v>1385</v>
      </c>
      <c r="D331" s="6" t="s">
        <v>1386</v>
      </c>
      <c r="E331" s="6" t="s">
        <v>1386</v>
      </c>
      <c r="F331" s="6"/>
      <c r="G331" s="6" t="s">
        <v>113</v>
      </c>
      <c r="H331" s="10" t="s">
        <v>3108</v>
      </c>
      <c r="I331" s="6">
        <v>6</v>
      </c>
      <c r="J331" s="29" t="str">
        <f>VLOOKUP(H331,AddInfo!$A:$H,5,FALSE)</f>
        <v>indirect</v>
      </c>
      <c r="K331" s="5" t="s">
        <v>5148</v>
      </c>
    </row>
    <row r="332" spans="1:11" x14ac:dyDescent="0.25">
      <c r="A332" s="29">
        <v>170</v>
      </c>
      <c r="B332" s="29" t="s">
        <v>1388</v>
      </c>
      <c r="C332" s="29" t="s">
        <v>1385</v>
      </c>
      <c r="D332" s="29" t="s">
        <v>1386</v>
      </c>
      <c r="E332" s="29" t="s">
        <v>1386</v>
      </c>
      <c r="F332" s="29"/>
      <c r="G332" s="29" t="s">
        <v>113</v>
      </c>
      <c r="H332" s="10" t="s">
        <v>3108</v>
      </c>
      <c r="I332" s="29">
        <v>12</v>
      </c>
      <c r="J332" s="29" t="str">
        <f>VLOOKUP(H332,AddInfo!$A:$H,5,FALSE)</f>
        <v>indirect</v>
      </c>
      <c r="K332" s="5" t="s">
        <v>5148</v>
      </c>
    </row>
    <row r="333" spans="1:11" x14ac:dyDescent="0.25">
      <c r="A333" s="6">
        <v>151</v>
      </c>
      <c r="B333" s="6" t="s">
        <v>836</v>
      </c>
      <c r="C333" s="6" t="s">
        <v>1374</v>
      </c>
      <c r="D333" s="6" t="s">
        <v>973</v>
      </c>
      <c r="E333" s="6">
        <v>2005</v>
      </c>
      <c r="F333" s="6"/>
      <c r="G333" s="6" t="s">
        <v>863</v>
      </c>
      <c r="H333" s="10" t="s">
        <v>834</v>
      </c>
      <c r="I333" s="6">
        <v>12</v>
      </c>
      <c r="J333" s="29" t="str">
        <f>VLOOKUP(H333,AddInfo!$A:$H,5,FALSE)</f>
        <v>indirect</v>
      </c>
    </row>
    <row r="334" spans="1:11" x14ac:dyDescent="0.25">
      <c r="A334" s="6">
        <v>152</v>
      </c>
      <c r="B334" s="6" t="s">
        <v>845</v>
      </c>
      <c r="C334" s="6" t="s">
        <v>1375</v>
      </c>
      <c r="D334" s="6" t="s">
        <v>973</v>
      </c>
      <c r="E334" s="6">
        <v>2005</v>
      </c>
      <c r="F334" s="6"/>
      <c r="G334" s="6" t="s">
        <v>863</v>
      </c>
      <c r="H334" s="10" t="s">
        <v>844</v>
      </c>
      <c r="I334" s="6">
        <v>12</v>
      </c>
      <c r="J334" s="29" t="str">
        <f>VLOOKUP(H334,AddInfo!$A:$H,5,FALSE)</f>
        <v>indirect</v>
      </c>
    </row>
    <row r="335" spans="1:11" x14ac:dyDescent="0.25">
      <c r="A335" s="5">
        <v>86</v>
      </c>
      <c r="B335" s="5" t="s">
        <v>1751</v>
      </c>
      <c r="C335" s="5" t="s">
        <v>1752</v>
      </c>
      <c r="D335" s="5" t="s">
        <v>1750</v>
      </c>
      <c r="E335" s="5">
        <v>1979</v>
      </c>
      <c r="G335" s="5" t="s">
        <v>1328</v>
      </c>
      <c r="H335" s="3" t="s">
        <v>706</v>
      </c>
      <c r="I335" s="6">
        <v>1</v>
      </c>
      <c r="J335" s="29" t="str">
        <f>VLOOKUP(H335,AddInfo!$A:$H,5,FALSE)</f>
        <v>indirect</v>
      </c>
      <c r="K335" s="5" t="s">
        <v>5150</v>
      </c>
    </row>
    <row r="336" spans="1:11" s="17" customFormat="1" x14ac:dyDescent="0.25">
      <c r="A336" s="6">
        <v>87</v>
      </c>
      <c r="B336" s="6" t="s">
        <v>1753</v>
      </c>
      <c r="C336" s="6" t="s">
        <v>1752</v>
      </c>
      <c r="D336" s="6" t="s">
        <v>1750</v>
      </c>
      <c r="E336" s="6">
        <v>1979</v>
      </c>
      <c r="F336" s="6"/>
      <c r="G336" s="6" t="s">
        <v>1328</v>
      </c>
      <c r="H336" s="3" t="s">
        <v>706</v>
      </c>
      <c r="I336" s="6">
        <v>6</v>
      </c>
      <c r="J336" s="29" t="str">
        <f>VLOOKUP(H336,AddInfo!$A:$H,5,FALSE)</f>
        <v>indirect</v>
      </c>
      <c r="K336" s="29" t="s">
        <v>5150</v>
      </c>
    </row>
    <row r="337" spans="1:11" s="17" customFormat="1" x14ac:dyDescent="0.25">
      <c r="A337" s="29">
        <v>88</v>
      </c>
      <c r="B337" s="29" t="s">
        <v>1754</v>
      </c>
      <c r="C337" s="29" t="s">
        <v>1752</v>
      </c>
      <c r="D337" s="29" t="s">
        <v>1750</v>
      </c>
      <c r="E337" s="29">
        <v>1979</v>
      </c>
      <c r="F337" s="29"/>
      <c r="G337" s="29" t="s">
        <v>1328</v>
      </c>
      <c r="H337" s="3" t="s">
        <v>706</v>
      </c>
      <c r="I337" s="29">
        <v>12</v>
      </c>
      <c r="J337" s="29" t="str">
        <f>VLOOKUP(H337,AddInfo!$A:$H,5,FALSE)</f>
        <v>indirect</v>
      </c>
      <c r="K337" s="29" t="s">
        <v>5150</v>
      </c>
    </row>
    <row r="338" spans="1:11" x14ac:dyDescent="0.25">
      <c r="A338" s="6">
        <v>85</v>
      </c>
      <c r="B338" s="6" t="s">
        <v>708</v>
      </c>
      <c r="C338" s="6" t="s">
        <v>1749</v>
      </c>
      <c r="D338" s="6" t="s">
        <v>1750</v>
      </c>
      <c r="E338" s="6">
        <v>1979</v>
      </c>
      <c r="F338" s="6"/>
      <c r="G338" s="6" t="s">
        <v>1328</v>
      </c>
      <c r="H338" s="3" t="s">
        <v>5149</v>
      </c>
      <c r="I338" s="29">
        <v>1</v>
      </c>
      <c r="J338" s="29" t="str">
        <f>VLOOKUP(H338,AddInfo!$A:$H,5,FALSE)</f>
        <v>indirect</v>
      </c>
      <c r="K338" s="5" t="s">
        <v>5151</v>
      </c>
    </row>
    <row r="339" spans="1:11" x14ac:dyDescent="0.25">
      <c r="A339" s="6">
        <v>317</v>
      </c>
      <c r="B339" s="6" t="s">
        <v>445</v>
      </c>
      <c r="C339" s="6" t="s">
        <v>1336</v>
      </c>
      <c r="D339" s="6" t="s">
        <v>455</v>
      </c>
      <c r="E339" s="6">
        <v>2004</v>
      </c>
      <c r="F339" s="6"/>
      <c r="G339" s="6" t="s">
        <v>1270</v>
      </c>
      <c r="H339" s="6" t="s">
        <v>443</v>
      </c>
      <c r="I339" s="6">
        <v>1</v>
      </c>
      <c r="J339" s="29" t="str">
        <f>VLOOKUP(H339,AddInfo!$A:$H,5,FALSE)</f>
        <v>indirect</v>
      </c>
    </row>
    <row r="340" spans="1:11" x14ac:dyDescent="0.25">
      <c r="A340" s="6">
        <v>312</v>
      </c>
      <c r="B340" s="6" t="s">
        <v>457</v>
      </c>
      <c r="C340" s="6" t="s">
        <v>456</v>
      </c>
      <c r="D340" s="6" t="s">
        <v>455</v>
      </c>
      <c r="E340" s="6">
        <v>2004</v>
      </c>
      <c r="F340" s="6"/>
      <c r="G340" s="6" t="s">
        <v>1270</v>
      </c>
      <c r="H340" s="6" t="s">
        <v>454</v>
      </c>
      <c r="I340" s="6">
        <v>1</v>
      </c>
      <c r="J340" s="29" t="str">
        <f>VLOOKUP(H340,AddInfo!$A:$H,5,FALSE)</f>
        <v>indirect</v>
      </c>
    </row>
    <row r="341" spans="1:11" x14ac:dyDescent="0.25">
      <c r="A341" s="6">
        <v>313</v>
      </c>
      <c r="B341" s="6" t="s">
        <v>460</v>
      </c>
      <c r="C341" s="6" t="s">
        <v>1334</v>
      </c>
      <c r="D341" s="6" t="s">
        <v>455</v>
      </c>
      <c r="E341" s="6">
        <v>2004</v>
      </c>
      <c r="F341" s="6"/>
      <c r="G341" s="6" t="s">
        <v>1270</v>
      </c>
      <c r="H341" s="29" t="s">
        <v>458</v>
      </c>
      <c r="I341" s="6">
        <v>1</v>
      </c>
      <c r="J341" s="29" t="str">
        <f>VLOOKUP(H341,AddInfo!$A:$H,5,FALSE)</f>
        <v>indirect</v>
      </c>
    </row>
    <row r="342" spans="1:11" x14ac:dyDescent="0.25">
      <c r="A342" s="29">
        <v>314</v>
      </c>
      <c r="B342" s="29" t="s">
        <v>463</v>
      </c>
      <c r="C342" s="29" t="s">
        <v>1335</v>
      </c>
      <c r="D342" s="29" t="s">
        <v>455</v>
      </c>
      <c r="E342" s="29">
        <v>2004</v>
      </c>
      <c r="F342" s="29"/>
      <c r="G342" s="29" t="s">
        <v>1270</v>
      </c>
      <c r="H342" s="29" t="s">
        <v>461</v>
      </c>
      <c r="I342" s="29">
        <v>1</v>
      </c>
      <c r="J342" s="29" t="str">
        <f>VLOOKUP(H342,AddInfo!$A:$H,5,FALSE)</f>
        <v>indirect</v>
      </c>
    </row>
    <row r="343" spans="1:11" x14ac:dyDescent="0.25">
      <c r="A343" s="29">
        <v>316</v>
      </c>
      <c r="B343" s="29" t="s">
        <v>448</v>
      </c>
      <c r="C343" s="29" t="s">
        <v>447</v>
      </c>
      <c r="D343" s="29" t="s">
        <v>455</v>
      </c>
      <c r="E343" s="29">
        <v>2004</v>
      </c>
      <c r="F343" s="29"/>
      <c r="G343" s="29" t="s">
        <v>1270</v>
      </c>
      <c r="H343" s="29" t="s">
        <v>446</v>
      </c>
      <c r="I343" s="29">
        <v>1</v>
      </c>
      <c r="J343" s="29" t="str">
        <f>VLOOKUP(H343,AddInfo!$A:$H,5,FALSE)</f>
        <v>indirect</v>
      </c>
      <c r="K343" s="29"/>
    </row>
    <row r="344" spans="1:11" x14ac:dyDescent="0.25">
      <c r="A344" s="29">
        <v>315</v>
      </c>
      <c r="B344" s="29" t="s">
        <v>451</v>
      </c>
      <c r="C344" s="29" t="s">
        <v>450</v>
      </c>
      <c r="D344" s="29" t="s">
        <v>455</v>
      </c>
      <c r="E344" s="29">
        <v>2004</v>
      </c>
      <c r="F344" s="29"/>
      <c r="G344" s="29" t="s">
        <v>1270</v>
      </c>
      <c r="H344" s="29" t="s">
        <v>449</v>
      </c>
      <c r="I344" s="29">
        <v>1</v>
      </c>
      <c r="J344" s="29" t="str">
        <f>VLOOKUP(H344,AddInfo!$A:$H,5,FALSE)</f>
        <v>indirect</v>
      </c>
      <c r="K344" s="29"/>
    </row>
    <row r="345" spans="1:11" x14ac:dyDescent="0.25">
      <c r="A345" s="29">
        <v>115</v>
      </c>
      <c r="B345" s="29" t="s">
        <v>1794</v>
      </c>
      <c r="C345" s="29" t="s">
        <v>1795</v>
      </c>
      <c r="D345" s="29" t="s">
        <v>1233</v>
      </c>
      <c r="E345" s="29">
        <v>2007</v>
      </c>
      <c r="F345" s="29"/>
      <c r="G345" s="29" t="s">
        <v>1328</v>
      </c>
      <c r="H345" s="3" t="s">
        <v>3093</v>
      </c>
      <c r="I345" s="29">
        <v>1</v>
      </c>
      <c r="J345" s="29" t="str">
        <f>VLOOKUP(H345,AddInfo!$A:$H,5,FALSE)</f>
        <v>indirect</v>
      </c>
    </row>
    <row r="346" spans="1:11" s="17" customFormat="1" x14ac:dyDescent="0.25">
      <c r="A346" s="29">
        <v>116</v>
      </c>
      <c r="B346" s="29" t="s">
        <v>1796</v>
      </c>
      <c r="C346" s="29" t="s">
        <v>1795</v>
      </c>
      <c r="D346" s="29" t="s">
        <v>1233</v>
      </c>
      <c r="E346" s="29">
        <v>2007</v>
      </c>
      <c r="F346" s="29"/>
      <c r="G346" s="29" t="s">
        <v>1328</v>
      </c>
      <c r="H346" s="26" t="s">
        <v>3093</v>
      </c>
      <c r="I346" s="29">
        <v>6</v>
      </c>
      <c r="J346" s="29" t="str">
        <f>VLOOKUP(H346,AddInfo!$A:$H,5,FALSE)</f>
        <v>indirect</v>
      </c>
      <c r="K346" s="29"/>
    </row>
    <row r="347" spans="1:11" s="17" customFormat="1" x14ac:dyDescent="0.25">
      <c r="A347" s="29">
        <v>117</v>
      </c>
      <c r="B347" s="29" t="s">
        <v>1797</v>
      </c>
      <c r="C347" s="29" t="s">
        <v>1795</v>
      </c>
      <c r="D347" s="29" t="s">
        <v>1233</v>
      </c>
      <c r="E347" s="29">
        <v>2007</v>
      </c>
      <c r="F347" s="29"/>
      <c r="G347" s="29" t="s">
        <v>1328</v>
      </c>
      <c r="H347" s="3" t="s">
        <v>3093</v>
      </c>
      <c r="I347" s="29">
        <v>12</v>
      </c>
      <c r="J347" s="29" t="str">
        <f>VLOOKUP(H347,AddInfo!$A:$H,5,FALSE)</f>
        <v>indirect</v>
      </c>
      <c r="K347" s="29"/>
    </row>
    <row r="348" spans="1:11" s="17" customFormat="1" x14ac:dyDescent="0.25">
      <c r="A348" s="29">
        <v>100</v>
      </c>
      <c r="B348" s="29" t="s">
        <v>1760</v>
      </c>
      <c r="C348" s="29" t="s">
        <v>1761</v>
      </c>
      <c r="D348" s="29" t="s">
        <v>676</v>
      </c>
      <c r="E348" s="29">
        <v>2011</v>
      </c>
      <c r="F348" s="29"/>
      <c r="G348" s="29" t="s">
        <v>1328</v>
      </c>
      <c r="H348" s="3" t="s">
        <v>3094</v>
      </c>
      <c r="I348" s="29">
        <v>1</v>
      </c>
      <c r="J348" s="29" t="str">
        <f>VLOOKUP(H348,AddInfo!$A:$H,5,FALSE)</f>
        <v>indirect</v>
      </c>
      <c r="K348" s="29"/>
    </row>
    <row r="349" spans="1:11" x14ac:dyDescent="0.25">
      <c r="A349" s="29">
        <v>101</v>
      </c>
      <c r="B349" s="29" t="s">
        <v>1762</v>
      </c>
      <c r="C349" s="29" t="s">
        <v>1761</v>
      </c>
      <c r="D349" s="29" t="s">
        <v>676</v>
      </c>
      <c r="E349" s="29">
        <v>2011</v>
      </c>
      <c r="F349" s="29"/>
      <c r="G349" s="29" t="s">
        <v>1328</v>
      </c>
      <c r="H349" s="26" t="s">
        <v>3094</v>
      </c>
      <c r="I349" s="29">
        <v>6</v>
      </c>
      <c r="J349" s="29" t="str">
        <f>VLOOKUP(H349,AddInfo!$A:$H,5,FALSE)</f>
        <v>indirect</v>
      </c>
    </row>
    <row r="350" spans="1:11" x14ac:dyDescent="0.25">
      <c r="A350" s="29">
        <v>102</v>
      </c>
      <c r="B350" s="29" t="s">
        <v>1763</v>
      </c>
      <c r="C350" s="29" t="s">
        <v>1761</v>
      </c>
      <c r="D350" s="29" t="s">
        <v>676</v>
      </c>
      <c r="E350" s="29">
        <v>2011</v>
      </c>
      <c r="F350" s="29"/>
      <c r="G350" s="29" t="s">
        <v>1328</v>
      </c>
      <c r="H350" s="3" t="s">
        <v>3094</v>
      </c>
      <c r="I350" s="29">
        <v>12</v>
      </c>
      <c r="J350" s="29" t="str">
        <f>VLOOKUP(H350,AddInfo!$A:$H,5,FALSE)</f>
        <v>indirect</v>
      </c>
    </row>
    <row r="351" spans="1:11" x14ac:dyDescent="0.25">
      <c r="A351" s="29">
        <v>75</v>
      </c>
      <c r="B351" s="29" t="s">
        <v>1472</v>
      </c>
      <c r="C351" s="29" t="s">
        <v>1473</v>
      </c>
      <c r="D351" s="29" t="s">
        <v>178</v>
      </c>
      <c r="E351" s="29">
        <v>1983</v>
      </c>
      <c r="F351" s="29"/>
      <c r="G351" s="29" t="s">
        <v>1328</v>
      </c>
      <c r="H351" s="3" t="s">
        <v>3082</v>
      </c>
      <c r="I351" s="29">
        <v>1</v>
      </c>
      <c r="J351" s="29" t="str">
        <f>VLOOKUP(H351,AddInfo!$A:$H,5,FALSE)</f>
        <v>indirect</v>
      </c>
      <c r="K351" s="30"/>
    </row>
    <row r="352" spans="1:11" x14ac:dyDescent="0.25">
      <c r="A352" s="29">
        <v>76</v>
      </c>
      <c r="B352" s="29" t="s">
        <v>1474</v>
      </c>
      <c r="C352" s="29" t="s">
        <v>1473</v>
      </c>
      <c r="D352" s="29" t="s">
        <v>178</v>
      </c>
      <c r="E352" s="29">
        <v>1983</v>
      </c>
      <c r="F352" s="29"/>
      <c r="G352" s="29" t="s">
        <v>1328</v>
      </c>
      <c r="H352" s="26" t="s">
        <v>3082</v>
      </c>
      <c r="I352" s="29">
        <v>6</v>
      </c>
      <c r="J352" s="29" t="str">
        <f>VLOOKUP(H352,AddInfo!$A:$H,5,FALSE)</f>
        <v>indirect</v>
      </c>
      <c r="K352" s="30"/>
    </row>
    <row r="353" spans="1:11" x14ac:dyDescent="0.25">
      <c r="A353" s="29">
        <v>77</v>
      </c>
      <c r="B353" s="29" t="s">
        <v>1475</v>
      </c>
      <c r="C353" s="29" t="s">
        <v>1473</v>
      </c>
      <c r="D353" s="29" t="s">
        <v>178</v>
      </c>
      <c r="E353" s="29">
        <v>1983</v>
      </c>
      <c r="F353" s="29"/>
      <c r="G353" s="29" t="s">
        <v>1328</v>
      </c>
      <c r="H353" s="3" t="s">
        <v>3082</v>
      </c>
      <c r="I353" s="29">
        <v>12</v>
      </c>
      <c r="J353" s="29" t="str">
        <f>VLOOKUP(H353,AddInfo!$A:$H,5,FALSE)</f>
        <v>indirect</v>
      </c>
    </row>
    <row r="354" spans="1:11" x14ac:dyDescent="0.25">
      <c r="A354" s="29">
        <v>280</v>
      </c>
      <c r="B354" s="29" t="s">
        <v>19</v>
      </c>
      <c r="C354" s="29" t="s">
        <v>1271</v>
      </c>
      <c r="D354" s="29" t="s">
        <v>12</v>
      </c>
      <c r="E354" s="29">
        <v>1998</v>
      </c>
      <c r="F354" s="29"/>
      <c r="G354" s="29" t="s">
        <v>1270</v>
      </c>
      <c r="H354" s="29" t="s">
        <v>17</v>
      </c>
      <c r="I354" s="29">
        <v>12</v>
      </c>
      <c r="J354" s="29" t="str">
        <f>VLOOKUP(H354,AddInfo!$A:$H,5,FALSE)</f>
        <v>indirect</v>
      </c>
    </row>
    <row r="355" spans="1:11" x14ac:dyDescent="0.25">
      <c r="A355" s="15">
        <v>217</v>
      </c>
      <c r="B355" s="15" t="s">
        <v>244</v>
      </c>
      <c r="C355" s="15" t="s">
        <v>1503</v>
      </c>
      <c r="D355" s="15" t="s">
        <v>1252</v>
      </c>
      <c r="E355" s="15">
        <v>2008</v>
      </c>
      <c r="F355" s="15"/>
      <c r="G355" s="15" t="s">
        <v>113</v>
      </c>
      <c r="H355" s="15" t="s">
        <v>3138</v>
      </c>
      <c r="I355" s="15">
        <v>1</v>
      </c>
      <c r="J355" s="29" t="str">
        <f>VLOOKUP(H355,AddInfo!$A:$H,5,FALSE)</f>
        <v>indirect</v>
      </c>
      <c r="K355" s="15"/>
    </row>
    <row r="356" spans="1:11" x14ac:dyDescent="0.25">
      <c r="A356" s="30">
        <v>124</v>
      </c>
      <c r="B356" s="30" t="s">
        <v>1722</v>
      </c>
      <c r="C356" s="30" t="s">
        <v>1723</v>
      </c>
      <c r="D356" s="30" t="s">
        <v>623</v>
      </c>
      <c r="E356" s="30">
        <v>1996</v>
      </c>
      <c r="F356" s="30"/>
      <c r="G356" s="30" t="s">
        <v>1328</v>
      </c>
      <c r="H356" s="30" t="s">
        <v>4969</v>
      </c>
      <c r="I356" s="30">
        <v>1</v>
      </c>
      <c r="J356" s="29" t="str">
        <f>VLOOKUP(H356,AddInfo!$A:$H,5,FALSE)</f>
        <v>indirect</v>
      </c>
    </row>
    <row r="357" spans="1:11" x14ac:dyDescent="0.25">
      <c r="A357" s="15">
        <v>125</v>
      </c>
      <c r="B357" s="15" t="s">
        <v>1724</v>
      </c>
      <c r="C357" s="15" t="s">
        <v>1723</v>
      </c>
      <c r="D357" s="15" t="s">
        <v>623</v>
      </c>
      <c r="E357" s="15">
        <v>1996</v>
      </c>
      <c r="F357" s="15"/>
      <c r="G357" s="15" t="s">
        <v>1328</v>
      </c>
      <c r="H357" s="30" t="s">
        <v>4969</v>
      </c>
      <c r="I357" s="15">
        <v>6</v>
      </c>
      <c r="J357" s="29" t="str">
        <f>VLOOKUP(H357,AddInfo!$A:$H,5,FALSE)</f>
        <v>indirect</v>
      </c>
    </row>
    <row r="358" spans="1:11" x14ac:dyDescent="0.25">
      <c r="A358" s="15">
        <v>126</v>
      </c>
      <c r="B358" s="15" t="s">
        <v>1725</v>
      </c>
      <c r="C358" s="15" t="s">
        <v>1723</v>
      </c>
      <c r="D358" s="15" t="s">
        <v>623</v>
      </c>
      <c r="E358" s="15">
        <v>1996</v>
      </c>
      <c r="F358" s="15"/>
      <c r="G358" s="15" t="s">
        <v>1328</v>
      </c>
      <c r="H358" s="30" t="s">
        <v>4969</v>
      </c>
      <c r="I358" s="15">
        <v>12</v>
      </c>
      <c r="J358" s="29" t="str">
        <f>VLOOKUP(H358,AddInfo!$A:$H,5,FALSE)</f>
        <v>indirect</v>
      </c>
    </row>
    <row r="359" spans="1:11" x14ac:dyDescent="0.25">
      <c r="A359" s="30">
        <v>319</v>
      </c>
      <c r="B359" s="30" t="s">
        <v>1616</v>
      </c>
      <c r="C359" s="30" t="s">
        <v>1617</v>
      </c>
      <c r="D359" s="30" t="s">
        <v>1258</v>
      </c>
      <c r="E359" s="30">
        <v>2006</v>
      </c>
      <c r="F359" s="30"/>
      <c r="G359" s="30" t="s">
        <v>1270</v>
      </c>
      <c r="H359" s="30" t="s">
        <v>3166</v>
      </c>
      <c r="I359" s="30">
        <v>12</v>
      </c>
      <c r="J359" s="29" t="str">
        <f>VLOOKUP(H359,AddInfo!$A:$H,5,FALSE)</f>
        <v>indirect</v>
      </c>
    </row>
    <row r="360" spans="1:11" x14ac:dyDescent="0.25">
      <c r="A360" s="30">
        <v>194</v>
      </c>
      <c r="B360" s="30" t="s">
        <v>1784</v>
      </c>
      <c r="C360" s="30" t="s">
        <v>1785</v>
      </c>
      <c r="D360" s="30" t="s">
        <v>714</v>
      </c>
      <c r="E360" s="30">
        <v>2013</v>
      </c>
      <c r="F360" s="30"/>
      <c r="G360" s="30" t="s">
        <v>113</v>
      </c>
      <c r="H360" s="30" t="s">
        <v>3140</v>
      </c>
      <c r="I360" s="30">
        <v>1</v>
      </c>
      <c r="J360" s="29" t="str">
        <f>VLOOKUP(H360,AddInfo!$A:$H,5,FALSE)</f>
        <v>indirect</v>
      </c>
    </row>
    <row r="361" spans="1:11" x14ac:dyDescent="0.25">
      <c r="A361" s="30">
        <v>195</v>
      </c>
      <c r="B361" s="30" t="s">
        <v>1786</v>
      </c>
      <c r="C361" s="30" t="s">
        <v>3141</v>
      </c>
      <c r="D361" s="30" t="s">
        <v>714</v>
      </c>
      <c r="E361" s="30">
        <v>2013</v>
      </c>
      <c r="F361" s="30"/>
      <c r="G361" s="30" t="s">
        <v>113</v>
      </c>
      <c r="H361" s="30" t="s">
        <v>3167</v>
      </c>
      <c r="I361" s="30">
        <v>1</v>
      </c>
      <c r="J361" s="29" t="str">
        <f>VLOOKUP(H361,AddInfo!$A:$H,5,FALSE)</f>
        <v>indirect</v>
      </c>
    </row>
    <row r="362" spans="1:11" x14ac:dyDescent="0.25">
      <c r="A362" s="30">
        <v>196</v>
      </c>
      <c r="B362" s="30" t="s">
        <v>1787</v>
      </c>
      <c r="C362" s="30" t="s">
        <v>3141</v>
      </c>
      <c r="D362" s="30" t="s">
        <v>714</v>
      </c>
      <c r="E362" s="30">
        <v>2013</v>
      </c>
      <c r="F362" s="30"/>
      <c r="G362" s="30" t="s">
        <v>113</v>
      </c>
      <c r="H362" s="30" t="s">
        <v>3167</v>
      </c>
      <c r="I362" s="30">
        <v>6</v>
      </c>
      <c r="J362" s="29" t="str">
        <f>VLOOKUP(H362,AddInfo!$A:$H,5,FALSE)</f>
        <v>indirect</v>
      </c>
    </row>
    <row r="363" spans="1:11" x14ac:dyDescent="0.25">
      <c r="A363" s="30">
        <v>197</v>
      </c>
      <c r="B363" s="30" t="s">
        <v>1788</v>
      </c>
      <c r="C363" s="30" t="s">
        <v>3141</v>
      </c>
      <c r="D363" s="30" t="s">
        <v>714</v>
      </c>
      <c r="E363" s="30">
        <v>2013</v>
      </c>
      <c r="F363" s="30"/>
      <c r="G363" s="30" t="s">
        <v>113</v>
      </c>
      <c r="H363" s="30" t="s">
        <v>3167</v>
      </c>
      <c r="I363" s="30">
        <v>12</v>
      </c>
      <c r="J363" s="29" t="str">
        <f>VLOOKUP(H363,AddInfo!$A:$H,5,FALSE)</f>
        <v>indirect</v>
      </c>
    </row>
    <row r="364" spans="1:11" x14ac:dyDescent="0.25">
      <c r="A364" s="5">
        <v>136</v>
      </c>
      <c r="B364" s="5" t="s">
        <v>900</v>
      </c>
      <c r="C364" s="5" t="s">
        <v>1383</v>
      </c>
      <c r="D364" s="5" t="s">
        <v>898</v>
      </c>
      <c r="E364" s="5">
        <v>2008</v>
      </c>
      <c r="G364" s="5" t="s">
        <v>863</v>
      </c>
      <c r="H364" s="9" t="s">
        <v>897</v>
      </c>
      <c r="I364" s="6">
        <v>12</v>
      </c>
      <c r="J364" s="29" t="str">
        <f>VLOOKUP(H364,AddInfo!$A:$H,5,FALSE)</f>
        <v>indirect</v>
      </c>
    </row>
    <row r="365" spans="1:11" x14ac:dyDescent="0.25">
      <c r="A365" s="5">
        <v>278</v>
      </c>
      <c r="B365" s="5" t="s">
        <v>38</v>
      </c>
      <c r="C365" s="5" t="s">
        <v>1394</v>
      </c>
      <c r="D365" s="5" t="s">
        <v>12</v>
      </c>
      <c r="E365" s="5">
        <v>1998</v>
      </c>
      <c r="G365" s="5" t="s">
        <v>1270</v>
      </c>
      <c r="H365" s="11" t="s">
        <v>36</v>
      </c>
      <c r="I365" s="6">
        <v>12</v>
      </c>
      <c r="J365" s="29" t="str">
        <f>VLOOKUP(H365,AddInfo!$A:$H,5,FALSE)</f>
        <v>indirect</v>
      </c>
    </row>
    <row r="366" spans="1:11" x14ac:dyDescent="0.25">
      <c r="A366" s="5">
        <v>277</v>
      </c>
      <c r="B366" s="5" t="s">
        <v>23</v>
      </c>
      <c r="C366" s="5" t="s">
        <v>1269</v>
      </c>
      <c r="D366" s="5" t="s">
        <v>12</v>
      </c>
      <c r="E366" s="5">
        <v>1998</v>
      </c>
      <c r="G366" s="5" t="s">
        <v>1270</v>
      </c>
      <c r="H366" s="29" t="s">
        <v>21</v>
      </c>
      <c r="I366" s="6">
        <v>12</v>
      </c>
      <c r="J366" s="29" t="str">
        <f>VLOOKUP(H366,AddInfo!$A:$H,5,FALSE)</f>
        <v>indirect</v>
      </c>
    </row>
    <row r="367" spans="1:11" x14ac:dyDescent="0.25">
      <c r="A367" s="5">
        <v>352</v>
      </c>
      <c r="B367" s="5" t="s">
        <v>1416</v>
      </c>
      <c r="C367" s="5" t="s">
        <v>1417</v>
      </c>
      <c r="D367" s="5" t="s">
        <v>1242</v>
      </c>
      <c r="E367" s="5">
        <v>2006</v>
      </c>
      <c r="G367" s="5" t="s">
        <v>1276</v>
      </c>
      <c r="H367" s="11" t="s">
        <v>3117</v>
      </c>
      <c r="I367" s="6">
        <v>1</v>
      </c>
      <c r="J367" s="29" t="str">
        <f>VLOOKUP(H367,AddInfo!$A:$H,5,FALSE)</f>
        <v>indirect</v>
      </c>
    </row>
    <row r="368" spans="1:11" x14ac:dyDescent="0.25">
      <c r="A368" s="5">
        <v>353</v>
      </c>
      <c r="B368" s="6" t="s">
        <v>1418</v>
      </c>
      <c r="C368" s="5" t="s">
        <v>1417</v>
      </c>
      <c r="D368" s="5" t="s">
        <v>1242</v>
      </c>
      <c r="E368" s="5">
        <v>2006</v>
      </c>
      <c r="G368" s="5" t="s">
        <v>1276</v>
      </c>
      <c r="H368" s="11" t="s">
        <v>3117</v>
      </c>
      <c r="I368" s="6">
        <v>6</v>
      </c>
      <c r="J368" s="29" t="str">
        <f>VLOOKUP(H368,AddInfo!$A:$H,5,FALSE)</f>
        <v>indirect</v>
      </c>
    </row>
    <row r="369" spans="1:11" x14ac:dyDescent="0.25">
      <c r="A369" s="5">
        <v>354</v>
      </c>
      <c r="B369" s="6" t="s">
        <v>1419</v>
      </c>
      <c r="C369" s="5" t="s">
        <v>1417</v>
      </c>
      <c r="D369" s="5" t="s">
        <v>1242</v>
      </c>
      <c r="E369" s="5">
        <v>2006</v>
      </c>
      <c r="G369" s="5" t="s">
        <v>1276</v>
      </c>
      <c r="H369" s="11" t="s">
        <v>3117</v>
      </c>
      <c r="I369" s="6">
        <v>12</v>
      </c>
      <c r="J369" s="29" t="str">
        <f>VLOOKUP(H369,AddInfo!$A:$H,5,FALSE)</f>
        <v>indirect</v>
      </c>
    </row>
    <row r="370" spans="1:11" x14ac:dyDescent="0.25">
      <c r="A370" s="5">
        <v>355</v>
      </c>
      <c r="B370" s="6" t="s">
        <v>1420</v>
      </c>
      <c r="C370" s="5" t="s">
        <v>1421</v>
      </c>
      <c r="D370" s="5" t="s">
        <v>1242</v>
      </c>
      <c r="E370" s="6">
        <v>2006</v>
      </c>
      <c r="G370" s="5" t="s">
        <v>1276</v>
      </c>
      <c r="H370" s="11" t="s">
        <v>3119</v>
      </c>
      <c r="I370" s="6">
        <v>1</v>
      </c>
      <c r="J370" s="29" t="str">
        <f>VLOOKUP(H370,AddInfo!$A:$H,5,FALSE)</f>
        <v>indirect</v>
      </c>
    </row>
    <row r="371" spans="1:11" x14ac:dyDescent="0.25">
      <c r="A371" s="6">
        <v>356</v>
      </c>
      <c r="B371" s="6" t="s">
        <v>1422</v>
      </c>
      <c r="C371" s="6" t="s">
        <v>1421</v>
      </c>
      <c r="D371" s="6" t="s">
        <v>1242</v>
      </c>
      <c r="E371" s="6">
        <v>2006</v>
      </c>
      <c r="F371" s="6"/>
      <c r="G371" s="6" t="s">
        <v>1276</v>
      </c>
      <c r="H371" s="11" t="s">
        <v>3119</v>
      </c>
      <c r="I371" s="6">
        <v>6</v>
      </c>
      <c r="J371" s="29" t="str">
        <f>VLOOKUP(H371,AddInfo!$A:$H,5,FALSE)</f>
        <v>indirect</v>
      </c>
    </row>
    <row r="372" spans="1:11" x14ac:dyDescent="0.25">
      <c r="A372" s="5">
        <v>357</v>
      </c>
      <c r="B372" s="6" t="s">
        <v>1423</v>
      </c>
      <c r="C372" s="5" t="s">
        <v>1421</v>
      </c>
      <c r="D372" s="5" t="s">
        <v>1242</v>
      </c>
      <c r="E372" s="5">
        <v>2006</v>
      </c>
      <c r="G372" s="5" t="s">
        <v>1276</v>
      </c>
      <c r="H372" s="11" t="s">
        <v>3119</v>
      </c>
      <c r="I372" s="6">
        <v>12</v>
      </c>
      <c r="J372" s="29" t="str">
        <f>VLOOKUP(H372,AddInfo!$A:$H,5,FALSE)</f>
        <v>indirect</v>
      </c>
    </row>
    <row r="373" spans="1:11" x14ac:dyDescent="0.25">
      <c r="A373" s="6">
        <v>112</v>
      </c>
      <c r="B373" s="6" t="s">
        <v>474</v>
      </c>
      <c r="C373" s="6" t="s">
        <v>1612</v>
      </c>
      <c r="D373" s="6" t="s">
        <v>465</v>
      </c>
      <c r="E373" s="6">
        <v>1998</v>
      </c>
      <c r="F373" s="6"/>
      <c r="G373" s="6" t="s">
        <v>1328</v>
      </c>
      <c r="H373" s="3" t="s">
        <v>472</v>
      </c>
      <c r="I373" s="6">
        <v>1</v>
      </c>
      <c r="J373" s="29" t="str">
        <f>VLOOKUP(H373,AddInfo!$A:$H,5,FALSE)</f>
        <v>indirect</v>
      </c>
    </row>
    <row r="374" spans="1:11" x14ac:dyDescent="0.25">
      <c r="A374" s="29">
        <v>291</v>
      </c>
      <c r="B374" s="29" t="s">
        <v>1740</v>
      </c>
      <c r="C374" s="29" t="s">
        <v>1741</v>
      </c>
      <c r="D374" s="29" t="s">
        <v>1263</v>
      </c>
      <c r="E374" s="29">
        <v>2001</v>
      </c>
      <c r="F374" s="29"/>
      <c r="G374" s="29" t="s">
        <v>1270</v>
      </c>
      <c r="H374" s="29" t="s">
        <v>3088</v>
      </c>
      <c r="I374" s="29">
        <v>1</v>
      </c>
      <c r="J374" s="29" t="str">
        <f>VLOOKUP(H374,AddInfo!$A:$H,5,FALSE)</f>
        <v>indirect</v>
      </c>
    </row>
    <row r="375" spans="1:11" x14ac:dyDescent="0.25">
      <c r="A375" s="29">
        <v>292</v>
      </c>
      <c r="B375" s="29" t="s">
        <v>1742</v>
      </c>
      <c r="C375" s="29" t="s">
        <v>1741</v>
      </c>
      <c r="D375" s="29" t="s">
        <v>1263</v>
      </c>
      <c r="E375" s="29">
        <v>2001</v>
      </c>
      <c r="F375" s="29"/>
      <c r="G375" s="29" t="s">
        <v>1270</v>
      </c>
      <c r="H375" s="29" t="s">
        <v>3088</v>
      </c>
      <c r="I375" s="29">
        <v>6</v>
      </c>
      <c r="J375" s="29" t="str">
        <f>VLOOKUP(H375,AddInfo!$A:$H,5,FALSE)</f>
        <v>indirect</v>
      </c>
    </row>
    <row r="376" spans="1:11" x14ac:dyDescent="0.25">
      <c r="A376" s="29">
        <v>293</v>
      </c>
      <c r="B376" s="29" t="s">
        <v>1743</v>
      </c>
      <c r="C376" s="29" t="s">
        <v>1741</v>
      </c>
      <c r="D376" s="29" t="s">
        <v>1263</v>
      </c>
      <c r="E376" s="29">
        <v>2001</v>
      </c>
      <c r="F376" s="29"/>
      <c r="G376" s="29" t="s">
        <v>1270</v>
      </c>
      <c r="H376" s="29" t="s">
        <v>3088</v>
      </c>
      <c r="I376" s="29">
        <v>12</v>
      </c>
      <c r="J376" s="29" t="str">
        <f>VLOOKUP(H376,AddInfo!$A:$H,5,FALSE)</f>
        <v>indirect</v>
      </c>
    </row>
    <row r="377" spans="1:11" x14ac:dyDescent="0.25">
      <c r="A377" s="29">
        <v>281</v>
      </c>
      <c r="B377" s="29" t="s">
        <v>28</v>
      </c>
      <c r="C377" s="29" t="s">
        <v>1272</v>
      </c>
      <c r="D377" s="29" t="s">
        <v>12</v>
      </c>
      <c r="E377" s="29">
        <v>1998</v>
      </c>
      <c r="F377" s="29"/>
      <c r="G377" s="29" t="s">
        <v>1270</v>
      </c>
      <c r="H377" s="8" t="s">
        <v>26</v>
      </c>
      <c r="I377" s="29">
        <v>12</v>
      </c>
      <c r="J377" s="29" t="str">
        <f>VLOOKUP(H377,AddInfo!$A:$H,5,FALSE)</f>
        <v>indirect</v>
      </c>
    </row>
    <row r="378" spans="1:11" x14ac:dyDescent="0.25">
      <c r="A378" s="29">
        <v>64</v>
      </c>
      <c r="B378" s="29" t="s">
        <v>1482</v>
      </c>
      <c r="C378" s="29" t="s">
        <v>1483</v>
      </c>
      <c r="D378" s="29" t="s">
        <v>197</v>
      </c>
      <c r="E378" s="29">
        <v>1988</v>
      </c>
      <c r="F378" s="29"/>
      <c r="G378" s="29" t="s">
        <v>1328</v>
      </c>
      <c r="H378" s="29" t="s">
        <v>3083</v>
      </c>
      <c r="I378" s="29">
        <v>1</v>
      </c>
      <c r="J378" s="29" t="str">
        <f>VLOOKUP(H378,AddInfo!$A:$H,5,FALSE)</f>
        <v>indirect</v>
      </c>
    </row>
    <row r="379" spans="1:11" x14ac:dyDescent="0.25">
      <c r="A379" s="5">
        <v>65</v>
      </c>
      <c r="B379" s="5" t="s">
        <v>1484</v>
      </c>
      <c r="C379" s="5" t="s">
        <v>1483</v>
      </c>
      <c r="D379" s="5" t="s">
        <v>197</v>
      </c>
      <c r="E379" s="6">
        <v>1988</v>
      </c>
      <c r="G379" s="5" t="s">
        <v>1328</v>
      </c>
      <c r="H379" s="29" t="s">
        <v>3083</v>
      </c>
      <c r="I379" s="6">
        <v>6</v>
      </c>
      <c r="J379" s="29" t="str">
        <f>VLOOKUP(H379,AddInfo!$A:$H,5,FALSE)</f>
        <v>indirect</v>
      </c>
    </row>
    <row r="380" spans="1:11" x14ac:dyDescent="0.25">
      <c r="A380" s="5">
        <v>66</v>
      </c>
      <c r="B380" s="5" t="s">
        <v>1485</v>
      </c>
      <c r="C380" s="5" t="s">
        <v>1483</v>
      </c>
      <c r="D380" s="6" t="s">
        <v>197</v>
      </c>
      <c r="E380" s="6">
        <v>1988</v>
      </c>
      <c r="G380" s="5" t="s">
        <v>1328</v>
      </c>
      <c r="H380" s="29" t="s">
        <v>3083</v>
      </c>
      <c r="I380" s="6">
        <v>12</v>
      </c>
      <c r="J380" s="29" t="str">
        <f>VLOOKUP(H380,AddInfo!$A:$H,5,FALSE)</f>
        <v>indirect</v>
      </c>
    </row>
    <row r="381" spans="1:11" x14ac:dyDescent="0.25">
      <c r="A381" s="5">
        <v>282</v>
      </c>
      <c r="B381" s="5" t="s">
        <v>1579</v>
      </c>
      <c r="C381" s="5" t="s">
        <v>1580</v>
      </c>
      <c r="D381" s="5" t="s">
        <v>1232</v>
      </c>
      <c r="E381" s="5">
        <v>2001</v>
      </c>
      <c r="G381" s="5" t="s">
        <v>1270</v>
      </c>
      <c r="H381" s="29" t="s">
        <v>402</v>
      </c>
      <c r="I381" s="6">
        <v>1</v>
      </c>
      <c r="J381" s="29" t="str">
        <f>VLOOKUP(H381,AddInfo!$A:$H,5,FALSE)</f>
        <v>indirect</v>
      </c>
      <c r="K381" s="30"/>
    </row>
    <row r="382" spans="1:11" x14ac:dyDescent="0.25">
      <c r="A382" s="5">
        <v>283</v>
      </c>
      <c r="B382" s="5" t="s">
        <v>1581</v>
      </c>
      <c r="C382" s="5" t="s">
        <v>1580</v>
      </c>
      <c r="D382" s="5" t="s">
        <v>1232</v>
      </c>
      <c r="E382" s="5">
        <v>2001</v>
      </c>
      <c r="G382" s="5" t="s">
        <v>1270</v>
      </c>
      <c r="H382" s="29" t="s">
        <v>402</v>
      </c>
      <c r="I382" s="6">
        <v>6</v>
      </c>
      <c r="J382" s="29" t="str">
        <f>VLOOKUP(H382,AddInfo!$A:$H,5,FALSE)</f>
        <v>indirect</v>
      </c>
      <c r="K382" s="30"/>
    </row>
    <row r="383" spans="1:11" x14ac:dyDescent="0.25">
      <c r="A383" s="5">
        <v>284</v>
      </c>
      <c r="B383" s="5" t="s">
        <v>1582</v>
      </c>
      <c r="C383" s="5" t="s">
        <v>1580</v>
      </c>
      <c r="D383" s="5" t="s">
        <v>1232</v>
      </c>
      <c r="E383" s="5">
        <v>2001</v>
      </c>
      <c r="G383" s="5" t="s">
        <v>1270</v>
      </c>
      <c r="H383" s="29" t="s">
        <v>402</v>
      </c>
      <c r="I383" s="6">
        <v>12</v>
      </c>
      <c r="J383" s="29" t="str">
        <f>VLOOKUP(H383,AddInfo!$A:$H,5,FALSE)</f>
        <v>indirect</v>
      </c>
      <c r="K383" s="30"/>
    </row>
    <row r="384" spans="1:11" x14ac:dyDescent="0.25">
      <c r="A384" s="5">
        <v>119</v>
      </c>
      <c r="B384" s="5" t="s">
        <v>1799</v>
      </c>
      <c r="C384" s="5" t="s">
        <v>1800</v>
      </c>
      <c r="D384" s="5" t="s">
        <v>1233</v>
      </c>
      <c r="E384" s="5">
        <v>2007</v>
      </c>
      <c r="G384" s="5" t="s">
        <v>1328</v>
      </c>
      <c r="H384" s="29" t="s">
        <v>3089</v>
      </c>
      <c r="I384" s="6">
        <v>1</v>
      </c>
      <c r="J384" s="29" t="str">
        <f>VLOOKUP(H384,AddInfo!$A:$H,5,FALSE)</f>
        <v>indirect</v>
      </c>
    </row>
    <row r="385" spans="1:11" x14ac:dyDescent="0.25">
      <c r="A385" s="5">
        <v>120</v>
      </c>
      <c r="B385" s="5" t="s">
        <v>1801</v>
      </c>
      <c r="C385" s="5" t="s">
        <v>1800</v>
      </c>
      <c r="D385" s="5" t="s">
        <v>1233</v>
      </c>
      <c r="E385" s="5">
        <v>2007</v>
      </c>
      <c r="G385" s="5" t="s">
        <v>1328</v>
      </c>
      <c r="H385" s="29" t="s">
        <v>3089</v>
      </c>
      <c r="I385" s="6">
        <v>6</v>
      </c>
      <c r="J385" s="29" t="str">
        <f>VLOOKUP(H385,AddInfo!$A:$H,5,FALSE)</f>
        <v>indirect</v>
      </c>
    </row>
    <row r="386" spans="1:11" x14ac:dyDescent="0.25">
      <c r="A386" s="5">
        <v>121</v>
      </c>
      <c r="B386" s="5" t="s">
        <v>1802</v>
      </c>
      <c r="C386" s="5" t="s">
        <v>1800</v>
      </c>
      <c r="D386" s="6" t="s">
        <v>1233</v>
      </c>
      <c r="E386" s="5">
        <v>2007</v>
      </c>
      <c r="G386" s="5" t="s">
        <v>1328</v>
      </c>
      <c r="H386" s="29" t="s">
        <v>3089</v>
      </c>
      <c r="I386" s="6">
        <v>12</v>
      </c>
      <c r="J386" s="29" t="str">
        <f>VLOOKUP(H386,AddInfo!$A:$H,5,FALSE)</f>
        <v>indirect</v>
      </c>
    </row>
    <row r="387" spans="1:11" x14ac:dyDescent="0.25">
      <c r="A387" s="5">
        <v>94</v>
      </c>
      <c r="B387" s="5" t="s">
        <v>1487</v>
      </c>
      <c r="C387" s="5" t="s">
        <v>1488</v>
      </c>
      <c r="D387" s="5" t="s">
        <v>1249</v>
      </c>
      <c r="E387" s="5">
        <v>2007</v>
      </c>
      <c r="G387" s="5" t="s">
        <v>1328</v>
      </c>
      <c r="H387" s="29" t="s">
        <v>3090</v>
      </c>
      <c r="I387" s="6">
        <v>1</v>
      </c>
      <c r="J387" s="29" t="str">
        <f>VLOOKUP(H387,AddInfo!$A:$H,5,FALSE)</f>
        <v>indirect</v>
      </c>
      <c r="K387" s="30"/>
    </row>
    <row r="388" spans="1:11" x14ac:dyDescent="0.25">
      <c r="A388" s="6">
        <v>95</v>
      </c>
      <c r="B388" s="6" t="s">
        <v>1489</v>
      </c>
      <c r="C388" s="6" t="s">
        <v>1488</v>
      </c>
      <c r="D388" s="6" t="s">
        <v>1249</v>
      </c>
      <c r="E388" s="6">
        <v>2007</v>
      </c>
      <c r="F388" s="6"/>
      <c r="G388" s="6" t="s">
        <v>1328</v>
      </c>
      <c r="H388" s="29" t="s">
        <v>3090</v>
      </c>
      <c r="I388" s="6">
        <v>6</v>
      </c>
      <c r="J388" s="29" t="str">
        <f>VLOOKUP(H388,AddInfo!$A:$H,5,FALSE)</f>
        <v>indirect</v>
      </c>
      <c r="K388" s="30"/>
    </row>
    <row r="389" spans="1:11" x14ac:dyDescent="0.25">
      <c r="A389" s="5">
        <v>96</v>
      </c>
      <c r="B389" s="5" t="s">
        <v>1490</v>
      </c>
      <c r="C389" s="5" t="s">
        <v>1488</v>
      </c>
      <c r="D389" s="5" t="s">
        <v>1249</v>
      </c>
      <c r="E389" s="5">
        <v>2007</v>
      </c>
      <c r="G389" s="5" t="s">
        <v>1328</v>
      </c>
      <c r="H389" s="29" t="s">
        <v>3090</v>
      </c>
      <c r="I389" s="6">
        <v>12</v>
      </c>
      <c r="J389" s="29" t="str">
        <f>VLOOKUP(H389,AddInfo!$A:$H,5,FALSE)</f>
        <v>indirect</v>
      </c>
    </row>
    <row r="390" spans="1:11" x14ac:dyDescent="0.25">
      <c r="A390" s="30">
        <v>199</v>
      </c>
      <c r="B390" s="30" t="s">
        <v>1595</v>
      </c>
      <c r="C390" s="30" t="s">
        <v>1596</v>
      </c>
      <c r="D390" s="30" t="s">
        <v>1594</v>
      </c>
      <c r="E390" s="30">
        <v>2015</v>
      </c>
      <c r="F390" s="30"/>
      <c r="G390" s="30" t="s">
        <v>113</v>
      </c>
      <c r="H390" s="30" t="s">
        <v>3151</v>
      </c>
      <c r="I390" s="30">
        <v>1</v>
      </c>
      <c r="J390" s="29" t="str">
        <f>VLOOKUP(H390,AddInfo!$A:$H,5,FALSE)</f>
        <v>indirect</v>
      </c>
    </row>
    <row r="391" spans="1:11" x14ac:dyDescent="0.25">
      <c r="A391" s="30">
        <v>200</v>
      </c>
      <c r="B391" s="30" t="s">
        <v>1597</v>
      </c>
      <c r="C391" s="30" t="s">
        <v>3152</v>
      </c>
      <c r="D391" s="30" t="s">
        <v>1594</v>
      </c>
      <c r="E391" s="30">
        <v>2015</v>
      </c>
      <c r="F391" s="30"/>
      <c r="G391" s="30" t="s">
        <v>113</v>
      </c>
      <c r="H391" s="30" t="s">
        <v>3153</v>
      </c>
      <c r="I391" s="30">
        <v>1</v>
      </c>
      <c r="J391" s="29" t="str">
        <f>VLOOKUP(H391,AddInfo!$A:$H,5,FALSE)</f>
        <v>indirect</v>
      </c>
    </row>
    <row r="392" spans="1:11" x14ac:dyDescent="0.25">
      <c r="A392" s="30">
        <v>201</v>
      </c>
      <c r="B392" s="30" t="s">
        <v>1598</v>
      </c>
      <c r="C392" s="30" t="s">
        <v>3152</v>
      </c>
      <c r="D392" s="30" t="s">
        <v>1594</v>
      </c>
      <c r="E392" s="30">
        <v>2015</v>
      </c>
      <c r="F392" s="30"/>
      <c r="G392" s="30" t="s">
        <v>113</v>
      </c>
      <c r="H392" s="30" t="s">
        <v>3153</v>
      </c>
      <c r="I392" s="30">
        <v>6</v>
      </c>
      <c r="J392" s="29" t="str">
        <f>VLOOKUP(H392,AddInfo!$A:$H,5,FALSE)</f>
        <v>indirect</v>
      </c>
    </row>
    <row r="393" spans="1:11" x14ac:dyDescent="0.25">
      <c r="A393" s="30">
        <v>202</v>
      </c>
      <c r="B393" s="30" t="s">
        <v>1599</v>
      </c>
      <c r="C393" s="30" t="s">
        <v>3152</v>
      </c>
      <c r="D393" s="30" t="s">
        <v>1594</v>
      </c>
      <c r="E393" s="30">
        <v>2015</v>
      </c>
      <c r="F393" s="30"/>
      <c r="G393" s="30" t="s">
        <v>113</v>
      </c>
      <c r="H393" s="30" t="s">
        <v>3153</v>
      </c>
      <c r="I393" s="30">
        <v>12</v>
      </c>
      <c r="J393" s="29" t="str">
        <f>VLOOKUP(H393,AddInfo!$A:$H,5,FALSE)</f>
        <v>indirect</v>
      </c>
    </row>
    <row r="394" spans="1:11" x14ac:dyDescent="0.25">
      <c r="A394" s="30">
        <v>204</v>
      </c>
      <c r="B394" s="30" t="s">
        <v>1447</v>
      </c>
      <c r="C394" s="30" t="s">
        <v>1448</v>
      </c>
      <c r="D394" s="30" t="s">
        <v>1245</v>
      </c>
      <c r="E394" s="30">
        <v>2016</v>
      </c>
      <c r="F394" s="30"/>
      <c r="G394" s="30" t="s">
        <v>113</v>
      </c>
      <c r="H394" s="30" t="s">
        <v>4965</v>
      </c>
      <c r="I394" s="30">
        <v>1</v>
      </c>
      <c r="J394" s="29" t="str">
        <f>VLOOKUP(H394,AddInfo!$A:$H,5,FALSE)</f>
        <v>indirect</v>
      </c>
    </row>
    <row r="395" spans="1:11" x14ac:dyDescent="0.25">
      <c r="A395" s="30">
        <v>205</v>
      </c>
      <c r="B395" s="30" t="s">
        <v>1449</v>
      </c>
      <c r="C395" s="30" t="s">
        <v>1450</v>
      </c>
      <c r="D395" s="30" t="s">
        <v>1245</v>
      </c>
      <c r="E395" s="30">
        <v>2016</v>
      </c>
      <c r="F395" s="30"/>
      <c r="G395" s="30" t="s">
        <v>113</v>
      </c>
      <c r="H395" s="30" t="s">
        <v>4966</v>
      </c>
      <c r="I395" s="30">
        <v>1</v>
      </c>
      <c r="J395" s="29" t="str">
        <f>VLOOKUP(H395,AddInfo!$A:$H,5,FALSE)</f>
        <v>indirect</v>
      </c>
    </row>
    <row r="396" spans="1:11" x14ac:dyDescent="0.25">
      <c r="A396" s="30">
        <v>206</v>
      </c>
      <c r="B396" s="30" t="s">
        <v>1451</v>
      </c>
      <c r="C396" s="30" t="s">
        <v>1450</v>
      </c>
      <c r="D396" s="30" t="s">
        <v>1245</v>
      </c>
      <c r="E396" s="30">
        <v>2016</v>
      </c>
      <c r="F396" s="30"/>
      <c r="G396" s="30" t="s">
        <v>113</v>
      </c>
      <c r="H396" s="30" t="s">
        <v>4966</v>
      </c>
      <c r="I396" s="30">
        <v>6</v>
      </c>
      <c r="J396" s="29" t="str">
        <f>VLOOKUP(H396,AddInfo!$A:$H,5,FALSE)</f>
        <v>indirect</v>
      </c>
    </row>
    <row r="397" spans="1:11" x14ac:dyDescent="0.25">
      <c r="A397" s="30">
        <v>207</v>
      </c>
      <c r="B397" s="30" t="s">
        <v>1452</v>
      </c>
      <c r="C397" s="30" t="s">
        <v>1450</v>
      </c>
      <c r="D397" s="30" t="s">
        <v>1245</v>
      </c>
      <c r="E397" s="30">
        <v>2016</v>
      </c>
      <c r="F397" s="30"/>
      <c r="G397" s="30" t="s">
        <v>113</v>
      </c>
      <c r="H397" s="30" t="s">
        <v>4966</v>
      </c>
      <c r="I397" s="30">
        <v>12</v>
      </c>
      <c r="J397" s="29" t="str">
        <f>VLOOKUP(H397,AddInfo!$A:$H,5,FALSE)</f>
        <v>indirect</v>
      </c>
    </row>
    <row r="398" spans="1:11" x14ac:dyDescent="0.25">
      <c r="A398" s="5">
        <v>257</v>
      </c>
      <c r="B398" s="5" t="s">
        <v>1778</v>
      </c>
      <c r="C398" s="5" t="s">
        <v>1779</v>
      </c>
      <c r="D398" s="5" t="s">
        <v>714</v>
      </c>
      <c r="E398" s="5">
        <v>2011</v>
      </c>
      <c r="G398" s="5" t="s">
        <v>1270</v>
      </c>
      <c r="H398" s="29" t="s">
        <v>3095</v>
      </c>
      <c r="I398" s="6">
        <v>1</v>
      </c>
      <c r="J398" s="29" t="str">
        <f>VLOOKUP(H398,AddInfo!$A:$H,5,FALSE)</f>
        <v>indirect</v>
      </c>
    </row>
    <row r="399" spans="1:11" x14ac:dyDescent="0.25">
      <c r="A399" s="5">
        <v>258</v>
      </c>
      <c r="B399" s="5" t="s">
        <v>1780</v>
      </c>
      <c r="C399" s="5" t="s">
        <v>1779</v>
      </c>
      <c r="D399" s="5" t="s">
        <v>714</v>
      </c>
      <c r="E399" s="5">
        <v>2011</v>
      </c>
      <c r="G399" s="5" t="s">
        <v>1270</v>
      </c>
      <c r="H399" s="29" t="s">
        <v>3095</v>
      </c>
      <c r="I399" s="6">
        <v>6</v>
      </c>
      <c r="J399" s="29" t="str">
        <f>VLOOKUP(H399,AddInfo!$A:$H,5,FALSE)</f>
        <v>indirect</v>
      </c>
    </row>
    <row r="400" spans="1:11" x14ac:dyDescent="0.25">
      <c r="A400" s="5">
        <v>259</v>
      </c>
      <c r="B400" s="5" t="s">
        <v>1781</v>
      </c>
      <c r="C400" s="5" t="s">
        <v>1779</v>
      </c>
      <c r="D400" s="5" t="s">
        <v>714</v>
      </c>
      <c r="E400" s="5">
        <v>2011</v>
      </c>
      <c r="G400" s="5" t="s">
        <v>1270</v>
      </c>
      <c r="H400" s="29" t="s">
        <v>3095</v>
      </c>
      <c r="I400" s="6">
        <v>12</v>
      </c>
      <c r="J400" s="29" t="str">
        <f>VLOOKUP(H400,AddInfo!$A:$H,5,FALSE)</f>
        <v>indirect</v>
      </c>
    </row>
    <row r="401" spans="1:11" x14ac:dyDescent="0.25">
      <c r="A401" s="30">
        <v>244</v>
      </c>
      <c r="B401" s="30" t="s">
        <v>397</v>
      </c>
      <c r="C401" s="30" t="s">
        <v>1576</v>
      </c>
      <c r="D401" s="30" t="s">
        <v>394</v>
      </c>
      <c r="E401" s="30">
        <v>2013</v>
      </c>
      <c r="F401" s="30"/>
      <c r="G401" s="30" t="s">
        <v>1270</v>
      </c>
      <c r="H401" s="30" t="s">
        <v>4466</v>
      </c>
      <c r="I401" s="6">
        <v>12</v>
      </c>
      <c r="J401" s="29" t="str">
        <f>VLOOKUP(H401,AddInfo!$A:$H,5,FALSE)</f>
        <v>indirect</v>
      </c>
    </row>
    <row r="402" spans="1:11" x14ac:dyDescent="0.25">
      <c r="A402" s="5">
        <v>222</v>
      </c>
      <c r="B402" s="5" t="s">
        <v>1563</v>
      </c>
      <c r="C402" s="5" t="s">
        <v>1564</v>
      </c>
      <c r="D402" s="5" t="s">
        <v>360</v>
      </c>
      <c r="E402" s="5">
        <v>1998</v>
      </c>
      <c r="G402" s="5" t="s">
        <v>113</v>
      </c>
      <c r="H402" s="29" t="s">
        <v>3112</v>
      </c>
      <c r="I402" s="6">
        <v>1</v>
      </c>
      <c r="J402" s="29" t="str">
        <f>VLOOKUP(H402,AddInfo!$A:$H,5,FALSE)</f>
        <v>indirect</v>
      </c>
    </row>
    <row r="403" spans="1:11" x14ac:dyDescent="0.25">
      <c r="A403" s="5">
        <v>223</v>
      </c>
      <c r="B403" s="5" t="s">
        <v>1565</v>
      </c>
      <c r="C403" s="5" t="s">
        <v>1564</v>
      </c>
      <c r="D403" s="5" t="s">
        <v>360</v>
      </c>
      <c r="E403" s="5">
        <v>1998</v>
      </c>
      <c r="G403" s="5" t="s">
        <v>113</v>
      </c>
      <c r="H403" s="29" t="s">
        <v>3112</v>
      </c>
      <c r="I403" s="6">
        <v>6</v>
      </c>
      <c r="J403" s="29" t="str">
        <f>VLOOKUP(H403,AddInfo!$A:$H,5,FALSE)</f>
        <v>indirect</v>
      </c>
      <c r="K403" s="30"/>
    </row>
    <row r="404" spans="1:11" x14ac:dyDescent="0.25">
      <c r="A404" s="5">
        <v>224</v>
      </c>
      <c r="B404" s="5" t="s">
        <v>1566</v>
      </c>
      <c r="C404" s="5" t="s">
        <v>1564</v>
      </c>
      <c r="D404" s="5" t="s">
        <v>360</v>
      </c>
      <c r="E404" s="5">
        <v>1998</v>
      </c>
      <c r="G404" s="5" t="s">
        <v>113</v>
      </c>
      <c r="H404" s="29" t="s">
        <v>3112</v>
      </c>
      <c r="I404" s="6">
        <v>12</v>
      </c>
      <c r="J404" s="29" t="str">
        <f>VLOOKUP(H404,AddInfo!$A:$H,5,FALSE)</f>
        <v>indirect</v>
      </c>
      <c r="K404" s="30"/>
    </row>
    <row r="405" spans="1:11" x14ac:dyDescent="0.25">
      <c r="A405" s="6">
        <v>90</v>
      </c>
      <c r="B405" s="6" t="s">
        <v>1492</v>
      </c>
      <c r="C405" s="6" t="s">
        <v>1493</v>
      </c>
      <c r="D405" s="6" t="s">
        <v>1249</v>
      </c>
      <c r="E405" s="6">
        <v>2007</v>
      </c>
      <c r="F405" s="6"/>
      <c r="G405" s="6" t="s">
        <v>1328</v>
      </c>
      <c r="H405" s="29" t="s">
        <v>3092</v>
      </c>
      <c r="I405" s="6">
        <v>1</v>
      </c>
      <c r="J405" s="29" t="str">
        <f>VLOOKUP(H405,AddInfo!$A:$H,5,FALSE)</f>
        <v>indirect</v>
      </c>
    </row>
    <row r="406" spans="1:11" x14ac:dyDescent="0.25">
      <c r="A406" s="5">
        <v>91</v>
      </c>
      <c r="B406" s="5" t="s">
        <v>1494</v>
      </c>
      <c r="C406" s="5" t="s">
        <v>1493</v>
      </c>
      <c r="D406" s="5" t="s">
        <v>1249</v>
      </c>
      <c r="E406" s="5">
        <v>2007</v>
      </c>
      <c r="G406" s="5" t="s">
        <v>1328</v>
      </c>
      <c r="H406" s="29" t="s">
        <v>3092</v>
      </c>
      <c r="I406" s="6">
        <v>6</v>
      </c>
      <c r="J406" s="29" t="str">
        <f>VLOOKUP(H406,AddInfo!$A:$H,5,FALSE)</f>
        <v>indirect</v>
      </c>
    </row>
    <row r="407" spans="1:11" x14ac:dyDescent="0.25">
      <c r="A407" s="5">
        <v>92</v>
      </c>
      <c r="B407" s="5" t="s">
        <v>1495</v>
      </c>
      <c r="C407" s="5" t="s">
        <v>1493</v>
      </c>
      <c r="D407" s="5" t="s">
        <v>1249</v>
      </c>
      <c r="E407" s="5">
        <v>2007</v>
      </c>
      <c r="G407" s="5" t="s">
        <v>1328</v>
      </c>
      <c r="H407" s="29" t="s">
        <v>3092</v>
      </c>
      <c r="I407" s="6">
        <v>12</v>
      </c>
      <c r="J407" s="29" t="str">
        <f>VLOOKUP(H407,AddInfo!$A:$H,5,FALSE)</f>
        <v>indirect</v>
      </c>
    </row>
    <row r="408" spans="1:11" x14ac:dyDescent="0.25">
      <c r="A408" s="5">
        <v>178</v>
      </c>
      <c r="B408" s="5" t="s">
        <v>843</v>
      </c>
      <c r="C408" s="5" t="s">
        <v>1829</v>
      </c>
      <c r="D408" s="5" t="s">
        <v>1234</v>
      </c>
      <c r="E408" s="5">
        <v>2008</v>
      </c>
      <c r="G408" s="5" t="s">
        <v>113</v>
      </c>
      <c r="H408" s="29" t="s">
        <v>841</v>
      </c>
      <c r="I408" s="6">
        <v>12</v>
      </c>
      <c r="J408" s="29" t="str">
        <f>VLOOKUP(H408,AddInfo!$A:$H,5,FALSE)</f>
        <v>indirect</v>
      </c>
    </row>
    <row r="409" spans="1:11" x14ac:dyDescent="0.25">
      <c r="A409" s="5">
        <v>184</v>
      </c>
      <c r="B409" s="5" t="s">
        <v>1830</v>
      </c>
      <c r="C409" s="5" t="s">
        <v>1831</v>
      </c>
      <c r="D409" s="5" t="s">
        <v>1234</v>
      </c>
      <c r="E409" s="5">
        <v>2008</v>
      </c>
      <c r="G409" s="5" t="s">
        <v>113</v>
      </c>
      <c r="H409" s="29" t="s">
        <v>3103</v>
      </c>
      <c r="I409" s="6">
        <v>1</v>
      </c>
      <c r="J409" s="29" t="str">
        <f>VLOOKUP(H409,AddInfo!$A:$H,5,FALSE)</f>
        <v>indirect</v>
      </c>
    </row>
    <row r="410" spans="1:11" x14ac:dyDescent="0.25">
      <c r="A410" s="5">
        <v>185</v>
      </c>
      <c r="B410" s="5" t="s">
        <v>1832</v>
      </c>
      <c r="C410" s="5" t="s">
        <v>1831</v>
      </c>
      <c r="D410" s="5" t="s">
        <v>1234</v>
      </c>
      <c r="E410" s="5">
        <v>2008</v>
      </c>
      <c r="G410" s="5" t="s">
        <v>113</v>
      </c>
      <c r="H410" s="6" t="s">
        <v>3103</v>
      </c>
      <c r="I410" s="6">
        <v>6</v>
      </c>
      <c r="J410" s="29" t="str">
        <f>VLOOKUP(H410,AddInfo!$A:$H,5,FALSE)</f>
        <v>indirect</v>
      </c>
    </row>
    <row r="411" spans="1:11" x14ac:dyDescent="0.25">
      <c r="A411" s="5">
        <v>186</v>
      </c>
      <c r="B411" s="5" t="s">
        <v>1833</v>
      </c>
      <c r="C411" s="5" t="s">
        <v>1831</v>
      </c>
      <c r="D411" s="5" t="s">
        <v>1234</v>
      </c>
      <c r="E411" s="5">
        <v>2008</v>
      </c>
      <c r="G411" s="5" t="s">
        <v>113</v>
      </c>
      <c r="H411" s="29" t="s">
        <v>3103</v>
      </c>
      <c r="I411" s="6">
        <v>12</v>
      </c>
      <c r="J411" s="29" t="str">
        <f>VLOOKUP(H411,AddInfo!$A:$H,5,FALSE)</f>
        <v>indirect</v>
      </c>
    </row>
    <row r="412" spans="1:11" x14ac:dyDescent="0.25">
      <c r="A412" s="5">
        <v>214</v>
      </c>
      <c r="B412" s="5" t="s">
        <v>1804</v>
      </c>
      <c r="C412" s="5" t="s">
        <v>1805</v>
      </c>
      <c r="D412" s="5" t="s">
        <v>772</v>
      </c>
      <c r="E412" s="5">
        <v>2000</v>
      </c>
      <c r="G412" s="5" t="s">
        <v>113</v>
      </c>
      <c r="H412" s="29" t="s">
        <v>3111</v>
      </c>
      <c r="I412" s="6">
        <v>1</v>
      </c>
      <c r="J412" s="29" t="str">
        <f>VLOOKUP(H412,AddInfo!$A:$H,5,FALSE)</f>
        <v>indirect</v>
      </c>
    </row>
    <row r="413" spans="1:11" x14ac:dyDescent="0.25">
      <c r="A413" s="5">
        <v>215</v>
      </c>
      <c r="B413" s="5" t="s">
        <v>1806</v>
      </c>
      <c r="C413" s="5" t="s">
        <v>1805</v>
      </c>
      <c r="D413" s="5" t="s">
        <v>772</v>
      </c>
      <c r="E413" s="5">
        <v>2000</v>
      </c>
      <c r="G413" s="5" t="s">
        <v>113</v>
      </c>
      <c r="H413" s="29" t="s">
        <v>3111</v>
      </c>
      <c r="I413" s="6">
        <v>6</v>
      </c>
      <c r="J413" s="29" t="str">
        <f>VLOOKUP(H413,AddInfo!$A:$H,5,FALSE)</f>
        <v>indirect</v>
      </c>
    </row>
    <row r="414" spans="1:11" x14ac:dyDescent="0.25">
      <c r="A414" s="5">
        <v>216</v>
      </c>
      <c r="B414" s="5" t="s">
        <v>1807</v>
      </c>
      <c r="C414" s="5" t="s">
        <v>1805</v>
      </c>
      <c r="D414" s="5" t="s">
        <v>772</v>
      </c>
      <c r="E414" s="5">
        <v>2000</v>
      </c>
      <c r="G414" s="5" t="s">
        <v>113</v>
      </c>
      <c r="H414" s="29" t="s">
        <v>3111</v>
      </c>
      <c r="I414" s="6">
        <v>12</v>
      </c>
      <c r="J414" s="29" t="str">
        <f>VLOOKUP(H414,AddInfo!$A:$H,5,FALSE)</f>
        <v>indirect</v>
      </c>
    </row>
    <row r="415" spans="1:11" x14ac:dyDescent="0.25">
      <c r="A415" s="5">
        <v>249</v>
      </c>
      <c r="B415" s="5" t="s">
        <v>1521</v>
      </c>
      <c r="C415" s="5" t="s">
        <v>1522</v>
      </c>
      <c r="D415" s="5" t="s">
        <v>1253</v>
      </c>
      <c r="E415" s="5">
        <v>2001</v>
      </c>
      <c r="G415" s="5" t="s">
        <v>1270</v>
      </c>
      <c r="H415" s="10" t="s">
        <v>3096</v>
      </c>
      <c r="I415" s="6">
        <v>1</v>
      </c>
      <c r="J415" s="29" t="str">
        <f>VLOOKUP(H415,AddInfo!$A:$H,5,FALSE)</f>
        <v>indirect</v>
      </c>
    </row>
    <row r="416" spans="1:11" x14ac:dyDescent="0.25">
      <c r="A416" s="5">
        <v>250</v>
      </c>
      <c r="B416" s="5" t="s">
        <v>1523</v>
      </c>
      <c r="C416" s="5" t="s">
        <v>1522</v>
      </c>
      <c r="D416" s="5" t="s">
        <v>1253</v>
      </c>
      <c r="E416" s="5">
        <v>2001</v>
      </c>
      <c r="G416" s="5" t="s">
        <v>1270</v>
      </c>
      <c r="H416" s="10" t="s">
        <v>3096</v>
      </c>
      <c r="I416" s="6">
        <v>6</v>
      </c>
      <c r="J416" s="29" t="str">
        <f>VLOOKUP(H416,AddInfo!$A:$H,5,FALSE)</f>
        <v>indirect</v>
      </c>
    </row>
    <row r="417" spans="1:10" x14ac:dyDescent="0.25">
      <c r="A417" s="5">
        <v>251</v>
      </c>
      <c r="B417" s="5" t="s">
        <v>1524</v>
      </c>
      <c r="C417" s="5" t="s">
        <v>1522</v>
      </c>
      <c r="D417" s="5" t="s">
        <v>1253</v>
      </c>
      <c r="E417" s="5">
        <v>2001</v>
      </c>
      <c r="G417" s="5" t="s">
        <v>1270</v>
      </c>
      <c r="H417" s="10" t="s">
        <v>3096</v>
      </c>
      <c r="I417" s="6">
        <v>12</v>
      </c>
      <c r="J417" s="29" t="str">
        <f>VLOOKUP(H417,AddInfo!$A:$H,5,FALSE)</f>
        <v>indirect</v>
      </c>
    </row>
    <row r="418" spans="1:10" x14ac:dyDescent="0.25">
      <c r="A418" s="6">
        <v>253</v>
      </c>
      <c r="B418" s="6" t="s">
        <v>1516</v>
      </c>
      <c r="C418" s="6" t="s">
        <v>1517</v>
      </c>
      <c r="D418" s="6" t="s">
        <v>1253</v>
      </c>
      <c r="E418" s="6">
        <v>2001</v>
      </c>
      <c r="F418" s="6"/>
      <c r="G418" s="6" t="s">
        <v>1270</v>
      </c>
      <c r="H418" s="8" t="s">
        <v>3097</v>
      </c>
      <c r="I418" s="6">
        <v>1</v>
      </c>
      <c r="J418" s="29" t="str">
        <f>VLOOKUP(H418,AddInfo!$A:$H,5,FALSE)</f>
        <v>indirect</v>
      </c>
    </row>
    <row r="419" spans="1:10" x14ac:dyDescent="0.25">
      <c r="A419" s="6">
        <v>254</v>
      </c>
      <c r="B419" s="6" t="s">
        <v>1518</v>
      </c>
      <c r="C419" s="6" t="s">
        <v>1517</v>
      </c>
      <c r="D419" s="6" t="s">
        <v>1253</v>
      </c>
      <c r="E419" s="6">
        <v>2001</v>
      </c>
      <c r="F419" s="6"/>
      <c r="G419" s="6" t="s">
        <v>1270</v>
      </c>
      <c r="H419" s="8" t="s">
        <v>3097</v>
      </c>
      <c r="I419" s="6">
        <v>6</v>
      </c>
      <c r="J419" s="29" t="str">
        <f>VLOOKUP(H419,AddInfo!$A:$H,5,FALSE)</f>
        <v>indirect</v>
      </c>
    </row>
    <row r="420" spans="1:10" x14ac:dyDescent="0.25">
      <c r="A420" s="5">
        <v>255</v>
      </c>
      <c r="B420" s="5" t="s">
        <v>1519</v>
      </c>
      <c r="C420" s="5" t="s">
        <v>1517</v>
      </c>
      <c r="D420" s="5" t="s">
        <v>1253</v>
      </c>
      <c r="E420" s="5">
        <v>2001</v>
      </c>
      <c r="G420" s="5" t="s">
        <v>1270</v>
      </c>
      <c r="H420" s="8" t="s">
        <v>3097</v>
      </c>
      <c r="I420" s="6">
        <v>12</v>
      </c>
      <c r="J420" s="29" t="str">
        <f>VLOOKUP(H420,AddInfo!$A:$H,5,FALSE)</f>
        <v>indirect</v>
      </c>
    </row>
    <row r="421" spans="1:10" x14ac:dyDescent="0.25">
      <c r="A421" s="5">
        <v>34</v>
      </c>
      <c r="B421" s="5" t="s">
        <v>3148</v>
      </c>
      <c r="C421" s="5" t="s">
        <v>1319</v>
      </c>
      <c r="D421" s="5" t="s">
        <v>1117</v>
      </c>
      <c r="E421" s="5">
        <v>2011</v>
      </c>
      <c r="G421" s="5" t="s">
        <v>605</v>
      </c>
      <c r="H421" s="29" t="s">
        <v>205</v>
      </c>
      <c r="I421" s="6">
        <v>1</v>
      </c>
      <c r="J421" s="29" t="str">
        <f>VLOOKUP(H421,AddInfo!$A:$H,5,FALSE)</f>
        <v>indirect</v>
      </c>
    </row>
    <row r="422" spans="1:10" x14ac:dyDescent="0.25">
      <c r="A422" s="5">
        <v>35</v>
      </c>
      <c r="B422" s="5" t="s">
        <v>3150</v>
      </c>
      <c r="C422" s="5" t="s">
        <v>1319</v>
      </c>
      <c r="D422" s="5" t="s">
        <v>1117</v>
      </c>
      <c r="E422" s="5">
        <v>2011</v>
      </c>
      <c r="G422" s="5" t="s">
        <v>605</v>
      </c>
      <c r="H422" s="6" t="s">
        <v>205</v>
      </c>
      <c r="I422" s="6">
        <v>6</v>
      </c>
      <c r="J422" s="29" t="str">
        <f>VLOOKUP(H422,AddInfo!$A:$H,5,FALSE)</f>
        <v>indirect</v>
      </c>
    </row>
    <row r="423" spans="1:10" x14ac:dyDescent="0.25">
      <c r="A423" s="29">
        <v>36</v>
      </c>
      <c r="B423" s="29" t="s">
        <v>3149</v>
      </c>
      <c r="C423" s="29" t="s">
        <v>1319</v>
      </c>
      <c r="D423" s="29" t="s">
        <v>1117</v>
      </c>
      <c r="E423" s="29">
        <v>2011</v>
      </c>
      <c r="F423" s="29"/>
      <c r="G423" s="29" t="s">
        <v>605</v>
      </c>
      <c r="H423" s="29" t="s">
        <v>205</v>
      </c>
      <c r="I423" s="29">
        <v>12</v>
      </c>
      <c r="J423" s="29" t="str">
        <f>VLOOKUP(H423,AddInfo!$A:$H,5,FALSE)</f>
        <v>indirect</v>
      </c>
    </row>
    <row r="424" spans="1:10" x14ac:dyDescent="0.25">
      <c r="A424" s="5">
        <v>177</v>
      </c>
      <c r="B424" s="5" t="s">
        <v>1834</v>
      </c>
      <c r="C424" s="5" t="s">
        <v>1835</v>
      </c>
      <c r="D424" s="5" t="s">
        <v>1234</v>
      </c>
      <c r="E424" s="5">
        <v>2008</v>
      </c>
      <c r="G424" s="5" t="s">
        <v>113</v>
      </c>
      <c r="H424" s="6" t="s">
        <v>3105</v>
      </c>
      <c r="I424" s="6">
        <v>12</v>
      </c>
      <c r="J424" s="29" t="str">
        <f>VLOOKUP(H424,AddInfo!$A:$H,5,FALSE)</f>
        <v>indirect</v>
      </c>
    </row>
    <row r="425" spans="1:10" x14ac:dyDescent="0.25">
      <c r="A425" s="5">
        <v>181</v>
      </c>
      <c r="B425" s="5" t="s">
        <v>1837</v>
      </c>
      <c r="C425" s="5" t="s">
        <v>3078</v>
      </c>
      <c r="D425" s="5" t="s">
        <v>1234</v>
      </c>
      <c r="E425" s="5">
        <v>2008</v>
      </c>
      <c r="G425" s="5" t="s">
        <v>113</v>
      </c>
      <c r="H425" s="6" t="s">
        <v>3104</v>
      </c>
      <c r="I425" s="6">
        <v>1</v>
      </c>
      <c r="J425" s="29" t="str">
        <f>VLOOKUP(H425,AddInfo!$A:$H,5,FALSE)</f>
        <v>indirect</v>
      </c>
    </row>
    <row r="426" spans="1:10" x14ac:dyDescent="0.25">
      <c r="A426" s="5">
        <v>182</v>
      </c>
      <c r="B426" s="5" t="s">
        <v>1839</v>
      </c>
      <c r="C426" s="5" t="s">
        <v>1838</v>
      </c>
      <c r="D426" s="5" t="s">
        <v>1234</v>
      </c>
      <c r="E426" s="5">
        <v>2008</v>
      </c>
      <c r="G426" s="5" t="s">
        <v>113</v>
      </c>
      <c r="H426" s="6" t="s">
        <v>3104</v>
      </c>
      <c r="I426" s="6">
        <v>6</v>
      </c>
      <c r="J426" s="29" t="str">
        <f>VLOOKUP(H426,AddInfo!$A:$H,5,FALSE)</f>
        <v>indirect</v>
      </c>
    </row>
    <row r="427" spans="1:10" x14ac:dyDescent="0.25">
      <c r="A427" s="5">
        <v>183</v>
      </c>
      <c r="B427" s="5" t="s">
        <v>1840</v>
      </c>
      <c r="C427" s="5" t="s">
        <v>1838</v>
      </c>
      <c r="D427" s="5" t="s">
        <v>1234</v>
      </c>
      <c r="E427" s="5">
        <v>2008</v>
      </c>
      <c r="G427" s="5" t="s">
        <v>113</v>
      </c>
      <c r="H427" s="6" t="s">
        <v>3104</v>
      </c>
      <c r="I427" s="6">
        <v>12</v>
      </c>
      <c r="J427" s="29" t="str">
        <f>VLOOKUP(H427,AddInfo!$A:$H,5,FALSE)</f>
        <v>indirect</v>
      </c>
    </row>
    <row r="428" spans="1:10" x14ac:dyDescent="0.25">
      <c r="A428" s="6">
        <v>406</v>
      </c>
      <c r="B428" s="6" t="s">
        <v>1306</v>
      </c>
      <c r="C428" s="6" t="s">
        <v>1307</v>
      </c>
      <c r="D428" s="6" t="s">
        <v>1118</v>
      </c>
      <c r="E428" s="6">
        <v>2015</v>
      </c>
      <c r="F428" s="6"/>
      <c r="G428" s="6" t="s">
        <v>1276</v>
      </c>
      <c r="H428" s="10" t="s">
        <v>129</v>
      </c>
      <c r="I428" s="6">
        <v>1</v>
      </c>
      <c r="J428" s="29" t="str">
        <f>VLOOKUP(H428,AddInfo!$A:$H,5,FALSE)</f>
        <v>indirect</v>
      </c>
    </row>
    <row r="429" spans="1:10" x14ac:dyDescent="0.25">
      <c r="A429" s="29">
        <v>407</v>
      </c>
      <c r="B429" s="29" t="s">
        <v>1308</v>
      </c>
      <c r="C429" s="29" t="s">
        <v>1307</v>
      </c>
      <c r="D429" s="29" t="s">
        <v>1118</v>
      </c>
      <c r="E429" s="29">
        <v>2015</v>
      </c>
      <c r="F429" s="29"/>
      <c r="G429" s="29" t="s">
        <v>1276</v>
      </c>
      <c r="H429" s="10" t="s">
        <v>129</v>
      </c>
      <c r="I429" s="29">
        <v>6</v>
      </c>
      <c r="J429" s="29" t="str">
        <f>VLOOKUP(H429,AddInfo!$A:$H,5,FALSE)</f>
        <v>indirect</v>
      </c>
    </row>
    <row r="430" spans="1:10" x14ac:dyDescent="0.25">
      <c r="A430" s="29">
        <v>408</v>
      </c>
      <c r="B430" s="29" t="s">
        <v>1309</v>
      </c>
      <c r="C430" s="29" t="s">
        <v>1307</v>
      </c>
      <c r="D430" s="29" t="s">
        <v>1118</v>
      </c>
      <c r="E430" s="29">
        <v>2015</v>
      </c>
      <c r="F430" s="29"/>
      <c r="G430" s="29" t="s">
        <v>1276</v>
      </c>
      <c r="H430" s="10" t="s">
        <v>129</v>
      </c>
      <c r="I430" s="29">
        <v>12</v>
      </c>
      <c r="J430" s="29" t="str">
        <f>VLOOKUP(H430,AddInfo!$A:$H,5,FALSE)</f>
        <v>indirect</v>
      </c>
    </row>
    <row r="431" spans="1:10" x14ac:dyDescent="0.25">
      <c r="A431" s="29">
        <v>412</v>
      </c>
      <c r="B431" s="29" t="s">
        <v>1314</v>
      </c>
      <c r="C431" s="29" t="s">
        <v>1315</v>
      </c>
      <c r="D431" s="29" t="s">
        <v>1118</v>
      </c>
      <c r="E431" s="29">
        <v>2015</v>
      </c>
      <c r="F431" s="29"/>
      <c r="G431" s="29" t="s">
        <v>1276</v>
      </c>
      <c r="H431" s="2" t="s">
        <v>3116</v>
      </c>
      <c r="I431" s="29">
        <v>1</v>
      </c>
      <c r="J431" s="29" t="str">
        <f>VLOOKUP(H431,AddInfo!$A:$H,5,FALSE)</f>
        <v>indirect</v>
      </c>
    </row>
    <row r="432" spans="1:10" x14ac:dyDescent="0.25">
      <c r="A432" s="5">
        <v>413</v>
      </c>
      <c r="B432" s="5" t="s">
        <v>1316</v>
      </c>
      <c r="C432" s="5" t="s">
        <v>1315</v>
      </c>
      <c r="D432" s="5" t="s">
        <v>1118</v>
      </c>
      <c r="E432" s="5">
        <v>2015</v>
      </c>
      <c r="G432" s="5" t="s">
        <v>1276</v>
      </c>
      <c r="H432" s="2" t="s">
        <v>3116</v>
      </c>
      <c r="I432" s="6">
        <v>6</v>
      </c>
      <c r="J432" s="29" t="str">
        <f>VLOOKUP(H432,AddInfo!$A:$H,5,FALSE)</f>
        <v>indirect</v>
      </c>
    </row>
    <row r="433" spans="1:11" x14ac:dyDescent="0.25">
      <c r="A433" s="5">
        <v>414</v>
      </c>
      <c r="B433" s="5" t="s">
        <v>1317</v>
      </c>
      <c r="C433" s="5" t="s">
        <v>1315</v>
      </c>
      <c r="D433" s="5" t="s">
        <v>1118</v>
      </c>
      <c r="E433" s="5">
        <v>2015</v>
      </c>
      <c r="G433" s="5" t="s">
        <v>1276</v>
      </c>
      <c r="H433" s="2" t="s">
        <v>3116</v>
      </c>
      <c r="I433" s="6">
        <v>12</v>
      </c>
      <c r="J433" s="29" t="str">
        <f>VLOOKUP(H433,AddInfo!$A:$H,5,FALSE)</f>
        <v>indirect</v>
      </c>
    </row>
    <row r="434" spans="1:11" x14ac:dyDescent="0.25">
      <c r="A434" s="5">
        <v>298</v>
      </c>
      <c r="B434" s="5" t="s">
        <v>1848</v>
      </c>
      <c r="C434" s="5" t="s">
        <v>1849</v>
      </c>
      <c r="D434" s="5" t="s">
        <v>873</v>
      </c>
      <c r="E434" s="5">
        <v>2016</v>
      </c>
      <c r="G434" s="5" t="s">
        <v>1270</v>
      </c>
      <c r="H434" s="29" t="s">
        <v>877</v>
      </c>
      <c r="I434" s="6">
        <v>1</v>
      </c>
      <c r="J434" s="29" t="str">
        <f>VLOOKUP(H434,AddInfo!$A:$H,5,FALSE)</f>
        <v>indirect</v>
      </c>
      <c r="K434" s="30"/>
    </row>
    <row r="435" spans="1:11" x14ac:dyDescent="0.25">
      <c r="A435" s="5">
        <v>98</v>
      </c>
      <c r="B435" s="5" t="s">
        <v>632</v>
      </c>
      <c r="C435" s="5" t="s">
        <v>631</v>
      </c>
      <c r="D435" s="5" t="s">
        <v>1262</v>
      </c>
      <c r="E435" s="5">
        <v>1994</v>
      </c>
      <c r="G435" s="5" t="s">
        <v>1328</v>
      </c>
      <c r="H435" s="3" t="s">
        <v>630</v>
      </c>
      <c r="I435" s="6">
        <v>12</v>
      </c>
      <c r="J435" s="29" t="str">
        <f>VLOOKUP(H435,AddInfo!$A:$H,5,FALSE)</f>
        <v>indirect</v>
      </c>
    </row>
    <row r="436" spans="1:11" x14ac:dyDescent="0.25">
      <c r="A436" s="5">
        <v>241</v>
      </c>
      <c r="B436" s="5" t="s">
        <v>1734</v>
      </c>
      <c r="C436" s="5" t="s">
        <v>1735</v>
      </c>
      <c r="D436" s="5" t="s">
        <v>1262</v>
      </c>
      <c r="E436" s="5">
        <v>1994</v>
      </c>
      <c r="G436" s="5" t="s">
        <v>113</v>
      </c>
      <c r="H436" s="29" t="s">
        <v>3098</v>
      </c>
      <c r="I436" s="6">
        <v>1</v>
      </c>
      <c r="J436" s="29" t="str">
        <f>VLOOKUP(H436,AddInfo!$A:$H,5,FALSE)</f>
        <v>indirect</v>
      </c>
    </row>
    <row r="437" spans="1:11" x14ac:dyDescent="0.25">
      <c r="A437" s="5">
        <v>242</v>
      </c>
      <c r="B437" s="5" t="s">
        <v>1736</v>
      </c>
      <c r="C437" s="5" t="s">
        <v>1735</v>
      </c>
      <c r="D437" s="5" t="s">
        <v>1262</v>
      </c>
      <c r="E437" s="5">
        <v>1994</v>
      </c>
      <c r="G437" s="5" t="s">
        <v>113</v>
      </c>
      <c r="H437" s="6" t="s">
        <v>3098</v>
      </c>
      <c r="I437" s="6">
        <v>6</v>
      </c>
      <c r="J437" s="29" t="str">
        <f>VLOOKUP(H437,AddInfo!$A:$H,5,FALSE)</f>
        <v>indirect</v>
      </c>
    </row>
    <row r="438" spans="1:11" x14ac:dyDescent="0.25">
      <c r="A438" s="5">
        <v>243</v>
      </c>
      <c r="B438" s="5" t="s">
        <v>1737</v>
      </c>
      <c r="C438" s="5" t="s">
        <v>1735</v>
      </c>
      <c r="D438" s="5" t="s">
        <v>1262</v>
      </c>
      <c r="E438" s="5">
        <v>1994</v>
      </c>
      <c r="G438" s="5" t="s">
        <v>113</v>
      </c>
      <c r="H438" s="29" t="s">
        <v>3098</v>
      </c>
      <c r="I438" s="6">
        <v>12</v>
      </c>
      <c r="J438" s="29" t="str">
        <f>VLOOKUP(H438,AddInfo!$A:$H,5,FALSE)</f>
        <v>indirect</v>
      </c>
    </row>
    <row r="439" spans="1:11" x14ac:dyDescent="0.25">
      <c r="A439" s="5">
        <v>104</v>
      </c>
      <c r="B439" s="5" t="s">
        <v>1461</v>
      </c>
      <c r="C439" s="5" t="s">
        <v>1462</v>
      </c>
      <c r="D439" s="5" t="s">
        <v>1246</v>
      </c>
      <c r="E439" s="5">
        <v>1996</v>
      </c>
      <c r="G439" s="5" t="s">
        <v>1328</v>
      </c>
      <c r="H439" s="3" t="s">
        <v>3099</v>
      </c>
      <c r="I439" s="6">
        <v>1</v>
      </c>
      <c r="J439" s="29" t="str">
        <f>VLOOKUP(H439,AddInfo!$A:$H,5,FALSE)</f>
        <v>indirect</v>
      </c>
      <c r="K439" s="30"/>
    </row>
    <row r="440" spans="1:11" x14ac:dyDescent="0.25">
      <c r="A440" s="29">
        <v>105</v>
      </c>
      <c r="B440" s="29" t="s">
        <v>1463</v>
      </c>
      <c r="C440" s="29" t="s">
        <v>1462</v>
      </c>
      <c r="D440" s="29" t="s">
        <v>1246</v>
      </c>
      <c r="E440" s="29">
        <v>1996</v>
      </c>
      <c r="F440" s="29"/>
      <c r="G440" s="29" t="s">
        <v>1328</v>
      </c>
      <c r="H440" s="3" t="s">
        <v>3099</v>
      </c>
      <c r="I440" s="6">
        <v>6</v>
      </c>
      <c r="J440" s="29" t="str">
        <f>VLOOKUP(H440,AddInfo!$A:$H,5,FALSE)</f>
        <v>indirect</v>
      </c>
      <c r="K440" s="30"/>
    </row>
    <row r="441" spans="1:11" s="17" customFormat="1" x14ac:dyDescent="0.25">
      <c r="A441" s="29">
        <v>106</v>
      </c>
      <c r="B441" s="29" t="s">
        <v>1464</v>
      </c>
      <c r="C441" s="29" t="s">
        <v>1462</v>
      </c>
      <c r="D441" s="29" t="s">
        <v>1246</v>
      </c>
      <c r="E441" s="29">
        <v>1996</v>
      </c>
      <c r="F441" s="29"/>
      <c r="G441" s="29" t="s">
        <v>1328</v>
      </c>
      <c r="H441" s="3" t="s">
        <v>3099</v>
      </c>
      <c r="I441" s="29">
        <v>12</v>
      </c>
      <c r="J441" s="29" t="str">
        <f>VLOOKUP(H441,AddInfo!$A:$H,5,FALSE)</f>
        <v>indirect</v>
      </c>
    </row>
    <row r="442" spans="1:11" s="17" customFormat="1" x14ac:dyDescent="0.25">
      <c r="A442" s="29">
        <v>286</v>
      </c>
      <c r="B442" s="29" t="s">
        <v>1628</v>
      </c>
      <c r="C442" s="29" t="s">
        <v>1629</v>
      </c>
      <c r="D442" s="29" t="s">
        <v>516</v>
      </c>
      <c r="E442" s="29">
        <v>2009</v>
      </c>
      <c r="F442" s="29"/>
      <c r="G442" s="29" t="s">
        <v>1270</v>
      </c>
      <c r="H442" s="29" t="s">
        <v>3100</v>
      </c>
      <c r="I442" s="29">
        <v>1</v>
      </c>
      <c r="J442" s="29" t="str">
        <f>VLOOKUP(H442,AddInfo!$A:$H,5,FALSE)</f>
        <v>indirect</v>
      </c>
      <c r="K442" s="29"/>
    </row>
    <row r="443" spans="1:11" s="17" customFormat="1" x14ac:dyDescent="0.25">
      <c r="A443" s="29">
        <v>287</v>
      </c>
      <c r="B443" s="29" t="s">
        <v>1630</v>
      </c>
      <c r="C443" s="29" t="s">
        <v>1629</v>
      </c>
      <c r="D443" s="29" t="s">
        <v>516</v>
      </c>
      <c r="E443" s="29">
        <v>2009</v>
      </c>
      <c r="F443" s="29"/>
      <c r="G443" s="29" t="s">
        <v>1270</v>
      </c>
      <c r="H443" s="29" t="s">
        <v>3100</v>
      </c>
      <c r="I443" s="29">
        <v>6</v>
      </c>
      <c r="J443" s="29" t="str">
        <f>VLOOKUP(H443,AddInfo!$A:$H,5,FALSE)</f>
        <v>indirect</v>
      </c>
      <c r="K443" s="29"/>
    </row>
    <row r="444" spans="1:11" s="17" customFormat="1" x14ac:dyDescent="0.25">
      <c r="A444" s="29">
        <v>288</v>
      </c>
      <c r="B444" s="29" t="s">
        <v>1631</v>
      </c>
      <c r="C444" s="29" t="s">
        <v>1629</v>
      </c>
      <c r="D444" s="29" t="s">
        <v>516</v>
      </c>
      <c r="E444" s="29">
        <v>2009</v>
      </c>
      <c r="F444" s="29"/>
      <c r="G444" s="29" t="s">
        <v>1270</v>
      </c>
      <c r="H444" s="29" t="s">
        <v>3100</v>
      </c>
      <c r="I444" s="29">
        <v>12</v>
      </c>
      <c r="J444" s="29" t="str">
        <f>VLOOKUP(H444,AddInfo!$A:$H,5,FALSE)</f>
        <v>indirect</v>
      </c>
      <c r="K444" s="29"/>
    </row>
    <row r="445" spans="1:11" s="17" customFormat="1" x14ac:dyDescent="0.25">
      <c r="A445" s="29">
        <v>234</v>
      </c>
      <c r="B445" s="29" t="s">
        <v>1745</v>
      </c>
      <c r="C445" s="29" t="s">
        <v>1746</v>
      </c>
      <c r="D445" s="29" t="s">
        <v>648</v>
      </c>
      <c r="E445" s="29">
        <v>2004</v>
      </c>
      <c r="F445" s="29"/>
      <c r="G445" s="29" t="s">
        <v>113</v>
      </c>
      <c r="H445" s="29" t="s">
        <v>3101</v>
      </c>
      <c r="I445" s="29">
        <v>1</v>
      </c>
      <c r="J445" s="29" t="str">
        <f>VLOOKUP(H445,AddInfo!$A:$H,5,FALSE)</f>
        <v>indirect</v>
      </c>
    </row>
    <row r="446" spans="1:11" s="17" customFormat="1" x14ac:dyDescent="0.25">
      <c r="A446" s="29">
        <v>235</v>
      </c>
      <c r="B446" s="29" t="s">
        <v>1747</v>
      </c>
      <c r="C446" s="29" t="s">
        <v>1746</v>
      </c>
      <c r="D446" s="29" t="s">
        <v>648</v>
      </c>
      <c r="E446" s="29">
        <v>2004</v>
      </c>
      <c r="F446" s="29"/>
      <c r="G446" s="29" t="s">
        <v>113</v>
      </c>
      <c r="H446" s="29" t="s">
        <v>3101</v>
      </c>
      <c r="I446" s="29">
        <v>6</v>
      </c>
      <c r="J446" s="29" t="str">
        <f>VLOOKUP(H446,AddInfo!$A:$H,5,FALSE)</f>
        <v>indirect</v>
      </c>
      <c r="K446" s="29"/>
    </row>
    <row r="447" spans="1:11" s="17" customFormat="1" x14ac:dyDescent="0.25">
      <c r="A447" s="29">
        <v>236</v>
      </c>
      <c r="B447" s="29" t="s">
        <v>1748</v>
      </c>
      <c r="C447" s="29" t="s">
        <v>1746</v>
      </c>
      <c r="D447" s="29" t="s">
        <v>648</v>
      </c>
      <c r="E447" s="29">
        <v>2004</v>
      </c>
      <c r="F447" s="29"/>
      <c r="G447" s="29" t="s">
        <v>113</v>
      </c>
      <c r="H447" s="29" t="s">
        <v>3101</v>
      </c>
      <c r="I447" s="29">
        <v>12</v>
      </c>
      <c r="J447" s="29" t="str">
        <f>VLOOKUP(H447,AddInfo!$A:$H,5,FALSE)</f>
        <v>indirect</v>
      </c>
      <c r="K447" s="29"/>
    </row>
    <row r="448" spans="1:11" s="17" customFormat="1" x14ac:dyDescent="0.25">
      <c r="A448" s="29">
        <v>295</v>
      </c>
      <c r="B448" s="29" t="s">
        <v>1379</v>
      </c>
      <c r="C448" s="29" t="s">
        <v>1380</v>
      </c>
      <c r="D448" s="29" t="s">
        <v>890</v>
      </c>
      <c r="E448" s="29">
        <v>2006</v>
      </c>
      <c r="F448" s="29"/>
      <c r="G448" s="29" t="s">
        <v>1270</v>
      </c>
      <c r="H448" s="29" t="s">
        <v>893</v>
      </c>
      <c r="I448" s="29">
        <v>1</v>
      </c>
      <c r="J448" s="29" t="str">
        <f>VLOOKUP(H448,AddInfo!$A:$H,5,FALSE)</f>
        <v>indirect</v>
      </c>
    </row>
    <row r="449" spans="1:1019" s="17" customFormat="1" x14ac:dyDescent="0.25">
      <c r="A449" s="29">
        <v>296</v>
      </c>
      <c r="B449" s="29" t="s">
        <v>1381</v>
      </c>
      <c r="C449" s="29" t="s">
        <v>1380</v>
      </c>
      <c r="D449" s="29" t="s">
        <v>890</v>
      </c>
      <c r="E449" s="29">
        <v>2006</v>
      </c>
      <c r="F449" s="29"/>
      <c r="G449" s="29" t="s">
        <v>1270</v>
      </c>
      <c r="H449" s="29" t="s">
        <v>893</v>
      </c>
      <c r="I449" s="29">
        <v>6</v>
      </c>
      <c r="J449" s="29" t="str">
        <f>VLOOKUP(H449,AddInfo!$A:$H,5,FALSE)</f>
        <v>indirect</v>
      </c>
      <c r="K449" s="29"/>
    </row>
    <row r="450" spans="1:1019" x14ac:dyDescent="0.25">
      <c r="A450" s="6">
        <v>297</v>
      </c>
      <c r="B450" s="6" t="s">
        <v>1382</v>
      </c>
      <c r="C450" s="6" t="s">
        <v>1380</v>
      </c>
      <c r="D450" s="6" t="s">
        <v>890</v>
      </c>
      <c r="E450" s="6">
        <v>2006</v>
      </c>
      <c r="F450" s="6"/>
      <c r="G450" s="6" t="s">
        <v>1270</v>
      </c>
      <c r="H450" s="6" t="s">
        <v>893</v>
      </c>
      <c r="I450" s="6">
        <v>12</v>
      </c>
      <c r="J450" s="29" t="str">
        <f>VLOOKUP(H450,AddInfo!$A:$H,5,FALSE)</f>
        <v>indirect</v>
      </c>
    </row>
    <row r="451" spans="1:1019" x14ac:dyDescent="0.25">
      <c r="A451" s="6">
        <v>226</v>
      </c>
      <c r="B451" s="6" t="s">
        <v>1568</v>
      </c>
      <c r="C451" s="6" t="s">
        <v>1569</v>
      </c>
      <c r="D451" s="6" t="s">
        <v>360</v>
      </c>
      <c r="E451" s="6">
        <v>1998</v>
      </c>
      <c r="F451" s="6"/>
      <c r="G451" s="6" t="s">
        <v>113</v>
      </c>
      <c r="H451" s="6" t="s">
        <v>3102</v>
      </c>
      <c r="I451" s="6">
        <v>1</v>
      </c>
      <c r="J451" s="29" t="str">
        <f>VLOOKUP(H451,AddInfo!$A:$H,5,FALSE)</f>
        <v>indirect</v>
      </c>
      <c r="K451" s="30"/>
    </row>
    <row r="452" spans="1:1019" x14ac:dyDescent="0.25">
      <c r="A452" s="6">
        <v>227</v>
      </c>
      <c r="B452" s="6" t="s">
        <v>1570</v>
      </c>
      <c r="C452" s="6" t="s">
        <v>1569</v>
      </c>
      <c r="D452" s="6" t="s">
        <v>360</v>
      </c>
      <c r="E452" s="6">
        <v>1998</v>
      </c>
      <c r="F452" s="6"/>
      <c r="G452" s="6" t="s">
        <v>113</v>
      </c>
      <c r="H452" s="6" t="s">
        <v>3102</v>
      </c>
      <c r="I452" s="6">
        <v>6</v>
      </c>
      <c r="J452" s="29" t="str">
        <f>VLOOKUP(H452,AddInfo!$A:$H,5,FALSE)</f>
        <v>indirect</v>
      </c>
      <c r="K452" s="30"/>
    </row>
    <row r="453" spans="1:1019" x14ac:dyDescent="0.25">
      <c r="A453" s="6">
        <v>228</v>
      </c>
      <c r="B453" s="6" t="s">
        <v>1571</v>
      </c>
      <c r="C453" s="6" t="s">
        <v>1569</v>
      </c>
      <c r="D453" s="6" t="s">
        <v>360</v>
      </c>
      <c r="E453" s="6">
        <v>1998</v>
      </c>
      <c r="F453" s="6"/>
      <c r="G453" s="6" t="s">
        <v>113</v>
      </c>
      <c r="H453" s="29" t="s">
        <v>3102</v>
      </c>
      <c r="I453" s="6">
        <v>12</v>
      </c>
      <c r="J453" s="29" t="str">
        <f>VLOOKUP(H453,AddInfo!$A:$H,5,FALSE)</f>
        <v>indirect</v>
      </c>
      <c r="K453" s="30"/>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c r="AGT453" s="6"/>
      <c r="AGU453" s="6"/>
      <c r="AGV453" s="6"/>
      <c r="AGW453" s="6"/>
      <c r="AGX453" s="6"/>
      <c r="AGY453" s="6"/>
      <c r="AGZ453" s="6"/>
      <c r="AHA453" s="6"/>
      <c r="AHB453" s="6"/>
      <c r="AHC453" s="6"/>
      <c r="AHD453" s="6"/>
      <c r="AHE453" s="6"/>
      <c r="AHF453" s="6"/>
      <c r="AHG453" s="6"/>
      <c r="AHH453" s="6"/>
      <c r="AHI453" s="6"/>
      <c r="AHJ453" s="6"/>
      <c r="AHK453" s="6"/>
      <c r="AHL453" s="6"/>
      <c r="AHM453" s="6"/>
      <c r="AHN453" s="6"/>
      <c r="AHO453" s="6"/>
      <c r="AHP453" s="6"/>
      <c r="AHQ453" s="6"/>
      <c r="AHR453" s="6"/>
      <c r="AHS453" s="6"/>
      <c r="AHT453" s="6"/>
      <c r="AHU453" s="6"/>
      <c r="AHV453" s="6"/>
      <c r="AHW453" s="6"/>
      <c r="AHX453" s="6"/>
      <c r="AHY453" s="6"/>
      <c r="AHZ453" s="6"/>
      <c r="AIA453" s="6"/>
      <c r="AIB453" s="6"/>
      <c r="AIC453" s="6"/>
      <c r="AID453" s="6"/>
      <c r="AIE453" s="6"/>
      <c r="AIF453" s="6"/>
      <c r="AIG453" s="6"/>
      <c r="AIH453" s="6"/>
      <c r="AII453" s="6"/>
      <c r="AIJ453" s="6"/>
      <c r="AIK453" s="6"/>
      <c r="AIL453" s="6"/>
      <c r="AIM453" s="6"/>
      <c r="AIN453" s="6"/>
      <c r="AIO453" s="6"/>
      <c r="AIP453" s="6"/>
      <c r="AIQ453" s="6"/>
      <c r="AIR453" s="6"/>
      <c r="AIS453" s="6"/>
      <c r="AIT453" s="6"/>
      <c r="AIU453" s="6"/>
      <c r="AIV453" s="6"/>
      <c r="AIW453" s="6"/>
      <c r="AIX453" s="6"/>
      <c r="AIY453" s="6"/>
      <c r="AIZ453" s="6"/>
      <c r="AJA453" s="6"/>
      <c r="AJB453" s="6"/>
      <c r="AJC453" s="6"/>
      <c r="AJD453" s="6"/>
      <c r="AJE453" s="6"/>
      <c r="AJF453" s="6"/>
      <c r="AJG453" s="6"/>
      <c r="AJH453" s="6"/>
      <c r="AJI453" s="6"/>
      <c r="AJJ453" s="6"/>
      <c r="AJK453" s="6"/>
      <c r="AJL453" s="6"/>
      <c r="AJM453" s="6"/>
      <c r="AJN453" s="6"/>
      <c r="AJO453" s="6"/>
      <c r="AJP453" s="6"/>
      <c r="AJQ453" s="6"/>
      <c r="AJR453" s="6"/>
      <c r="AJS453" s="6"/>
      <c r="AJT453" s="6"/>
      <c r="AJU453" s="6"/>
      <c r="AJV453" s="6"/>
      <c r="AJW453" s="6"/>
      <c r="AJX453" s="6"/>
      <c r="AJY453" s="6"/>
      <c r="AJZ453" s="6"/>
      <c r="AKA453" s="6"/>
      <c r="AKB453" s="6"/>
      <c r="AKC453" s="6"/>
      <c r="AKD453" s="6"/>
      <c r="AKE453" s="6"/>
      <c r="AKF453" s="6"/>
      <c r="AKG453" s="6"/>
      <c r="AKH453" s="6"/>
      <c r="AKI453" s="6"/>
      <c r="AKJ453" s="6"/>
      <c r="AKK453" s="6"/>
      <c r="AKL453" s="6"/>
      <c r="AKM453" s="6"/>
      <c r="AKN453" s="6"/>
      <c r="AKO453" s="6"/>
      <c r="AKP453" s="6"/>
      <c r="AKQ453" s="6"/>
      <c r="AKR453" s="6"/>
      <c r="AKS453" s="6"/>
      <c r="AKT453" s="6"/>
      <c r="AKU453" s="6"/>
      <c r="AKV453" s="6"/>
      <c r="AKW453" s="6"/>
      <c r="AKX453" s="6"/>
      <c r="AKY453" s="6"/>
      <c r="AKZ453" s="6"/>
      <c r="ALA453" s="6"/>
      <c r="ALB453" s="6"/>
      <c r="ALC453" s="6"/>
      <c r="ALD453" s="6"/>
      <c r="ALE453" s="6"/>
      <c r="ALF453" s="6"/>
      <c r="ALG453" s="6"/>
      <c r="ALH453" s="6"/>
      <c r="ALI453" s="6"/>
      <c r="ALJ453" s="6"/>
      <c r="ALK453" s="6"/>
      <c r="ALL453" s="6"/>
      <c r="ALM453" s="6"/>
      <c r="ALN453" s="6"/>
      <c r="ALO453" s="6"/>
      <c r="ALP453" s="6"/>
      <c r="ALQ453" s="6"/>
      <c r="ALR453" s="6"/>
      <c r="ALS453" s="6"/>
      <c r="ALT453" s="6"/>
      <c r="ALU453" s="6"/>
      <c r="ALV453" s="6"/>
      <c r="ALW453" s="6"/>
      <c r="ALX453" s="6"/>
      <c r="ALY453" s="6"/>
      <c r="ALZ453" s="6"/>
      <c r="AMA453" s="6"/>
      <c r="AMB453" s="6"/>
      <c r="AMC453" s="6"/>
      <c r="AMD453" s="6"/>
      <c r="AME453" s="6"/>
    </row>
    <row r="454" spans="1:1019" x14ac:dyDescent="0.25">
      <c r="E454" s="4"/>
    </row>
    <row r="456" spans="1:1019" x14ac:dyDescent="0.25">
      <c r="E456" s="4"/>
    </row>
    <row r="458" spans="1:1019" x14ac:dyDescent="0.25">
      <c r="E458" s="4"/>
    </row>
    <row r="460" spans="1:1019" x14ac:dyDescent="0.25">
      <c r="E460" s="4"/>
    </row>
    <row r="462" spans="1:1019" x14ac:dyDescent="0.25">
      <c r="E462" s="4"/>
    </row>
  </sheetData>
  <sortState xmlns:xlrd2="http://schemas.microsoft.com/office/spreadsheetml/2017/richdata2"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defaultColWidth="8.85546875" defaultRowHeight="15" x14ac:dyDescent="0.25"/>
  <cols>
    <col min="1" max="1" width="14.42578125" style="31" customWidth="1"/>
    <col min="2" max="2" width="9" style="31" hidden="1" customWidth="1"/>
    <col min="3" max="3" width="5" style="31" hidden="1" customWidth="1"/>
    <col min="4" max="4" width="20.7109375" style="31" customWidth="1"/>
    <col min="5" max="5" width="40.7109375" style="31" customWidth="1"/>
    <col min="6" max="6" width="15.7109375" style="31" hidden="1" customWidth="1"/>
    <col min="7" max="7" width="15.7109375" style="36" customWidth="1"/>
    <col min="8" max="8" width="15.7109375" style="31" customWidth="1"/>
    <col min="9" max="9" width="48.140625" style="31" customWidth="1"/>
    <col min="10" max="10" width="30.7109375" style="31" hidden="1" customWidth="1"/>
    <col min="11" max="11" width="21.42578125" style="37" customWidth="1"/>
    <col min="12" max="12" width="14.85546875" style="37" bestFit="1" customWidth="1"/>
    <col min="13" max="13" width="14.85546875" style="37" customWidth="1"/>
    <col min="14" max="14" width="36.42578125" style="32" customWidth="1"/>
    <col min="15" max="16384" width="8.85546875" style="33"/>
  </cols>
  <sheetData>
    <row r="1" spans="1:14" ht="30" customHeight="1" x14ac:dyDescent="0.25">
      <c r="A1" s="64" t="s">
        <v>7</v>
      </c>
      <c r="B1" s="64" t="s">
        <v>3189</v>
      </c>
      <c r="C1" s="64" t="s">
        <v>3190</v>
      </c>
      <c r="D1" s="64" t="s">
        <v>2460</v>
      </c>
      <c r="E1" s="64" t="s">
        <v>2461</v>
      </c>
      <c r="F1" s="64" t="s">
        <v>2459</v>
      </c>
      <c r="G1" s="64" t="s">
        <v>9</v>
      </c>
      <c r="H1" s="64" t="s">
        <v>2462</v>
      </c>
      <c r="I1" s="64" t="s">
        <v>3191</v>
      </c>
      <c r="J1" s="64" t="s">
        <v>4293</v>
      </c>
      <c r="K1" s="38" t="s">
        <v>5060</v>
      </c>
      <c r="L1" s="38" t="s">
        <v>4305</v>
      </c>
      <c r="M1" s="38" t="s">
        <v>4311</v>
      </c>
      <c r="N1" s="55" t="s">
        <v>3171</v>
      </c>
    </row>
    <row r="2" spans="1:14" ht="60" customHeight="1" x14ac:dyDescent="0.25">
      <c r="A2" s="32"/>
      <c r="B2" s="32"/>
      <c r="C2" s="32">
        <v>2</v>
      </c>
      <c r="D2" s="32" t="s">
        <v>1397</v>
      </c>
      <c r="E2" s="32" t="s">
        <v>2578</v>
      </c>
      <c r="F2" s="32" t="s">
        <v>3203</v>
      </c>
      <c r="G2" s="34" t="s">
        <v>2579</v>
      </c>
      <c r="H2" s="32" t="s">
        <v>2580</v>
      </c>
      <c r="I2" s="32" t="s">
        <v>3226</v>
      </c>
      <c r="J2" s="39" t="s">
        <v>3227</v>
      </c>
      <c r="K2" s="44" t="s">
        <v>4279</v>
      </c>
      <c r="L2" s="44" t="s">
        <v>2470</v>
      </c>
      <c r="M2" s="44"/>
    </row>
    <row r="3" spans="1:14" ht="60" customHeight="1" x14ac:dyDescent="0.25">
      <c r="A3" s="32">
        <v>1975</v>
      </c>
      <c r="B3" s="32"/>
      <c r="C3" s="32">
        <v>3</v>
      </c>
      <c r="D3" s="31" t="s">
        <v>2509</v>
      </c>
      <c r="E3" s="31" t="s">
        <v>2510</v>
      </c>
      <c r="F3" s="31" t="s">
        <v>3243</v>
      </c>
      <c r="G3" s="36" t="s">
        <v>2473</v>
      </c>
      <c r="H3" s="104" t="s">
        <v>2511</v>
      </c>
      <c r="I3" s="32" t="s">
        <v>3244</v>
      </c>
      <c r="J3" s="39" t="s">
        <v>3245</v>
      </c>
      <c r="K3" s="44" t="s">
        <v>4279</v>
      </c>
      <c r="L3" s="37" t="s">
        <v>2470</v>
      </c>
    </row>
    <row r="4" spans="1:14" ht="60" customHeight="1" x14ac:dyDescent="0.25">
      <c r="A4" s="31">
        <v>1977</v>
      </c>
      <c r="C4" s="31">
        <v>4</v>
      </c>
      <c r="D4" s="31" t="s">
        <v>2613</v>
      </c>
      <c r="E4" s="31" t="s">
        <v>2614</v>
      </c>
      <c r="F4" s="31" t="s">
        <v>3243</v>
      </c>
      <c r="G4" s="36" t="s">
        <v>2473</v>
      </c>
      <c r="H4" s="31" t="s">
        <v>2615</v>
      </c>
      <c r="I4" s="31" t="s">
        <v>3251</v>
      </c>
      <c r="J4" s="39" t="s">
        <v>3252</v>
      </c>
      <c r="K4" s="44" t="s">
        <v>4279</v>
      </c>
      <c r="L4" s="44" t="s">
        <v>2470</v>
      </c>
      <c r="M4" s="44"/>
    </row>
    <row r="5" spans="1:14" ht="60" customHeight="1" x14ac:dyDescent="0.25">
      <c r="A5" s="32">
        <v>1979</v>
      </c>
      <c r="B5" s="32"/>
      <c r="C5" s="32">
        <v>5</v>
      </c>
      <c r="D5" s="32" t="s">
        <v>1749</v>
      </c>
      <c r="E5" s="32" t="s">
        <v>2627</v>
      </c>
      <c r="F5" s="32" t="s">
        <v>3243</v>
      </c>
      <c r="G5" s="36" t="s">
        <v>2465</v>
      </c>
      <c r="H5" s="32" t="s">
        <v>2629</v>
      </c>
      <c r="I5" s="32" t="s">
        <v>3257</v>
      </c>
      <c r="J5" s="39" t="s">
        <v>3258</v>
      </c>
      <c r="K5" s="44" t="s">
        <v>4279</v>
      </c>
      <c r="L5" s="37" t="s">
        <v>2470</v>
      </c>
    </row>
    <row r="6" spans="1:14" ht="45" customHeight="1" x14ac:dyDescent="0.25">
      <c r="A6" s="32">
        <v>1981</v>
      </c>
      <c r="B6" s="32"/>
      <c r="C6" s="32">
        <v>6</v>
      </c>
      <c r="D6" s="32" t="s">
        <v>2496</v>
      </c>
      <c r="E6" s="32" t="s">
        <v>2497</v>
      </c>
      <c r="F6" s="32" t="s">
        <v>3203</v>
      </c>
      <c r="G6" s="36" t="s">
        <v>2465</v>
      </c>
      <c r="H6" s="32" t="s">
        <v>2498</v>
      </c>
      <c r="I6" s="32" t="s">
        <v>3287</v>
      </c>
      <c r="J6" s="39" t="s">
        <v>3288</v>
      </c>
      <c r="K6" s="44" t="s">
        <v>4279</v>
      </c>
      <c r="L6" s="44" t="s">
        <v>2470</v>
      </c>
      <c r="M6" s="44"/>
    </row>
    <row r="7" spans="1:14" ht="45" customHeight="1" x14ac:dyDescent="0.25">
      <c r="A7" s="32">
        <v>1981</v>
      </c>
      <c r="B7" s="32"/>
      <c r="C7" s="32">
        <v>7</v>
      </c>
      <c r="D7" s="32" t="s">
        <v>2502</v>
      </c>
      <c r="E7" s="32" t="s">
        <v>2763</v>
      </c>
      <c r="F7" s="32" t="s">
        <v>3264</v>
      </c>
      <c r="G7" s="36" t="s">
        <v>2761</v>
      </c>
      <c r="H7" s="32" t="s">
        <v>2764</v>
      </c>
      <c r="I7" s="32" t="s">
        <v>3289</v>
      </c>
      <c r="J7" s="39" t="s">
        <v>3290</v>
      </c>
      <c r="K7" s="44" t="s">
        <v>4279</v>
      </c>
      <c r="L7" s="37" t="s">
        <v>2470</v>
      </c>
    </row>
    <row r="8" spans="1:14" ht="60" customHeight="1" x14ac:dyDescent="0.25">
      <c r="A8" s="31">
        <v>1983</v>
      </c>
      <c r="C8" s="31">
        <v>8</v>
      </c>
      <c r="D8" s="31" t="s">
        <v>2616</v>
      </c>
      <c r="E8" s="31" t="s">
        <v>2617</v>
      </c>
      <c r="F8" s="31" t="s">
        <v>3243</v>
      </c>
      <c r="G8" s="36" t="s">
        <v>2465</v>
      </c>
      <c r="H8" s="31" t="s">
        <v>2618</v>
      </c>
      <c r="I8" s="31" t="s">
        <v>3295</v>
      </c>
      <c r="J8" s="39" t="s">
        <v>3296</v>
      </c>
      <c r="K8" s="44" t="s">
        <v>4279</v>
      </c>
      <c r="L8" s="37" t="s">
        <v>2470</v>
      </c>
    </row>
    <row r="9" spans="1:14" ht="60" customHeight="1" x14ac:dyDescent="0.25">
      <c r="A9" s="32">
        <v>1985</v>
      </c>
      <c r="B9" s="32"/>
      <c r="C9" s="32">
        <v>9</v>
      </c>
      <c r="D9" s="32" t="s">
        <v>2556</v>
      </c>
      <c r="E9" s="31" t="s">
        <v>2557</v>
      </c>
      <c r="F9" s="31" t="s">
        <v>3321</v>
      </c>
      <c r="G9" s="36" t="s">
        <v>2473</v>
      </c>
      <c r="H9" s="32" t="s">
        <v>3322</v>
      </c>
      <c r="I9" s="32" t="s">
        <v>3323</v>
      </c>
      <c r="J9" s="39" t="s">
        <v>3324</v>
      </c>
      <c r="K9" s="44" t="s">
        <v>4279</v>
      </c>
      <c r="L9" s="44" t="s">
        <v>2470</v>
      </c>
      <c r="M9" s="44"/>
    </row>
    <row r="10" spans="1:14" ht="60" customHeight="1" x14ac:dyDescent="0.25">
      <c r="A10" s="32">
        <v>1988</v>
      </c>
      <c r="B10" s="32"/>
      <c r="C10" s="32">
        <v>10</v>
      </c>
      <c r="D10" s="32" t="s">
        <v>2595</v>
      </c>
      <c r="E10" s="32" t="s">
        <v>2596</v>
      </c>
      <c r="F10" s="32" t="s">
        <v>3243</v>
      </c>
      <c r="G10" s="34" t="s">
        <v>2473</v>
      </c>
      <c r="H10" s="32" t="s">
        <v>2597</v>
      </c>
      <c r="I10" s="32" t="s">
        <v>3354</v>
      </c>
      <c r="J10" s="39" t="s">
        <v>3355</v>
      </c>
      <c r="K10" s="44" t="s">
        <v>4279</v>
      </c>
      <c r="L10" s="37" t="s">
        <v>2470</v>
      </c>
    </row>
    <row r="11" spans="1:14" ht="45" customHeight="1" x14ac:dyDescent="0.25">
      <c r="A11" s="32">
        <v>1989</v>
      </c>
      <c r="B11" s="32"/>
      <c r="C11" s="32">
        <v>11</v>
      </c>
      <c r="D11" s="32" t="s">
        <v>75</v>
      </c>
      <c r="E11" s="32" t="s">
        <v>2663</v>
      </c>
      <c r="F11" s="32" t="s">
        <v>3264</v>
      </c>
      <c r="G11" s="34" t="s">
        <v>2473</v>
      </c>
      <c r="H11" s="32" t="s">
        <v>2664</v>
      </c>
      <c r="I11" s="32" t="s">
        <v>3363</v>
      </c>
      <c r="J11" s="39" t="s">
        <v>3364</v>
      </c>
      <c r="K11" s="44" t="s">
        <v>4279</v>
      </c>
      <c r="L11" s="37" t="s">
        <v>2470</v>
      </c>
    </row>
    <row r="12" spans="1:14" ht="45" customHeight="1" x14ac:dyDescent="0.25">
      <c r="A12" s="32">
        <v>1989</v>
      </c>
      <c r="B12" s="32"/>
      <c r="C12" s="32">
        <v>12</v>
      </c>
      <c r="D12" s="32" t="s">
        <v>2528</v>
      </c>
      <c r="E12" s="32" t="s">
        <v>2529</v>
      </c>
      <c r="F12" s="32" t="s">
        <v>3243</v>
      </c>
      <c r="G12" s="34" t="s">
        <v>2523</v>
      </c>
      <c r="H12" s="32" t="s">
        <v>2530</v>
      </c>
      <c r="I12" s="32" t="s">
        <v>3365</v>
      </c>
      <c r="J12" s="39" t="s">
        <v>3366</v>
      </c>
      <c r="K12" s="44" t="s">
        <v>4279</v>
      </c>
      <c r="L12" s="37" t="s">
        <v>2470</v>
      </c>
    </row>
    <row r="13" spans="1:14" ht="45" customHeight="1" x14ac:dyDescent="0.25">
      <c r="A13" s="32">
        <v>1990</v>
      </c>
      <c r="B13" s="32"/>
      <c r="C13" s="32">
        <v>13</v>
      </c>
      <c r="D13" s="32" t="s">
        <v>2558</v>
      </c>
      <c r="E13" s="32" t="s">
        <v>2559</v>
      </c>
      <c r="F13" s="32" t="s">
        <v>3367</v>
      </c>
      <c r="G13" s="34" t="s">
        <v>2473</v>
      </c>
      <c r="H13" s="32" t="s">
        <v>2560</v>
      </c>
      <c r="I13" s="32" t="s">
        <v>3368</v>
      </c>
      <c r="J13" s="39" t="s">
        <v>3369</v>
      </c>
      <c r="K13" s="44" t="s">
        <v>4279</v>
      </c>
      <c r="L13" s="37" t="s">
        <v>2470</v>
      </c>
    </row>
    <row r="14" spans="1:14" ht="60" customHeight="1" x14ac:dyDescent="0.25">
      <c r="A14" s="32">
        <v>1993</v>
      </c>
      <c r="B14" s="32"/>
      <c r="C14" s="32">
        <v>14</v>
      </c>
      <c r="D14" s="32" t="s">
        <v>2551</v>
      </c>
      <c r="E14" s="32" t="s">
        <v>2554</v>
      </c>
      <c r="F14" s="32" t="s">
        <v>3301</v>
      </c>
      <c r="G14" s="34" t="s">
        <v>2473</v>
      </c>
      <c r="H14" s="32" t="s">
        <v>2555</v>
      </c>
      <c r="I14" s="32" t="s">
        <v>3392</v>
      </c>
      <c r="J14" s="39" t="s">
        <v>3393</v>
      </c>
      <c r="K14" s="44" t="s">
        <v>4279</v>
      </c>
      <c r="L14" s="37" t="s">
        <v>2470</v>
      </c>
    </row>
    <row r="15" spans="1:14" ht="60" customHeight="1" x14ac:dyDescent="0.25">
      <c r="A15" s="32">
        <v>1995</v>
      </c>
      <c r="B15" s="32"/>
      <c r="C15" s="32">
        <v>15</v>
      </c>
      <c r="D15" s="32" t="s">
        <v>2572</v>
      </c>
      <c r="E15" s="32" t="s">
        <v>2573</v>
      </c>
      <c r="F15" s="32" t="s">
        <v>3243</v>
      </c>
      <c r="G15" s="34" t="s">
        <v>2473</v>
      </c>
      <c r="H15" s="32" t="s">
        <v>2574</v>
      </c>
      <c r="I15" s="68" t="s">
        <v>3444</v>
      </c>
      <c r="J15" s="39" t="s">
        <v>3445</v>
      </c>
      <c r="K15" s="44" t="s">
        <v>4279</v>
      </c>
      <c r="L15" s="37" t="s">
        <v>2470</v>
      </c>
    </row>
    <row r="16" spans="1:14" ht="60" customHeight="1" x14ac:dyDescent="0.25">
      <c r="A16" s="32">
        <v>1995</v>
      </c>
      <c r="B16" s="69"/>
      <c r="C16" s="69">
        <v>16</v>
      </c>
      <c r="D16" s="32" t="s">
        <v>2633</v>
      </c>
      <c r="E16" s="32" t="s">
        <v>2634</v>
      </c>
      <c r="F16" s="32" t="s">
        <v>3203</v>
      </c>
      <c r="G16" s="34" t="s">
        <v>2473</v>
      </c>
      <c r="H16" s="32" t="s">
        <v>2632</v>
      </c>
      <c r="I16" s="68" t="s">
        <v>3446</v>
      </c>
      <c r="J16" s="39" t="s">
        <v>3447</v>
      </c>
      <c r="K16" s="44" t="s">
        <v>4279</v>
      </c>
      <c r="L16" s="37" t="s">
        <v>2470</v>
      </c>
    </row>
    <row r="17" spans="1:14" ht="60" customHeight="1" x14ac:dyDescent="0.25">
      <c r="A17" s="32"/>
      <c r="B17" s="69"/>
      <c r="C17" s="69">
        <v>17</v>
      </c>
      <c r="D17" s="32" t="s">
        <v>2630</v>
      </c>
      <c r="E17" s="32" t="s">
        <v>2631</v>
      </c>
      <c r="F17" s="32" t="s">
        <v>3203</v>
      </c>
      <c r="G17" s="34" t="s">
        <v>2473</v>
      </c>
      <c r="H17" s="32" t="s">
        <v>2632</v>
      </c>
      <c r="I17" s="68" t="s">
        <v>3446</v>
      </c>
      <c r="J17" s="39" t="s">
        <v>3447</v>
      </c>
      <c r="K17" s="44" t="s">
        <v>4279</v>
      </c>
      <c r="L17" s="44" t="s">
        <v>2470</v>
      </c>
      <c r="M17" s="44"/>
    </row>
    <row r="18" spans="1:14" ht="60" customHeight="1" x14ac:dyDescent="0.25">
      <c r="A18" s="32">
        <v>1996</v>
      </c>
      <c r="B18" s="32"/>
      <c r="C18" s="32">
        <v>18</v>
      </c>
      <c r="D18" s="32" t="s">
        <v>2727</v>
      </c>
      <c r="E18" s="32" t="s">
        <v>2728</v>
      </c>
      <c r="F18" s="32" t="s">
        <v>3243</v>
      </c>
      <c r="G18" s="34" t="s">
        <v>2473</v>
      </c>
      <c r="H18" s="32" t="s">
        <v>2729</v>
      </c>
      <c r="I18" s="32" t="s">
        <v>3474</v>
      </c>
      <c r="J18" s="39" t="s">
        <v>3475</v>
      </c>
      <c r="K18" s="44" t="s">
        <v>4279</v>
      </c>
      <c r="L18" s="44" t="s">
        <v>2470</v>
      </c>
      <c r="M18" s="44"/>
    </row>
    <row r="19" spans="1:14" ht="60" customHeight="1" x14ac:dyDescent="0.25">
      <c r="A19" s="32">
        <v>1996</v>
      </c>
      <c r="B19" s="32"/>
      <c r="C19" s="32">
        <v>19</v>
      </c>
      <c r="D19" s="32" t="s">
        <v>2521</v>
      </c>
      <c r="E19" s="32" t="s">
        <v>2522</v>
      </c>
      <c r="F19" s="32" t="s">
        <v>3243</v>
      </c>
      <c r="G19" s="34" t="s">
        <v>2523</v>
      </c>
      <c r="H19" s="32" t="s">
        <v>2524</v>
      </c>
      <c r="I19" s="32" t="s">
        <v>3476</v>
      </c>
      <c r="J19" s="39" t="s">
        <v>3477</v>
      </c>
      <c r="K19" s="44" t="s">
        <v>4279</v>
      </c>
      <c r="L19" s="44" t="s">
        <v>2470</v>
      </c>
      <c r="M19" s="44"/>
    </row>
    <row r="20" spans="1:14" ht="60" customHeight="1" x14ac:dyDescent="0.25">
      <c r="A20" s="32">
        <v>1996</v>
      </c>
      <c r="B20" s="32"/>
      <c r="C20" s="32">
        <v>20</v>
      </c>
      <c r="D20" s="32" t="s">
        <v>3478</v>
      </c>
      <c r="E20" s="32" t="s">
        <v>3479</v>
      </c>
      <c r="F20" s="32" t="s">
        <v>3243</v>
      </c>
      <c r="G20" s="34" t="s">
        <v>2504</v>
      </c>
      <c r="H20" s="32" t="s">
        <v>3480</v>
      </c>
      <c r="I20" s="32" t="s">
        <v>3481</v>
      </c>
      <c r="J20" s="39" t="s">
        <v>3482</v>
      </c>
      <c r="K20" s="44" t="s">
        <v>4279</v>
      </c>
      <c r="L20" s="44" t="s">
        <v>2470</v>
      </c>
      <c r="M20" s="44"/>
    </row>
    <row r="21" spans="1:14" ht="60" customHeight="1" x14ac:dyDescent="0.25">
      <c r="A21" s="32">
        <v>1996</v>
      </c>
      <c r="B21" s="32"/>
      <c r="C21" s="32">
        <v>21</v>
      </c>
      <c r="D21" s="32" t="s">
        <v>3483</v>
      </c>
      <c r="E21" s="32" t="s">
        <v>3484</v>
      </c>
      <c r="F21" s="32" t="s">
        <v>3203</v>
      </c>
      <c r="G21" s="34" t="s">
        <v>2473</v>
      </c>
      <c r="H21" s="32" t="s">
        <v>3485</v>
      </c>
      <c r="I21" s="32" t="s">
        <v>3486</v>
      </c>
      <c r="J21" s="39" t="s">
        <v>3487</v>
      </c>
      <c r="K21" s="44" t="s">
        <v>4279</v>
      </c>
      <c r="L21" s="44" t="s">
        <v>2470</v>
      </c>
      <c r="M21" s="44"/>
    </row>
    <row r="22" spans="1:14" ht="45" customHeight="1" x14ac:dyDescent="0.25">
      <c r="A22" s="32"/>
      <c r="B22" s="32"/>
      <c r="C22" s="32">
        <v>22</v>
      </c>
      <c r="D22" s="32" t="s">
        <v>3488</v>
      </c>
      <c r="E22" s="32" t="s">
        <v>3489</v>
      </c>
      <c r="F22" s="32" t="s">
        <v>3203</v>
      </c>
      <c r="G22" s="34" t="s">
        <v>2473</v>
      </c>
      <c r="H22" s="32" t="s">
        <v>3485</v>
      </c>
      <c r="I22" s="32" t="s">
        <v>3486</v>
      </c>
      <c r="J22" s="39" t="s">
        <v>3487</v>
      </c>
      <c r="K22" s="44" t="s">
        <v>4279</v>
      </c>
      <c r="L22" s="44" t="s">
        <v>2470</v>
      </c>
      <c r="M22" s="44"/>
    </row>
    <row r="23" spans="1:14" ht="45" customHeight="1" x14ac:dyDescent="0.25">
      <c r="A23" s="32"/>
      <c r="B23" s="32"/>
      <c r="C23" s="32">
        <v>25</v>
      </c>
      <c r="D23" s="32" t="s">
        <v>2622</v>
      </c>
      <c r="E23" s="32" t="s">
        <v>2623</v>
      </c>
      <c r="F23" s="32" t="s">
        <v>3264</v>
      </c>
      <c r="G23" s="36" t="s">
        <v>2465</v>
      </c>
      <c r="H23" s="32" t="s">
        <v>2550</v>
      </c>
      <c r="I23" s="32" t="s">
        <v>3523</v>
      </c>
      <c r="J23" s="39" t="s">
        <v>3524</v>
      </c>
      <c r="K23" s="44" t="s">
        <v>4279</v>
      </c>
      <c r="L23" s="37" t="s">
        <v>2470</v>
      </c>
    </row>
    <row r="24" spans="1:14" ht="60" customHeight="1" x14ac:dyDescent="0.25">
      <c r="A24" s="31">
        <v>1998</v>
      </c>
      <c r="C24" s="31">
        <v>29</v>
      </c>
      <c r="D24" s="31" t="s">
        <v>2480</v>
      </c>
      <c r="E24" s="31" t="s">
        <v>2481</v>
      </c>
      <c r="F24" s="31" t="s">
        <v>3243</v>
      </c>
      <c r="G24" s="36" t="s">
        <v>2473</v>
      </c>
      <c r="H24" s="31" t="s">
        <v>2482</v>
      </c>
      <c r="I24" s="31" t="s">
        <v>3540</v>
      </c>
      <c r="J24" s="39" t="s">
        <v>3541</v>
      </c>
      <c r="K24" s="44" t="s">
        <v>4279</v>
      </c>
      <c r="L24" s="37" t="s">
        <v>2470</v>
      </c>
    </row>
    <row r="25" spans="1:14" ht="68.25" customHeight="1" x14ac:dyDescent="0.25">
      <c r="A25" s="31">
        <v>1998</v>
      </c>
      <c r="C25" s="31">
        <v>30</v>
      </c>
      <c r="D25" s="31" t="s">
        <v>75</v>
      </c>
      <c r="E25" s="31" t="s">
        <v>2883</v>
      </c>
      <c r="F25" s="31" t="s">
        <v>3264</v>
      </c>
      <c r="G25" s="36" t="s">
        <v>2881</v>
      </c>
      <c r="H25" s="31" t="s">
        <v>2884</v>
      </c>
      <c r="I25" s="31" t="s">
        <v>3542</v>
      </c>
      <c r="J25" s="39" t="s">
        <v>3543</v>
      </c>
      <c r="K25" s="44" t="s">
        <v>4279</v>
      </c>
      <c r="L25" s="44" t="s">
        <v>2470</v>
      </c>
    </row>
    <row r="26" spans="1:14" ht="45" customHeight="1" x14ac:dyDescent="0.25">
      <c r="A26" s="31">
        <v>1999</v>
      </c>
      <c r="C26" s="31">
        <v>31</v>
      </c>
      <c r="D26" s="31" t="s">
        <v>1773</v>
      </c>
      <c r="E26" s="31" t="s">
        <v>2570</v>
      </c>
      <c r="F26" s="31" t="s">
        <v>3301</v>
      </c>
      <c r="G26" s="36" t="s">
        <v>2473</v>
      </c>
      <c r="H26" s="31" t="s">
        <v>2571</v>
      </c>
      <c r="I26" s="31" t="s">
        <v>3549</v>
      </c>
      <c r="J26" s="39" t="s">
        <v>3550</v>
      </c>
      <c r="K26" s="44" t="s">
        <v>4279</v>
      </c>
      <c r="L26" s="37" t="s">
        <v>2470</v>
      </c>
    </row>
    <row r="27" spans="1:14" ht="45" customHeight="1" x14ac:dyDescent="0.25">
      <c r="A27" s="31">
        <v>2000</v>
      </c>
      <c r="C27" s="31">
        <v>32</v>
      </c>
      <c r="D27" s="31" t="s">
        <v>2622</v>
      </c>
      <c r="E27" s="31" t="s">
        <v>227</v>
      </c>
      <c r="F27" s="31" t="s">
        <v>3264</v>
      </c>
      <c r="G27" s="36" t="s">
        <v>2473</v>
      </c>
      <c r="H27" s="31" t="s">
        <v>2624</v>
      </c>
      <c r="I27" s="31" t="s">
        <v>3562</v>
      </c>
      <c r="J27" s="39" t="s">
        <v>3563</v>
      </c>
      <c r="K27" s="44" t="s">
        <v>4279</v>
      </c>
      <c r="L27" s="37" t="s">
        <v>2470</v>
      </c>
    </row>
    <row r="28" spans="1:14" ht="45" customHeight="1" x14ac:dyDescent="0.25">
      <c r="A28" s="32" t="s">
        <v>4339</v>
      </c>
      <c r="C28" s="31">
        <v>36</v>
      </c>
      <c r="D28" s="31" t="s">
        <v>3032</v>
      </c>
      <c r="E28" s="31" t="s">
        <v>3033</v>
      </c>
      <c r="F28" s="31" t="s">
        <v>3531</v>
      </c>
      <c r="G28" s="36" t="s">
        <v>2926</v>
      </c>
      <c r="H28" s="31" t="s">
        <v>2936</v>
      </c>
      <c r="I28" s="31" t="s">
        <v>3564</v>
      </c>
      <c r="J28" s="39" t="s">
        <v>3565</v>
      </c>
      <c r="K28" s="44" t="s">
        <v>4279</v>
      </c>
      <c r="L28" s="44" t="s">
        <v>2470</v>
      </c>
      <c r="M28" s="44" t="s">
        <v>233</v>
      </c>
      <c r="N28" s="45" t="s">
        <v>4323</v>
      </c>
    </row>
    <row r="29" spans="1:14" ht="60" customHeight="1" x14ac:dyDescent="0.25">
      <c r="A29" s="31">
        <v>2000</v>
      </c>
      <c r="C29" s="31">
        <v>38</v>
      </c>
      <c r="D29" s="31" t="s">
        <v>2531</v>
      </c>
      <c r="E29" s="31" t="s">
        <v>2532</v>
      </c>
      <c r="F29" s="31" t="s">
        <v>3243</v>
      </c>
      <c r="G29" s="36" t="s">
        <v>2533</v>
      </c>
      <c r="H29" s="31" t="s">
        <v>2534</v>
      </c>
      <c r="I29" s="31" t="s">
        <v>3566</v>
      </c>
      <c r="J29" s="39" t="s">
        <v>3567</v>
      </c>
      <c r="K29" s="44" t="s">
        <v>4279</v>
      </c>
      <c r="L29" s="37" t="s">
        <v>2470</v>
      </c>
    </row>
    <row r="30" spans="1:14" ht="60" customHeight="1" x14ac:dyDescent="0.25">
      <c r="A30" s="32">
        <v>2001</v>
      </c>
      <c r="B30" s="32"/>
      <c r="C30" s="32">
        <v>39</v>
      </c>
      <c r="D30" s="32" t="s">
        <v>2625</v>
      </c>
      <c r="E30" s="32" t="s">
        <v>2626</v>
      </c>
      <c r="F30" s="32" t="s">
        <v>3264</v>
      </c>
      <c r="G30" s="36" t="s">
        <v>2465</v>
      </c>
      <c r="H30" s="32" t="s">
        <v>2495</v>
      </c>
      <c r="I30" s="32" t="s">
        <v>3574</v>
      </c>
      <c r="J30" s="39" t="s">
        <v>3575</v>
      </c>
      <c r="K30" s="44" t="s">
        <v>4279</v>
      </c>
      <c r="L30" s="37" t="s">
        <v>2470</v>
      </c>
    </row>
    <row r="31" spans="1:14" ht="60" customHeight="1" x14ac:dyDescent="0.25">
      <c r="A31" s="32"/>
      <c r="B31" s="32"/>
      <c r="C31" s="32">
        <v>40</v>
      </c>
      <c r="D31" s="32" t="s">
        <v>2493</v>
      </c>
      <c r="E31" s="32" t="s">
        <v>2494</v>
      </c>
      <c r="F31" s="32" t="s">
        <v>3264</v>
      </c>
      <c r="G31" s="36" t="s">
        <v>2465</v>
      </c>
      <c r="H31" s="32" t="s">
        <v>2495</v>
      </c>
      <c r="I31" s="32" t="s">
        <v>3574</v>
      </c>
      <c r="J31" s="39" t="s">
        <v>3575</v>
      </c>
      <c r="K31" s="44" t="s">
        <v>4279</v>
      </c>
      <c r="L31" s="37" t="s">
        <v>2470</v>
      </c>
    </row>
    <row r="32" spans="1:14" ht="60" customHeight="1" x14ac:dyDescent="0.25">
      <c r="A32" s="32">
        <v>2001</v>
      </c>
      <c r="B32" s="32"/>
      <c r="C32" s="32">
        <v>41</v>
      </c>
      <c r="D32" s="32" t="s">
        <v>2527</v>
      </c>
      <c r="E32" s="32" t="s">
        <v>2564</v>
      </c>
      <c r="F32" s="32" t="s">
        <v>3203</v>
      </c>
      <c r="G32" s="34" t="s">
        <v>2484</v>
      </c>
      <c r="H32" s="32" t="s">
        <v>2565</v>
      </c>
      <c r="I32" s="32" t="s">
        <v>3576</v>
      </c>
      <c r="J32" s="39" t="s">
        <v>3577</v>
      </c>
      <c r="K32" s="44" t="s">
        <v>4279</v>
      </c>
      <c r="L32" s="37" t="s">
        <v>2470</v>
      </c>
    </row>
    <row r="33" spans="1:13" ht="60" customHeight="1" x14ac:dyDescent="0.25">
      <c r="A33" s="32">
        <v>2001</v>
      </c>
      <c r="B33" s="32"/>
      <c r="C33" s="32">
        <v>42</v>
      </c>
      <c r="D33" s="32" t="s">
        <v>2638</v>
      </c>
      <c r="E33" s="32" t="s">
        <v>2639</v>
      </c>
      <c r="F33" s="32" t="s">
        <v>3203</v>
      </c>
      <c r="G33" s="34" t="s">
        <v>2473</v>
      </c>
      <c r="H33" s="32" t="s">
        <v>2640</v>
      </c>
      <c r="I33" s="32" t="s">
        <v>3585</v>
      </c>
      <c r="J33" s="39" t="s">
        <v>3586</v>
      </c>
      <c r="K33" s="44" t="s">
        <v>4279</v>
      </c>
      <c r="L33" s="37" t="s">
        <v>2470</v>
      </c>
    </row>
    <row r="34" spans="1:13" ht="60" customHeight="1" x14ac:dyDescent="0.25">
      <c r="A34" s="32">
        <v>2001</v>
      </c>
      <c r="B34" s="32"/>
      <c r="C34" s="32">
        <v>43</v>
      </c>
      <c r="D34" s="32" t="s">
        <v>2513</v>
      </c>
      <c r="E34" s="32" t="s">
        <v>2514</v>
      </c>
      <c r="F34" s="32" t="s">
        <v>3531</v>
      </c>
      <c r="G34" s="34" t="s">
        <v>2504</v>
      </c>
      <c r="H34" s="32" t="s">
        <v>2515</v>
      </c>
      <c r="I34" s="32" t="s">
        <v>3587</v>
      </c>
      <c r="J34" s="39" t="s">
        <v>3588</v>
      </c>
      <c r="K34" s="44" t="s">
        <v>4279</v>
      </c>
      <c r="L34" s="37" t="s">
        <v>2470</v>
      </c>
    </row>
    <row r="35" spans="1:13" ht="60" customHeight="1" x14ac:dyDescent="0.25">
      <c r="A35" s="32">
        <v>2001</v>
      </c>
      <c r="B35" s="32"/>
      <c r="C35" s="32">
        <v>44</v>
      </c>
      <c r="D35" s="32" t="s">
        <v>2780</v>
      </c>
      <c r="E35" s="32" t="s">
        <v>2781</v>
      </c>
      <c r="F35" s="32" t="s">
        <v>3243</v>
      </c>
      <c r="G35" s="34" t="s">
        <v>2600</v>
      </c>
      <c r="H35" s="32" t="s">
        <v>2782</v>
      </c>
      <c r="I35" s="32" t="s">
        <v>3589</v>
      </c>
      <c r="J35" s="39" t="s">
        <v>3590</v>
      </c>
      <c r="K35" s="44" t="s">
        <v>4279</v>
      </c>
      <c r="L35" s="44" t="s">
        <v>2470</v>
      </c>
      <c r="M35" s="44"/>
    </row>
    <row r="36" spans="1:13" ht="60" customHeight="1" x14ac:dyDescent="0.25">
      <c r="A36" s="31">
        <v>2002</v>
      </c>
      <c r="C36" s="31">
        <v>45</v>
      </c>
      <c r="D36" s="31" t="s">
        <v>2538</v>
      </c>
      <c r="E36" s="31" t="s">
        <v>2539</v>
      </c>
      <c r="F36" s="31" t="s">
        <v>3203</v>
      </c>
      <c r="G36" s="36" t="s">
        <v>2473</v>
      </c>
      <c r="H36" s="31" t="s">
        <v>2540</v>
      </c>
      <c r="I36" s="31" t="s">
        <v>3599</v>
      </c>
      <c r="J36" s="39" t="s">
        <v>3600</v>
      </c>
      <c r="K36" s="44" t="s">
        <v>4279</v>
      </c>
      <c r="L36" s="37" t="s">
        <v>2470</v>
      </c>
    </row>
    <row r="37" spans="1:13" s="32" customFormat="1" ht="60" customHeight="1" x14ac:dyDescent="0.25">
      <c r="A37" s="31">
        <v>2002</v>
      </c>
      <c r="B37" s="31"/>
      <c r="C37" s="31">
        <v>46</v>
      </c>
      <c r="D37" s="31" t="s">
        <v>2608</v>
      </c>
      <c r="E37" s="31" t="s">
        <v>2609</v>
      </c>
      <c r="F37" s="31" t="s">
        <v>3601</v>
      </c>
      <c r="G37" s="36" t="s">
        <v>2473</v>
      </c>
      <c r="H37" s="31" t="s">
        <v>2610</v>
      </c>
      <c r="I37" s="31" t="s">
        <v>3602</v>
      </c>
      <c r="J37" s="39" t="s">
        <v>3603</v>
      </c>
      <c r="K37" s="44" t="s">
        <v>4279</v>
      </c>
      <c r="L37" s="37" t="s">
        <v>2470</v>
      </c>
      <c r="M37" s="37"/>
    </row>
    <row r="38" spans="1:13" s="32" customFormat="1" ht="60" customHeight="1" x14ac:dyDescent="0.25">
      <c r="A38" s="32">
        <v>2002</v>
      </c>
      <c r="C38" s="32">
        <v>47</v>
      </c>
      <c r="D38" s="32" t="s">
        <v>282</v>
      </c>
      <c r="E38" s="32" t="s">
        <v>2730</v>
      </c>
      <c r="F38" s="32" t="s">
        <v>3264</v>
      </c>
      <c r="G38" s="36" t="s">
        <v>2465</v>
      </c>
      <c r="H38" s="32" t="s">
        <v>2731</v>
      </c>
      <c r="I38" s="32" t="s">
        <v>3604</v>
      </c>
      <c r="J38" s="39" t="s">
        <v>3605</v>
      </c>
      <c r="K38" s="44" t="s">
        <v>4279</v>
      </c>
      <c r="L38" s="37" t="s">
        <v>2470</v>
      </c>
      <c r="M38" s="37"/>
    </row>
    <row r="39" spans="1:13" s="32" customFormat="1" ht="60" customHeight="1" x14ac:dyDescent="0.25">
      <c r="A39" s="32">
        <v>2003</v>
      </c>
      <c r="C39" s="32">
        <v>51</v>
      </c>
      <c r="D39" s="32" t="s">
        <v>2598</v>
      </c>
      <c r="E39" s="32" t="s">
        <v>2599</v>
      </c>
      <c r="F39" s="32" t="s">
        <v>3243</v>
      </c>
      <c r="G39" s="34" t="s">
        <v>2600</v>
      </c>
      <c r="H39" s="32" t="s">
        <v>2601</v>
      </c>
      <c r="I39" s="32" t="s">
        <v>3629</v>
      </c>
      <c r="J39" s="39" t="s">
        <v>3630</v>
      </c>
      <c r="K39" s="44" t="s">
        <v>4279</v>
      </c>
      <c r="L39" s="37" t="s">
        <v>2470</v>
      </c>
      <c r="M39" s="37"/>
    </row>
    <row r="40" spans="1:13" ht="45" customHeight="1" x14ac:dyDescent="0.25">
      <c r="A40" s="32">
        <v>2003</v>
      </c>
      <c r="B40" s="32"/>
      <c r="C40" s="32">
        <v>52</v>
      </c>
      <c r="D40" s="32" t="s">
        <v>2706</v>
      </c>
      <c r="E40" s="32" t="s">
        <v>2707</v>
      </c>
      <c r="F40" s="32" t="s">
        <v>3243</v>
      </c>
      <c r="G40" s="34" t="s">
        <v>2704</v>
      </c>
      <c r="H40" s="32" t="s">
        <v>2708</v>
      </c>
      <c r="I40" s="32" t="s">
        <v>3631</v>
      </c>
      <c r="J40" s="39" t="s">
        <v>3632</v>
      </c>
      <c r="K40" s="44" t="s">
        <v>4279</v>
      </c>
      <c r="L40" s="37" t="s">
        <v>2470</v>
      </c>
    </row>
    <row r="41" spans="1:13" ht="45" customHeight="1" x14ac:dyDescent="0.25">
      <c r="A41" s="32">
        <v>2003</v>
      </c>
      <c r="B41" s="32"/>
      <c r="C41" s="32">
        <v>53</v>
      </c>
      <c r="D41" s="32" t="s">
        <v>2592</v>
      </c>
      <c r="E41" s="32" t="s">
        <v>2593</v>
      </c>
      <c r="F41" s="32" t="s">
        <v>3243</v>
      </c>
      <c r="G41" s="34" t="s">
        <v>2504</v>
      </c>
      <c r="H41" s="32" t="s">
        <v>2594</v>
      </c>
      <c r="I41" s="32" t="s">
        <v>3633</v>
      </c>
      <c r="J41" s="39" t="s">
        <v>3634</v>
      </c>
      <c r="K41" s="44" t="s">
        <v>4279</v>
      </c>
      <c r="L41" s="37" t="s">
        <v>2470</v>
      </c>
    </row>
    <row r="42" spans="1:13" ht="45" customHeight="1" x14ac:dyDescent="0.25">
      <c r="A42" s="32">
        <v>2003</v>
      </c>
      <c r="B42" s="32"/>
      <c r="C42" s="32">
        <v>55</v>
      </c>
      <c r="D42" s="32" t="s">
        <v>2859</v>
      </c>
      <c r="E42" s="32" t="s">
        <v>2860</v>
      </c>
      <c r="F42" s="32" t="s">
        <v>3203</v>
      </c>
      <c r="G42" s="34" t="s">
        <v>884</v>
      </c>
      <c r="H42" s="32" t="s">
        <v>2861</v>
      </c>
      <c r="I42" s="32" t="s">
        <v>3637</v>
      </c>
      <c r="J42" s="39" t="s">
        <v>3638</v>
      </c>
      <c r="K42" s="44" t="s">
        <v>4279</v>
      </c>
      <c r="L42" s="37" t="s">
        <v>2470</v>
      </c>
    </row>
    <row r="43" spans="1:13" ht="45" customHeight="1" x14ac:dyDescent="0.25">
      <c r="A43" s="32">
        <v>2004</v>
      </c>
      <c r="B43" s="32"/>
      <c r="C43" s="32">
        <v>56</v>
      </c>
      <c r="D43" s="32" t="s">
        <v>2490</v>
      </c>
      <c r="E43" s="32" t="s">
        <v>2491</v>
      </c>
      <c r="F43" s="32" t="s">
        <v>3243</v>
      </c>
      <c r="G43" s="36" t="s">
        <v>2473</v>
      </c>
      <c r="H43" s="32" t="s">
        <v>2492</v>
      </c>
      <c r="I43" s="32" t="s">
        <v>3675</v>
      </c>
      <c r="J43" s="39" t="s">
        <v>3676</v>
      </c>
      <c r="K43" s="44" t="s">
        <v>4279</v>
      </c>
      <c r="L43" s="37" t="s">
        <v>2470</v>
      </c>
    </row>
    <row r="44" spans="1:13" ht="69.95" customHeight="1" x14ac:dyDescent="0.25">
      <c r="A44" s="32">
        <v>2004</v>
      </c>
      <c r="B44" s="32"/>
      <c r="C44" s="32">
        <v>57</v>
      </c>
      <c r="D44" s="32" t="s">
        <v>1619</v>
      </c>
      <c r="E44" s="32" t="s">
        <v>2590</v>
      </c>
      <c r="F44" s="32" t="s">
        <v>3203</v>
      </c>
      <c r="G44" s="36" t="s">
        <v>2473</v>
      </c>
      <c r="H44" s="32" t="s">
        <v>2591</v>
      </c>
      <c r="I44" s="32" t="s">
        <v>3677</v>
      </c>
      <c r="J44" s="39" t="s">
        <v>3678</v>
      </c>
      <c r="K44" s="44" t="s">
        <v>4279</v>
      </c>
      <c r="L44" s="37" t="s">
        <v>2470</v>
      </c>
    </row>
    <row r="45" spans="1:13" ht="69.95" customHeight="1" x14ac:dyDescent="0.25">
      <c r="A45" s="32">
        <v>2004</v>
      </c>
      <c r="B45" s="32"/>
      <c r="C45" s="32">
        <v>58</v>
      </c>
      <c r="D45" s="32" t="s">
        <v>2756</v>
      </c>
      <c r="E45" s="32" t="s">
        <v>2757</v>
      </c>
      <c r="F45" s="32" t="s">
        <v>3243</v>
      </c>
      <c r="G45" s="36" t="s">
        <v>2473</v>
      </c>
      <c r="H45" s="32" t="s">
        <v>2758</v>
      </c>
      <c r="I45" s="32" t="s">
        <v>3679</v>
      </c>
      <c r="J45" s="39" t="s">
        <v>3680</v>
      </c>
      <c r="K45" s="44" t="s">
        <v>4279</v>
      </c>
      <c r="L45" s="37" t="s">
        <v>2470</v>
      </c>
    </row>
    <row r="46" spans="1:13" ht="60" customHeight="1" x14ac:dyDescent="0.25">
      <c r="A46" s="32">
        <v>2004</v>
      </c>
      <c r="B46" s="32"/>
      <c r="C46" s="32">
        <v>60</v>
      </c>
      <c r="D46" s="32" t="s">
        <v>2765</v>
      </c>
      <c r="E46" s="32" t="s">
        <v>2766</v>
      </c>
      <c r="F46" s="32" t="s">
        <v>3243</v>
      </c>
      <c r="G46" s="36" t="s">
        <v>2761</v>
      </c>
      <c r="H46" s="32" t="s">
        <v>2767</v>
      </c>
      <c r="I46" s="32" t="s">
        <v>3683</v>
      </c>
      <c r="J46" s="39" t="s">
        <v>3684</v>
      </c>
      <c r="K46" s="44" t="s">
        <v>4279</v>
      </c>
      <c r="L46" s="37" t="s">
        <v>2470</v>
      </c>
    </row>
    <row r="47" spans="1:13" ht="60" customHeight="1" x14ac:dyDescent="0.25">
      <c r="A47" s="31">
        <v>2005</v>
      </c>
      <c r="C47" s="31">
        <v>61</v>
      </c>
      <c r="D47" s="31" t="s">
        <v>2602</v>
      </c>
      <c r="E47" s="31" t="s">
        <v>2603</v>
      </c>
      <c r="F47" s="31" t="s">
        <v>3243</v>
      </c>
      <c r="G47" s="36" t="s">
        <v>2473</v>
      </c>
      <c r="H47" s="31" t="s">
        <v>2604</v>
      </c>
      <c r="I47" s="31" t="s">
        <v>3700</v>
      </c>
      <c r="J47" s="39" t="s">
        <v>3701</v>
      </c>
      <c r="K47" s="44" t="s">
        <v>4279</v>
      </c>
      <c r="L47" s="37" t="s">
        <v>2470</v>
      </c>
    </row>
    <row r="48" spans="1:13" ht="60" customHeight="1" x14ac:dyDescent="0.25">
      <c r="C48" s="31">
        <v>62</v>
      </c>
      <c r="D48" s="31" t="s">
        <v>2735</v>
      </c>
      <c r="E48" s="31" t="s">
        <v>2736</v>
      </c>
      <c r="F48" s="31" t="s">
        <v>3243</v>
      </c>
      <c r="G48" s="36" t="s">
        <v>2473</v>
      </c>
      <c r="H48" s="31" t="s">
        <v>2604</v>
      </c>
      <c r="I48" s="31" t="s">
        <v>3700</v>
      </c>
      <c r="J48" s="39" t="s">
        <v>3701</v>
      </c>
      <c r="K48" s="44" t="s">
        <v>4279</v>
      </c>
      <c r="L48" s="37" t="s">
        <v>2470</v>
      </c>
    </row>
    <row r="49" spans="1:13" ht="60" customHeight="1" x14ac:dyDescent="0.25">
      <c r="A49" s="32"/>
      <c r="B49" s="32"/>
      <c r="C49" s="32">
        <v>63</v>
      </c>
      <c r="D49" s="32" t="s">
        <v>2575</v>
      </c>
      <c r="E49" s="31" t="s">
        <v>2576</v>
      </c>
      <c r="F49" s="32" t="s">
        <v>3264</v>
      </c>
      <c r="G49" s="36" t="s">
        <v>2465</v>
      </c>
      <c r="H49" s="32" t="s">
        <v>2577</v>
      </c>
      <c r="I49" s="32" t="s">
        <v>3702</v>
      </c>
      <c r="J49" s="39" t="s">
        <v>3703</v>
      </c>
      <c r="K49" s="44" t="s">
        <v>4279</v>
      </c>
      <c r="L49" s="37" t="s">
        <v>2470</v>
      </c>
    </row>
    <row r="50" spans="1:13" ht="60" customHeight="1" x14ac:dyDescent="0.25">
      <c r="A50" s="32">
        <v>2005</v>
      </c>
      <c r="B50" s="32"/>
      <c r="C50" s="32">
        <v>64</v>
      </c>
      <c r="D50" s="32" t="s">
        <v>581</v>
      </c>
      <c r="E50" s="32" t="s">
        <v>2740</v>
      </c>
      <c r="F50" s="32" t="s">
        <v>3264</v>
      </c>
      <c r="G50" s="34" t="s">
        <v>2484</v>
      </c>
      <c r="H50" s="32" t="s">
        <v>2741</v>
      </c>
      <c r="I50" s="32" t="s">
        <v>3705</v>
      </c>
      <c r="J50" s="39" t="s">
        <v>3706</v>
      </c>
      <c r="K50" s="44" t="s">
        <v>4279</v>
      </c>
      <c r="L50" s="37" t="s">
        <v>2470</v>
      </c>
    </row>
    <row r="51" spans="1:13" ht="60" customHeight="1" x14ac:dyDescent="0.25">
      <c r="A51" s="32">
        <v>2005</v>
      </c>
      <c r="B51" s="32"/>
      <c r="C51" s="32">
        <v>65</v>
      </c>
      <c r="D51" s="32" t="s">
        <v>2677</v>
      </c>
      <c r="E51" s="32" t="s">
        <v>2678</v>
      </c>
      <c r="F51" s="32" t="s">
        <v>3203</v>
      </c>
      <c r="G51" s="34" t="s">
        <v>2484</v>
      </c>
      <c r="H51" s="32" t="s">
        <v>2679</v>
      </c>
      <c r="I51" s="32" t="s">
        <v>3707</v>
      </c>
      <c r="J51" s="39" t="s">
        <v>3708</v>
      </c>
      <c r="K51" s="44" t="s">
        <v>4279</v>
      </c>
      <c r="L51" s="37" t="s">
        <v>2470</v>
      </c>
    </row>
    <row r="52" spans="1:13" ht="45" customHeight="1" x14ac:dyDescent="0.25">
      <c r="A52" s="32">
        <v>2005</v>
      </c>
      <c r="B52" s="32"/>
      <c r="C52" s="32">
        <v>66</v>
      </c>
      <c r="D52" s="32" t="s">
        <v>2732</v>
      </c>
      <c r="E52" s="32" t="s">
        <v>2733</v>
      </c>
      <c r="F52" s="32" t="s">
        <v>3264</v>
      </c>
      <c r="G52" s="36" t="s">
        <v>2465</v>
      </c>
      <c r="H52" s="32" t="s">
        <v>2734</v>
      </c>
      <c r="I52" s="32" t="s">
        <v>3709</v>
      </c>
      <c r="J52" s="39" t="s">
        <v>3710</v>
      </c>
      <c r="K52" s="44" t="s">
        <v>4279</v>
      </c>
      <c r="L52" s="37" t="s">
        <v>2470</v>
      </c>
    </row>
    <row r="53" spans="1:13" ht="45" customHeight="1" x14ac:dyDescent="0.25">
      <c r="A53" s="32">
        <v>2005</v>
      </c>
      <c r="B53" s="32"/>
      <c r="C53" s="32">
        <v>67</v>
      </c>
      <c r="D53" s="32" t="s">
        <v>2732</v>
      </c>
      <c r="E53" s="32" t="s">
        <v>2906</v>
      </c>
      <c r="F53" s="32" t="s">
        <v>3264</v>
      </c>
      <c r="G53" s="36" t="s">
        <v>2465</v>
      </c>
      <c r="H53" s="32" t="s">
        <v>2907</v>
      </c>
      <c r="I53" s="32" t="s">
        <v>3711</v>
      </c>
      <c r="J53" s="39" t="s">
        <v>3712</v>
      </c>
      <c r="K53" s="44" t="s">
        <v>4279</v>
      </c>
      <c r="L53" s="44" t="s">
        <v>2470</v>
      </c>
      <c r="M53" s="44"/>
    </row>
    <row r="54" spans="1:13" ht="45" customHeight="1" x14ac:dyDescent="0.25">
      <c r="A54" s="32">
        <v>2005</v>
      </c>
      <c r="B54" s="32"/>
      <c r="C54" s="32">
        <v>72</v>
      </c>
      <c r="D54" s="32" t="s">
        <v>2709</v>
      </c>
      <c r="E54" s="32" t="s">
        <v>2710</v>
      </c>
      <c r="F54" s="32" t="s">
        <v>3243</v>
      </c>
      <c r="G54" s="36" t="s">
        <v>2704</v>
      </c>
      <c r="H54" s="32" t="s">
        <v>2711</v>
      </c>
      <c r="I54" s="32" t="s">
        <v>3721</v>
      </c>
      <c r="J54" s="39" t="s">
        <v>3722</v>
      </c>
      <c r="K54" s="44" t="s">
        <v>4279</v>
      </c>
      <c r="L54" s="44" t="s">
        <v>2470</v>
      </c>
      <c r="M54" s="44"/>
    </row>
    <row r="55" spans="1:13" ht="45" customHeight="1" x14ac:dyDescent="0.25">
      <c r="A55" s="32">
        <v>2006</v>
      </c>
      <c r="B55" s="32"/>
      <c r="C55" s="32">
        <v>73</v>
      </c>
      <c r="D55" s="32" t="s">
        <v>2527</v>
      </c>
      <c r="E55" s="32" t="s">
        <v>2919</v>
      </c>
      <c r="F55" s="32" t="s">
        <v>3203</v>
      </c>
      <c r="G55" s="34" t="s">
        <v>2484</v>
      </c>
      <c r="H55" s="32" t="s">
        <v>2920</v>
      </c>
      <c r="I55" s="32" t="s">
        <v>3752</v>
      </c>
      <c r="J55" s="39" t="s">
        <v>3753</v>
      </c>
      <c r="K55" s="44" t="s">
        <v>4279</v>
      </c>
      <c r="L55" s="37" t="s">
        <v>2470</v>
      </c>
    </row>
    <row r="56" spans="1:13" ht="45" customHeight="1" x14ac:dyDescent="0.25">
      <c r="C56" s="31">
        <v>74</v>
      </c>
      <c r="D56" s="31" t="s">
        <v>3762</v>
      </c>
      <c r="E56" s="31" t="s">
        <v>2582</v>
      </c>
      <c r="F56" s="31" t="s">
        <v>3203</v>
      </c>
      <c r="G56" s="36" t="s">
        <v>2473</v>
      </c>
      <c r="H56" s="31" t="s">
        <v>2584</v>
      </c>
      <c r="I56" s="31" t="s">
        <v>3760</v>
      </c>
      <c r="J56" s="39" t="s">
        <v>3761</v>
      </c>
      <c r="K56" s="44" t="s">
        <v>4279</v>
      </c>
      <c r="L56" s="37" t="s">
        <v>2470</v>
      </c>
    </row>
    <row r="57" spans="1:13" ht="45" customHeight="1" x14ac:dyDescent="0.25">
      <c r="A57" s="32">
        <v>2006</v>
      </c>
      <c r="B57" s="32"/>
      <c r="C57" s="32">
        <v>75</v>
      </c>
      <c r="D57" s="32" t="s">
        <v>2467</v>
      </c>
      <c r="E57" s="32" t="s">
        <v>3797</v>
      </c>
      <c r="F57" s="32" t="s">
        <v>3243</v>
      </c>
      <c r="G57" s="36" t="s">
        <v>2473</v>
      </c>
      <c r="H57" s="32" t="s">
        <v>2469</v>
      </c>
      <c r="I57" s="32" t="s">
        <v>3798</v>
      </c>
      <c r="J57" s="39" t="s">
        <v>3799</v>
      </c>
      <c r="K57" s="44" t="s">
        <v>4279</v>
      </c>
      <c r="L57" s="37" t="s">
        <v>2470</v>
      </c>
    </row>
    <row r="58" spans="1:13" ht="60" customHeight="1" x14ac:dyDescent="0.25">
      <c r="A58" s="32">
        <v>2006</v>
      </c>
      <c r="B58" s="32"/>
      <c r="C58" s="32">
        <v>76</v>
      </c>
      <c r="D58" s="32" t="s">
        <v>2471</v>
      </c>
      <c r="E58" s="32" t="s">
        <v>2472</v>
      </c>
      <c r="F58" s="32" t="s">
        <v>3243</v>
      </c>
      <c r="G58" s="36" t="s">
        <v>2473</v>
      </c>
      <c r="H58" s="32" t="s">
        <v>2474</v>
      </c>
      <c r="I58" s="32" t="s">
        <v>3800</v>
      </c>
      <c r="J58" s="39" t="s">
        <v>3801</v>
      </c>
      <c r="K58" s="44" t="s">
        <v>4279</v>
      </c>
      <c r="L58" s="37" t="s">
        <v>2470</v>
      </c>
    </row>
    <row r="59" spans="1:13" ht="60" customHeight="1" x14ac:dyDescent="0.25">
      <c r="A59" s="31">
        <v>2006</v>
      </c>
      <c r="C59" s="31">
        <v>80</v>
      </c>
      <c r="D59" s="31" t="s">
        <v>2748</v>
      </c>
      <c r="E59" s="31" t="s">
        <v>2749</v>
      </c>
      <c r="F59" s="31" t="s">
        <v>3243</v>
      </c>
      <c r="G59" s="36" t="s">
        <v>2473</v>
      </c>
      <c r="H59" s="31" t="s">
        <v>2750</v>
      </c>
      <c r="I59" s="31" t="s">
        <v>3804</v>
      </c>
      <c r="J59" s="39" t="s">
        <v>3805</v>
      </c>
      <c r="K59" s="44" t="s">
        <v>4279</v>
      </c>
      <c r="L59" s="37" t="s">
        <v>2470</v>
      </c>
    </row>
    <row r="60" spans="1:13" ht="60" customHeight="1" x14ac:dyDescent="0.25">
      <c r="A60" s="32">
        <v>2006</v>
      </c>
      <c r="B60" s="32"/>
      <c r="C60" s="32">
        <v>81</v>
      </c>
      <c r="D60" s="32" t="s">
        <v>113</v>
      </c>
      <c r="E60" s="32" t="s">
        <v>2544</v>
      </c>
      <c r="F60" s="32" t="s">
        <v>3243</v>
      </c>
      <c r="G60" s="36" t="s">
        <v>2465</v>
      </c>
      <c r="H60" s="32" t="s">
        <v>2545</v>
      </c>
      <c r="I60" s="32" t="s">
        <v>3806</v>
      </c>
      <c r="J60" s="39" t="s">
        <v>3807</v>
      </c>
      <c r="K60" s="44" t="s">
        <v>4279</v>
      </c>
      <c r="L60" s="37" t="s">
        <v>2470</v>
      </c>
    </row>
    <row r="61" spans="1:13" ht="60" customHeight="1" x14ac:dyDescent="0.25">
      <c r="A61" s="32"/>
      <c r="B61" s="32"/>
      <c r="C61" s="32">
        <v>82</v>
      </c>
      <c r="D61" s="32" t="s">
        <v>863</v>
      </c>
      <c r="E61" s="32" t="s">
        <v>2674</v>
      </c>
      <c r="F61" s="32" t="s">
        <v>3243</v>
      </c>
      <c r="G61" s="36" t="s">
        <v>2465</v>
      </c>
      <c r="H61" s="32" t="s">
        <v>2545</v>
      </c>
      <c r="I61" s="32" t="s">
        <v>3806</v>
      </c>
      <c r="J61" s="39" t="s">
        <v>3807</v>
      </c>
      <c r="K61" s="44" t="s">
        <v>4279</v>
      </c>
      <c r="L61" s="37" t="s">
        <v>2470</v>
      </c>
    </row>
    <row r="62" spans="1:13" ht="60" customHeight="1" x14ac:dyDescent="0.25">
      <c r="A62" s="32">
        <v>2006</v>
      </c>
      <c r="B62" s="32"/>
      <c r="C62" s="32">
        <v>83</v>
      </c>
      <c r="D62" s="32" t="s">
        <v>2486</v>
      </c>
      <c r="E62" s="32" t="s">
        <v>2487</v>
      </c>
      <c r="F62" s="32" t="s">
        <v>3531</v>
      </c>
      <c r="G62" s="36" t="s">
        <v>2488</v>
      </c>
      <c r="H62" s="32" t="s">
        <v>2489</v>
      </c>
      <c r="I62" s="32" t="s">
        <v>3808</v>
      </c>
      <c r="J62" s="39" t="s">
        <v>3809</v>
      </c>
      <c r="K62" s="44" t="s">
        <v>4279</v>
      </c>
      <c r="L62" s="37" t="s">
        <v>2470</v>
      </c>
    </row>
    <row r="63" spans="1:13" ht="60" customHeight="1" x14ac:dyDescent="0.25">
      <c r="A63" s="32">
        <v>2006</v>
      </c>
      <c r="B63" s="32"/>
      <c r="C63" s="32">
        <v>85</v>
      </c>
      <c r="D63" s="32" t="s">
        <v>2605</v>
      </c>
      <c r="E63" s="32" t="s">
        <v>2606</v>
      </c>
      <c r="F63" s="32" t="s">
        <v>3531</v>
      </c>
      <c r="G63" s="36" t="s">
        <v>2473</v>
      </c>
      <c r="H63" s="32" t="s">
        <v>2607</v>
      </c>
      <c r="I63" s="32" t="s">
        <v>3811</v>
      </c>
      <c r="J63" s="39" t="s">
        <v>3812</v>
      </c>
      <c r="K63" s="44" t="s">
        <v>4279</v>
      </c>
      <c r="L63" s="37" t="s">
        <v>2470</v>
      </c>
    </row>
    <row r="64" spans="1:13" ht="45" customHeight="1" x14ac:dyDescent="0.25">
      <c r="A64" s="32" t="s">
        <v>3815</v>
      </c>
      <c r="B64" s="32"/>
      <c r="C64" s="32">
        <v>87</v>
      </c>
      <c r="D64" s="32" t="s">
        <v>2619</v>
      </c>
      <c r="E64" s="32" t="s">
        <v>2620</v>
      </c>
      <c r="F64" s="32" t="s">
        <v>3243</v>
      </c>
      <c r="G64" s="36" t="s">
        <v>2533</v>
      </c>
      <c r="H64" s="32" t="s">
        <v>2621</v>
      </c>
      <c r="I64" s="32" t="s">
        <v>3816</v>
      </c>
      <c r="J64" s="39" t="s">
        <v>3817</v>
      </c>
      <c r="K64" s="44" t="s">
        <v>4279</v>
      </c>
      <c r="L64" s="37" t="s">
        <v>2470</v>
      </c>
    </row>
    <row r="65" spans="1:14" ht="45" customHeight="1" x14ac:dyDescent="0.25">
      <c r="A65" s="31">
        <v>2007</v>
      </c>
      <c r="C65" s="31">
        <v>88</v>
      </c>
      <c r="D65" s="31" t="s">
        <v>2641</v>
      </c>
      <c r="E65" s="31" t="s">
        <v>2642</v>
      </c>
      <c r="F65" s="31" t="s">
        <v>3203</v>
      </c>
      <c r="G65" s="36" t="s">
        <v>2473</v>
      </c>
      <c r="H65" s="31" t="s">
        <v>2643</v>
      </c>
      <c r="I65" s="31" t="s">
        <v>3835</v>
      </c>
      <c r="J65" s="39" t="s">
        <v>3836</v>
      </c>
      <c r="K65" s="44" t="s">
        <v>4279</v>
      </c>
      <c r="L65" s="37" t="s">
        <v>2470</v>
      </c>
    </row>
    <row r="66" spans="1:14" ht="45" customHeight="1" x14ac:dyDescent="0.25">
      <c r="A66" s="32"/>
      <c r="B66" s="32"/>
      <c r="C66" s="32">
        <v>94</v>
      </c>
      <c r="D66" s="32" t="s">
        <v>1714</v>
      </c>
      <c r="E66" s="32" t="s">
        <v>2611</v>
      </c>
      <c r="F66" s="32" t="s">
        <v>3243</v>
      </c>
      <c r="G66" s="34" t="s">
        <v>2484</v>
      </c>
      <c r="H66" s="32" t="s">
        <v>2612</v>
      </c>
      <c r="I66" s="32" t="s">
        <v>3852</v>
      </c>
      <c r="J66" s="39" t="s">
        <v>3853</v>
      </c>
      <c r="K66" s="44" t="s">
        <v>4279</v>
      </c>
      <c r="L66" s="37" t="s">
        <v>2470</v>
      </c>
    </row>
    <row r="67" spans="1:14" ht="45" customHeight="1" x14ac:dyDescent="0.25">
      <c r="A67" s="32"/>
      <c r="B67" s="32"/>
      <c r="C67" s="32">
        <v>95</v>
      </c>
      <c r="D67" s="32" t="s">
        <v>2675</v>
      </c>
      <c r="E67" s="32" t="s">
        <v>2676</v>
      </c>
      <c r="F67" s="32" t="s">
        <v>3243</v>
      </c>
      <c r="G67" s="34" t="s">
        <v>2484</v>
      </c>
      <c r="H67" s="32" t="s">
        <v>2612</v>
      </c>
      <c r="I67" s="32" t="s">
        <v>3852</v>
      </c>
      <c r="J67" s="39" t="s">
        <v>3853</v>
      </c>
      <c r="K67" s="44" t="s">
        <v>4279</v>
      </c>
      <c r="L67" s="37" t="s">
        <v>2470</v>
      </c>
    </row>
    <row r="68" spans="1:14" ht="45" customHeight="1" x14ac:dyDescent="0.25">
      <c r="A68" s="32">
        <v>2008</v>
      </c>
      <c r="B68" s="32"/>
      <c r="C68" s="32">
        <v>96</v>
      </c>
      <c r="D68" s="32" t="s">
        <v>2585</v>
      </c>
      <c r="E68" s="32" t="s">
        <v>2586</v>
      </c>
      <c r="F68" s="32" t="s">
        <v>3203</v>
      </c>
      <c r="G68" s="34" t="s">
        <v>2484</v>
      </c>
      <c r="H68" s="32" t="s">
        <v>2587</v>
      </c>
      <c r="I68" s="32" t="s">
        <v>3881</v>
      </c>
      <c r="J68" s="39" t="s">
        <v>3882</v>
      </c>
      <c r="K68" s="44" t="s">
        <v>4279</v>
      </c>
      <c r="L68" s="37" t="s">
        <v>2470</v>
      </c>
    </row>
    <row r="69" spans="1:14" ht="45" customHeight="1" x14ac:dyDescent="0.25">
      <c r="A69" s="32">
        <v>2008</v>
      </c>
      <c r="B69" s="32"/>
      <c r="C69" s="32">
        <v>97</v>
      </c>
      <c r="D69" s="32" t="s">
        <v>2477</v>
      </c>
      <c r="E69" s="32" t="s">
        <v>2478</v>
      </c>
      <c r="F69" s="32" t="s">
        <v>3203</v>
      </c>
      <c r="G69" s="34" t="s">
        <v>2473</v>
      </c>
      <c r="H69" s="32" t="s">
        <v>2479</v>
      </c>
      <c r="I69" s="32" t="s">
        <v>3883</v>
      </c>
      <c r="J69" s="39" t="s">
        <v>3884</v>
      </c>
      <c r="K69" s="44" t="s">
        <v>4279</v>
      </c>
      <c r="L69" s="37" t="s">
        <v>2470</v>
      </c>
    </row>
    <row r="70" spans="1:14" ht="45" customHeight="1" x14ac:dyDescent="0.25">
      <c r="A70" s="32">
        <v>2008</v>
      </c>
      <c r="B70" s="32"/>
      <c r="C70" s="32">
        <v>98</v>
      </c>
      <c r="D70" s="32" t="s">
        <v>2483</v>
      </c>
      <c r="E70" s="32" t="s">
        <v>3885</v>
      </c>
      <c r="F70" s="32" t="s">
        <v>3243</v>
      </c>
      <c r="G70" s="34" t="s">
        <v>2484</v>
      </c>
      <c r="H70" s="32" t="s">
        <v>2485</v>
      </c>
      <c r="I70" s="32" t="s">
        <v>3886</v>
      </c>
      <c r="J70" s="39" t="s">
        <v>3887</v>
      </c>
      <c r="K70" s="44" t="s">
        <v>4279</v>
      </c>
      <c r="L70" s="37" t="s">
        <v>2470</v>
      </c>
    </row>
    <row r="71" spans="1:14" ht="45" customHeight="1" x14ac:dyDescent="0.25">
      <c r="A71" s="32"/>
      <c r="B71" s="32"/>
      <c r="C71" s="32">
        <v>99</v>
      </c>
      <c r="D71" s="32" t="s">
        <v>3888</v>
      </c>
      <c r="E71" s="32" t="s">
        <v>3889</v>
      </c>
      <c r="F71" s="32" t="s">
        <v>3243</v>
      </c>
      <c r="G71" s="34" t="s">
        <v>2484</v>
      </c>
      <c r="H71" s="32" t="s">
        <v>2485</v>
      </c>
      <c r="I71" s="32" t="s">
        <v>3886</v>
      </c>
      <c r="J71" s="39" t="s">
        <v>3887</v>
      </c>
      <c r="K71" s="44" t="s">
        <v>4279</v>
      </c>
      <c r="L71" s="37" t="s">
        <v>2470</v>
      </c>
    </row>
    <row r="72" spans="1:14" ht="60" customHeight="1" x14ac:dyDescent="0.25">
      <c r="A72" s="31">
        <v>2008</v>
      </c>
      <c r="C72" s="31">
        <v>100</v>
      </c>
      <c r="D72" s="31" t="s">
        <v>2074</v>
      </c>
      <c r="E72" s="31" t="s">
        <v>2669</v>
      </c>
      <c r="F72" s="31" t="s">
        <v>3243</v>
      </c>
      <c r="G72" s="36" t="s">
        <v>2473</v>
      </c>
      <c r="H72" s="31" t="s">
        <v>2670</v>
      </c>
      <c r="I72" s="31" t="s">
        <v>3890</v>
      </c>
      <c r="J72" s="39" t="s">
        <v>3891</v>
      </c>
      <c r="K72" s="44" t="s">
        <v>4279</v>
      </c>
      <c r="L72" s="37" t="s">
        <v>2470</v>
      </c>
    </row>
    <row r="73" spans="1:14" ht="60" customHeight="1" x14ac:dyDescent="0.25">
      <c r="A73" s="31">
        <v>2008</v>
      </c>
      <c r="C73" s="31">
        <v>101</v>
      </c>
      <c r="D73" s="31" t="s">
        <v>2506</v>
      </c>
      <c r="E73" s="31" t="s">
        <v>2507</v>
      </c>
      <c r="F73" s="31" t="s">
        <v>3243</v>
      </c>
      <c r="G73" s="36" t="s">
        <v>2473</v>
      </c>
      <c r="H73" s="31" t="s">
        <v>2508</v>
      </c>
      <c r="I73" s="31" t="s">
        <v>3892</v>
      </c>
      <c r="J73" s="39" t="s">
        <v>3893</v>
      </c>
      <c r="K73" s="44" t="s">
        <v>4279</v>
      </c>
      <c r="L73" s="37" t="s">
        <v>2470</v>
      </c>
    </row>
    <row r="74" spans="1:14" ht="60" customHeight="1" x14ac:dyDescent="0.25">
      <c r="A74" s="31">
        <v>2008</v>
      </c>
      <c r="C74" s="31">
        <v>102</v>
      </c>
      <c r="D74" s="31" t="s">
        <v>2774</v>
      </c>
      <c r="E74" s="31" t="s">
        <v>2775</v>
      </c>
      <c r="F74" s="31" t="s">
        <v>3203</v>
      </c>
      <c r="G74" s="36" t="s">
        <v>2473</v>
      </c>
      <c r="H74" s="31" t="s">
        <v>2776</v>
      </c>
      <c r="I74" s="31" t="s">
        <v>3897</v>
      </c>
      <c r="J74" s="39" t="s">
        <v>3898</v>
      </c>
      <c r="K74" s="44" t="s">
        <v>4279</v>
      </c>
      <c r="L74" s="37" t="s">
        <v>2470</v>
      </c>
    </row>
    <row r="75" spans="1:14" ht="60" customHeight="1" x14ac:dyDescent="0.25">
      <c r="A75" s="31">
        <v>2008</v>
      </c>
      <c r="C75" s="31">
        <v>103</v>
      </c>
      <c r="D75" s="31" t="s">
        <v>2091</v>
      </c>
      <c r="E75" s="31" t="s">
        <v>2806</v>
      </c>
      <c r="F75" s="31" t="s">
        <v>3301</v>
      </c>
      <c r="G75" s="36" t="s">
        <v>2804</v>
      </c>
      <c r="H75" s="31" t="s">
        <v>2807</v>
      </c>
      <c r="I75" s="31" t="s">
        <v>3899</v>
      </c>
      <c r="J75" s="39" t="s">
        <v>3900</v>
      </c>
      <c r="K75" s="44" t="s">
        <v>4279</v>
      </c>
      <c r="L75" s="44" t="s">
        <v>2470</v>
      </c>
      <c r="N75" s="45" t="s">
        <v>4317</v>
      </c>
    </row>
    <row r="76" spans="1:14" ht="60" customHeight="1" x14ac:dyDescent="0.25">
      <c r="A76" s="31">
        <v>2008</v>
      </c>
      <c r="C76" s="31">
        <v>106</v>
      </c>
      <c r="D76" s="31" t="s">
        <v>2702</v>
      </c>
      <c r="E76" s="31" t="s">
        <v>2703</v>
      </c>
      <c r="F76" s="31" t="s">
        <v>3301</v>
      </c>
      <c r="G76" s="36" t="s">
        <v>2704</v>
      </c>
      <c r="H76" s="31" t="s">
        <v>2705</v>
      </c>
      <c r="I76" s="31" t="s">
        <v>3904</v>
      </c>
      <c r="J76" s="39" t="s">
        <v>3905</v>
      </c>
      <c r="K76" s="44" t="s">
        <v>4279</v>
      </c>
      <c r="L76" s="37" t="s">
        <v>2470</v>
      </c>
    </row>
    <row r="77" spans="1:14" ht="60" customHeight="1" x14ac:dyDescent="0.25">
      <c r="A77" s="31">
        <v>2008</v>
      </c>
      <c r="C77" s="31">
        <v>107</v>
      </c>
      <c r="D77" s="31" t="s">
        <v>2666</v>
      </c>
      <c r="E77" s="31" t="s">
        <v>2667</v>
      </c>
      <c r="F77" s="31" t="s">
        <v>3243</v>
      </c>
      <c r="G77" s="36" t="s">
        <v>2504</v>
      </c>
      <c r="H77" s="31" t="s">
        <v>2668</v>
      </c>
      <c r="I77" s="31" t="s">
        <v>3906</v>
      </c>
      <c r="J77" s="39" t="s">
        <v>3907</v>
      </c>
      <c r="K77" s="44" t="s">
        <v>4279</v>
      </c>
      <c r="L77" s="37" t="s">
        <v>2470</v>
      </c>
    </row>
    <row r="78" spans="1:14" ht="45" customHeight="1" x14ac:dyDescent="0.25">
      <c r="A78" s="32">
        <v>2009</v>
      </c>
      <c r="B78" s="32"/>
      <c r="C78" s="32">
        <v>110</v>
      </c>
      <c r="D78" s="32" t="s">
        <v>2644</v>
      </c>
      <c r="E78" s="32" t="s">
        <v>2645</v>
      </c>
      <c r="F78" s="32" t="s">
        <v>3243</v>
      </c>
      <c r="G78" s="36" t="s">
        <v>2465</v>
      </c>
      <c r="H78" s="32" t="s">
        <v>2646</v>
      </c>
      <c r="I78" s="32" t="s">
        <v>3951</v>
      </c>
      <c r="J78" s="39" t="s">
        <v>3952</v>
      </c>
      <c r="K78" s="44" t="s">
        <v>4279</v>
      </c>
      <c r="L78" s="37" t="s">
        <v>2470</v>
      </c>
    </row>
    <row r="79" spans="1:14" ht="45" customHeight="1" x14ac:dyDescent="0.25">
      <c r="A79" s="32">
        <v>2009</v>
      </c>
      <c r="B79" s="32"/>
      <c r="C79" s="32">
        <v>111</v>
      </c>
      <c r="D79" s="32" t="s">
        <v>1397</v>
      </c>
      <c r="E79" s="32" t="s">
        <v>2588</v>
      </c>
      <c r="F79" s="32" t="s">
        <v>3243</v>
      </c>
      <c r="G79" s="36" t="s">
        <v>2465</v>
      </c>
      <c r="H79" s="32" t="s">
        <v>2589</v>
      </c>
      <c r="I79" s="32" t="s">
        <v>3953</v>
      </c>
      <c r="J79" s="39" t="s">
        <v>3954</v>
      </c>
      <c r="K79" s="44" t="s">
        <v>4279</v>
      </c>
      <c r="L79" s="37" t="s">
        <v>2470</v>
      </c>
    </row>
    <row r="80" spans="1:14" ht="45" customHeight="1" x14ac:dyDescent="0.25">
      <c r="A80" s="32">
        <v>2009</v>
      </c>
      <c r="B80" s="32"/>
      <c r="C80" s="32">
        <v>112</v>
      </c>
      <c r="D80" s="32" t="s">
        <v>3955</v>
      </c>
      <c r="E80" s="32" t="s">
        <v>2751</v>
      </c>
      <c r="F80" s="32" t="s">
        <v>3243</v>
      </c>
      <c r="G80" s="36" t="s">
        <v>2473</v>
      </c>
      <c r="H80" s="32" t="s">
        <v>2752</v>
      </c>
      <c r="I80" s="32" t="s">
        <v>3956</v>
      </c>
      <c r="J80" s="39" t="s">
        <v>3957</v>
      </c>
      <c r="K80" s="44" t="s">
        <v>4279</v>
      </c>
      <c r="L80" s="37" t="s">
        <v>2470</v>
      </c>
    </row>
    <row r="81" spans="1:14" ht="45" customHeight="1" x14ac:dyDescent="0.25">
      <c r="A81" s="32">
        <v>2009</v>
      </c>
      <c r="B81" s="32"/>
      <c r="C81" s="32">
        <v>115</v>
      </c>
      <c r="D81" s="32" t="s">
        <v>3047</v>
      </c>
      <c r="E81" s="32" t="s">
        <v>3048</v>
      </c>
      <c r="F81" s="32" t="s">
        <v>3243</v>
      </c>
      <c r="G81" s="34" t="s">
        <v>2926</v>
      </c>
      <c r="H81" s="32" t="s">
        <v>3049</v>
      </c>
      <c r="I81" s="67" t="s">
        <v>3960</v>
      </c>
      <c r="J81" s="39" t="s">
        <v>3961</v>
      </c>
      <c r="K81" s="44" t="s">
        <v>4279</v>
      </c>
      <c r="L81" s="44" t="s">
        <v>2470</v>
      </c>
      <c r="M81" s="44" t="s">
        <v>233</v>
      </c>
      <c r="N81" s="45" t="s">
        <v>4332</v>
      </c>
    </row>
    <row r="82" spans="1:14" ht="45" customHeight="1" x14ac:dyDescent="0.25">
      <c r="A82" s="32">
        <v>2009</v>
      </c>
      <c r="B82" s="32"/>
      <c r="C82" s="32">
        <v>116</v>
      </c>
      <c r="D82" s="32" t="s">
        <v>3050</v>
      </c>
      <c r="E82" s="32" t="s">
        <v>3051</v>
      </c>
      <c r="F82" s="32" t="s">
        <v>3531</v>
      </c>
      <c r="G82" s="36" t="s">
        <v>2926</v>
      </c>
      <c r="H82" s="32" t="s">
        <v>3052</v>
      </c>
      <c r="I82" s="61" t="s">
        <v>3962</v>
      </c>
      <c r="J82" s="39" t="s">
        <v>3963</v>
      </c>
      <c r="K82" s="44" t="s">
        <v>4279</v>
      </c>
      <c r="L82" s="44" t="s">
        <v>2470</v>
      </c>
      <c r="N82" s="45" t="s">
        <v>4313</v>
      </c>
    </row>
    <row r="83" spans="1:14" ht="45" customHeight="1" x14ac:dyDescent="0.25">
      <c r="A83" s="32">
        <v>2009</v>
      </c>
      <c r="B83" s="32"/>
      <c r="C83" s="32">
        <v>119</v>
      </c>
      <c r="D83" s="32" t="s">
        <v>2034</v>
      </c>
      <c r="E83" s="32" t="s">
        <v>2034</v>
      </c>
      <c r="F83" s="32" t="s">
        <v>3243</v>
      </c>
      <c r="G83" s="36" t="s">
        <v>2926</v>
      </c>
      <c r="H83" s="32" t="s">
        <v>3053</v>
      </c>
      <c r="I83" s="61" t="s">
        <v>3968</v>
      </c>
      <c r="J83" s="35" t="s">
        <v>3969</v>
      </c>
      <c r="K83" s="44" t="s">
        <v>4279</v>
      </c>
      <c r="L83" s="44" t="s">
        <v>2470</v>
      </c>
      <c r="M83" s="44" t="s">
        <v>233</v>
      </c>
      <c r="N83" s="45" t="s">
        <v>4314</v>
      </c>
    </row>
    <row r="84" spans="1:14" ht="45" customHeight="1" x14ac:dyDescent="0.25">
      <c r="A84" s="32">
        <v>2009</v>
      </c>
      <c r="B84" s="32"/>
      <c r="C84" s="32">
        <v>123</v>
      </c>
      <c r="D84" s="32" t="s">
        <v>2759</v>
      </c>
      <c r="E84" s="32" t="s">
        <v>2760</v>
      </c>
      <c r="F84" s="32" t="s">
        <v>3203</v>
      </c>
      <c r="G84" s="36" t="s">
        <v>2761</v>
      </c>
      <c r="H84" s="32" t="s">
        <v>2762</v>
      </c>
      <c r="I84" s="32" t="s">
        <v>3974</v>
      </c>
      <c r="J84" s="39" t="s">
        <v>3975</v>
      </c>
      <c r="K84" s="44" t="s">
        <v>4279</v>
      </c>
      <c r="L84" s="37" t="s">
        <v>2470</v>
      </c>
    </row>
    <row r="85" spans="1:14" ht="45" customHeight="1" x14ac:dyDescent="0.25">
      <c r="A85" s="32">
        <v>2010</v>
      </c>
      <c r="B85" s="32"/>
      <c r="C85" s="32">
        <v>127</v>
      </c>
      <c r="D85" s="32" t="s">
        <v>870</v>
      </c>
      <c r="E85" s="32" t="s">
        <v>2519</v>
      </c>
      <c r="F85" s="32" t="s">
        <v>3243</v>
      </c>
      <c r="G85" s="34" t="s">
        <v>2484</v>
      </c>
      <c r="H85" s="32" t="s">
        <v>2520</v>
      </c>
      <c r="I85" s="32" t="s">
        <v>3992</v>
      </c>
      <c r="J85" s="39" t="s">
        <v>3993</v>
      </c>
      <c r="K85" s="44" t="s">
        <v>4279</v>
      </c>
      <c r="L85" s="37" t="s">
        <v>2470</v>
      </c>
    </row>
    <row r="86" spans="1:14" ht="45" customHeight="1" x14ac:dyDescent="0.25">
      <c r="A86" s="32">
        <v>2010</v>
      </c>
      <c r="B86" s="32"/>
      <c r="C86" s="32">
        <v>134</v>
      </c>
      <c r="D86" s="32" t="s">
        <v>2567</v>
      </c>
      <c r="E86" s="32" t="s">
        <v>2568</v>
      </c>
      <c r="F86" s="32" t="s">
        <v>3203</v>
      </c>
      <c r="G86" s="34" t="s">
        <v>2473</v>
      </c>
      <c r="H86" s="32" t="s">
        <v>2569</v>
      </c>
      <c r="I86" s="32" t="s">
        <v>4010</v>
      </c>
      <c r="J86" s="39" t="s">
        <v>4011</v>
      </c>
      <c r="K86" s="44" t="s">
        <v>4279</v>
      </c>
      <c r="L86" s="37" t="s">
        <v>2470</v>
      </c>
    </row>
    <row r="87" spans="1:14" ht="45" customHeight="1" x14ac:dyDescent="0.25">
      <c r="A87" s="32">
        <v>2010</v>
      </c>
      <c r="B87" s="32"/>
      <c r="C87" s="32">
        <v>139</v>
      </c>
      <c r="D87" s="32" t="s">
        <v>2367</v>
      </c>
      <c r="E87" s="32" t="s">
        <v>2908</v>
      </c>
      <c r="F87" s="32" t="s">
        <v>3203</v>
      </c>
      <c r="G87" s="34" t="s">
        <v>2761</v>
      </c>
      <c r="H87" s="32" t="s">
        <v>2909</v>
      </c>
      <c r="I87" s="32" t="s">
        <v>4018</v>
      </c>
      <c r="J87" s="39" t="s">
        <v>4019</v>
      </c>
      <c r="K87" s="44" t="s">
        <v>4279</v>
      </c>
      <c r="L87" s="37" t="s">
        <v>2470</v>
      </c>
    </row>
    <row r="88" spans="1:14" ht="45" customHeight="1" x14ac:dyDescent="0.25">
      <c r="A88" s="32">
        <v>2011</v>
      </c>
      <c r="B88" s="32"/>
      <c r="C88" s="32">
        <v>140</v>
      </c>
      <c r="D88" s="32" t="s">
        <v>2525</v>
      </c>
      <c r="E88" s="32" t="s">
        <v>2526</v>
      </c>
      <c r="F88" s="32" t="s">
        <v>3243</v>
      </c>
      <c r="G88" s="34" t="s">
        <v>2484</v>
      </c>
      <c r="H88" s="32" t="s">
        <v>1236</v>
      </c>
      <c r="I88" s="32" t="s">
        <v>4036</v>
      </c>
      <c r="J88" s="39" t="s">
        <v>4037</v>
      </c>
      <c r="K88" s="44" t="s">
        <v>4279</v>
      </c>
      <c r="L88" s="37" t="s">
        <v>2470</v>
      </c>
    </row>
    <row r="89" spans="1:14" ht="45" customHeight="1" x14ac:dyDescent="0.25">
      <c r="A89" s="32">
        <v>2011</v>
      </c>
      <c r="B89" s="32"/>
      <c r="C89" s="32">
        <v>141</v>
      </c>
      <c r="D89" s="32" t="s">
        <v>2561</v>
      </c>
      <c r="E89" s="32" t="s">
        <v>2562</v>
      </c>
      <c r="F89" s="32" t="s">
        <v>3203</v>
      </c>
      <c r="G89" s="36" t="s">
        <v>2465</v>
      </c>
      <c r="H89" s="32" t="s">
        <v>2563</v>
      </c>
      <c r="I89" s="32" t="s">
        <v>4038</v>
      </c>
      <c r="J89" s="39" t="s">
        <v>4039</v>
      </c>
      <c r="K89" s="44" t="s">
        <v>4279</v>
      </c>
      <c r="L89" s="37" t="s">
        <v>2470</v>
      </c>
    </row>
    <row r="90" spans="1:14" ht="45" customHeight="1" x14ac:dyDescent="0.25">
      <c r="A90" s="32">
        <v>2011</v>
      </c>
      <c r="B90" s="32"/>
      <c r="C90" s="32">
        <v>142</v>
      </c>
      <c r="D90" s="32" t="s">
        <v>2777</v>
      </c>
      <c r="E90" s="32" t="s">
        <v>2778</v>
      </c>
      <c r="F90" s="32" t="s">
        <v>3203</v>
      </c>
      <c r="G90" s="36" t="s">
        <v>2465</v>
      </c>
      <c r="H90" s="32" t="s">
        <v>2779</v>
      </c>
      <c r="I90" s="32" t="s">
        <v>4040</v>
      </c>
      <c r="J90" s="39" t="s">
        <v>4041</v>
      </c>
      <c r="K90" s="44" t="s">
        <v>4279</v>
      </c>
      <c r="L90" s="44" t="s">
        <v>2470</v>
      </c>
      <c r="M90" s="44"/>
    </row>
    <row r="91" spans="1:14" ht="45" customHeight="1" x14ac:dyDescent="0.25">
      <c r="A91" s="32">
        <v>2011</v>
      </c>
      <c r="B91" s="32"/>
      <c r="C91" s="32">
        <v>147</v>
      </c>
      <c r="D91" s="32" t="s">
        <v>2122</v>
      </c>
      <c r="E91" s="32" t="s">
        <v>3054</v>
      </c>
      <c r="F91" s="32" t="s">
        <v>3243</v>
      </c>
      <c r="G91" s="34" t="s">
        <v>2926</v>
      </c>
      <c r="H91" s="32" t="s">
        <v>3055</v>
      </c>
      <c r="I91" s="32" t="s">
        <v>4057</v>
      </c>
      <c r="J91" s="39" t="s">
        <v>4058</v>
      </c>
      <c r="K91" s="44" t="s">
        <v>4279</v>
      </c>
      <c r="L91" s="44" t="s">
        <v>2470</v>
      </c>
    </row>
    <row r="92" spans="1:14" ht="45" customHeight="1" x14ac:dyDescent="0.25">
      <c r="A92" s="32">
        <v>2011</v>
      </c>
      <c r="B92" s="32"/>
      <c r="C92" s="32">
        <v>151</v>
      </c>
      <c r="D92" s="32" t="s">
        <v>2691</v>
      </c>
      <c r="E92" s="32" t="s">
        <v>2692</v>
      </c>
      <c r="F92" s="32" t="s">
        <v>3203</v>
      </c>
      <c r="G92" s="34" t="s">
        <v>2689</v>
      </c>
      <c r="H92" s="32" t="s">
        <v>2694</v>
      </c>
      <c r="I92" s="32" t="s">
        <v>4070</v>
      </c>
      <c r="J92" s="39" t="s">
        <v>4071</v>
      </c>
      <c r="K92" s="44" t="s">
        <v>4279</v>
      </c>
      <c r="L92" s="37" t="s">
        <v>2470</v>
      </c>
    </row>
    <row r="93" spans="1:14" ht="45" customHeight="1" x14ac:dyDescent="0.25">
      <c r="A93" s="32"/>
      <c r="B93" s="32"/>
      <c r="C93" s="32">
        <v>152</v>
      </c>
      <c r="D93" s="32" t="s">
        <v>2693</v>
      </c>
      <c r="E93" s="32" t="s">
        <v>2695</v>
      </c>
      <c r="F93" s="32" t="s">
        <v>3531</v>
      </c>
      <c r="G93" s="34" t="s">
        <v>2689</v>
      </c>
      <c r="H93" s="32" t="s">
        <v>2694</v>
      </c>
      <c r="I93" s="32" t="s">
        <v>4070</v>
      </c>
      <c r="J93" s="39" t="s">
        <v>4071</v>
      </c>
      <c r="K93" s="44" t="s">
        <v>4279</v>
      </c>
      <c r="L93" s="37" t="s">
        <v>2470</v>
      </c>
    </row>
    <row r="94" spans="1:14" ht="45" customHeight="1" x14ac:dyDescent="0.25">
      <c r="A94" s="32">
        <v>2011</v>
      </c>
      <c r="B94" s="32"/>
      <c r="C94" s="32">
        <v>155</v>
      </c>
      <c r="D94" s="32" t="s">
        <v>2502</v>
      </c>
      <c r="E94" s="32" t="s">
        <v>2503</v>
      </c>
      <c r="F94" s="32" t="s">
        <v>3203</v>
      </c>
      <c r="G94" s="34" t="s">
        <v>2504</v>
      </c>
      <c r="H94" s="32" t="s">
        <v>2505</v>
      </c>
      <c r="I94" s="32" t="s">
        <v>4076</v>
      </c>
      <c r="J94" s="39" t="s">
        <v>4077</v>
      </c>
      <c r="K94" s="44" t="s">
        <v>4279</v>
      </c>
      <c r="L94" s="37" t="s">
        <v>2470</v>
      </c>
    </row>
    <row r="95" spans="1:14" ht="60" customHeight="1" x14ac:dyDescent="0.25">
      <c r="A95" s="32">
        <v>2011</v>
      </c>
      <c r="B95" s="32"/>
      <c r="C95" s="32">
        <v>156</v>
      </c>
      <c r="D95" s="32" t="s">
        <v>2535</v>
      </c>
      <c r="E95" s="32" t="s">
        <v>2536</v>
      </c>
      <c r="F95" s="32" t="s">
        <v>3243</v>
      </c>
      <c r="G95" s="34" t="s">
        <v>2504</v>
      </c>
      <c r="H95" s="32" t="s">
        <v>2537</v>
      </c>
      <c r="I95" s="32" t="s">
        <v>4078</v>
      </c>
      <c r="J95" s="39" t="s">
        <v>4079</v>
      </c>
      <c r="K95" s="44" t="s">
        <v>4279</v>
      </c>
      <c r="L95" s="37" t="s">
        <v>2470</v>
      </c>
    </row>
    <row r="96" spans="1:14" ht="60" customHeight="1" x14ac:dyDescent="0.25">
      <c r="A96" s="32">
        <v>2011</v>
      </c>
      <c r="B96" s="32"/>
      <c r="C96" s="32">
        <v>158</v>
      </c>
      <c r="D96" s="32" t="s">
        <v>2724</v>
      </c>
      <c r="E96" s="32" t="s">
        <v>2725</v>
      </c>
      <c r="F96" s="32" t="s">
        <v>3243</v>
      </c>
      <c r="G96" s="34" t="s">
        <v>2504</v>
      </c>
      <c r="H96" s="32" t="s">
        <v>2726</v>
      </c>
      <c r="I96" s="32" t="s">
        <v>4084</v>
      </c>
      <c r="J96" s="39" t="s">
        <v>4085</v>
      </c>
      <c r="K96" s="44" t="s">
        <v>4279</v>
      </c>
      <c r="L96" s="37" t="s">
        <v>2470</v>
      </c>
    </row>
    <row r="97" spans="1:14" ht="45" customHeight="1" x14ac:dyDescent="0.25">
      <c r="A97" s="32">
        <v>2011</v>
      </c>
      <c r="B97" s="32"/>
      <c r="C97" s="32">
        <v>159</v>
      </c>
      <c r="D97" s="32" t="s">
        <v>2715</v>
      </c>
      <c r="E97" s="32" t="s">
        <v>2716</v>
      </c>
      <c r="F97" s="32" t="s">
        <v>3243</v>
      </c>
      <c r="G97" s="34" t="s">
        <v>2704</v>
      </c>
      <c r="H97" s="32" t="s">
        <v>1236</v>
      </c>
      <c r="I97" s="32" t="s">
        <v>4086</v>
      </c>
      <c r="J97" s="39" t="s">
        <v>4087</v>
      </c>
      <c r="K97" s="44" t="s">
        <v>4279</v>
      </c>
      <c r="L97" s="37" t="s">
        <v>2470</v>
      </c>
    </row>
    <row r="98" spans="1:14" ht="45" customHeight="1" x14ac:dyDescent="0.25">
      <c r="A98" s="32">
        <v>2011</v>
      </c>
      <c r="B98" s="32"/>
      <c r="C98" s="32">
        <v>163</v>
      </c>
      <c r="D98" s="32" t="s">
        <v>2647</v>
      </c>
      <c r="E98" s="32" t="s">
        <v>2648</v>
      </c>
      <c r="F98" s="32" t="s">
        <v>3243</v>
      </c>
      <c r="G98" s="34" t="s">
        <v>2533</v>
      </c>
      <c r="H98" s="32" t="s">
        <v>2649</v>
      </c>
      <c r="I98" s="32" t="s">
        <v>4094</v>
      </c>
      <c r="J98" s="39" t="s">
        <v>4095</v>
      </c>
      <c r="K98" s="44" t="s">
        <v>4279</v>
      </c>
      <c r="L98" s="37" t="s">
        <v>2470</v>
      </c>
    </row>
    <row r="99" spans="1:14" ht="60" customHeight="1" x14ac:dyDescent="0.25">
      <c r="A99" s="32">
        <v>2012</v>
      </c>
      <c r="B99" s="32"/>
      <c r="C99" s="32">
        <v>171</v>
      </c>
      <c r="D99" s="32" t="s">
        <v>2796</v>
      </c>
      <c r="E99" s="32" t="s">
        <v>2797</v>
      </c>
      <c r="F99" s="32" t="s">
        <v>3264</v>
      </c>
      <c r="G99" s="36" t="s">
        <v>2465</v>
      </c>
      <c r="H99" s="32" t="s">
        <v>2798</v>
      </c>
      <c r="I99" s="32" t="s">
        <v>4186</v>
      </c>
      <c r="J99" s="39" t="s">
        <v>4187</v>
      </c>
      <c r="K99" s="44" t="s">
        <v>4279</v>
      </c>
      <c r="L99" s="37" t="s">
        <v>2470</v>
      </c>
    </row>
    <row r="100" spans="1:14" ht="45" customHeight="1" x14ac:dyDescent="0.25">
      <c r="A100" s="32">
        <v>2012</v>
      </c>
      <c r="B100" s="32"/>
      <c r="C100" s="32">
        <v>172</v>
      </c>
      <c r="D100" s="32" t="s">
        <v>2118</v>
      </c>
      <c r="E100" s="32" t="s">
        <v>2654</v>
      </c>
      <c r="F100" s="32" t="s">
        <v>3243</v>
      </c>
      <c r="G100" s="36" t="s">
        <v>2465</v>
      </c>
      <c r="H100" s="32" t="s">
        <v>2656</v>
      </c>
      <c r="I100" s="32" t="s">
        <v>4188</v>
      </c>
      <c r="J100" s="39" t="s">
        <v>4189</v>
      </c>
      <c r="K100" s="44" t="s">
        <v>4279</v>
      </c>
      <c r="L100" s="37" t="s">
        <v>2470</v>
      </c>
    </row>
    <row r="101" spans="1:14" ht="45" customHeight="1" x14ac:dyDescent="0.25">
      <c r="A101" s="31">
        <v>2012</v>
      </c>
      <c r="C101" s="31">
        <v>178</v>
      </c>
      <c r="D101" s="31" t="s">
        <v>3025</v>
      </c>
      <c r="E101" s="31" t="s">
        <v>3026</v>
      </c>
      <c r="F101" s="31" t="s">
        <v>3301</v>
      </c>
      <c r="G101" s="36" t="s">
        <v>2926</v>
      </c>
      <c r="H101" s="31" t="s">
        <v>3027</v>
      </c>
      <c r="I101" s="31" t="s">
        <v>4212</v>
      </c>
      <c r="J101" s="39" t="s">
        <v>4213</v>
      </c>
      <c r="K101" s="44" t="s">
        <v>4279</v>
      </c>
      <c r="L101" s="44" t="s">
        <v>2470</v>
      </c>
      <c r="M101" s="44"/>
      <c r="N101" s="45" t="s">
        <v>4310</v>
      </c>
    </row>
    <row r="102" spans="1:14" ht="60" customHeight="1" x14ac:dyDescent="0.25">
      <c r="A102" s="31">
        <v>2012</v>
      </c>
      <c r="C102" s="31">
        <v>179</v>
      </c>
      <c r="D102" s="31" t="s">
        <v>2745</v>
      </c>
      <c r="E102" s="31" t="s">
        <v>2746</v>
      </c>
      <c r="F102" s="31" t="s">
        <v>3203</v>
      </c>
      <c r="G102" s="36" t="s">
        <v>2465</v>
      </c>
      <c r="H102" s="31" t="s">
        <v>2747</v>
      </c>
      <c r="I102" s="31" t="s">
        <v>4214</v>
      </c>
      <c r="J102" s="39" t="s">
        <v>4215</v>
      </c>
      <c r="K102" s="44" t="s">
        <v>4279</v>
      </c>
      <c r="L102" s="37" t="s">
        <v>2470</v>
      </c>
    </row>
    <row r="103" spans="1:14" ht="60" customHeight="1" x14ac:dyDescent="0.25">
      <c r="A103" s="31">
        <v>2012</v>
      </c>
      <c r="C103" s="31">
        <v>182</v>
      </c>
      <c r="D103" s="31" t="s">
        <v>2463</v>
      </c>
      <c r="E103" s="31" t="s">
        <v>2464</v>
      </c>
      <c r="F103" s="31" t="s">
        <v>3301</v>
      </c>
      <c r="G103" s="36" t="s">
        <v>2465</v>
      </c>
      <c r="H103" s="31" t="s">
        <v>2466</v>
      </c>
      <c r="I103" s="31" t="s">
        <v>4218</v>
      </c>
      <c r="J103" s="39" t="s">
        <v>4219</v>
      </c>
      <c r="K103" s="44" t="s">
        <v>4279</v>
      </c>
      <c r="L103" s="37" t="s">
        <v>2470</v>
      </c>
    </row>
    <row r="104" spans="1:14" ht="60" customHeight="1" x14ac:dyDescent="0.25">
      <c r="A104" s="31">
        <v>2012</v>
      </c>
      <c r="C104" s="31">
        <v>185</v>
      </c>
      <c r="D104" s="31" t="s">
        <v>2683</v>
      </c>
      <c r="E104" s="31" t="s">
        <v>2684</v>
      </c>
      <c r="F104" s="31" t="s">
        <v>3243</v>
      </c>
      <c r="G104" s="36" t="s">
        <v>2685</v>
      </c>
      <c r="H104" s="31" t="s">
        <v>2686</v>
      </c>
      <c r="I104" s="31" t="s">
        <v>4222</v>
      </c>
      <c r="J104" s="39" t="s">
        <v>4223</v>
      </c>
      <c r="K104" s="44" t="s">
        <v>4279</v>
      </c>
      <c r="L104" s="37" t="s">
        <v>2470</v>
      </c>
    </row>
    <row r="105" spans="1:14" ht="45" customHeight="1" x14ac:dyDescent="0.25">
      <c r="A105" s="31">
        <v>2013</v>
      </c>
      <c r="C105" s="31">
        <v>194</v>
      </c>
      <c r="D105" s="31" t="s">
        <v>2737</v>
      </c>
      <c r="E105" s="31" t="s">
        <v>2738</v>
      </c>
      <c r="F105" s="31" t="s">
        <v>3243</v>
      </c>
      <c r="G105" s="36" t="s">
        <v>2484</v>
      </c>
      <c r="H105" s="31" t="s">
        <v>2739</v>
      </c>
      <c r="I105" s="31" t="s">
        <v>4250</v>
      </c>
      <c r="J105" s="39" t="s">
        <v>4251</v>
      </c>
      <c r="K105" s="44" t="s">
        <v>4279</v>
      </c>
      <c r="L105" s="37" t="s">
        <v>2470</v>
      </c>
    </row>
    <row r="106" spans="1:14" ht="45" customHeight="1" x14ac:dyDescent="0.25">
      <c r="A106" s="31">
        <v>2013</v>
      </c>
      <c r="C106" s="31">
        <v>196</v>
      </c>
      <c r="D106" s="31" t="s">
        <v>2120</v>
      </c>
      <c r="E106" s="31" t="s">
        <v>2475</v>
      </c>
      <c r="F106" s="31" t="s">
        <v>3243</v>
      </c>
      <c r="G106" s="36" t="s">
        <v>2465</v>
      </c>
      <c r="H106" s="31" t="s">
        <v>2476</v>
      </c>
      <c r="I106" s="31" t="s">
        <v>4254</v>
      </c>
      <c r="J106" s="39" t="s">
        <v>4255</v>
      </c>
      <c r="K106" s="44" t="s">
        <v>4279</v>
      </c>
      <c r="L106" s="37" t="s">
        <v>2470</v>
      </c>
    </row>
    <row r="107" spans="1:14" ht="45" customHeight="1" x14ac:dyDescent="0.25">
      <c r="A107" s="31">
        <v>2013</v>
      </c>
      <c r="C107" s="31">
        <v>197</v>
      </c>
      <c r="D107" s="31" t="s">
        <v>2987</v>
      </c>
      <c r="E107" s="31" t="s">
        <v>2988</v>
      </c>
      <c r="F107" s="31" t="s">
        <v>3203</v>
      </c>
      <c r="G107" s="36" t="s">
        <v>2926</v>
      </c>
      <c r="H107" s="31" t="s">
        <v>2989</v>
      </c>
      <c r="I107" s="31" t="s">
        <v>4256</v>
      </c>
      <c r="J107" s="39" t="s">
        <v>4257</v>
      </c>
      <c r="K107" s="44" t="s">
        <v>4279</v>
      </c>
      <c r="L107" s="37" t="s">
        <v>2470</v>
      </c>
    </row>
    <row r="108" spans="1:14" ht="45" customHeight="1" x14ac:dyDescent="0.25">
      <c r="A108" s="31">
        <v>2013</v>
      </c>
      <c r="C108" s="31">
        <v>198</v>
      </c>
      <c r="D108" s="31" t="s">
        <v>878</v>
      </c>
      <c r="E108" s="31" t="s">
        <v>3070</v>
      </c>
      <c r="F108" s="31" t="s">
        <v>3243</v>
      </c>
      <c r="G108" s="36" t="s">
        <v>2926</v>
      </c>
      <c r="H108" s="31" t="s">
        <v>2927</v>
      </c>
      <c r="I108" s="31" t="s">
        <v>4258</v>
      </c>
      <c r="J108" s="39" t="s">
        <v>4259</v>
      </c>
      <c r="K108" s="44" t="s">
        <v>4279</v>
      </c>
      <c r="L108" s="37" t="s">
        <v>2470</v>
      </c>
    </row>
    <row r="109" spans="1:14" ht="45" customHeight="1" x14ac:dyDescent="0.25">
      <c r="C109" s="31">
        <v>199</v>
      </c>
      <c r="D109" s="31" t="s">
        <v>2924</v>
      </c>
      <c r="E109" s="31" t="s">
        <v>2925</v>
      </c>
      <c r="F109" s="31" t="s">
        <v>3243</v>
      </c>
      <c r="G109" s="36" t="s">
        <v>2926</v>
      </c>
      <c r="H109" s="31" t="s">
        <v>2927</v>
      </c>
      <c r="I109" s="31" t="s">
        <v>4258</v>
      </c>
      <c r="J109" s="39" t="s">
        <v>4259</v>
      </c>
      <c r="K109" s="44" t="s">
        <v>4279</v>
      </c>
      <c r="L109" s="37" t="s">
        <v>2470</v>
      </c>
    </row>
    <row r="110" spans="1:14" ht="60" customHeight="1" x14ac:dyDescent="0.25">
      <c r="C110" s="31">
        <v>200</v>
      </c>
      <c r="D110" s="31" t="s">
        <v>874</v>
      </c>
      <c r="E110" s="31" t="s">
        <v>3071</v>
      </c>
      <c r="F110" s="31" t="s">
        <v>3243</v>
      </c>
      <c r="G110" s="36" t="s">
        <v>2926</v>
      </c>
      <c r="H110" s="31" t="s">
        <v>2927</v>
      </c>
      <c r="I110" s="31" t="s">
        <v>4258</v>
      </c>
      <c r="J110" s="39" t="s">
        <v>4259</v>
      </c>
      <c r="K110" s="44" t="s">
        <v>4279</v>
      </c>
      <c r="L110" s="37" t="s">
        <v>2470</v>
      </c>
    </row>
    <row r="111" spans="1:14" ht="60" customHeight="1" x14ac:dyDescent="0.25">
      <c r="A111" s="32"/>
      <c r="B111" s="32">
        <v>2</v>
      </c>
      <c r="C111" s="32"/>
      <c r="D111" s="32" t="s">
        <v>3228</v>
      </c>
      <c r="E111" s="31" t="s">
        <v>3229</v>
      </c>
      <c r="F111" s="32" t="s">
        <v>3192</v>
      </c>
      <c r="G111" s="34" t="s">
        <v>2579</v>
      </c>
      <c r="H111" s="32" t="s">
        <v>2580</v>
      </c>
      <c r="I111" s="32" t="s">
        <v>3226</v>
      </c>
      <c r="J111" s="39" t="s">
        <v>3227</v>
      </c>
      <c r="K111" s="44" t="s">
        <v>4279</v>
      </c>
      <c r="L111" s="37" t="s">
        <v>2470</v>
      </c>
    </row>
    <row r="112" spans="1:14" ht="60" customHeight="1" x14ac:dyDescent="0.25">
      <c r="A112" s="32"/>
      <c r="B112" s="32"/>
      <c r="C112" s="32"/>
      <c r="D112" s="32" t="s">
        <v>1929</v>
      </c>
      <c r="E112" s="32" t="s">
        <v>2660</v>
      </c>
      <c r="F112" s="32" t="s">
        <v>3243</v>
      </c>
      <c r="G112" s="36" t="s">
        <v>2465</v>
      </c>
      <c r="H112" s="32" t="s">
        <v>2545</v>
      </c>
      <c r="I112" s="32" t="s">
        <v>3806</v>
      </c>
      <c r="J112" s="39" t="s">
        <v>3807</v>
      </c>
      <c r="K112" s="44" t="s">
        <v>4279</v>
      </c>
      <c r="L112" s="37" t="s">
        <v>2470</v>
      </c>
    </row>
    <row r="113" spans="1:14" ht="60" customHeight="1" x14ac:dyDescent="0.25">
      <c r="A113" s="32"/>
      <c r="B113" s="32"/>
      <c r="C113" s="32"/>
      <c r="D113" s="32" t="s">
        <v>2657</v>
      </c>
      <c r="E113" s="32" t="s">
        <v>2658</v>
      </c>
      <c r="F113" s="32" t="s">
        <v>3243</v>
      </c>
      <c r="G113" s="36" t="s">
        <v>2465</v>
      </c>
      <c r="H113" s="32" t="s">
        <v>2550</v>
      </c>
      <c r="I113" s="32" t="s">
        <v>3523</v>
      </c>
      <c r="J113" s="39" t="s">
        <v>3524</v>
      </c>
      <c r="K113" s="44" t="s">
        <v>4279</v>
      </c>
      <c r="L113" s="37" t="s">
        <v>2470</v>
      </c>
    </row>
    <row r="114" spans="1:14" ht="60" customHeight="1" x14ac:dyDescent="0.25">
      <c r="A114" s="32">
        <v>2009</v>
      </c>
      <c r="B114" s="32">
        <v>82</v>
      </c>
      <c r="C114" s="32"/>
      <c r="D114" s="32" t="s">
        <v>3938</v>
      </c>
      <c r="E114" s="32" t="s">
        <v>3939</v>
      </c>
      <c r="F114" s="32" t="s">
        <v>3383</v>
      </c>
      <c r="G114" s="34" t="s">
        <v>2465</v>
      </c>
      <c r="H114" s="32" t="s">
        <v>2882</v>
      </c>
      <c r="I114" s="65" t="s">
        <v>3940</v>
      </c>
      <c r="J114" s="39" t="s">
        <v>3941</v>
      </c>
      <c r="K114" s="44" t="s">
        <v>4279</v>
      </c>
      <c r="L114" s="44" t="s">
        <v>2470</v>
      </c>
      <c r="M114" s="44" t="s">
        <v>57</v>
      </c>
    </row>
    <row r="115" spans="1:14" ht="60" customHeight="1" x14ac:dyDescent="0.25">
      <c r="A115" s="32"/>
      <c r="B115" s="32">
        <v>89</v>
      </c>
      <c r="C115" s="32"/>
      <c r="D115" s="32" t="s">
        <v>1728</v>
      </c>
      <c r="E115" s="32" t="s">
        <v>4035</v>
      </c>
      <c r="F115" s="32" t="s">
        <v>3383</v>
      </c>
      <c r="G115" s="34" t="s">
        <v>2484</v>
      </c>
      <c r="H115" s="32" t="s">
        <v>4032</v>
      </c>
      <c r="I115" s="32" t="s">
        <v>4033</v>
      </c>
      <c r="J115" s="39" t="s">
        <v>4034</v>
      </c>
      <c r="K115" s="44" t="s">
        <v>4279</v>
      </c>
      <c r="L115" s="44" t="s">
        <v>2470</v>
      </c>
      <c r="M115" s="44"/>
    </row>
    <row r="116" spans="1:14" ht="45" customHeight="1" x14ac:dyDescent="0.25">
      <c r="A116" s="32">
        <v>2001</v>
      </c>
      <c r="B116" s="32"/>
      <c r="C116" s="32"/>
      <c r="D116" s="32" t="s">
        <v>2753</v>
      </c>
      <c r="E116" s="32" t="s">
        <v>2754</v>
      </c>
      <c r="F116" s="32" t="s">
        <v>3531</v>
      </c>
      <c r="G116" s="34" t="s">
        <v>2473</v>
      </c>
      <c r="H116" s="32" t="s">
        <v>2755</v>
      </c>
      <c r="I116" s="32" t="s">
        <v>3583</v>
      </c>
      <c r="J116" s="39" t="s">
        <v>3584</v>
      </c>
      <c r="K116" s="44" t="s">
        <v>4279</v>
      </c>
      <c r="L116" s="37" t="s">
        <v>2470</v>
      </c>
    </row>
    <row r="117" spans="1:14" ht="45" customHeight="1" x14ac:dyDescent="0.25">
      <c r="A117" s="31">
        <v>2000</v>
      </c>
      <c r="B117" s="31">
        <v>30</v>
      </c>
      <c r="D117" s="31" t="s">
        <v>524</v>
      </c>
      <c r="E117" s="31" t="s">
        <v>3558</v>
      </c>
      <c r="F117" s="31" t="s">
        <v>3192</v>
      </c>
      <c r="G117" s="36" t="s">
        <v>2473</v>
      </c>
      <c r="H117" s="31" t="s">
        <v>3559</v>
      </c>
      <c r="I117" s="31" t="s">
        <v>3560</v>
      </c>
      <c r="J117" s="39" t="s">
        <v>3561</v>
      </c>
      <c r="K117" s="44" t="s">
        <v>4279</v>
      </c>
      <c r="L117" s="44" t="s">
        <v>2470</v>
      </c>
      <c r="M117" s="44"/>
    </row>
    <row r="118" spans="1:14" ht="60" customHeight="1" x14ac:dyDescent="0.25">
      <c r="A118" s="31">
        <v>1999</v>
      </c>
      <c r="D118" s="31" t="s">
        <v>2635</v>
      </c>
      <c r="E118" s="31" t="s">
        <v>2636</v>
      </c>
      <c r="F118" s="31" t="s">
        <v>3203</v>
      </c>
      <c r="G118" s="36" t="s">
        <v>2465</v>
      </c>
      <c r="H118" s="31" t="s">
        <v>2637</v>
      </c>
      <c r="I118" s="31" t="s">
        <v>3551</v>
      </c>
      <c r="J118" s="39" t="s">
        <v>3552</v>
      </c>
      <c r="K118" s="44" t="s">
        <v>4279</v>
      </c>
      <c r="L118" s="37" t="s">
        <v>2470</v>
      </c>
    </row>
    <row r="119" spans="1:14" ht="60" customHeight="1" x14ac:dyDescent="0.25">
      <c r="A119" s="32">
        <v>2006</v>
      </c>
      <c r="B119" s="32">
        <v>53</v>
      </c>
      <c r="C119" s="32"/>
      <c r="D119" s="32" t="s">
        <v>3754</v>
      </c>
      <c r="E119" s="32" t="s">
        <v>3755</v>
      </c>
      <c r="F119" s="32" t="s">
        <v>3192</v>
      </c>
      <c r="G119" s="34" t="s">
        <v>2484</v>
      </c>
      <c r="H119" s="32" t="s">
        <v>3756</v>
      </c>
      <c r="I119" s="32" t="s">
        <v>3757</v>
      </c>
      <c r="J119" s="39" t="s">
        <v>3758</v>
      </c>
      <c r="K119" s="44" t="s">
        <v>4279</v>
      </c>
      <c r="L119" s="44" t="s">
        <v>2470</v>
      </c>
      <c r="M119" s="44"/>
    </row>
    <row r="120" spans="1:14" ht="60" customHeight="1" x14ac:dyDescent="0.25">
      <c r="A120" s="32">
        <v>2006</v>
      </c>
      <c r="B120" s="32">
        <v>60</v>
      </c>
      <c r="C120" s="32"/>
      <c r="D120" s="32" t="s">
        <v>2512</v>
      </c>
      <c r="E120" s="31" t="s">
        <v>3788</v>
      </c>
      <c r="F120" s="32" t="s">
        <v>3383</v>
      </c>
      <c r="G120" s="36" t="s">
        <v>2465</v>
      </c>
      <c r="H120" s="32" t="s">
        <v>3789</v>
      </c>
      <c r="I120" s="32" t="s">
        <v>3790</v>
      </c>
      <c r="J120" s="35" t="s">
        <v>3791</v>
      </c>
      <c r="K120" s="44" t="s">
        <v>4279</v>
      </c>
      <c r="L120" s="44" t="s">
        <v>2470</v>
      </c>
      <c r="M120" s="44"/>
      <c r="N120" s="45" t="s">
        <v>4296</v>
      </c>
    </row>
    <row r="121" spans="1:14" ht="45" customHeight="1" x14ac:dyDescent="0.25">
      <c r="A121" s="31">
        <v>2008</v>
      </c>
      <c r="D121" s="31" t="s">
        <v>261</v>
      </c>
      <c r="E121" s="31" t="s">
        <v>2943</v>
      </c>
      <c r="F121" s="31" t="s">
        <v>3894</v>
      </c>
      <c r="G121" s="36" t="s">
        <v>2926</v>
      </c>
      <c r="H121" s="31" t="s">
        <v>2944</v>
      </c>
      <c r="I121" s="31" t="s">
        <v>3895</v>
      </c>
      <c r="J121" s="39" t="s">
        <v>3896</v>
      </c>
      <c r="K121" s="44" t="s">
        <v>4279</v>
      </c>
      <c r="L121" s="44" t="s">
        <v>2470</v>
      </c>
      <c r="M121" s="44" t="s">
        <v>233</v>
      </c>
      <c r="N121" s="45" t="s">
        <v>4329</v>
      </c>
    </row>
    <row r="122" spans="1:14" ht="45" customHeight="1" x14ac:dyDescent="0.25">
      <c r="A122" s="32">
        <v>1984</v>
      </c>
      <c r="B122" s="32"/>
      <c r="D122" s="32" t="s">
        <v>2818</v>
      </c>
      <c r="E122" s="32" t="s">
        <v>2819</v>
      </c>
      <c r="F122" s="32" t="s">
        <v>3243</v>
      </c>
      <c r="G122" s="34" t="s">
        <v>2804</v>
      </c>
      <c r="H122" s="32" t="s">
        <v>2820</v>
      </c>
      <c r="I122" s="67" t="s">
        <v>3304</v>
      </c>
      <c r="J122" s="35" t="s">
        <v>3305</v>
      </c>
      <c r="K122" s="44" t="s">
        <v>4279</v>
      </c>
      <c r="L122" s="44" t="s">
        <v>2470</v>
      </c>
      <c r="N122" s="45" t="s">
        <v>4319</v>
      </c>
    </row>
    <row r="123" spans="1:14" ht="45" customHeight="1" x14ac:dyDescent="0.25">
      <c r="A123" s="32"/>
      <c r="B123" s="32"/>
      <c r="C123" s="32"/>
      <c r="D123" s="32" t="s">
        <v>2527</v>
      </c>
      <c r="E123" s="32" t="s">
        <v>2566</v>
      </c>
      <c r="F123" s="32" t="s">
        <v>3203</v>
      </c>
      <c r="G123" s="34" t="s">
        <v>2484</v>
      </c>
      <c r="H123" s="32" t="s">
        <v>1236</v>
      </c>
      <c r="I123" s="32" t="s">
        <v>4036</v>
      </c>
      <c r="J123" s="39" t="s">
        <v>4037</v>
      </c>
      <c r="K123" s="44" t="s">
        <v>4279</v>
      </c>
      <c r="L123" s="37" t="s">
        <v>2470</v>
      </c>
    </row>
    <row r="124" spans="1:14" ht="45" customHeight="1" x14ac:dyDescent="0.25">
      <c r="A124" s="32">
        <v>2012</v>
      </c>
      <c r="B124" s="32">
        <v>93</v>
      </c>
      <c r="C124" s="32"/>
      <c r="D124" s="32" t="s">
        <v>4108</v>
      </c>
      <c r="E124" s="32" t="s">
        <v>4109</v>
      </c>
      <c r="F124" s="32" t="s">
        <v>3192</v>
      </c>
      <c r="G124" s="34" t="s">
        <v>2473</v>
      </c>
      <c r="H124" s="32" t="s">
        <v>4110</v>
      </c>
      <c r="I124" s="32" t="s">
        <v>4111</v>
      </c>
      <c r="J124" s="39" t="s">
        <v>4112</v>
      </c>
      <c r="K124" s="44" t="s">
        <v>4279</v>
      </c>
      <c r="L124" s="44" t="s">
        <v>2470</v>
      </c>
      <c r="M124" s="44"/>
    </row>
    <row r="125" spans="1:14" ht="45" customHeight="1" x14ac:dyDescent="0.25">
      <c r="A125" s="31">
        <v>1998</v>
      </c>
      <c r="D125" s="31" t="s">
        <v>2671</v>
      </c>
      <c r="E125" s="31" t="s">
        <v>2672</v>
      </c>
      <c r="F125" s="31" t="s">
        <v>3243</v>
      </c>
      <c r="G125" s="36" t="s">
        <v>2488</v>
      </c>
      <c r="H125" s="31" t="s">
        <v>2673</v>
      </c>
      <c r="I125" s="31" t="s">
        <v>3538</v>
      </c>
      <c r="J125" s="39" t="s">
        <v>3539</v>
      </c>
      <c r="K125" s="44" t="s">
        <v>4279</v>
      </c>
      <c r="L125" s="37" t="s">
        <v>2470</v>
      </c>
    </row>
    <row r="126" spans="1:14" ht="45" customHeight="1" x14ac:dyDescent="0.25">
      <c r="A126" s="31">
        <v>1998</v>
      </c>
      <c r="D126" s="31" t="s">
        <v>2650</v>
      </c>
      <c r="E126" s="31" t="s">
        <v>2651</v>
      </c>
      <c r="F126" s="31" t="s">
        <v>3531</v>
      </c>
      <c r="G126" s="36" t="s">
        <v>2652</v>
      </c>
      <c r="H126" s="31" t="s">
        <v>2653</v>
      </c>
      <c r="I126" s="31" t="s">
        <v>3536</v>
      </c>
      <c r="J126" s="39" t="s">
        <v>3537</v>
      </c>
      <c r="K126" s="44" t="s">
        <v>4279</v>
      </c>
      <c r="L126" s="37" t="s">
        <v>2470</v>
      </c>
    </row>
    <row r="127" spans="1:14" ht="45" customHeight="1" x14ac:dyDescent="0.25">
      <c r="A127" s="32">
        <v>2003</v>
      </c>
      <c r="B127" s="32"/>
      <c r="C127" s="32"/>
      <c r="D127" s="31" t="s">
        <v>2018</v>
      </c>
      <c r="E127" s="32" t="s">
        <v>2581</v>
      </c>
      <c r="F127" s="32" t="s">
        <v>3203</v>
      </c>
      <c r="G127" s="36" t="s">
        <v>2465</v>
      </c>
      <c r="H127" s="32" t="s">
        <v>2548</v>
      </c>
      <c r="I127" s="32" t="s">
        <v>3627</v>
      </c>
      <c r="J127" s="39" t="s">
        <v>3628</v>
      </c>
      <c r="K127" s="44" t="s">
        <v>4279</v>
      </c>
      <c r="L127" s="37" t="s">
        <v>2470</v>
      </c>
    </row>
    <row r="128" spans="1:14" ht="45" customHeight="1" x14ac:dyDescent="0.25">
      <c r="A128" s="32"/>
      <c r="B128" s="32"/>
      <c r="C128" s="32"/>
      <c r="D128" s="32" t="s">
        <v>3727</v>
      </c>
      <c r="E128" s="32" t="s">
        <v>3728</v>
      </c>
      <c r="F128" s="32" t="s">
        <v>3192</v>
      </c>
      <c r="G128" s="34" t="s">
        <v>2484</v>
      </c>
      <c r="H128" s="32" t="s">
        <v>3724</v>
      </c>
      <c r="I128" s="32" t="s">
        <v>3725</v>
      </c>
      <c r="J128" s="39" t="s">
        <v>3726</v>
      </c>
      <c r="K128" s="44" t="s">
        <v>4279</v>
      </c>
      <c r="L128" s="44" t="s">
        <v>2470</v>
      </c>
      <c r="M128" s="44"/>
    </row>
    <row r="129" spans="1:14" ht="45" customHeight="1" x14ac:dyDescent="0.25">
      <c r="A129" s="32"/>
      <c r="B129" s="32">
        <v>39</v>
      </c>
      <c r="C129" s="32"/>
      <c r="D129" s="32" t="s">
        <v>3655</v>
      </c>
      <c r="E129" s="32" t="s">
        <v>3656</v>
      </c>
      <c r="F129" s="32" t="s">
        <v>3192</v>
      </c>
      <c r="G129" s="34" t="s">
        <v>2484</v>
      </c>
      <c r="H129" s="32" t="s">
        <v>3652</v>
      </c>
      <c r="I129" s="32" t="s">
        <v>3653</v>
      </c>
      <c r="J129" s="39" t="s">
        <v>3654</v>
      </c>
      <c r="K129" s="44" t="s">
        <v>4279</v>
      </c>
      <c r="L129" s="44" t="s">
        <v>2470</v>
      </c>
      <c r="M129" s="44"/>
    </row>
    <row r="130" spans="1:14" ht="45" customHeight="1" x14ac:dyDescent="0.25">
      <c r="A130" s="32"/>
      <c r="B130" s="32">
        <v>5</v>
      </c>
      <c r="C130" s="32"/>
      <c r="D130" s="32" t="s">
        <v>3311</v>
      </c>
      <c r="E130" s="32" t="s">
        <v>3312</v>
      </c>
      <c r="F130" s="32" t="s">
        <v>3211</v>
      </c>
      <c r="G130" s="36" t="s">
        <v>2465</v>
      </c>
      <c r="H130" s="32" t="s">
        <v>3308</v>
      </c>
      <c r="I130" s="32" t="s">
        <v>3309</v>
      </c>
      <c r="J130" s="39" t="s">
        <v>3310</v>
      </c>
      <c r="K130" s="44" t="s">
        <v>4279</v>
      </c>
      <c r="L130" s="44" t="s">
        <v>2470</v>
      </c>
      <c r="M130" s="44"/>
    </row>
    <row r="131" spans="1:14" ht="45" customHeight="1" x14ac:dyDescent="0.25">
      <c r="A131" s="32">
        <v>1983</v>
      </c>
      <c r="B131" s="32"/>
      <c r="D131" s="32" t="s">
        <v>2802</v>
      </c>
      <c r="E131" s="32" t="s">
        <v>2803</v>
      </c>
      <c r="F131" s="32" t="s">
        <v>3301</v>
      </c>
      <c r="G131" s="34" t="s">
        <v>2804</v>
      </c>
      <c r="H131" s="32" t="s">
        <v>2805</v>
      </c>
      <c r="I131" s="32" t="s">
        <v>3302</v>
      </c>
      <c r="J131" s="35" t="s">
        <v>3303</v>
      </c>
      <c r="K131" s="44" t="s">
        <v>4279</v>
      </c>
      <c r="L131" s="44" t="s">
        <v>2470</v>
      </c>
      <c r="N131" s="45" t="s">
        <v>4318</v>
      </c>
    </row>
    <row r="132" spans="1:14" ht="45" customHeight="1" x14ac:dyDescent="0.25">
      <c r="A132" s="32"/>
      <c r="B132" s="32"/>
      <c r="C132" s="32"/>
      <c r="D132" s="32" t="s">
        <v>3466</v>
      </c>
      <c r="E132" s="32" t="s">
        <v>3467</v>
      </c>
      <c r="F132" s="32" t="s">
        <v>3192</v>
      </c>
      <c r="G132" s="34" t="s">
        <v>2579</v>
      </c>
      <c r="H132" s="32" t="s">
        <v>3460</v>
      </c>
      <c r="I132" s="32" t="s">
        <v>3461</v>
      </c>
      <c r="J132" s="39" t="s">
        <v>3462</v>
      </c>
      <c r="K132" s="44" t="s">
        <v>4279</v>
      </c>
      <c r="L132" s="44" t="s">
        <v>2470</v>
      </c>
      <c r="M132" s="44"/>
    </row>
    <row r="133" spans="1:14" ht="45" customHeight="1" x14ac:dyDescent="0.25">
      <c r="A133" s="32"/>
      <c r="B133" s="32"/>
      <c r="C133" s="32"/>
      <c r="D133" s="31" t="s">
        <v>2546</v>
      </c>
      <c r="E133" s="32" t="s">
        <v>2547</v>
      </c>
      <c r="F133" s="32" t="s">
        <v>3243</v>
      </c>
      <c r="G133" s="36" t="s">
        <v>2465</v>
      </c>
      <c r="H133" s="32" t="s">
        <v>2548</v>
      </c>
      <c r="I133" s="32" t="s">
        <v>3627</v>
      </c>
      <c r="J133" s="39" t="s">
        <v>3628</v>
      </c>
      <c r="K133" s="44" t="s">
        <v>4279</v>
      </c>
      <c r="L133" s="37" t="s">
        <v>2470</v>
      </c>
    </row>
    <row r="134" spans="1:14" ht="60" customHeight="1" x14ac:dyDescent="0.25">
      <c r="D134" s="31" t="s">
        <v>3595</v>
      </c>
      <c r="E134" s="31" t="s">
        <v>3596</v>
      </c>
      <c r="F134" s="31" t="s">
        <v>3192</v>
      </c>
      <c r="G134" s="36" t="s">
        <v>2473</v>
      </c>
      <c r="H134" s="31" t="s">
        <v>3591</v>
      </c>
      <c r="I134" s="31" t="s">
        <v>3592</v>
      </c>
      <c r="J134" s="39" t="s">
        <v>3593</v>
      </c>
      <c r="K134" s="44" t="s">
        <v>4279</v>
      </c>
      <c r="L134" s="44" t="s">
        <v>2470</v>
      </c>
      <c r="M134" s="44"/>
    </row>
    <row r="135" spans="1:14" ht="60" customHeight="1" x14ac:dyDescent="0.25">
      <c r="A135" s="32">
        <v>2006</v>
      </c>
      <c r="B135" s="32">
        <v>61</v>
      </c>
      <c r="C135" s="32"/>
      <c r="D135" s="32" t="s">
        <v>3792</v>
      </c>
      <c r="E135" s="32" t="s">
        <v>3793</v>
      </c>
      <c r="F135" s="32" t="s">
        <v>3329</v>
      </c>
      <c r="G135" s="36" t="s">
        <v>2655</v>
      </c>
      <c r="H135" s="32" t="s">
        <v>3794</v>
      </c>
      <c r="I135" s="32" t="s">
        <v>3795</v>
      </c>
      <c r="J135" s="39" t="s">
        <v>3796</v>
      </c>
      <c r="K135" s="44" t="s">
        <v>4279</v>
      </c>
      <c r="L135" s="44" t="s">
        <v>2470</v>
      </c>
      <c r="M135" s="44"/>
    </row>
    <row r="136" spans="1:14" ht="45" customHeight="1" x14ac:dyDescent="0.25">
      <c r="A136" s="32">
        <v>2002</v>
      </c>
      <c r="B136" s="32">
        <v>33</v>
      </c>
      <c r="C136" s="32"/>
      <c r="D136" s="32" t="s">
        <v>3612</v>
      </c>
      <c r="E136" s="32" t="s">
        <v>3613</v>
      </c>
      <c r="F136" s="32" t="s">
        <v>3329</v>
      </c>
      <c r="G136" s="36" t="s">
        <v>2881</v>
      </c>
      <c r="H136" s="32" t="s">
        <v>3614</v>
      </c>
      <c r="I136" s="32" t="s">
        <v>3615</v>
      </c>
      <c r="J136" s="39" t="s">
        <v>3616</v>
      </c>
      <c r="K136" s="44" t="s">
        <v>4279</v>
      </c>
      <c r="L136" s="44" t="s">
        <v>2470</v>
      </c>
      <c r="M136" s="44"/>
    </row>
    <row r="137" spans="1:14" ht="45" customHeight="1" x14ac:dyDescent="0.25">
      <c r="A137" s="32">
        <v>2003</v>
      </c>
      <c r="B137" s="32">
        <v>35</v>
      </c>
      <c r="C137" s="32"/>
      <c r="D137" s="32" t="s">
        <v>3622</v>
      </c>
      <c r="E137" s="32" t="s">
        <v>3623</v>
      </c>
      <c r="F137" s="32" t="s">
        <v>3329</v>
      </c>
      <c r="G137" s="34" t="s">
        <v>2579</v>
      </c>
      <c r="H137" s="32" t="s">
        <v>3624</v>
      </c>
      <c r="I137" s="32" t="s">
        <v>3625</v>
      </c>
      <c r="J137" s="39" t="s">
        <v>3626</v>
      </c>
      <c r="K137" s="44" t="s">
        <v>4279</v>
      </c>
      <c r="L137" s="44" t="s">
        <v>2470</v>
      </c>
      <c r="M137" s="44"/>
    </row>
    <row r="138" spans="1:14" ht="60" customHeight="1" x14ac:dyDescent="0.25">
      <c r="A138" s="32"/>
      <c r="B138" s="32">
        <v>47</v>
      </c>
      <c r="C138" s="32"/>
      <c r="D138" s="32" t="s">
        <v>3622</v>
      </c>
      <c r="E138" s="31" t="s">
        <v>3704</v>
      </c>
      <c r="F138" s="32" t="s">
        <v>3329</v>
      </c>
      <c r="G138" s="36" t="s">
        <v>2465</v>
      </c>
      <c r="H138" s="32" t="s">
        <v>2577</v>
      </c>
      <c r="I138" s="32" t="s">
        <v>3702</v>
      </c>
      <c r="J138" s="39" t="s">
        <v>3703</v>
      </c>
      <c r="K138" s="44" t="s">
        <v>4279</v>
      </c>
      <c r="L138" s="37" t="s">
        <v>2470</v>
      </c>
    </row>
    <row r="139" spans="1:14" ht="60" customHeight="1" x14ac:dyDescent="0.25">
      <c r="A139" s="32">
        <v>2010</v>
      </c>
      <c r="B139" s="32">
        <v>86</v>
      </c>
      <c r="C139" s="32"/>
      <c r="D139" s="32" t="s">
        <v>3983</v>
      </c>
      <c r="E139" s="32" t="s">
        <v>3984</v>
      </c>
      <c r="F139" s="32" t="s">
        <v>3765</v>
      </c>
      <c r="G139" s="34" t="s">
        <v>2484</v>
      </c>
      <c r="H139" s="32" t="s">
        <v>3985</v>
      </c>
      <c r="I139" s="32" t="s">
        <v>3986</v>
      </c>
      <c r="J139" s="39" t="s">
        <v>3987</v>
      </c>
      <c r="K139" s="44" t="s">
        <v>4279</v>
      </c>
      <c r="L139" s="44" t="s">
        <v>2470</v>
      </c>
      <c r="M139" s="44"/>
    </row>
    <row r="140" spans="1:14" ht="120" customHeight="1" x14ac:dyDescent="0.25">
      <c r="A140" s="31">
        <v>1972</v>
      </c>
      <c r="B140" s="31">
        <v>1</v>
      </c>
      <c r="D140" s="31" t="s">
        <v>2628</v>
      </c>
      <c r="E140" s="31" t="s">
        <v>3212</v>
      </c>
      <c r="F140" s="31" t="s">
        <v>3192</v>
      </c>
      <c r="G140" s="36" t="s">
        <v>3213</v>
      </c>
      <c r="H140" s="31" t="s">
        <v>3214</v>
      </c>
      <c r="I140" s="31" t="s">
        <v>3215</v>
      </c>
      <c r="J140" s="39" t="s">
        <v>3216</v>
      </c>
      <c r="K140" s="44" t="s">
        <v>4279</v>
      </c>
      <c r="L140" s="44" t="s">
        <v>2470</v>
      </c>
      <c r="M140" s="44"/>
    </row>
    <row r="141" spans="1:14" ht="60" customHeight="1" x14ac:dyDescent="0.25">
      <c r="A141" s="32"/>
      <c r="B141" s="32"/>
      <c r="C141" s="32"/>
      <c r="D141" s="32" t="s">
        <v>2628</v>
      </c>
      <c r="E141" s="32" t="s">
        <v>3212</v>
      </c>
      <c r="F141" s="31" t="s">
        <v>3192</v>
      </c>
      <c r="G141" s="36" t="s">
        <v>2473</v>
      </c>
      <c r="H141" s="32" t="s">
        <v>3518</v>
      </c>
      <c r="I141" s="32" t="s">
        <v>3519</v>
      </c>
      <c r="J141" s="39" t="s">
        <v>3520</v>
      </c>
      <c r="K141" s="44" t="s">
        <v>4279</v>
      </c>
      <c r="L141" s="44" t="s">
        <v>2470</v>
      </c>
      <c r="M141" s="44"/>
    </row>
    <row r="142" spans="1:14" ht="60" customHeight="1" x14ac:dyDescent="0.25">
      <c r="A142" s="31">
        <v>1972</v>
      </c>
      <c r="D142" s="31" t="s">
        <v>2628</v>
      </c>
      <c r="E142" s="31" t="s">
        <v>2542</v>
      </c>
      <c r="F142" s="31" t="s">
        <v>3192</v>
      </c>
      <c r="G142" s="36" t="s">
        <v>3217</v>
      </c>
      <c r="H142" s="31" t="s">
        <v>3218</v>
      </c>
      <c r="I142" s="31" t="s">
        <v>3219</v>
      </c>
      <c r="J142" s="39" t="s">
        <v>3220</v>
      </c>
      <c r="K142" s="44" t="s">
        <v>4279</v>
      </c>
      <c r="L142" s="44" t="s">
        <v>2470</v>
      </c>
      <c r="M142" s="44"/>
    </row>
    <row r="143" spans="1:14" ht="60" customHeight="1" x14ac:dyDescent="0.25">
      <c r="A143" s="31">
        <v>1976</v>
      </c>
      <c r="D143" s="31" t="s">
        <v>2628</v>
      </c>
      <c r="E143" s="31" t="s">
        <v>3212</v>
      </c>
      <c r="F143" s="31" t="s">
        <v>3192</v>
      </c>
      <c r="G143" s="36" t="s">
        <v>2473</v>
      </c>
      <c r="H143" s="31" t="s">
        <v>3246</v>
      </c>
      <c r="I143" s="31" t="s">
        <v>3247</v>
      </c>
      <c r="J143" s="39" t="s">
        <v>3248</v>
      </c>
      <c r="K143" s="44" t="s">
        <v>4279</v>
      </c>
      <c r="L143" s="44" t="s">
        <v>2470</v>
      </c>
      <c r="M143" s="44"/>
    </row>
    <row r="144" spans="1:14" ht="75" customHeight="1" x14ac:dyDescent="0.25">
      <c r="A144" s="31">
        <v>1965</v>
      </c>
      <c r="D144" s="31" t="s">
        <v>2628</v>
      </c>
      <c r="E144" s="31" t="s">
        <v>2542</v>
      </c>
      <c r="F144" s="31" t="s">
        <v>3192</v>
      </c>
      <c r="G144" s="36" t="s">
        <v>2473</v>
      </c>
      <c r="H144" s="31" t="s">
        <v>3196</v>
      </c>
      <c r="I144" s="31" t="s">
        <v>3197</v>
      </c>
      <c r="J144" s="39" t="s">
        <v>3198</v>
      </c>
      <c r="K144" s="44" t="s">
        <v>4279</v>
      </c>
      <c r="L144" s="44" t="s">
        <v>2470</v>
      </c>
      <c r="M144" s="44"/>
    </row>
    <row r="145" spans="1:13" ht="60" customHeight="1" x14ac:dyDescent="0.25">
      <c r="A145" s="31">
        <v>1964</v>
      </c>
      <c r="D145" s="31" t="s">
        <v>2628</v>
      </c>
      <c r="E145" s="31" t="s">
        <v>2542</v>
      </c>
      <c r="F145" s="31" t="s">
        <v>3192</v>
      </c>
      <c r="G145" s="36" t="s">
        <v>2473</v>
      </c>
      <c r="H145" s="31" t="s">
        <v>3193</v>
      </c>
      <c r="I145" s="31" t="s">
        <v>3194</v>
      </c>
      <c r="J145" s="39" t="s">
        <v>3195</v>
      </c>
      <c r="K145" s="44" t="s">
        <v>4279</v>
      </c>
      <c r="L145" s="44" t="s">
        <v>2470</v>
      </c>
      <c r="M145" s="44"/>
    </row>
    <row r="146" spans="1:13" ht="60" customHeight="1" x14ac:dyDescent="0.25">
      <c r="A146" s="31">
        <v>1972</v>
      </c>
      <c r="D146" s="31" t="s">
        <v>2628</v>
      </c>
      <c r="E146" s="31" t="s">
        <v>2542</v>
      </c>
      <c r="F146" s="31" t="s">
        <v>3192</v>
      </c>
      <c r="G146" s="36" t="s">
        <v>2473</v>
      </c>
      <c r="H146" s="31" t="s">
        <v>3207</v>
      </c>
      <c r="I146" s="31" t="s">
        <v>3208</v>
      </c>
      <c r="J146" s="39" t="s">
        <v>3209</v>
      </c>
      <c r="K146" s="44" t="s">
        <v>4279</v>
      </c>
      <c r="L146" s="44" t="s">
        <v>2470</v>
      </c>
      <c r="M146" s="44"/>
    </row>
    <row r="147" spans="1:13" ht="60" customHeight="1" x14ac:dyDescent="0.25">
      <c r="A147" s="32">
        <v>1973</v>
      </c>
      <c r="B147" s="32"/>
      <c r="C147" s="32"/>
      <c r="D147" s="32" t="s">
        <v>2628</v>
      </c>
      <c r="E147" s="32" t="s">
        <v>3212</v>
      </c>
      <c r="F147" s="32" t="s">
        <v>3192</v>
      </c>
      <c r="G147" s="34" t="s">
        <v>2579</v>
      </c>
      <c r="H147" s="32" t="s">
        <v>2580</v>
      </c>
      <c r="I147" s="32" t="s">
        <v>3226</v>
      </c>
      <c r="J147" s="39" t="s">
        <v>3227</v>
      </c>
      <c r="K147" s="44" t="s">
        <v>4279</v>
      </c>
      <c r="L147" s="37" t="s">
        <v>2470</v>
      </c>
    </row>
    <row r="148" spans="1:13" ht="60" customHeight="1" x14ac:dyDescent="0.25">
      <c r="A148" s="32">
        <v>1966</v>
      </c>
      <c r="B148" s="32"/>
      <c r="C148" s="32"/>
      <c r="D148" s="32" t="s">
        <v>2628</v>
      </c>
      <c r="E148" s="31" t="s">
        <v>2542</v>
      </c>
      <c r="F148" s="31" t="s">
        <v>3192</v>
      </c>
      <c r="G148" s="34" t="s">
        <v>3199</v>
      </c>
      <c r="H148" s="32" t="s">
        <v>3200</v>
      </c>
      <c r="I148" s="32" t="s">
        <v>3201</v>
      </c>
      <c r="J148" s="39" t="s">
        <v>3202</v>
      </c>
      <c r="K148" s="44" t="s">
        <v>4279</v>
      </c>
      <c r="L148" s="44" t="s">
        <v>2470</v>
      </c>
      <c r="M148" s="44"/>
    </row>
    <row r="149" spans="1:13" ht="60" customHeight="1" x14ac:dyDescent="0.25">
      <c r="A149" s="32">
        <v>1996</v>
      </c>
      <c r="B149" s="32"/>
      <c r="C149" s="32"/>
      <c r="D149" s="32" t="s">
        <v>2628</v>
      </c>
      <c r="E149" s="32" t="s">
        <v>3212</v>
      </c>
      <c r="F149" s="32" t="s">
        <v>3192</v>
      </c>
      <c r="G149" s="34" t="s">
        <v>2473</v>
      </c>
      <c r="H149" s="32" t="s">
        <v>3469</v>
      </c>
      <c r="I149" s="32" t="s">
        <v>3470</v>
      </c>
      <c r="J149" s="39" t="s">
        <v>3471</v>
      </c>
      <c r="K149" s="44" t="s">
        <v>4279</v>
      </c>
      <c r="L149" s="44" t="s">
        <v>2470</v>
      </c>
      <c r="M149" s="44"/>
    </row>
    <row r="150" spans="1:13" ht="45" customHeight="1" x14ac:dyDescent="0.25">
      <c r="A150" s="32">
        <v>1991</v>
      </c>
      <c r="B150" s="32"/>
      <c r="C150" s="32"/>
      <c r="D150" s="32" t="s">
        <v>2628</v>
      </c>
      <c r="E150" s="32" t="s">
        <v>3212</v>
      </c>
      <c r="F150" s="32" t="s">
        <v>3192</v>
      </c>
      <c r="G150" s="34" t="s">
        <v>2579</v>
      </c>
      <c r="H150" s="32" t="s">
        <v>3370</v>
      </c>
      <c r="I150" s="32" t="s">
        <v>3371</v>
      </c>
      <c r="J150" s="39" t="s">
        <v>3372</v>
      </c>
      <c r="K150" s="44" t="s">
        <v>4279</v>
      </c>
      <c r="L150" s="44" t="s">
        <v>2470</v>
      </c>
      <c r="M150" s="44"/>
    </row>
    <row r="151" spans="1:13" ht="45" customHeight="1" x14ac:dyDescent="0.25">
      <c r="A151" s="32"/>
      <c r="B151" s="32"/>
      <c r="C151" s="32"/>
      <c r="D151" s="32" t="s">
        <v>2628</v>
      </c>
      <c r="E151" s="32" t="s">
        <v>3212</v>
      </c>
      <c r="F151" s="32" t="s">
        <v>3192</v>
      </c>
      <c r="G151" s="34" t="s">
        <v>2484</v>
      </c>
      <c r="H151" s="32" t="s">
        <v>2612</v>
      </c>
      <c r="I151" s="32" t="s">
        <v>3852</v>
      </c>
      <c r="J151" s="39" t="s">
        <v>3853</v>
      </c>
      <c r="K151" s="44" t="s">
        <v>4279</v>
      </c>
      <c r="L151" s="37" t="s">
        <v>2470</v>
      </c>
    </row>
    <row r="152" spans="1:13" ht="45" customHeight="1" x14ac:dyDescent="0.25">
      <c r="A152" s="32"/>
      <c r="B152" s="32"/>
      <c r="C152" s="32"/>
      <c r="D152" s="32" t="s">
        <v>2628</v>
      </c>
      <c r="E152" s="32" t="s">
        <v>3212</v>
      </c>
      <c r="F152" s="32" t="s">
        <v>3192</v>
      </c>
      <c r="G152" s="36" t="s">
        <v>2465</v>
      </c>
      <c r="H152" s="32" t="s">
        <v>2629</v>
      </c>
      <c r="I152" s="32" t="s">
        <v>3257</v>
      </c>
      <c r="J152" s="39" t="s">
        <v>3258</v>
      </c>
      <c r="K152" s="44" t="s">
        <v>4279</v>
      </c>
      <c r="L152" s="37" t="s">
        <v>2470</v>
      </c>
    </row>
    <row r="153" spans="1:13" ht="45" customHeight="1" x14ac:dyDescent="0.25">
      <c r="A153" s="32">
        <v>2005</v>
      </c>
      <c r="B153" s="32"/>
      <c r="C153" s="32"/>
      <c r="D153" s="32" t="s">
        <v>2628</v>
      </c>
      <c r="E153" s="31" t="s">
        <v>3212</v>
      </c>
      <c r="F153" s="32" t="s">
        <v>3192</v>
      </c>
      <c r="G153" s="36" t="s">
        <v>2465</v>
      </c>
      <c r="H153" s="32" t="s">
        <v>2577</v>
      </c>
      <c r="I153" s="32" t="s">
        <v>3702</v>
      </c>
      <c r="J153" s="39" t="s">
        <v>3703</v>
      </c>
      <c r="K153" s="44" t="s">
        <v>4279</v>
      </c>
      <c r="L153" s="37" t="s">
        <v>2470</v>
      </c>
    </row>
    <row r="154" spans="1:13" ht="45" customHeight="1" x14ac:dyDescent="0.25">
      <c r="A154" s="31">
        <v>1981</v>
      </c>
      <c r="D154" s="31" t="s">
        <v>2628</v>
      </c>
      <c r="E154" s="31" t="s">
        <v>3268</v>
      </c>
      <c r="F154" s="31" t="s">
        <v>3192</v>
      </c>
      <c r="G154" s="36" t="s">
        <v>2473</v>
      </c>
      <c r="H154" s="31" t="s">
        <v>3269</v>
      </c>
      <c r="I154" s="31" t="s">
        <v>3270</v>
      </c>
      <c r="J154" s="39" t="s">
        <v>3271</v>
      </c>
      <c r="K154" s="44" t="s">
        <v>4279</v>
      </c>
      <c r="L154" s="44" t="s">
        <v>2470</v>
      </c>
      <c r="M154" s="44"/>
    </row>
    <row r="155" spans="1:13" ht="60" customHeight="1" x14ac:dyDescent="0.25">
      <c r="A155" s="32">
        <v>2008</v>
      </c>
      <c r="B155" s="32">
        <v>67</v>
      </c>
      <c r="C155" s="32"/>
      <c r="D155" s="32" t="s">
        <v>3850</v>
      </c>
      <c r="E155" s="32" t="s">
        <v>3851</v>
      </c>
      <c r="F155" s="32" t="s">
        <v>3192</v>
      </c>
      <c r="G155" s="34" t="s">
        <v>2484</v>
      </c>
      <c r="H155" s="32" t="s">
        <v>2612</v>
      </c>
      <c r="I155" s="32" t="s">
        <v>3852</v>
      </c>
      <c r="J155" s="39" t="s">
        <v>3853</v>
      </c>
      <c r="K155" s="44" t="s">
        <v>4279</v>
      </c>
      <c r="L155" s="37" t="s">
        <v>2470</v>
      </c>
    </row>
    <row r="156" spans="1:13" ht="60" customHeight="1" x14ac:dyDescent="0.25">
      <c r="A156" s="32">
        <v>2011</v>
      </c>
      <c r="B156" s="32"/>
      <c r="C156" s="32"/>
      <c r="D156" s="32" t="s">
        <v>605</v>
      </c>
      <c r="E156" s="32" t="s">
        <v>4031</v>
      </c>
      <c r="F156" s="32" t="s">
        <v>3522</v>
      </c>
      <c r="G156" s="34" t="s">
        <v>2484</v>
      </c>
      <c r="H156" s="32" t="s">
        <v>4032</v>
      </c>
      <c r="I156" s="32" t="s">
        <v>4033</v>
      </c>
      <c r="J156" s="39" t="s">
        <v>4034</v>
      </c>
      <c r="K156" s="44" t="s">
        <v>4279</v>
      </c>
      <c r="L156" s="44" t="s">
        <v>2470</v>
      </c>
      <c r="M156" s="44"/>
    </row>
    <row r="157" spans="1:13" ht="60" customHeight="1" x14ac:dyDescent="0.25">
      <c r="A157" s="32"/>
      <c r="B157" s="32">
        <v>27</v>
      </c>
      <c r="C157" s="32"/>
      <c r="D157" s="32" t="s">
        <v>605</v>
      </c>
      <c r="E157" s="32" t="s">
        <v>3521</v>
      </c>
      <c r="F157" s="32" t="s">
        <v>3522</v>
      </c>
      <c r="G157" s="36" t="s">
        <v>2473</v>
      </c>
      <c r="H157" s="32" t="s">
        <v>3518</v>
      </c>
      <c r="I157" s="32" t="s">
        <v>3519</v>
      </c>
      <c r="J157" s="39" t="s">
        <v>3520</v>
      </c>
      <c r="K157" s="44" t="s">
        <v>4279</v>
      </c>
      <c r="L157" s="44" t="s">
        <v>2470</v>
      </c>
      <c r="M157" s="44"/>
    </row>
    <row r="158" spans="1:13" ht="45" customHeight="1" x14ac:dyDescent="0.25">
      <c r="A158" s="32"/>
      <c r="B158" s="32"/>
      <c r="C158" s="32"/>
      <c r="D158" s="32" t="s">
        <v>605</v>
      </c>
      <c r="E158" s="32" t="s">
        <v>2549</v>
      </c>
      <c r="F158" s="31" t="s">
        <v>3203</v>
      </c>
      <c r="G158" s="36" t="s">
        <v>2465</v>
      </c>
      <c r="H158" s="32" t="s">
        <v>2550</v>
      </c>
      <c r="I158" s="32" t="s">
        <v>3523</v>
      </c>
      <c r="J158" s="39" t="s">
        <v>3524</v>
      </c>
      <c r="K158" s="44" t="s">
        <v>4279</v>
      </c>
      <c r="L158" s="37" t="s">
        <v>2470</v>
      </c>
    </row>
    <row r="159" spans="1:13" ht="45" customHeight="1" x14ac:dyDescent="0.25">
      <c r="A159" s="31">
        <v>2007</v>
      </c>
      <c r="B159" s="31">
        <v>62</v>
      </c>
      <c r="D159" s="31" t="s">
        <v>3818</v>
      </c>
      <c r="E159" s="31" t="s">
        <v>3819</v>
      </c>
      <c r="F159" s="31" t="s">
        <v>3383</v>
      </c>
      <c r="G159" s="36" t="s">
        <v>2473</v>
      </c>
      <c r="H159" s="31" t="s">
        <v>3820</v>
      </c>
      <c r="I159" s="31" t="s">
        <v>3821</v>
      </c>
      <c r="J159" s="39" t="s">
        <v>3822</v>
      </c>
      <c r="K159" s="44" t="s">
        <v>4279</v>
      </c>
      <c r="L159" s="44" t="s">
        <v>2470</v>
      </c>
      <c r="M159" s="44"/>
    </row>
    <row r="160" spans="1:13" ht="60" customHeight="1" x14ac:dyDescent="0.25">
      <c r="A160" s="32">
        <v>1992</v>
      </c>
      <c r="B160" s="32"/>
      <c r="C160" s="32"/>
      <c r="D160" s="32" t="s">
        <v>2913</v>
      </c>
      <c r="E160" s="32" t="s">
        <v>2914</v>
      </c>
      <c r="F160" s="32" t="s">
        <v>3243</v>
      </c>
      <c r="G160" s="34" t="s">
        <v>2523</v>
      </c>
      <c r="H160" s="32" t="s">
        <v>2915</v>
      </c>
      <c r="I160" s="32" t="s">
        <v>3390</v>
      </c>
      <c r="J160" s="39" t="s">
        <v>3391</v>
      </c>
      <c r="K160" s="44" t="s">
        <v>4279</v>
      </c>
      <c r="L160" s="44" t="s">
        <v>2470</v>
      </c>
      <c r="M160" s="44"/>
    </row>
    <row r="161" spans="1:13" ht="60" customHeight="1" x14ac:dyDescent="0.25">
      <c r="A161" s="32">
        <v>2010</v>
      </c>
      <c r="B161" s="32">
        <v>87</v>
      </c>
      <c r="C161" s="32"/>
      <c r="D161" s="32" t="s">
        <v>4003</v>
      </c>
      <c r="E161" s="32" t="s">
        <v>4004</v>
      </c>
      <c r="F161" s="32" t="s">
        <v>3329</v>
      </c>
      <c r="G161" s="34" t="s">
        <v>2761</v>
      </c>
      <c r="H161" s="32" t="s">
        <v>4005</v>
      </c>
      <c r="I161" s="32" t="s">
        <v>4006</v>
      </c>
      <c r="J161" s="39" t="s">
        <v>4007</v>
      </c>
      <c r="K161" s="44" t="s">
        <v>4279</v>
      </c>
      <c r="L161" s="44" t="s">
        <v>2470</v>
      </c>
      <c r="M161" s="44"/>
    </row>
    <row r="162" spans="1:13" ht="60" customHeight="1" x14ac:dyDescent="0.25">
      <c r="A162" s="32">
        <v>1992</v>
      </c>
      <c r="B162" s="32"/>
      <c r="C162" s="32"/>
      <c r="D162" s="32" t="s">
        <v>2551</v>
      </c>
      <c r="E162" s="32" t="s">
        <v>2552</v>
      </c>
      <c r="F162" s="32" t="s">
        <v>3203</v>
      </c>
      <c r="G162" s="34" t="s">
        <v>2465</v>
      </c>
      <c r="H162" s="32" t="s">
        <v>2553</v>
      </c>
      <c r="I162" s="32" t="s">
        <v>3388</v>
      </c>
      <c r="J162" s="39" t="s">
        <v>3389</v>
      </c>
      <c r="K162" s="44" t="s">
        <v>4279</v>
      </c>
      <c r="L162" s="44" t="s">
        <v>2470</v>
      </c>
      <c r="M162" s="44"/>
    </row>
    <row r="163" spans="1:13" ht="60" customHeight="1" x14ac:dyDescent="0.25">
      <c r="A163" s="32" t="s">
        <v>4342</v>
      </c>
      <c r="B163" s="32">
        <v>91</v>
      </c>
      <c r="C163" s="32"/>
      <c r="D163" s="32" t="s">
        <v>4049</v>
      </c>
      <c r="E163" s="32" t="s">
        <v>4050</v>
      </c>
      <c r="F163" s="32" t="s">
        <v>3192</v>
      </c>
      <c r="G163" s="36" t="s">
        <v>2926</v>
      </c>
      <c r="H163" s="32" t="s">
        <v>4044</v>
      </c>
      <c r="I163" s="32" t="s">
        <v>4045</v>
      </c>
      <c r="J163" s="39" t="s">
        <v>4046</v>
      </c>
      <c r="K163" s="44" t="s">
        <v>4279</v>
      </c>
      <c r="L163" s="44" t="s">
        <v>2470</v>
      </c>
      <c r="M163" s="44"/>
    </row>
    <row r="164" spans="1:13" ht="60" customHeight="1" x14ac:dyDescent="0.25">
      <c r="A164" s="32">
        <v>1995</v>
      </c>
      <c r="B164" s="69"/>
      <c r="C164" s="69"/>
      <c r="D164" s="32" t="s">
        <v>2516</v>
      </c>
      <c r="E164" s="32" t="s">
        <v>2517</v>
      </c>
      <c r="F164" s="32" t="s">
        <v>3203</v>
      </c>
      <c r="G164" s="34" t="s">
        <v>2465</v>
      </c>
      <c r="H164" s="32" t="s">
        <v>2518</v>
      </c>
      <c r="I164" s="68" t="s">
        <v>3448</v>
      </c>
      <c r="J164" s="39" t="s">
        <v>3449</v>
      </c>
      <c r="K164" s="44" t="s">
        <v>4279</v>
      </c>
      <c r="L164" s="37" t="s">
        <v>2470</v>
      </c>
    </row>
    <row r="165" spans="1:13" ht="60" customHeight="1" x14ac:dyDescent="0.25">
      <c r="A165" s="31">
        <v>1997</v>
      </c>
      <c r="D165" s="31" t="s">
        <v>135</v>
      </c>
      <c r="E165" s="31" t="s">
        <v>2500</v>
      </c>
      <c r="F165" s="31" t="s">
        <v>3243</v>
      </c>
      <c r="G165" s="36" t="s">
        <v>2473</v>
      </c>
      <c r="H165" s="31" t="s">
        <v>2501</v>
      </c>
      <c r="I165" s="31" t="s">
        <v>3529</v>
      </c>
      <c r="J165" s="39" t="s">
        <v>3530</v>
      </c>
      <c r="K165" s="44" t="s">
        <v>4279</v>
      </c>
      <c r="L165" s="37" t="s">
        <v>2470</v>
      </c>
    </row>
    <row r="166" spans="1:13" ht="45" customHeight="1" x14ac:dyDescent="0.25">
      <c r="A166" s="32"/>
      <c r="B166" s="32"/>
      <c r="C166" s="32"/>
      <c r="D166" s="32" t="s">
        <v>135</v>
      </c>
      <c r="E166" s="32" t="s">
        <v>3382</v>
      </c>
      <c r="F166" s="32" t="s">
        <v>3383</v>
      </c>
      <c r="G166" s="36" t="s">
        <v>2465</v>
      </c>
      <c r="H166" s="32" t="s">
        <v>3405</v>
      </c>
      <c r="I166" s="32" t="s">
        <v>3406</v>
      </c>
      <c r="J166" s="39" t="s">
        <v>3407</v>
      </c>
      <c r="K166" s="44" t="s">
        <v>4279</v>
      </c>
      <c r="L166" s="44" t="s">
        <v>2470</v>
      </c>
      <c r="M166" s="44"/>
    </row>
    <row r="167" spans="1:13" ht="45" customHeight="1" x14ac:dyDescent="0.25">
      <c r="A167" s="32">
        <v>1992</v>
      </c>
      <c r="B167" s="32">
        <v>15</v>
      </c>
      <c r="C167" s="32"/>
      <c r="D167" s="32" t="s">
        <v>135</v>
      </c>
      <c r="E167" s="32" t="s">
        <v>3382</v>
      </c>
      <c r="F167" s="32" t="s">
        <v>3383</v>
      </c>
      <c r="G167" s="34" t="s">
        <v>2473</v>
      </c>
      <c r="H167" s="32" t="s">
        <v>3384</v>
      </c>
      <c r="I167" s="32" t="s">
        <v>3385</v>
      </c>
      <c r="J167" s="39" t="s">
        <v>3386</v>
      </c>
      <c r="K167" s="44" t="s">
        <v>4279</v>
      </c>
      <c r="L167" s="44" t="s">
        <v>2470</v>
      </c>
      <c r="M167" s="44"/>
    </row>
    <row r="168" spans="1:13" ht="45" customHeight="1" x14ac:dyDescent="0.25">
      <c r="A168" s="32">
        <v>1997</v>
      </c>
      <c r="B168" s="32"/>
      <c r="C168" s="32"/>
      <c r="D168" s="32" t="s">
        <v>2499</v>
      </c>
      <c r="E168" s="32" t="s">
        <v>3382</v>
      </c>
      <c r="F168" s="32" t="s">
        <v>3383</v>
      </c>
      <c r="G168" s="36" t="s">
        <v>2473</v>
      </c>
      <c r="H168" s="32" t="s">
        <v>3518</v>
      </c>
      <c r="I168" s="32" t="s">
        <v>3519</v>
      </c>
      <c r="J168" s="39" t="s">
        <v>3520</v>
      </c>
      <c r="K168" s="44" t="s">
        <v>4279</v>
      </c>
      <c r="L168" s="44" t="s">
        <v>2470</v>
      </c>
      <c r="M168" s="44"/>
    </row>
    <row r="169" spans="1:13" ht="45" customHeight="1" x14ac:dyDescent="0.25">
      <c r="A169" s="32">
        <v>1997</v>
      </c>
      <c r="B169" s="32"/>
      <c r="C169" s="32"/>
      <c r="D169" s="32" t="s">
        <v>2499</v>
      </c>
      <c r="E169" s="32" t="s">
        <v>2500</v>
      </c>
      <c r="F169" s="32" t="s">
        <v>3243</v>
      </c>
      <c r="G169" s="36" t="s">
        <v>2465</v>
      </c>
      <c r="H169" s="32" t="s">
        <v>2550</v>
      </c>
      <c r="I169" s="32" t="s">
        <v>3523</v>
      </c>
      <c r="J169" s="39" t="s">
        <v>3524</v>
      </c>
      <c r="K169" s="44" t="s">
        <v>4279</v>
      </c>
      <c r="L169" s="37" t="s">
        <v>2470</v>
      </c>
    </row>
    <row r="170" spans="1:13" ht="60" customHeight="1" x14ac:dyDescent="0.25">
      <c r="A170" s="31">
        <v>2006</v>
      </c>
      <c r="B170" s="31">
        <v>54</v>
      </c>
      <c r="D170" s="31" t="s">
        <v>2583</v>
      </c>
      <c r="E170" s="31" t="s">
        <v>3759</v>
      </c>
      <c r="F170" s="31" t="s">
        <v>3192</v>
      </c>
      <c r="G170" s="36" t="s">
        <v>2473</v>
      </c>
      <c r="H170" s="31" t="s">
        <v>2584</v>
      </c>
      <c r="I170" s="31" t="s">
        <v>3760</v>
      </c>
      <c r="J170" s="39" t="s">
        <v>3761</v>
      </c>
      <c r="K170" s="44" t="s">
        <v>4279</v>
      </c>
      <c r="L170" s="37" t="s">
        <v>2470</v>
      </c>
    </row>
    <row r="171" spans="1:13" ht="60" customHeight="1" x14ac:dyDescent="0.25">
      <c r="A171" s="32"/>
      <c r="B171" s="32"/>
      <c r="C171" s="32"/>
      <c r="D171" s="32" t="s">
        <v>3319</v>
      </c>
      <c r="E171" s="31" t="s">
        <v>3409</v>
      </c>
      <c r="F171" s="31" t="s">
        <v>3192</v>
      </c>
      <c r="G171" s="36" t="s">
        <v>2465</v>
      </c>
      <c r="H171" s="32" t="s">
        <v>3405</v>
      </c>
      <c r="I171" s="32" t="s">
        <v>3406</v>
      </c>
      <c r="J171" s="39" t="s">
        <v>3407</v>
      </c>
      <c r="K171" s="44" t="s">
        <v>4279</v>
      </c>
      <c r="L171" s="44" t="s">
        <v>2470</v>
      </c>
      <c r="M171" s="44"/>
    </row>
    <row r="172" spans="1:13" ht="60" customHeight="1" x14ac:dyDescent="0.25">
      <c r="B172" s="31">
        <v>58</v>
      </c>
      <c r="D172" s="31" t="s">
        <v>2622</v>
      </c>
      <c r="E172" s="31" t="s">
        <v>3782</v>
      </c>
      <c r="F172" s="31" t="s">
        <v>3329</v>
      </c>
      <c r="G172" s="36" t="s">
        <v>2473</v>
      </c>
      <c r="H172" s="31" t="s">
        <v>3779</v>
      </c>
      <c r="I172" s="31" t="s">
        <v>3780</v>
      </c>
      <c r="J172" s="39" t="s">
        <v>3781</v>
      </c>
      <c r="K172" s="44" t="s">
        <v>4279</v>
      </c>
      <c r="L172" s="44" t="s">
        <v>2470</v>
      </c>
      <c r="M172" s="44"/>
    </row>
    <row r="173" spans="1:13" ht="60" customHeight="1" x14ac:dyDescent="0.25">
      <c r="A173" s="31">
        <v>1981</v>
      </c>
      <c r="D173" s="31" t="s">
        <v>2661</v>
      </c>
      <c r="E173" s="31" t="s">
        <v>2542</v>
      </c>
      <c r="F173" s="31" t="s">
        <v>3264</v>
      </c>
      <c r="G173" s="36" t="s">
        <v>2473</v>
      </c>
      <c r="H173" s="31" t="s">
        <v>2662</v>
      </c>
      <c r="I173" s="31" t="s">
        <v>3285</v>
      </c>
      <c r="J173" s="39" t="s">
        <v>3286</v>
      </c>
      <c r="K173" s="44" t="s">
        <v>4279</v>
      </c>
      <c r="L173" s="37" t="s">
        <v>2470</v>
      </c>
    </row>
    <row r="174" spans="1:13" ht="60" customHeight="1" x14ac:dyDescent="0.25">
      <c r="A174" s="32"/>
      <c r="B174" s="32"/>
      <c r="C174" s="32"/>
      <c r="D174" s="32" t="s">
        <v>2661</v>
      </c>
      <c r="E174" s="32" t="s">
        <v>2665</v>
      </c>
      <c r="F174" s="31" t="s">
        <v>3264</v>
      </c>
      <c r="G174" s="36" t="s">
        <v>2465</v>
      </c>
      <c r="H174" s="32" t="s">
        <v>2548</v>
      </c>
      <c r="I174" s="32" t="s">
        <v>3627</v>
      </c>
      <c r="J174" s="39" t="s">
        <v>3628</v>
      </c>
      <c r="K174" s="44" t="s">
        <v>4279</v>
      </c>
      <c r="L174" s="37" t="s">
        <v>2470</v>
      </c>
    </row>
    <row r="175" spans="1:13" ht="60" customHeight="1" x14ac:dyDescent="0.25">
      <c r="A175" s="32"/>
      <c r="B175" s="32"/>
      <c r="C175" s="32"/>
      <c r="D175" s="32" t="s">
        <v>2659</v>
      </c>
      <c r="E175" s="32" t="s">
        <v>3387</v>
      </c>
      <c r="F175" s="32" t="s">
        <v>3383</v>
      </c>
      <c r="G175" s="36" t="s">
        <v>2473</v>
      </c>
      <c r="H175" s="32" t="s">
        <v>3518</v>
      </c>
      <c r="I175" s="32" t="s">
        <v>3519</v>
      </c>
      <c r="J175" s="39" t="s">
        <v>3520</v>
      </c>
      <c r="K175" s="44" t="s">
        <v>4279</v>
      </c>
      <c r="L175" s="44" t="s">
        <v>2470</v>
      </c>
      <c r="M175" s="44"/>
    </row>
    <row r="176" spans="1:13" ht="60" customHeight="1" x14ac:dyDescent="0.25">
      <c r="D176" s="31" t="s">
        <v>2659</v>
      </c>
      <c r="E176" s="31" t="s">
        <v>2660</v>
      </c>
      <c r="F176" s="31" t="s">
        <v>3243</v>
      </c>
      <c r="G176" s="36" t="s">
        <v>2473</v>
      </c>
      <c r="H176" s="31" t="s">
        <v>2501</v>
      </c>
      <c r="I176" s="31" t="s">
        <v>3529</v>
      </c>
      <c r="J176" s="39" t="s">
        <v>3530</v>
      </c>
      <c r="K176" s="44" t="s">
        <v>4279</v>
      </c>
      <c r="L176" s="37" t="s">
        <v>2470</v>
      </c>
    </row>
    <row r="177" spans="1:14" ht="60" customHeight="1" x14ac:dyDescent="0.25">
      <c r="A177" s="32"/>
      <c r="B177" s="32"/>
      <c r="C177" s="32"/>
      <c r="D177" s="32" t="s">
        <v>2659</v>
      </c>
      <c r="E177" s="32" t="s">
        <v>3408</v>
      </c>
      <c r="F177" s="32" t="s">
        <v>3383</v>
      </c>
      <c r="G177" s="36" t="s">
        <v>2465</v>
      </c>
      <c r="H177" s="32" t="s">
        <v>3405</v>
      </c>
      <c r="I177" s="32" t="s">
        <v>3406</v>
      </c>
      <c r="J177" s="39" t="s">
        <v>3407</v>
      </c>
      <c r="K177" s="44" t="s">
        <v>4279</v>
      </c>
      <c r="L177" s="44" t="s">
        <v>2470</v>
      </c>
      <c r="M177" s="44"/>
    </row>
    <row r="178" spans="1:14" ht="60" customHeight="1" x14ac:dyDescent="0.25">
      <c r="A178" s="32"/>
      <c r="B178" s="32">
        <v>16</v>
      </c>
      <c r="C178" s="32"/>
      <c r="D178" s="32" t="s">
        <v>2659</v>
      </c>
      <c r="E178" s="32" t="s">
        <v>3387</v>
      </c>
      <c r="F178" s="32" t="s">
        <v>3383</v>
      </c>
      <c r="G178" s="34" t="s">
        <v>2473</v>
      </c>
      <c r="H178" s="32" t="s">
        <v>3384</v>
      </c>
      <c r="I178" s="32" t="s">
        <v>3385</v>
      </c>
      <c r="J178" s="39" t="s">
        <v>3386</v>
      </c>
      <c r="K178" s="44" t="s">
        <v>4279</v>
      </c>
      <c r="L178" s="44" t="s">
        <v>2470</v>
      </c>
      <c r="M178" s="44"/>
    </row>
    <row r="179" spans="1:14" ht="45" customHeight="1" x14ac:dyDescent="0.25">
      <c r="A179" s="32">
        <v>1996</v>
      </c>
      <c r="B179" s="32"/>
      <c r="C179" s="32">
        <v>24</v>
      </c>
      <c r="D179" s="32" t="s">
        <v>75</v>
      </c>
      <c r="E179" s="32" t="s">
        <v>3496</v>
      </c>
      <c r="F179" s="32" t="s">
        <v>3264</v>
      </c>
      <c r="G179" s="34" t="s">
        <v>2465</v>
      </c>
      <c r="H179" s="32" t="s">
        <v>3497</v>
      </c>
      <c r="I179" s="32" t="s">
        <v>3498</v>
      </c>
      <c r="J179" s="39" t="s">
        <v>3499</v>
      </c>
      <c r="K179" s="44" t="s">
        <v>4279</v>
      </c>
      <c r="L179" s="44" t="s">
        <v>3187</v>
      </c>
      <c r="M179" s="44"/>
    </row>
    <row r="180" spans="1:14" ht="45" customHeight="1" x14ac:dyDescent="0.25">
      <c r="A180" s="31">
        <v>2000</v>
      </c>
      <c r="C180" s="31">
        <v>33</v>
      </c>
      <c r="D180" s="31" t="s">
        <v>2934</v>
      </c>
      <c r="E180" s="31" t="s">
        <v>2935</v>
      </c>
      <c r="F180" s="31" t="s">
        <v>3203</v>
      </c>
      <c r="G180" s="36" t="s">
        <v>2926</v>
      </c>
      <c r="H180" s="31" t="s">
        <v>2936</v>
      </c>
      <c r="I180" s="31" t="s">
        <v>3564</v>
      </c>
      <c r="J180" s="39" t="s">
        <v>3565</v>
      </c>
      <c r="K180" s="44" t="s">
        <v>4279</v>
      </c>
      <c r="L180" s="44" t="s">
        <v>3187</v>
      </c>
      <c r="M180" s="44" t="s">
        <v>233</v>
      </c>
      <c r="N180" s="45" t="s">
        <v>4324</v>
      </c>
    </row>
    <row r="181" spans="1:14" ht="45" customHeight="1" x14ac:dyDescent="0.25">
      <c r="A181" s="32" t="s">
        <v>4339</v>
      </c>
      <c r="C181" s="31">
        <v>34</v>
      </c>
      <c r="D181" s="31" t="s">
        <v>3028</v>
      </c>
      <c r="E181" s="31" t="s">
        <v>3029</v>
      </c>
      <c r="F181" s="31" t="s">
        <v>3531</v>
      </c>
      <c r="G181" s="36" t="s">
        <v>2926</v>
      </c>
      <c r="H181" s="31" t="s">
        <v>2936</v>
      </c>
      <c r="I181" s="31" t="s">
        <v>3564</v>
      </c>
      <c r="J181" s="39" t="s">
        <v>3565</v>
      </c>
      <c r="K181" s="44" t="s">
        <v>4279</v>
      </c>
      <c r="L181" s="44" t="s">
        <v>3187</v>
      </c>
      <c r="M181" s="44" t="s">
        <v>233</v>
      </c>
      <c r="N181" s="45" t="s">
        <v>4324</v>
      </c>
    </row>
    <row r="182" spans="1:14" ht="60" customHeight="1" x14ac:dyDescent="0.25">
      <c r="A182" s="32" t="s">
        <v>4339</v>
      </c>
      <c r="C182" s="31">
        <v>35</v>
      </c>
      <c r="D182" s="31" t="s">
        <v>3030</v>
      </c>
      <c r="E182" s="31" t="s">
        <v>3031</v>
      </c>
      <c r="F182" s="31" t="s">
        <v>3531</v>
      </c>
      <c r="G182" s="36" t="s">
        <v>2926</v>
      </c>
      <c r="H182" s="31" t="s">
        <v>2936</v>
      </c>
      <c r="I182" s="31" t="s">
        <v>3564</v>
      </c>
      <c r="J182" s="39" t="s">
        <v>3565</v>
      </c>
      <c r="K182" s="44" t="s">
        <v>4279</v>
      </c>
      <c r="L182" s="44" t="s">
        <v>3187</v>
      </c>
      <c r="M182" s="44" t="s">
        <v>233</v>
      </c>
      <c r="N182" s="45" t="s">
        <v>4324</v>
      </c>
    </row>
    <row r="183" spans="1:14" ht="60" customHeight="1" x14ac:dyDescent="0.25">
      <c r="A183" s="32" t="s">
        <v>4339</v>
      </c>
      <c r="C183" s="31">
        <v>37</v>
      </c>
      <c r="D183" s="31" t="s">
        <v>3034</v>
      </c>
      <c r="E183" s="31" t="s">
        <v>3035</v>
      </c>
      <c r="F183" s="31" t="s">
        <v>3203</v>
      </c>
      <c r="G183" s="36" t="s">
        <v>2926</v>
      </c>
      <c r="H183" s="31" t="s">
        <v>2936</v>
      </c>
      <c r="I183" s="31" t="s">
        <v>3564</v>
      </c>
      <c r="J183" s="39" t="s">
        <v>3565</v>
      </c>
      <c r="K183" s="44" t="s">
        <v>4279</v>
      </c>
      <c r="L183" s="44" t="s">
        <v>3187</v>
      </c>
      <c r="M183" s="44" t="s">
        <v>233</v>
      </c>
      <c r="N183" s="45" t="s">
        <v>4324</v>
      </c>
    </row>
    <row r="184" spans="1:14" ht="60" customHeight="1" x14ac:dyDescent="0.25">
      <c r="A184" s="32">
        <v>2005</v>
      </c>
      <c r="B184" s="32"/>
      <c r="C184" s="32">
        <v>69</v>
      </c>
      <c r="D184" s="32" t="s">
        <v>2712</v>
      </c>
      <c r="E184" s="32" t="s">
        <v>2713</v>
      </c>
      <c r="F184" s="32" t="s">
        <v>3203</v>
      </c>
      <c r="G184" s="36" t="s">
        <v>2704</v>
      </c>
      <c r="H184" s="32" t="s">
        <v>2714</v>
      </c>
      <c r="I184" s="32" t="s">
        <v>3715</v>
      </c>
      <c r="J184" s="39" t="s">
        <v>3716</v>
      </c>
      <c r="K184" s="44" t="s">
        <v>4279</v>
      </c>
      <c r="L184" s="37" t="s">
        <v>3187</v>
      </c>
    </row>
    <row r="185" spans="1:14" ht="75" customHeight="1" x14ac:dyDescent="0.25">
      <c r="A185" s="32">
        <v>2005</v>
      </c>
      <c r="B185" s="32"/>
      <c r="C185" s="32">
        <v>71</v>
      </c>
      <c r="D185" s="32" t="s">
        <v>2687</v>
      </c>
      <c r="E185" s="32" t="s">
        <v>2688</v>
      </c>
      <c r="F185" s="32" t="s">
        <v>3243</v>
      </c>
      <c r="G185" s="36" t="s">
        <v>2689</v>
      </c>
      <c r="H185" s="32" t="s">
        <v>2690</v>
      </c>
      <c r="I185" s="32" t="s">
        <v>3719</v>
      </c>
      <c r="J185" s="39" t="s">
        <v>3720</v>
      </c>
      <c r="K185" s="44" t="s">
        <v>4279</v>
      </c>
      <c r="L185" s="37" t="s">
        <v>3187</v>
      </c>
    </row>
    <row r="186" spans="1:14" ht="60" customHeight="1" x14ac:dyDescent="0.25">
      <c r="A186" s="31">
        <v>2009</v>
      </c>
      <c r="C186" s="31">
        <v>113</v>
      </c>
      <c r="D186" s="31" t="s">
        <v>2696</v>
      </c>
      <c r="E186" s="31" t="s">
        <v>2697</v>
      </c>
      <c r="F186" s="31" t="s">
        <v>3367</v>
      </c>
      <c r="G186" s="36" t="s">
        <v>2698</v>
      </c>
      <c r="H186" s="31" t="s">
        <v>2699</v>
      </c>
      <c r="I186" s="31" t="s">
        <v>3958</v>
      </c>
      <c r="J186" s="39" t="s">
        <v>3959</v>
      </c>
      <c r="K186" s="44" t="s">
        <v>4279</v>
      </c>
      <c r="L186" s="37" t="s">
        <v>3187</v>
      </c>
    </row>
    <row r="187" spans="1:14" ht="60" customHeight="1" x14ac:dyDescent="0.25">
      <c r="C187" s="31">
        <v>114</v>
      </c>
      <c r="D187" s="31" t="s">
        <v>2700</v>
      </c>
      <c r="E187" s="31" t="s">
        <v>2701</v>
      </c>
      <c r="F187" s="31" t="s">
        <v>3367</v>
      </c>
      <c r="G187" s="36" t="s">
        <v>2698</v>
      </c>
      <c r="H187" s="31" t="s">
        <v>2699</v>
      </c>
      <c r="I187" s="31" t="s">
        <v>3958</v>
      </c>
      <c r="J187" s="39" t="s">
        <v>3959</v>
      </c>
      <c r="K187" s="44" t="s">
        <v>4279</v>
      </c>
      <c r="L187" s="37" t="s">
        <v>3187</v>
      </c>
    </row>
    <row r="188" spans="1:14" ht="45" customHeight="1" x14ac:dyDescent="0.25">
      <c r="A188" s="32">
        <v>2010</v>
      </c>
      <c r="B188" s="32"/>
      <c r="C188" s="32">
        <v>125</v>
      </c>
      <c r="D188" s="32" t="s">
        <v>2742</v>
      </c>
      <c r="E188" s="32" t="s">
        <v>2743</v>
      </c>
      <c r="F188" s="32" t="s">
        <v>3203</v>
      </c>
      <c r="G188" s="34" t="s">
        <v>2484</v>
      </c>
      <c r="H188" s="32" t="s">
        <v>2744</v>
      </c>
      <c r="I188" s="32" t="s">
        <v>3988</v>
      </c>
      <c r="J188" s="39" t="s">
        <v>3989</v>
      </c>
      <c r="K188" s="44" t="s">
        <v>4279</v>
      </c>
      <c r="L188" s="37" t="s">
        <v>3187</v>
      </c>
    </row>
    <row r="189" spans="1:14" ht="45" customHeight="1" x14ac:dyDescent="0.25">
      <c r="A189" s="32">
        <v>2010</v>
      </c>
      <c r="B189" s="32"/>
      <c r="C189" s="32">
        <v>130</v>
      </c>
      <c r="D189" s="32" t="s">
        <v>2845</v>
      </c>
      <c r="E189" s="32" t="s">
        <v>2846</v>
      </c>
      <c r="F189" s="32" t="s">
        <v>3531</v>
      </c>
      <c r="G189" s="34" t="s">
        <v>2847</v>
      </c>
      <c r="H189" s="32" t="s">
        <v>2848</v>
      </c>
      <c r="I189" s="65" t="s">
        <v>3996</v>
      </c>
      <c r="J189" s="39" t="s">
        <v>3997</v>
      </c>
      <c r="K189" s="44" t="s">
        <v>4279</v>
      </c>
      <c r="L189" s="44" t="s">
        <v>3187</v>
      </c>
      <c r="N189" s="45" t="s">
        <v>4336</v>
      </c>
    </row>
    <row r="190" spans="1:14" ht="45" customHeight="1" x14ac:dyDescent="0.25">
      <c r="A190" s="32">
        <v>2010</v>
      </c>
      <c r="B190" s="32"/>
      <c r="C190" s="32">
        <v>133</v>
      </c>
      <c r="D190" s="32" t="s">
        <v>2956</v>
      </c>
      <c r="E190" s="32" t="s">
        <v>2957</v>
      </c>
      <c r="F190" s="32" t="s">
        <v>3203</v>
      </c>
      <c r="G190" s="34" t="s">
        <v>2926</v>
      </c>
      <c r="H190" s="32" t="s">
        <v>2958</v>
      </c>
      <c r="I190" s="65" t="s">
        <v>4008</v>
      </c>
      <c r="J190" s="39" t="s">
        <v>4009</v>
      </c>
      <c r="K190" s="44" t="s">
        <v>4279</v>
      </c>
      <c r="L190" s="44" t="s">
        <v>3187</v>
      </c>
      <c r="M190" s="44" t="s">
        <v>4315</v>
      </c>
      <c r="N190" s="45" t="s">
        <v>4346</v>
      </c>
    </row>
    <row r="191" spans="1:14" ht="45" customHeight="1" x14ac:dyDescent="0.25">
      <c r="A191" s="32">
        <v>2010</v>
      </c>
      <c r="B191" s="32"/>
      <c r="C191" s="32">
        <v>137</v>
      </c>
      <c r="D191" s="32" t="s">
        <v>2838</v>
      </c>
      <c r="E191" s="32" t="s">
        <v>2839</v>
      </c>
      <c r="F191" s="32" t="s">
        <v>3243</v>
      </c>
      <c r="G191" s="34" t="s">
        <v>2832</v>
      </c>
      <c r="H191" s="32" t="s">
        <v>2840</v>
      </c>
      <c r="I191" s="32" t="s">
        <v>4014</v>
      </c>
      <c r="J191" s="35" t="s">
        <v>4015</v>
      </c>
      <c r="K191" s="44" t="s">
        <v>4279</v>
      </c>
      <c r="L191" s="53" t="s">
        <v>2470</v>
      </c>
      <c r="N191" s="70" t="s">
        <v>5166</v>
      </c>
    </row>
    <row r="192" spans="1:14" ht="60" customHeight="1" x14ac:dyDescent="0.25">
      <c r="A192" s="32">
        <v>2010</v>
      </c>
      <c r="B192" s="32"/>
      <c r="C192" s="32">
        <v>138</v>
      </c>
      <c r="D192" s="32" t="s">
        <v>2852</v>
      </c>
      <c r="E192" s="32" t="s">
        <v>2853</v>
      </c>
      <c r="F192" s="32" t="s">
        <v>3203</v>
      </c>
      <c r="G192" s="34" t="s">
        <v>2854</v>
      </c>
      <c r="H192" s="32" t="s">
        <v>2855</v>
      </c>
      <c r="I192" s="32" t="s">
        <v>4016</v>
      </c>
      <c r="J192" s="39" t="s">
        <v>4017</v>
      </c>
      <c r="K192" s="44" t="s">
        <v>4279</v>
      </c>
      <c r="L192" s="44" t="s">
        <v>3187</v>
      </c>
      <c r="N192" s="45" t="s">
        <v>4347</v>
      </c>
    </row>
    <row r="193" spans="1:14" ht="45" customHeight="1" x14ac:dyDescent="0.25">
      <c r="A193" s="32">
        <v>2011</v>
      </c>
      <c r="B193" s="32"/>
      <c r="C193" s="32">
        <v>148</v>
      </c>
      <c r="D193" s="32" t="s">
        <v>4059</v>
      </c>
      <c r="E193" s="32" t="s">
        <v>4060</v>
      </c>
      <c r="F193" s="32" t="s">
        <v>3531</v>
      </c>
      <c r="G193" s="34" t="s">
        <v>2704</v>
      </c>
      <c r="H193" s="32" t="s">
        <v>4061</v>
      </c>
      <c r="I193" s="32" t="s">
        <v>4062</v>
      </c>
      <c r="J193" s="39" t="s">
        <v>4063</v>
      </c>
      <c r="K193" s="44" t="s">
        <v>4279</v>
      </c>
      <c r="L193" s="44" t="s">
        <v>3187</v>
      </c>
      <c r="M193" s="44"/>
      <c r="N193" s="45" t="s">
        <v>4287</v>
      </c>
    </row>
    <row r="194" spans="1:14" ht="45" customHeight="1" x14ac:dyDescent="0.25">
      <c r="A194" s="32">
        <v>2012</v>
      </c>
      <c r="B194" s="32"/>
      <c r="C194" s="32">
        <v>165</v>
      </c>
      <c r="D194" s="32" t="s">
        <v>2783</v>
      </c>
      <c r="E194" s="32" t="s">
        <v>2784</v>
      </c>
      <c r="F194" s="32" t="s">
        <v>3203</v>
      </c>
      <c r="G194" s="34" t="s">
        <v>2473</v>
      </c>
      <c r="H194" s="32" t="s">
        <v>2785</v>
      </c>
      <c r="I194" s="32" t="s">
        <v>4174</v>
      </c>
      <c r="J194" s="39" t="s">
        <v>4175</v>
      </c>
      <c r="K194" s="44" t="s">
        <v>4279</v>
      </c>
      <c r="L194" s="37" t="s">
        <v>3187</v>
      </c>
    </row>
    <row r="195" spans="1:14" ht="60" customHeight="1" x14ac:dyDescent="0.25">
      <c r="A195" s="31">
        <v>2012</v>
      </c>
      <c r="C195" s="31">
        <v>190</v>
      </c>
      <c r="D195" s="31" t="s">
        <v>2768</v>
      </c>
      <c r="E195" s="31" t="s">
        <v>2769</v>
      </c>
      <c r="F195" s="31" t="s">
        <v>3203</v>
      </c>
      <c r="G195" s="36" t="s">
        <v>2465</v>
      </c>
      <c r="H195" s="32" t="s">
        <v>2770</v>
      </c>
      <c r="I195" s="32" t="s">
        <v>4237</v>
      </c>
      <c r="J195" s="39" t="s">
        <v>4238</v>
      </c>
      <c r="K195" s="44" t="s">
        <v>4279</v>
      </c>
      <c r="L195" s="37" t="s">
        <v>3187</v>
      </c>
    </row>
    <row r="196" spans="1:14" ht="60" customHeight="1" x14ac:dyDescent="0.25">
      <c r="A196" s="32">
        <v>2004</v>
      </c>
      <c r="B196" s="32">
        <v>40</v>
      </c>
      <c r="C196" s="32"/>
      <c r="D196" s="32" t="s">
        <v>3657</v>
      </c>
      <c r="E196" s="32" t="s">
        <v>3658</v>
      </c>
      <c r="F196" s="32" t="s">
        <v>3659</v>
      </c>
      <c r="G196" s="34" t="s">
        <v>2473</v>
      </c>
      <c r="H196" s="32" t="s">
        <v>3660</v>
      </c>
      <c r="I196" s="32" t="s">
        <v>3661</v>
      </c>
      <c r="J196" s="39" t="s">
        <v>3662</v>
      </c>
      <c r="K196" s="44" t="s">
        <v>4279</v>
      </c>
      <c r="L196" s="44" t="s">
        <v>3187</v>
      </c>
      <c r="M196" s="44"/>
      <c r="N196" s="45" t="s">
        <v>4309</v>
      </c>
    </row>
    <row r="197" spans="1:14" ht="60" customHeight="1" x14ac:dyDescent="0.25">
      <c r="A197" s="32"/>
      <c r="B197" s="32">
        <v>69</v>
      </c>
      <c r="C197" s="32"/>
      <c r="D197" s="32" t="s">
        <v>3859</v>
      </c>
      <c r="E197" s="32" t="s">
        <v>3860</v>
      </c>
      <c r="F197" s="32" t="s">
        <v>3192</v>
      </c>
      <c r="G197" s="34" t="s">
        <v>2473</v>
      </c>
      <c r="H197" s="32" t="s">
        <v>3856</v>
      </c>
      <c r="I197" s="32" t="s">
        <v>3857</v>
      </c>
      <c r="J197" s="39" t="s">
        <v>3858</v>
      </c>
      <c r="K197" s="44" t="s">
        <v>4279</v>
      </c>
      <c r="L197" s="44" t="s">
        <v>3187</v>
      </c>
      <c r="M197" s="44"/>
    </row>
    <row r="198" spans="1:14" ht="60" customHeight="1" x14ac:dyDescent="0.25">
      <c r="A198" s="32">
        <v>2004</v>
      </c>
      <c r="B198" s="32"/>
      <c r="C198" s="32"/>
      <c r="D198" s="32" t="s">
        <v>2628</v>
      </c>
      <c r="E198" s="32" t="s">
        <v>3212</v>
      </c>
      <c r="F198" s="32" t="s">
        <v>3192</v>
      </c>
      <c r="G198" s="34" t="s">
        <v>2484</v>
      </c>
      <c r="H198" s="32" t="s">
        <v>3652</v>
      </c>
      <c r="I198" s="32" t="s">
        <v>3653</v>
      </c>
      <c r="J198" s="39" t="s">
        <v>3654</v>
      </c>
      <c r="K198" s="44" t="s">
        <v>4279</v>
      </c>
      <c r="L198" s="44" t="s">
        <v>3187</v>
      </c>
      <c r="M198" s="44"/>
    </row>
    <row r="199" spans="1:14" ht="60" customHeight="1" x14ac:dyDescent="0.25">
      <c r="A199" s="32">
        <v>2011</v>
      </c>
      <c r="B199" s="32"/>
      <c r="C199" s="32"/>
      <c r="D199" s="32" t="s">
        <v>2717</v>
      </c>
      <c r="E199" s="32" t="s">
        <v>2718</v>
      </c>
      <c r="F199" s="32" t="s">
        <v>3243</v>
      </c>
      <c r="G199" s="34" t="s">
        <v>2704</v>
      </c>
      <c r="H199" s="32" t="s">
        <v>2719</v>
      </c>
      <c r="I199" s="32" t="s">
        <v>4096</v>
      </c>
      <c r="J199" s="39" t="s">
        <v>4097</v>
      </c>
      <c r="K199" s="44" t="s">
        <v>4279</v>
      </c>
      <c r="L199" s="37" t="s">
        <v>3187</v>
      </c>
    </row>
    <row r="200" spans="1:14" ht="60" customHeight="1" x14ac:dyDescent="0.25">
      <c r="A200" s="32">
        <v>2008</v>
      </c>
      <c r="B200" s="32">
        <v>68</v>
      </c>
      <c r="C200" s="32"/>
      <c r="D200" s="32" t="s">
        <v>3854</v>
      </c>
      <c r="E200" s="32" t="s">
        <v>3855</v>
      </c>
      <c r="F200" s="32" t="s">
        <v>3192</v>
      </c>
      <c r="G200" s="34" t="s">
        <v>2473</v>
      </c>
      <c r="H200" s="32" t="s">
        <v>3856</v>
      </c>
      <c r="I200" s="32" t="s">
        <v>3857</v>
      </c>
      <c r="J200" s="39" t="s">
        <v>3858</v>
      </c>
      <c r="K200" s="44" t="s">
        <v>4279</v>
      </c>
      <c r="L200" s="44" t="s">
        <v>3187</v>
      </c>
      <c r="M200" s="44"/>
    </row>
    <row r="201" spans="1:14" ht="60" customHeight="1" x14ac:dyDescent="0.25">
      <c r="A201" s="32">
        <v>2002</v>
      </c>
      <c r="B201" s="32"/>
      <c r="C201" s="32">
        <v>50</v>
      </c>
      <c r="D201" s="32" t="s">
        <v>3036</v>
      </c>
      <c r="E201" s="32" t="s">
        <v>3037</v>
      </c>
      <c r="F201" s="32" t="s">
        <v>3243</v>
      </c>
      <c r="G201" s="36" t="s">
        <v>2926</v>
      </c>
      <c r="H201" s="32" t="s">
        <v>3038</v>
      </c>
      <c r="I201" s="61" t="s">
        <v>3610</v>
      </c>
      <c r="J201" s="39" t="s">
        <v>3611</v>
      </c>
      <c r="K201" s="44" t="s">
        <v>4279</v>
      </c>
      <c r="L201" s="44" t="s">
        <v>4274</v>
      </c>
      <c r="M201" s="44" t="s">
        <v>233</v>
      </c>
      <c r="N201" s="45"/>
    </row>
    <row r="202" spans="1:14" ht="60" customHeight="1" x14ac:dyDescent="0.25">
      <c r="A202" s="32">
        <v>2005</v>
      </c>
      <c r="B202" s="32"/>
      <c r="C202" s="32">
        <v>70</v>
      </c>
      <c r="D202" s="32" t="s">
        <v>2928</v>
      </c>
      <c r="E202" s="32" t="s">
        <v>2929</v>
      </c>
      <c r="F202" s="32" t="s">
        <v>3243</v>
      </c>
      <c r="G202" s="36" t="s">
        <v>2926</v>
      </c>
      <c r="H202" s="32" t="s">
        <v>2930</v>
      </c>
      <c r="I202" s="61" t="s">
        <v>3717</v>
      </c>
      <c r="J202" s="39" t="s">
        <v>3718</v>
      </c>
      <c r="K202" s="44" t="s">
        <v>4279</v>
      </c>
      <c r="L202" s="44" t="s">
        <v>4274</v>
      </c>
      <c r="M202" s="44" t="s">
        <v>4312</v>
      </c>
      <c r="N202" s="45" t="s">
        <v>4326</v>
      </c>
    </row>
    <row r="203" spans="1:14" s="54" customFormat="1" ht="60" customHeight="1" x14ac:dyDescent="0.25">
      <c r="A203" s="70">
        <v>2006</v>
      </c>
      <c r="B203" s="70"/>
      <c r="C203" s="70">
        <v>84</v>
      </c>
      <c r="D203" s="70" t="s">
        <v>3039</v>
      </c>
      <c r="E203" s="70" t="s">
        <v>3040</v>
      </c>
      <c r="F203" s="70" t="s">
        <v>3243</v>
      </c>
      <c r="G203" s="36" t="s">
        <v>2926</v>
      </c>
      <c r="H203" s="70" t="s">
        <v>3041</v>
      </c>
      <c r="I203" s="70" t="s">
        <v>5172</v>
      </c>
      <c r="J203" s="39" t="s">
        <v>3810</v>
      </c>
      <c r="K203" s="53" t="s">
        <v>4279</v>
      </c>
      <c r="L203" s="53" t="s">
        <v>2470</v>
      </c>
      <c r="M203" s="53" t="s">
        <v>233</v>
      </c>
      <c r="N203" s="70"/>
    </row>
    <row r="204" spans="1:14" ht="45" customHeight="1" x14ac:dyDescent="0.25">
      <c r="A204" s="32">
        <v>2006</v>
      </c>
      <c r="B204" s="32"/>
      <c r="C204" s="32">
        <v>86</v>
      </c>
      <c r="D204" s="32" t="s">
        <v>2937</v>
      </c>
      <c r="E204" s="32" t="s">
        <v>2938</v>
      </c>
      <c r="F204" s="32" t="s">
        <v>3203</v>
      </c>
      <c r="G204" s="36" t="s">
        <v>2926</v>
      </c>
      <c r="H204" s="32" t="s">
        <v>2939</v>
      </c>
      <c r="I204" s="61" t="s">
        <v>3813</v>
      </c>
      <c r="J204" s="35" t="s">
        <v>3814</v>
      </c>
      <c r="K204" s="52" t="s">
        <v>4279</v>
      </c>
      <c r="L204" s="52" t="s">
        <v>4274</v>
      </c>
      <c r="M204" s="44" t="s">
        <v>233</v>
      </c>
      <c r="N204" s="62" t="s">
        <v>5160</v>
      </c>
    </row>
    <row r="205" spans="1:14" s="57" customFormat="1" ht="45" customHeight="1" x14ac:dyDescent="0.25">
      <c r="A205" s="55">
        <v>2007</v>
      </c>
      <c r="B205" s="55"/>
      <c r="C205" s="55">
        <v>90</v>
      </c>
      <c r="D205" s="55" t="s">
        <v>2921</v>
      </c>
      <c r="E205" s="55" t="s">
        <v>2921</v>
      </c>
      <c r="F205" s="55" t="s">
        <v>3531</v>
      </c>
      <c r="G205" s="56" t="s">
        <v>2922</v>
      </c>
      <c r="H205" s="55" t="s">
        <v>2923</v>
      </c>
      <c r="I205" s="55" t="s">
        <v>5173</v>
      </c>
      <c r="J205" s="71" t="s">
        <v>3839</v>
      </c>
      <c r="K205" s="38" t="s">
        <v>4279</v>
      </c>
      <c r="L205" s="38" t="s">
        <v>2470</v>
      </c>
      <c r="M205" s="38"/>
      <c r="N205" s="55"/>
    </row>
    <row r="206" spans="1:14" ht="45" customHeight="1" x14ac:dyDescent="0.25">
      <c r="A206" s="32">
        <v>2007</v>
      </c>
      <c r="B206" s="32"/>
      <c r="C206" s="32">
        <v>92</v>
      </c>
      <c r="D206" s="32" t="s">
        <v>2940</v>
      </c>
      <c r="E206" s="32" t="s">
        <v>2941</v>
      </c>
      <c r="F206" s="32" t="s">
        <v>3203</v>
      </c>
      <c r="G206" s="34" t="s">
        <v>2926</v>
      </c>
      <c r="H206" s="32" t="s">
        <v>2942</v>
      </c>
      <c r="I206" s="61" t="s">
        <v>3842</v>
      </c>
      <c r="J206" s="39" t="s">
        <v>4292</v>
      </c>
      <c r="K206" s="58" t="s">
        <v>5165</v>
      </c>
      <c r="L206" s="44" t="s">
        <v>4274</v>
      </c>
      <c r="M206" s="44" t="s">
        <v>233</v>
      </c>
      <c r="N206" s="59" t="s">
        <v>5181</v>
      </c>
    </row>
    <row r="207" spans="1:14" s="60" customFormat="1" ht="45" customHeight="1" x14ac:dyDescent="0.25">
      <c r="A207" s="31">
        <v>2008</v>
      </c>
      <c r="B207" s="64"/>
      <c r="C207" s="64">
        <v>105</v>
      </c>
      <c r="D207" s="31" t="s">
        <v>3044</v>
      </c>
      <c r="E207" s="31" t="s">
        <v>3045</v>
      </c>
      <c r="F207" s="64" t="s">
        <v>3243</v>
      </c>
      <c r="G207" s="36" t="s">
        <v>2926</v>
      </c>
      <c r="H207" s="31" t="s">
        <v>3046</v>
      </c>
      <c r="I207" s="31" t="s">
        <v>5180</v>
      </c>
      <c r="J207" s="71" t="s">
        <v>3903</v>
      </c>
      <c r="K207" s="58" t="s">
        <v>4279</v>
      </c>
      <c r="L207" s="58" t="s">
        <v>2470</v>
      </c>
      <c r="M207" s="58" t="s">
        <v>233</v>
      </c>
      <c r="N207" s="59" t="s">
        <v>4331</v>
      </c>
    </row>
    <row r="208" spans="1:14" ht="45" customHeight="1" x14ac:dyDescent="0.25">
      <c r="A208" s="32">
        <v>2009</v>
      </c>
      <c r="B208" s="32"/>
      <c r="C208" s="32">
        <v>120</v>
      </c>
      <c r="D208" s="32" t="s">
        <v>1696</v>
      </c>
      <c r="E208" s="32" t="s">
        <v>2862</v>
      </c>
      <c r="F208" s="32" t="s">
        <v>3243</v>
      </c>
      <c r="G208" s="36" t="s">
        <v>2863</v>
      </c>
      <c r="H208" s="32" t="s">
        <v>2864</v>
      </c>
      <c r="I208" s="32" t="s">
        <v>3970</v>
      </c>
      <c r="J208" s="39" t="s">
        <v>3971</v>
      </c>
      <c r="K208" s="44" t="s">
        <v>4279</v>
      </c>
      <c r="L208" s="44" t="s">
        <v>4274</v>
      </c>
      <c r="N208" s="66" t="s">
        <v>5183</v>
      </c>
    </row>
    <row r="209" spans="1:14" ht="60" customHeight="1" x14ac:dyDescent="0.25">
      <c r="A209" s="32">
        <v>2010</v>
      </c>
      <c r="B209" s="32"/>
      <c r="C209" s="32">
        <v>132</v>
      </c>
      <c r="D209" s="32" t="s">
        <v>2950</v>
      </c>
      <c r="E209" s="32" t="s">
        <v>2951</v>
      </c>
      <c r="F209" s="32" t="s">
        <v>3203</v>
      </c>
      <c r="G209" s="34" t="s">
        <v>2926</v>
      </c>
      <c r="H209" s="32" t="s">
        <v>2952</v>
      </c>
      <c r="I209" s="32" t="s">
        <v>4001</v>
      </c>
      <c r="J209" s="39" t="s">
        <v>4002</v>
      </c>
      <c r="K209" s="44" t="s">
        <v>4279</v>
      </c>
      <c r="L209" s="44" t="s">
        <v>4274</v>
      </c>
      <c r="M209" s="44" t="s">
        <v>233</v>
      </c>
      <c r="N209" s="45" t="s">
        <v>4338</v>
      </c>
    </row>
    <row r="210" spans="1:14" ht="60" customHeight="1" x14ac:dyDescent="0.25">
      <c r="A210" s="32">
        <v>2010</v>
      </c>
      <c r="B210" s="32"/>
      <c r="C210" s="32">
        <v>135</v>
      </c>
      <c r="D210" s="32" t="s">
        <v>2899</v>
      </c>
      <c r="E210" s="32" t="s">
        <v>2899</v>
      </c>
      <c r="F210" s="32" t="s">
        <v>3243</v>
      </c>
      <c r="G210" s="34" t="s">
        <v>2900</v>
      </c>
      <c r="H210" s="32" t="s">
        <v>2901</v>
      </c>
      <c r="I210" s="65" t="s">
        <v>4012</v>
      </c>
      <c r="J210" s="39" t="s">
        <v>4013</v>
      </c>
      <c r="K210" s="52" t="s">
        <v>4279</v>
      </c>
      <c r="L210" s="63" t="s">
        <v>3187</v>
      </c>
      <c r="N210" s="66" t="s">
        <v>5185</v>
      </c>
    </row>
    <row r="211" spans="1:14" ht="60" customHeight="1" x14ac:dyDescent="0.25">
      <c r="A211" s="32" t="s">
        <v>4341</v>
      </c>
      <c r="B211" s="32"/>
      <c r="C211" s="32">
        <v>136</v>
      </c>
      <c r="D211" s="32" t="s">
        <v>2902</v>
      </c>
      <c r="E211" s="32" t="s">
        <v>2903</v>
      </c>
      <c r="F211" s="32" t="s">
        <v>3243</v>
      </c>
      <c r="G211" s="34" t="s">
        <v>2900</v>
      </c>
      <c r="H211" s="32" t="s">
        <v>2901</v>
      </c>
      <c r="I211" s="32" t="s">
        <v>4012</v>
      </c>
      <c r="J211" s="39" t="s">
        <v>4013</v>
      </c>
      <c r="K211" s="52" t="s">
        <v>4279</v>
      </c>
      <c r="L211" s="63" t="s">
        <v>3187</v>
      </c>
      <c r="N211" s="66" t="s">
        <v>5184</v>
      </c>
    </row>
    <row r="212" spans="1:14" ht="60" customHeight="1" x14ac:dyDescent="0.25">
      <c r="A212" s="32">
        <v>2011</v>
      </c>
      <c r="B212" s="32"/>
      <c r="C212" s="32">
        <v>144</v>
      </c>
      <c r="D212" s="32" t="s">
        <v>2999</v>
      </c>
      <c r="E212" s="32" t="s">
        <v>3000</v>
      </c>
      <c r="F212" s="32" t="s">
        <v>3264</v>
      </c>
      <c r="G212" s="34" t="s">
        <v>2926</v>
      </c>
      <c r="H212" s="32" t="s">
        <v>3001</v>
      </c>
      <c r="I212" s="32" t="s">
        <v>4051</v>
      </c>
      <c r="J212" s="39" t="s">
        <v>4052</v>
      </c>
      <c r="K212" s="44" t="s">
        <v>4279</v>
      </c>
      <c r="L212" s="44" t="s">
        <v>4274</v>
      </c>
      <c r="M212" s="44" t="s">
        <v>233</v>
      </c>
      <c r="N212" s="66" t="s">
        <v>5186</v>
      </c>
    </row>
    <row r="213" spans="1:14" ht="60" customHeight="1" x14ac:dyDescent="0.25">
      <c r="A213" s="32">
        <v>2011</v>
      </c>
      <c r="B213" s="32"/>
      <c r="C213" s="32">
        <v>149</v>
      </c>
      <c r="D213" s="32" t="s">
        <v>2109</v>
      </c>
      <c r="E213" s="32" t="s">
        <v>4064</v>
      </c>
      <c r="F213" s="32" t="s">
        <v>3531</v>
      </c>
      <c r="G213" s="34" t="s">
        <v>2926</v>
      </c>
      <c r="H213" s="32" t="s">
        <v>4065</v>
      </c>
      <c r="I213" s="61" t="s">
        <v>4066</v>
      </c>
      <c r="J213" s="39" t="s">
        <v>4067</v>
      </c>
      <c r="K213" s="44" t="s">
        <v>4279</v>
      </c>
      <c r="L213" s="44" t="s">
        <v>4274</v>
      </c>
      <c r="M213" s="44" t="s">
        <v>233</v>
      </c>
      <c r="N213" s="66" t="s">
        <v>5186</v>
      </c>
    </row>
    <row r="214" spans="1:14" ht="60" customHeight="1" x14ac:dyDescent="0.25">
      <c r="A214" s="32">
        <v>2011</v>
      </c>
      <c r="B214" s="32"/>
      <c r="C214" s="32">
        <v>154</v>
      </c>
      <c r="D214" s="32" t="s">
        <v>3019</v>
      </c>
      <c r="E214" s="32" t="s">
        <v>3020</v>
      </c>
      <c r="F214" s="32" t="s">
        <v>3301</v>
      </c>
      <c r="G214" s="34" t="s">
        <v>2926</v>
      </c>
      <c r="H214" s="32" t="s">
        <v>3021</v>
      </c>
      <c r="I214" s="32" t="s">
        <v>4074</v>
      </c>
      <c r="J214" s="39" t="s">
        <v>4075</v>
      </c>
      <c r="K214" s="44" t="s">
        <v>4279</v>
      </c>
      <c r="L214" s="44" t="s">
        <v>4274</v>
      </c>
      <c r="M214" s="44" t="s">
        <v>666</v>
      </c>
      <c r="N214" s="32" t="s">
        <v>4371</v>
      </c>
    </row>
    <row r="215" spans="1:14" ht="60" customHeight="1" x14ac:dyDescent="0.25">
      <c r="A215" s="32">
        <v>2011</v>
      </c>
      <c r="B215" s="32"/>
      <c r="C215" s="32">
        <v>157</v>
      </c>
      <c r="D215" s="32" t="s">
        <v>2965</v>
      </c>
      <c r="E215" s="32" t="s">
        <v>2966</v>
      </c>
      <c r="F215" s="32" t="s">
        <v>3203</v>
      </c>
      <c r="G215" s="34" t="s">
        <v>2926</v>
      </c>
      <c r="H215" s="32" t="s">
        <v>2967</v>
      </c>
      <c r="I215" s="32" t="s">
        <v>4082</v>
      </c>
      <c r="J215" s="39" t="s">
        <v>4083</v>
      </c>
      <c r="K215" s="44" t="s">
        <v>4279</v>
      </c>
      <c r="L215" s="44" t="s">
        <v>4274</v>
      </c>
      <c r="M215" s="44" t="s">
        <v>666</v>
      </c>
      <c r="N215" s="32" t="s">
        <v>4379</v>
      </c>
    </row>
    <row r="216" spans="1:14" ht="60" customHeight="1" x14ac:dyDescent="0.25">
      <c r="A216" s="32">
        <v>2011</v>
      </c>
      <c r="B216" s="32"/>
      <c r="C216" s="32">
        <v>160</v>
      </c>
      <c r="D216" s="32" t="s">
        <v>2074</v>
      </c>
      <c r="E216" s="32" t="s">
        <v>3059</v>
      </c>
      <c r="F216" s="32" t="s">
        <v>3243</v>
      </c>
      <c r="G216" s="34" t="s">
        <v>2926</v>
      </c>
      <c r="H216" s="32" t="s">
        <v>3060</v>
      </c>
      <c r="I216" s="61" t="s">
        <v>4088</v>
      </c>
      <c r="J216" s="39" t="s">
        <v>4089</v>
      </c>
      <c r="K216" s="44" t="s">
        <v>4279</v>
      </c>
      <c r="L216" s="63" t="s">
        <v>2470</v>
      </c>
      <c r="M216" s="44" t="s">
        <v>4316</v>
      </c>
      <c r="N216" s="66" t="s">
        <v>5188</v>
      </c>
    </row>
    <row r="217" spans="1:14" ht="60" customHeight="1" x14ac:dyDescent="0.25">
      <c r="A217" s="32">
        <v>2011</v>
      </c>
      <c r="B217" s="32"/>
      <c r="C217" s="32">
        <v>162</v>
      </c>
      <c r="D217" s="32" t="s">
        <v>3022</v>
      </c>
      <c r="E217" s="32" t="s">
        <v>3023</v>
      </c>
      <c r="F217" s="32" t="s">
        <v>3301</v>
      </c>
      <c r="G217" s="34" t="s">
        <v>2926</v>
      </c>
      <c r="H217" s="32" t="s">
        <v>3024</v>
      </c>
      <c r="I217" s="32" t="s">
        <v>4092</v>
      </c>
      <c r="J217" s="39" t="s">
        <v>4093</v>
      </c>
      <c r="K217" s="63" t="s">
        <v>4561</v>
      </c>
      <c r="L217" s="44" t="s">
        <v>4274</v>
      </c>
      <c r="M217" s="44" t="s">
        <v>14</v>
      </c>
      <c r="N217" s="66" t="s">
        <v>5189</v>
      </c>
    </row>
    <row r="218" spans="1:14" ht="45" customHeight="1" x14ac:dyDescent="0.25">
      <c r="A218" s="32">
        <v>2012</v>
      </c>
      <c r="B218" s="32"/>
      <c r="C218" s="32">
        <v>166</v>
      </c>
      <c r="D218" s="32" t="s">
        <v>2971</v>
      </c>
      <c r="E218" s="32" t="s">
        <v>2972</v>
      </c>
      <c r="F218" s="32" t="s">
        <v>3203</v>
      </c>
      <c r="G218" s="34" t="s">
        <v>2926</v>
      </c>
      <c r="H218" s="32" t="s">
        <v>2973</v>
      </c>
      <c r="I218" s="32" t="s">
        <v>4176</v>
      </c>
      <c r="J218" s="39" t="s">
        <v>4177</v>
      </c>
      <c r="K218" s="44" t="s">
        <v>4279</v>
      </c>
      <c r="L218" s="44" t="s">
        <v>4274</v>
      </c>
      <c r="M218" s="44" t="s">
        <v>678</v>
      </c>
      <c r="N218" s="32" t="s">
        <v>4365</v>
      </c>
    </row>
    <row r="219" spans="1:14" ht="45" customHeight="1" x14ac:dyDescent="0.25">
      <c r="A219" s="31">
        <v>2012</v>
      </c>
      <c r="C219" s="31">
        <v>176</v>
      </c>
      <c r="D219" s="31" t="s">
        <v>2980</v>
      </c>
      <c r="E219" s="31" t="s">
        <v>2980</v>
      </c>
      <c r="F219" s="31" t="s">
        <v>3203</v>
      </c>
      <c r="G219" s="36" t="s">
        <v>2926</v>
      </c>
      <c r="H219" s="31" t="s">
        <v>2981</v>
      </c>
      <c r="I219" s="31" t="s">
        <v>4210</v>
      </c>
      <c r="J219" s="39" t="s">
        <v>4211</v>
      </c>
      <c r="K219" s="44" t="s">
        <v>4279</v>
      </c>
      <c r="L219" s="44" t="s">
        <v>4274</v>
      </c>
      <c r="M219" s="44" t="s">
        <v>4362</v>
      </c>
      <c r="N219" s="59" t="s">
        <v>5182</v>
      </c>
    </row>
    <row r="220" spans="1:14" ht="45" customHeight="1" x14ac:dyDescent="0.25">
      <c r="A220" s="32" t="s">
        <v>4343</v>
      </c>
      <c r="C220" s="31">
        <v>177</v>
      </c>
      <c r="D220" s="31" t="s">
        <v>2982</v>
      </c>
      <c r="E220" s="31" t="s">
        <v>2983</v>
      </c>
      <c r="F220" s="31" t="s">
        <v>3203</v>
      </c>
      <c r="G220" s="36" t="s">
        <v>2926</v>
      </c>
      <c r="H220" s="31" t="s">
        <v>2981</v>
      </c>
      <c r="I220" s="31" t="s">
        <v>4210</v>
      </c>
      <c r="J220" s="39" t="s">
        <v>4211</v>
      </c>
      <c r="K220" s="44" t="s">
        <v>4279</v>
      </c>
      <c r="L220" s="44" t="s">
        <v>4274</v>
      </c>
      <c r="M220" s="44" t="s">
        <v>4362</v>
      </c>
      <c r="N220" s="59" t="s">
        <v>5182</v>
      </c>
    </row>
    <row r="221" spans="1:14" ht="60" customHeight="1" x14ac:dyDescent="0.25">
      <c r="A221" s="31">
        <v>2012</v>
      </c>
      <c r="C221" s="31">
        <v>183</v>
      </c>
      <c r="D221" s="31" t="s">
        <v>3067</v>
      </c>
      <c r="E221" s="31" t="s">
        <v>3067</v>
      </c>
      <c r="F221" s="31" t="s">
        <v>3243</v>
      </c>
      <c r="G221" s="36" t="s">
        <v>2926</v>
      </c>
      <c r="H221" s="31" t="s">
        <v>3068</v>
      </c>
      <c r="I221" s="31" t="s">
        <v>4220</v>
      </c>
      <c r="J221" s="39" t="s">
        <v>4221</v>
      </c>
      <c r="K221" s="44" t="s">
        <v>4279</v>
      </c>
      <c r="L221" s="44" t="s">
        <v>4274</v>
      </c>
      <c r="M221" s="44" t="s">
        <v>233</v>
      </c>
    </row>
    <row r="222" spans="1:14" ht="45" customHeight="1" x14ac:dyDescent="0.25">
      <c r="A222" s="32" t="s">
        <v>4343</v>
      </c>
      <c r="C222" s="31">
        <v>184</v>
      </c>
      <c r="D222" s="31" t="s">
        <v>3069</v>
      </c>
      <c r="E222" s="31" t="s">
        <v>3069</v>
      </c>
      <c r="F222" s="31" t="s">
        <v>3243</v>
      </c>
      <c r="G222" s="36" t="s">
        <v>2926</v>
      </c>
      <c r="H222" s="31" t="s">
        <v>3068</v>
      </c>
      <c r="I222" s="31" t="s">
        <v>4220</v>
      </c>
      <c r="J222" s="39" t="s">
        <v>4221</v>
      </c>
      <c r="K222" s="44" t="s">
        <v>4279</v>
      </c>
      <c r="L222" s="44" t="s">
        <v>4274</v>
      </c>
      <c r="M222" s="44" t="s">
        <v>233</v>
      </c>
    </row>
    <row r="223" spans="1:14" ht="45" customHeight="1" x14ac:dyDescent="0.25">
      <c r="A223" s="31">
        <v>2012</v>
      </c>
      <c r="C223" s="31">
        <v>187</v>
      </c>
      <c r="D223" s="31" t="s">
        <v>2931</v>
      </c>
      <c r="E223" s="31" t="s">
        <v>2932</v>
      </c>
      <c r="F223" s="31" t="s">
        <v>3243</v>
      </c>
      <c r="G223" s="36" t="s">
        <v>2926</v>
      </c>
      <c r="H223" s="31" t="s">
        <v>2933</v>
      </c>
      <c r="I223" s="31" t="s">
        <v>4226</v>
      </c>
      <c r="J223" s="39" t="s">
        <v>4227</v>
      </c>
      <c r="K223" s="44" t="s">
        <v>4279</v>
      </c>
      <c r="L223" s="44" t="s">
        <v>4274</v>
      </c>
      <c r="M223" s="44" t="s">
        <v>57</v>
      </c>
      <c r="N223" s="32" t="s">
        <v>4383</v>
      </c>
    </row>
    <row r="224" spans="1:14" ht="45" customHeight="1" x14ac:dyDescent="0.25">
      <c r="A224" s="31">
        <v>2012</v>
      </c>
      <c r="C224" s="31">
        <v>191</v>
      </c>
      <c r="D224" s="31" t="s">
        <v>2826</v>
      </c>
      <c r="E224" s="31" t="s">
        <v>2827</v>
      </c>
      <c r="F224" s="31" t="s">
        <v>3243</v>
      </c>
      <c r="G224" s="36" t="s">
        <v>2828</v>
      </c>
      <c r="H224" s="32" t="s">
        <v>2829</v>
      </c>
      <c r="I224" s="32" t="s">
        <v>4239</v>
      </c>
      <c r="J224" s="39" t="s">
        <v>4240</v>
      </c>
      <c r="K224" s="44" t="s">
        <v>4279</v>
      </c>
      <c r="L224" s="44" t="s">
        <v>4274</v>
      </c>
      <c r="M224" s="44" t="s">
        <v>143</v>
      </c>
      <c r="N224" s="32" t="s">
        <v>4366</v>
      </c>
    </row>
    <row r="225" spans="1:14" ht="45" customHeight="1" x14ac:dyDescent="0.25">
      <c r="A225" s="31">
        <v>2013</v>
      </c>
      <c r="C225" s="31">
        <v>202</v>
      </c>
      <c r="D225" s="31" t="s">
        <v>3072</v>
      </c>
      <c r="E225" s="31" t="s">
        <v>3073</v>
      </c>
      <c r="F225" s="31" t="s">
        <v>3264</v>
      </c>
      <c r="G225" s="36" t="s">
        <v>3074</v>
      </c>
      <c r="H225" s="31" t="s">
        <v>3075</v>
      </c>
      <c r="I225" s="31" t="s">
        <v>4264</v>
      </c>
      <c r="J225" s="39" t="s">
        <v>4265</v>
      </c>
      <c r="K225" s="44" t="s">
        <v>4279</v>
      </c>
      <c r="L225" s="44" t="s">
        <v>4274</v>
      </c>
      <c r="M225" s="44" t="s">
        <v>666</v>
      </c>
      <c r="N225" s="45" t="s">
        <v>4367</v>
      </c>
    </row>
    <row r="226" spans="1:14" ht="60" customHeight="1" x14ac:dyDescent="0.25">
      <c r="A226" s="31">
        <v>2012</v>
      </c>
      <c r="B226" s="31">
        <v>101</v>
      </c>
      <c r="D226" s="31" t="s">
        <v>4132</v>
      </c>
      <c r="E226" s="31" t="s">
        <v>4133</v>
      </c>
      <c r="F226" s="31" t="s">
        <v>3211</v>
      </c>
      <c r="G226" s="36" t="s">
        <v>2473</v>
      </c>
      <c r="H226" s="31" t="s">
        <v>4134</v>
      </c>
      <c r="I226" s="31" t="s">
        <v>4135</v>
      </c>
      <c r="J226" s="39" t="s">
        <v>4136</v>
      </c>
      <c r="K226" s="44" t="s">
        <v>4279</v>
      </c>
      <c r="L226" s="44" t="s">
        <v>4274</v>
      </c>
      <c r="M226" s="44"/>
    </row>
    <row r="227" spans="1:14" ht="60" customHeight="1" x14ac:dyDescent="0.25">
      <c r="A227" s="32">
        <v>2009</v>
      </c>
      <c r="B227" s="32">
        <v>81</v>
      </c>
      <c r="C227" s="32"/>
      <c r="D227" s="32" t="s">
        <v>75</v>
      </c>
      <c r="E227" s="32" t="s">
        <v>3934</v>
      </c>
      <c r="F227" s="32" t="s">
        <v>3329</v>
      </c>
      <c r="G227" s="34" t="s">
        <v>2484</v>
      </c>
      <c r="H227" s="32" t="s">
        <v>3935</v>
      </c>
      <c r="I227" s="32" t="s">
        <v>3936</v>
      </c>
      <c r="J227" s="35" t="s">
        <v>3937</v>
      </c>
      <c r="K227" s="44" t="s">
        <v>4279</v>
      </c>
      <c r="L227" s="44" t="s">
        <v>4274</v>
      </c>
      <c r="M227" s="44"/>
      <c r="N227" s="45" t="s">
        <v>4297</v>
      </c>
    </row>
    <row r="228" spans="1:14" ht="60" customHeight="1" x14ac:dyDescent="0.25">
      <c r="A228" s="31">
        <v>2006</v>
      </c>
      <c r="B228" s="31">
        <v>55</v>
      </c>
      <c r="D228" s="31" t="s">
        <v>3763</v>
      </c>
      <c r="E228" s="31" t="s">
        <v>3764</v>
      </c>
      <c r="F228" s="31" t="s">
        <v>3765</v>
      </c>
      <c r="G228" s="36" t="s">
        <v>2473</v>
      </c>
      <c r="H228" s="31" t="s">
        <v>3766</v>
      </c>
      <c r="I228" s="31" t="s">
        <v>3767</v>
      </c>
      <c r="J228" s="39" t="s">
        <v>3768</v>
      </c>
      <c r="K228" s="44" t="s">
        <v>4279</v>
      </c>
      <c r="L228" s="44" t="s">
        <v>4274</v>
      </c>
      <c r="M228" s="44"/>
    </row>
    <row r="229" spans="1:14" ht="45" customHeight="1" x14ac:dyDescent="0.25">
      <c r="A229" s="32">
        <v>2010</v>
      </c>
      <c r="B229" s="32">
        <v>85</v>
      </c>
      <c r="C229" s="32"/>
      <c r="D229" s="32" t="s">
        <v>3978</v>
      </c>
      <c r="E229" s="32" t="s">
        <v>3979</v>
      </c>
      <c r="F229" s="32" t="s">
        <v>3192</v>
      </c>
      <c r="G229" s="34" t="s">
        <v>2926</v>
      </c>
      <c r="H229" s="32" t="s">
        <v>3980</v>
      </c>
      <c r="I229" s="65" t="s">
        <v>3981</v>
      </c>
      <c r="J229" s="39" t="s">
        <v>3982</v>
      </c>
      <c r="K229" s="58" t="s">
        <v>5165</v>
      </c>
      <c r="L229" s="44" t="s">
        <v>4274</v>
      </c>
      <c r="M229" s="44" t="s">
        <v>89</v>
      </c>
      <c r="N229" s="45" t="s">
        <v>4345</v>
      </c>
    </row>
    <row r="230" spans="1:14" ht="45" customHeight="1" x14ac:dyDescent="0.25">
      <c r="A230" s="32">
        <v>2009</v>
      </c>
      <c r="B230" s="32">
        <v>80</v>
      </c>
      <c r="C230" s="32"/>
      <c r="D230" s="32" t="s">
        <v>3929</v>
      </c>
      <c r="E230" s="32" t="s">
        <v>3930</v>
      </c>
      <c r="F230" s="32" t="s">
        <v>3192</v>
      </c>
      <c r="G230" s="34" t="s">
        <v>2484</v>
      </c>
      <c r="H230" s="32" t="s">
        <v>3931</v>
      </c>
      <c r="I230" s="32" t="s">
        <v>3932</v>
      </c>
      <c r="J230" s="35" t="s">
        <v>3933</v>
      </c>
      <c r="K230" s="58" t="s">
        <v>5165</v>
      </c>
      <c r="L230" s="44" t="s">
        <v>4274</v>
      </c>
      <c r="M230" s="44"/>
      <c r="N230" s="59" t="s">
        <v>5179</v>
      </c>
    </row>
    <row r="231" spans="1:14" ht="60" customHeight="1" x14ac:dyDescent="0.25">
      <c r="A231" s="31">
        <v>2013</v>
      </c>
      <c r="B231" s="31">
        <v>113</v>
      </c>
      <c r="D231" s="31" t="s">
        <v>4266</v>
      </c>
      <c r="E231" s="31" t="s">
        <v>4267</v>
      </c>
      <c r="F231" s="31" t="s">
        <v>3522</v>
      </c>
      <c r="G231" s="36" t="s">
        <v>2926</v>
      </c>
      <c r="H231" s="31" t="s">
        <v>4268</v>
      </c>
      <c r="I231" s="31" t="s">
        <v>4269</v>
      </c>
      <c r="J231" s="39" t="s">
        <v>4270</v>
      </c>
      <c r="K231" s="44" t="s">
        <v>4279</v>
      </c>
      <c r="L231" s="44" t="s">
        <v>4274</v>
      </c>
      <c r="M231" s="44" t="s">
        <v>57</v>
      </c>
      <c r="N231" s="32" t="s">
        <v>4376</v>
      </c>
    </row>
    <row r="232" spans="1:14" ht="60" customHeight="1" x14ac:dyDescent="0.25">
      <c r="A232" s="31">
        <v>1997</v>
      </c>
      <c r="D232" s="31" t="s">
        <v>2841</v>
      </c>
      <c r="E232" s="31" t="s">
        <v>2842</v>
      </c>
      <c r="F232" s="31" t="s">
        <v>3531</v>
      </c>
      <c r="G232" s="36" t="s">
        <v>2843</v>
      </c>
      <c r="H232" s="31" t="s">
        <v>2844</v>
      </c>
      <c r="I232" s="31" t="s">
        <v>3532</v>
      </c>
      <c r="J232" s="39" t="s">
        <v>3533</v>
      </c>
      <c r="K232" s="52" t="s">
        <v>4279</v>
      </c>
      <c r="L232" s="52" t="s">
        <v>4274</v>
      </c>
      <c r="N232" s="62" t="s">
        <v>5161</v>
      </c>
    </row>
    <row r="233" spans="1:14" ht="60" customHeight="1" x14ac:dyDescent="0.25">
      <c r="A233" s="32">
        <v>1986</v>
      </c>
      <c r="B233" s="32"/>
      <c r="C233" s="32"/>
      <c r="D233" s="32" t="s">
        <v>2661</v>
      </c>
      <c r="E233" s="31" t="s">
        <v>2542</v>
      </c>
      <c r="F233" s="31" t="s">
        <v>3329</v>
      </c>
      <c r="G233" s="36" t="s">
        <v>2465</v>
      </c>
      <c r="H233" s="32" t="s">
        <v>3330</v>
      </c>
      <c r="I233" s="32" t="s">
        <v>3331</v>
      </c>
      <c r="J233" s="39" t="s">
        <v>3332</v>
      </c>
      <c r="K233" s="44" t="s">
        <v>4280</v>
      </c>
      <c r="L233" s="44" t="s">
        <v>2470</v>
      </c>
      <c r="M233" s="44"/>
    </row>
    <row r="234" spans="1:14" ht="45" customHeight="1" x14ac:dyDescent="0.25">
      <c r="A234" s="32">
        <v>2012</v>
      </c>
      <c r="B234" s="32">
        <v>102</v>
      </c>
      <c r="C234" s="32"/>
      <c r="D234" s="32" t="s">
        <v>4137</v>
      </c>
      <c r="E234" s="32" t="s">
        <v>4138</v>
      </c>
      <c r="F234" s="32" t="s">
        <v>3192</v>
      </c>
      <c r="G234" s="36" t="s">
        <v>2465</v>
      </c>
      <c r="H234" s="32" t="s">
        <v>4139</v>
      </c>
      <c r="I234" s="32" t="s">
        <v>4140</v>
      </c>
      <c r="J234" s="35" t="s">
        <v>4141</v>
      </c>
      <c r="K234" s="52" t="s">
        <v>4280</v>
      </c>
      <c r="L234" s="53" t="s">
        <v>4274</v>
      </c>
      <c r="M234" s="44"/>
      <c r="N234" s="45" t="s">
        <v>4294</v>
      </c>
    </row>
    <row r="235" spans="1:14" ht="45" customHeight="1" x14ac:dyDescent="0.25">
      <c r="A235" s="32">
        <v>2005</v>
      </c>
      <c r="B235" s="32"/>
      <c r="C235" s="32">
        <v>68</v>
      </c>
      <c r="D235" s="32" t="s">
        <v>2849</v>
      </c>
      <c r="E235" s="32" t="s">
        <v>2850</v>
      </c>
      <c r="F235" s="32" t="s">
        <v>3301</v>
      </c>
      <c r="G235" s="36" t="s">
        <v>2847</v>
      </c>
      <c r="H235" s="32" t="s">
        <v>2851</v>
      </c>
      <c r="I235" s="67" t="s">
        <v>3713</v>
      </c>
      <c r="J235" s="39" t="s">
        <v>3714</v>
      </c>
      <c r="K235" s="52" t="s">
        <v>4280</v>
      </c>
      <c r="L235" s="44" t="s">
        <v>3187</v>
      </c>
      <c r="N235" s="45" t="s">
        <v>4325</v>
      </c>
    </row>
    <row r="236" spans="1:14" ht="60" customHeight="1" x14ac:dyDescent="0.25">
      <c r="A236" s="32">
        <v>2009</v>
      </c>
      <c r="B236" s="32"/>
      <c r="C236" s="32">
        <v>118</v>
      </c>
      <c r="D236" s="32" t="s">
        <v>2996</v>
      </c>
      <c r="E236" s="32" t="s">
        <v>2997</v>
      </c>
      <c r="F236" s="32" t="s">
        <v>3264</v>
      </c>
      <c r="G236" s="36" t="s">
        <v>2926</v>
      </c>
      <c r="H236" s="32" t="s">
        <v>2998</v>
      </c>
      <c r="I236" s="61" t="s">
        <v>3966</v>
      </c>
      <c r="J236" s="39" t="s">
        <v>3967</v>
      </c>
      <c r="K236" s="52" t="s">
        <v>4280</v>
      </c>
      <c r="L236" s="44" t="s">
        <v>4274</v>
      </c>
      <c r="M236" s="44" t="s">
        <v>233</v>
      </c>
      <c r="N236" s="45" t="s">
        <v>4333</v>
      </c>
    </row>
    <row r="237" spans="1:14" ht="60" customHeight="1" x14ac:dyDescent="0.25">
      <c r="A237" s="32">
        <v>2009</v>
      </c>
      <c r="B237" s="32"/>
      <c r="C237" s="32">
        <v>121</v>
      </c>
      <c r="D237" s="32" t="s">
        <v>3014</v>
      </c>
      <c r="E237" s="32" t="s">
        <v>3015</v>
      </c>
      <c r="F237" s="32" t="s">
        <v>3301</v>
      </c>
      <c r="G237" s="36" t="s">
        <v>2926</v>
      </c>
      <c r="H237" s="32" t="s">
        <v>3016</v>
      </c>
      <c r="I237" s="61" t="s">
        <v>3972</v>
      </c>
      <c r="J237" s="39" t="s">
        <v>3973</v>
      </c>
      <c r="K237" s="44" t="s">
        <v>4280</v>
      </c>
      <c r="L237" s="44" t="s">
        <v>4274</v>
      </c>
      <c r="M237" s="44" t="s">
        <v>89</v>
      </c>
      <c r="N237" s="45" t="s">
        <v>4334</v>
      </c>
    </row>
    <row r="238" spans="1:14" ht="60" customHeight="1" x14ac:dyDescent="0.25">
      <c r="A238" s="32" t="s">
        <v>4340</v>
      </c>
      <c r="B238" s="32"/>
      <c r="C238" s="32">
        <v>122</v>
      </c>
      <c r="D238" s="32" t="s">
        <v>3017</v>
      </c>
      <c r="E238" s="32" t="s">
        <v>3018</v>
      </c>
      <c r="F238" s="32" t="s">
        <v>3301</v>
      </c>
      <c r="G238" s="36" t="s">
        <v>2926</v>
      </c>
      <c r="H238" s="32" t="s">
        <v>3016</v>
      </c>
      <c r="I238" s="32" t="s">
        <v>3972</v>
      </c>
      <c r="J238" s="39" t="s">
        <v>3973</v>
      </c>
      <c r="K238" s="44" t="s">
        <v>4280</v>
      </c>
      <c r="L238" s="44" t="s">
        <v>4274</v>
      </c>
      <c r="M238" s="44" t="s">
        <v>89</v>
      </c>
      <c r="N238" s="45" t="s">
        <v>4334</v>
      </c>
    </row>
    <row r="239" spans="1:14" ht="60" customHeight="1" x14ac:dyDescent="0.25">
      <c r="A239" s="32">
        <v>1967</v>
      </c>
      <c r="B239" s="32"/>
      <c r="C239" s="32">
        <v>1</v>
      </c>
      <c r="D239" s="32" t="s">
        <v>1425</v>
      </c>
      <c r="E239" s="31" t="s">
        <v>3076</v>
      </c>
      <c r="F239" s="32" t="s">
        <v>3203</v>
      </c>
      <c r="G239" s="34" t="s">
        <v>3077</v>
      </c>
      <c r="H239" s="32" t="s">
        <v>3204</v>
      </c>
      <c r="I239" s="67" t="s">
        <v>3205</v>
      </c>
      <c r="J239" s="35" t="s">
        <v>3206</v>
      </c>
      <c r="K239" s="96" t="s">
        <v>4561</v>
      </c>
      <c r="L239" s="52" t="s">
        <v>2470</v>
      </c>
      <c r="M239" s="44" t="s">
        <v>233</v>
      </c>
      <c r="N239" s="62" t="s">
        <v>5162</v>
      </c>
    </row>
    <row r="240" spans="1:14" ht="60" customHeight="1" x14ac:dyDescent="0.25">
      <c r="A240" s="32">
        <v>2007</v>
      </c>
      <c r="B240" s="32"/>
      <c r="C240" s="32">
        <v>89</v>
      </c>
      <c r="D240" s="32" t="s">
        <v>2993</v>
      </c>
      <c r="E240" s="32" t="s">
        <v>2994</v>
      </c>
      <c r="F240" s="32" t="s">
        <v>3264</v>
      </c>
      <c r="G240" s="34" t="s">
        <v>2926</v>
      </c>
      <c r="H240" s="32" t="s">
        <v>2995</v>
      </c>
      <c r="I240" s="61" t="s">
        <v>3837</v>
      </c>
      <c r="J240" s="39" t="s">
        <v>3838</v>
      </c>
      <c r="K240" s="63" t="s">
        <v>4279</v>
      </c>
      <c r="L240" s="44" t="s">
        <v>4274</v>
      </c>
      <c r="M240" s="44" t="s">
        <v>497</v>
      </c>
      <c r="N240" s="66"/>
    </row>
    <row r="241" spans="1:14" ht="45" customHeight="1" x14ac:dyDescent="0.25">
      <c r="A241" s="32">
        <v>2007</v>
      </c>
      <c r="B241" s="32"/>
      <c r="C241" s="32">
        <v>93</v>
      </c>
      <c r="D241" s="32" t="s">
        <v>2895</v>
      </c>
      <c r="E241" s="32" t="s">
        <v>2896</v>
      </c>
      <c r="F241" s="32" t="s">
        <v>3301</v>
      </c>
      <c r="G241" s="34" t="s">
        <v>2897</v>
      </c>
      <c r="H241" s="32" t="s">
        <v>2898</v>
      </c>
      <c r="I241" s="32" t="s">
        <v>3843</v>
      </c>
      <c r="J241" s="39" t="s">
        <v>3844</v>
      </c>
      <c r="K241" s="96" t="s">
        <v>4561</v>
      </c>
      <c r="L241" s="44" t="s">
        <v>4274</v>
      </c>
      <c r="N241" s="45" t="s">
        <v>4328</v>
      </c>
    </row>
    <row r="242" spans="1:14" ht="45" customHeight="1" x14ac:dyDescent="0.25">
      <c r="A242" s="32">
        <v>2010</v>
      </c>
      <c r="B242" s="32"/>
      <c r="C242" s="32">
        <v>131</v>
      </c>
      <c r="D242" s="32" t="s">
        <v>2953</v>
      </c>
      <c r="E242" s="32" t="s">
        <v>2954</v>
      </c>
      <c r="F242" s="32" t="s">
        <v>3998</v>
      </c>
      <c r="G242" s="34" t="s">
        <v>2926</v>
      </c>
      <c r="H242" s="32" t="s">
        <v>2955</v>
      </c>
      <c r="I242" s="61" t="s">
        <v>3999</v>
      </c>
      <c r="J242" s="39" t="s">
        <v>4000</v>
      </c>
      <c r="K242" s="96" t="s">
        <v>4561</v>
      </c>
      <c r="L242" s="44" t="s">
        <v>4274</v>
      </c>
      <c r="M242" s="44" t="s">
        <v>100</v>
      </c>
      <c r="N242" s="45" t="s">
        <v>4337</v>
      </c>
    </row>
    <row r="243" spans="1:14" ht="45" customHeight="1" x14ac:dyDescent="0.25">
      <c r="A243" s="32">
        <v>2011</v>
      </c>
      <c r="B243" s="32"/>
      <c r="C243" s="32"/>
      <c r="D243" s="32" t="s">
        <v>3056</v>
      </c>
      <c r="E243" s="32" t="s">
        <v>3057</v>
      </c>
      <c r="F243" s="32" t="s">
        <v>3243</v>
      </c>
      <c r="G243" s="34" t="s">
        <v>2926</v>
      </c>
      <c r="H243" s="32" t="s">
        <v>3058</v>
      </c>
      <c r="I243" s="32" t="s">
        <v>4080</v>
      </c>
      <c r="J243" s="39" t="s">
        <v>4081</v>
      </c>
      <c r="K243" s="96" t="s">
        <v>4561</v>
      </c>
      <c r="L243" s="44" t="s">
        <v>4274</v>
      </c>
      <c r="M243" s="44" t="s">
        <v>233</v>
      </c>
      <c r="N243" s="45" t="s">
        <v>4377</v>
      </c>
    </row>
    <row r="244" spans="1:14" ht="60" customHeight="1" x14ac:dyDescent="0.25">
      <c r="A244" s="32">
        <v>2007</v>
      </c>
      <c r="B244" s="32"/>
      <c r="C244" s="32">
        <v>91</v>
      </c>
      <c r="D244" s="32" t="s">
        <v>2965</v>
      </c>
      <c r="E244" s="32" t="s">
        <v>3042</v>
      </c>
      <c r="F244" s="32" t="s">
        <v>3243</v>
      </c>
      <c r="G244" s="34" t="s">
        <v>2926</v>
      </c>
      <c r="H244" s="32" t="s">
        <v>3043</v>
      </c>
      <c r="I244" s="32" t="s">
        <v>3840</v>
      </c>
      <c r="J244" s="39" t="s">
        <v>3841</v>
      </c>
      <c r="K244" s="44" t="s">
        <v>4282</v>
      </c>
      <c r="L244" s="44" t="s">
        <v>2470</v>
      </c>
      <c r="M244" s="44" t="s">
        <v>233</v>
      </c>
    </row>
    <row r="245" spans="1:14" ht="45" customHeight="1" x14ac:dyDescent="0.25">
      <c r="A245" s="32">
        <v>1997</v>
      </c>
      <c r="B245" s="32"/>
      <c r="C245" s="32">
        <v>27</v>
      </c>
      <c r="D245" s="32" t="s">
        <v>2885</v>
      </c>
      <c r="E245" s="32" t="s">
        <v>2886</v>
      </c>
      <c r="F245" s="32" t="s">
        <v>3243</v>
      </c>
      <c r="G245" s="34" t="s">
        <v>2887</v>
      </c>
      <c r="H245" s="32" t="s">
        <v>2888</v>
      </c>
      <c r="I245" s="67" t="s">
        <v>3527</v>
      </c>
      <c r="J245" s="39" t="s">
        <v>3528</v>
      </c>
      <c r="K245" s="52" t="s">
        <v>4561</v>
      </c>
      <c r="L245" s="44" t="s">
        <v>2470</v>
      </c>
      <c r="N245" s="45" t="s">
        <v>4322</v>
      </c>
    </row>
    <row r="246" spans="1:14" ht="45" customHeight="1" x14ac:dyDescent="0.25">
      <c r="A246" s="32">
        <v>2011</v>
      </c>
      <c r="B246" s="32"/>
      <c r="C246" s="32">
        <v>161</v>
      </c>
      <c r="D246" s="32" t="s">
        <v>3002</v>
      </c>
      <c r="E246" s="32" t="s">
        <v>3003</v>
      </c>
      <c r="F246" s="32" t="s">
        <v>3264</v>
      </c>
      <c r="G246" s="34" t="s">
        <v>2926</v>
      </c>
      <c r="H246" s="32" t="s">
        <v>3004</v>
      </c>
      <c r="I246" s="32" t="s">
        <v>4090</v>
      </c>
      <c r="J246" s="39" t="s">
        <v>4091</v>
      </c>
      <c r="K246" s="52" t="s">
        <v>4561</v>
      </c>
      <c r="L246" s="44" t="s">
        <v>2470</v>
      </c>
    </row>
    <row r="247" spans="1:14" ht="60" x14ac:dyDescent="0.25">
      <c r="A247" s="32">
        <v>1988</v>
      </c>
      <c r="B247" s="32"/>
      <c r="C247" s="32"/>
      <c r="D247" s="32" t="s">
        <v>1727</v>
      </c>
      <c r="E247" s="32" t="s">
        <v>2824</v>
      </c>
      <c r="F247" s="32" t="s">
        <v>3243</v>
      </c>
      <c r="G247" s="34" t="s">
        <v>2804</v>
      </c>
      <c r="H247" s="32" t="s">
        <v>2825</v>
      </c>
      <c r="I247" s="67" t="s">
        <v>3356</v>
      </c>
      <c r="J247" s="39" t="s">
        <v>3357</v>
      </c>
      <c r="K247" s="52" t="s">
        <v>4561</v>
      </c>
      <c r="L247" s="44" t="s">
        <v>2470</v>
      </c>
      <c r="N247" s="66" t="s">
        <v>4321</v>
      </c>
    </row>
    <row r="248" spans="1:14" ht="60" customHeight="1" x14ac:dyDescent="0.25">
      <c r="A248" s="32"/>
      <c r="B248" s="32">
        <v>64</v>
      </c>
      <c r="C248" s="32"/>
      <c r="D248" s="32" t="s">
        <v>3828</v>
      </c>
      <c r="E248" s="32" t="s">
        <v>3829</v>
      </c>
      <c r="F248" s="32" t="s">
        <v>3211</v>
      </c>
      <c r="G248" s="36" t="s">
        <v>2465</v>
      </c>
      <c r="H248" s="32" t="s">
        <v>3825</v>
      </c>
      <c r="I248" s="32" t="s">
        <v>3826</v>
      </c>
      <c r="J248" s="39" t="s">
        <v>3827</v>
      </c>
      <c r="K248" s="52" t="s">
        <v>4561</v>
      </c>
      <c r="L248" s="44" t="s">
        <v>4288</v>
      </c>
      <c r="M248" s="44"/>
      <c r="N248" s="45" t="s">
        <v>4289</v>
      </c>
    </row>
    <row r="249" spans="1:14" ht="60" customHeight="1" x14ac:dyDescent="0.25">
      <c r="A249" s="32">
        <v>2007</v>
      </c>
      <c r="B249" s="32">
        <v>63</v>
      </c>
      <c r="C249" s="32"/>
      <c r="D249" s="32" t="s">
        <v>3823</v>
      </c>
      <c r="E249" s="32" t="s">
        <v>3824</v>
      </c>
      <c r="F249" s="32" t="s">
        <v>3211</v>
      </c>
      <c r="G249" s="36" t="s">
        <v>2465</v>
      </c>
      <c r="H249" s="32" t="s">
        <v>3825</v>
      </c>
      <c r="I249" s="32" t="s">
        <v>3826</v>
      </c>
      <c r="J249" s="35" t="s">
        <v>3827</v>
      </c>
      <c r="K249" s="52" t="s">
        <v>4561</v>
      </c>
      <c r="L249" s="44" t="s">
        <v>4288</v>
      </c>
      <c r="M249" s="44"/>
      <c r="N249" s="45" t="s">
        <v>4289</v>
      </c>
    </row>
    <row r="250" spans="1:14" ht="60" customHeight="1" x14ac:dyDescent="0.25">
      <c r="A250" s="32">
        <v>2004</v>
      </c>
      <c r="B250" s="32">
        <v>43</v>
      </c>
      <c r="C250" s="32"/>
      <c r="D250" s="32" t="s">
        <v>3670</v>
      </c>
      <c r="E250" s="32" t="s">
        <v>3671</v>
      </c>
      <c r="F250" s="32" t="s">
        <v>3522</v>
      </c>
      <c r="G250" s="36" t="s">
        <v>2465</v>
      </c>
      <c r="H250" s="32" t="s">
        <v>3672</v>
      </c>
      <c r="I250" s="32" t="s">
        <v>3673</v>
      </c>
      <c r="J250" s="39" t="s">
        <v>3674</v>
      </c>
      <c r="K250" s="52" t="s">
        <v>4561</v>
      </c>
      <c r="L250" s="44" t="s">
        <v>4288</v>
      </c>
      <c r="M250" s="44"/>
    </row>
    <row r="251" spans="1:14" ht="60" customHeight="1" x14ac:dyDescent="0.25">
      <c r="D251" s="31" t="s">
        <v>3274</v>
      </c>
      <c r="E251" s="31" t="s">
        <v>3275</v>
      </c>
      <c r="F251" s="31" t="s">
        <v>3192</v>
      </c>
      <c r="G251" s="36" t="s">
        <v>2473</v>
      </c>
      <c r="H251" s="31" t="s">
        <v>3269</v>
      </c>
      <c r="I251" s="31" t="s">
        <v>3270</v>
      </c>
      <c r="J251" s="39" t="s">
        <v>3271</v>
      </c>
      <c r="K251" s="52" t="s">
        <v>4561</v>
      </c>
      <c r="L251" s="44" t="s">
        <v>4288</v>
      </c>
      <c r="M251" s="44"/>
    </row>
    <row r="252" spans="1:14" ht="60" customHeight="1" x14ac:dyDescent="0.25">
      <c r="D252" s="31" t="s">
        <v>3272</v>
      </c>
      <c r="E252" s="31" t="s">
        <v>3273</v>
      </c>
      <c r="F252" s="31" t="s">
        <v>3192</v>
      </c>
      <c r="G252" s="36" t="s">
        <v>2473</v>
      </c>
      <c r="H252" s="31" t="s">
        <v>3269</v>
      </c>
      <c r="I252" s="31" t="s">
        <v>3270</v>
      </c>
      <c r="J252" s="39" t="s">
        <v>3271</v>
      </c>
      <c r="K252" s="52" t="s">
        <v>4561</v>
      </c>
      <c r="L252" s="44" t="s">
        <v>4288</v>
      </c>
      <c r="M252" s="44"/>
    </row>
    <row r="253" spans="1:14" ht="60" customHeight="1" x14ac:dyDescent="0.25">
      <c r="A253" s="31">
        <v>2008</v>
      </c>
      <c r="C253" s="31">
        <v>104</v>
      </c>
      <c r="D253" s="31" t="s">
        <v>2916</v>
      </c>
      <c r="E253" s="31" t="s">
        <v>2917</v>
      </c>
      <c r="F253" s="31" t="s">
        <v>3243</v>
      </c>
      <c r="G253" s="36" t="s">
        <v>2504</v>
      </c>
      <c r="H253" s="31" t="s">
        <v>2918</v>
      </c>
      <c r="I253" s="31" t="s">
        <v>3901</v>
      </c>
      <c r="J253" s="39" t="s">
        <v>3902</v>
      </c>
      <c r="K253" s="52" t="s">
        <v>4561</v>
      </c>
      <c r="L253" s="37" t="s">
        <v>3188</v>
      </c>
    </row>
    <row r="254" spans="1:14" ht="45" customHeight="1" x14ac:dyDescent="0.25">
      <c r="A254" s="32">
        <v>2012</v>
      </c>
      <c r="B254" s="32">
        <v>95</v>
      </c>
      <c r="C254" s="32"/>
      <c r="D254" s="32" t="s">
        <v>4118</v>
      </c>
      <c r="E254" s="32" t="s">
        <v>4119</v>
      </c>
      <c r="F254" s="32" t="s">
        <v>3192</v>
      </c>
      <c r="G254" s="34" t="s">
        <v>2484</v>
      </c>
      <c r="H254" s="32" t="s">
        <v>4120</v>
      </c>
      <c r="I254" s="32" t="s">
        <v>4121</v>
      </c>
      <c r="J254" s="39" t="s">
        <v>4122</v>
      </c>
      <c r="K254" s="52" t="s">
        <v>4561</v>
      </c>
      <c r="L254" s="44" t="s">
        <v>3188</v>
      </c>
      <c r="M254" s="44"/>
    </row>
    <row r="255" spans="1:14" ht="45" customHeight="1" x14ac:dyDescent="0.25">
      <c r="A255" s="31">
        <v>2009</v>
      </c>
      <c r="B255" s="31">
        <v>77</v>
      </c>
      <c r="D255" s="31" t="s">
        <v>3915</v>
      </c>
      <c r="E255" s="31" t="s">
        <v>3915</v>
      </c>
      <c r="F255" s="31" t="s">
        <v>3211</v>
      </c>
      <c r="G255" s="36" t="s">
        <v>2473</v>
      </c>
      <c r="H255" s="31" t="s">
        <v>3916</v>
      </c>
      <c r="I255" s="31" t="s">
        <v>3917</v>
      </c>
      <c r="J255" s="39" t="s">
        <v>3918</v>
      </c>
      <c r="K255" s="52" t="s">
        <v>4561</v>
      </c>
      <c r="L255" s="44" t="s">
        <v>3188</v>
      </c>
      <c r="M255" s="44"/>
    </row>
    <row r="256" spans="1:14" ht="60" customHeight="1" x14ac:dyDescent="0.25">
      <c r="B256" s="31">
        <v>78</v>
      </c>
      <c r="D256" s="31" t="s">
        <v>3919</v>
      </c>
      <c r="E256" s="31" t="s">
        <v>3920</v>
      </c>
      <c r="F256" s="31" t="s">
        <v>3211</v>
      </c>
      <c r="G256" s="36" t="s">
        <v>2473</v>
      </c>
      <c r="H256" s="31" t="s">
        <v>3916</v>
      </c>
      <c r="I256" s="31" t="s">
        <v>3917</v>
      </c>
      <c r="J256" s="39" t="s">
        <v>3918</v>
      </c>
      <c r="K256" s="52" t="s">
        <v>4561</v>
      </c>
      <c r="L256" s="44" t="s">
        <v>3188</v>
      </c>
      <c r="M256" s="44"/>
    </row>
    <row r="257" spans="1:13" ht="60" customHeight="1" x14ac:dyDescent="0.25">
      <c r="A257" s="32">
        <v>2004</v>
      </c>
      <c r="B257" s="32">
        <v>37</v>
      </c>
      <c r="C257" s="32"/>
      <c r="D257" s="32" t="s">
        <v>3644</v>
      </c>
      <c r="E257" s="32" t="s">
        <v>3645</v>
      </c>
      <c r="F257" s="32" t="s">
        <v>3192</v>
      </c>
      <c r="G257" s="34" t="s">
        <v>3646</v>
      </c>
      <c r="H257" s="32" t="s">
        <v>3647</v>
      </c>
      <c r="I257" s="32" t="s">
        <v>3648</v>
      </c>
      <c r="J257" s="39" t="s">
        <v>3649</v>
      </c>
      <c r="K257" s="52" t="s">
        <v>4561</v>
      </c>
      <c r="L257" s="44" t="s">
        <v>3188</v>
      </c>
      <c r="M257" s="44"/>
    </row>
    <row r="258" spans="1:13" ht="60" customHeight="1" x14ac:dyDescent="0.25">
      <c r="A258" s="32"/>
      <c r="B258" s="32">
        <v>6</v>
      </c>
      <c r="C258" s="32"/>
      <c r="D258" s="32" t="s">
        <v>3313</v>
      </c>
      <c r="E258" s="32" t="s">
        <v>3314</v>
      </c>
      <c r="F258" s="32" t="s">
        <v>3211</v>
      </c>
      <c r="G258" s="36" t="s">
        <v>2465</v>
      </c>
      <c r="H258" s="32" t="s">
        <v>3308</v>
      </c>
      <c r="I258" s="32" t="s">
        <v>3309</v>
      </c>
      <c r="J258" s="39" t="s">
        <v>3310</v>
      </c>
      <c r="K258" s="52" t="s">
        <v>4561</v>
      </c>
      <c r="L258" s="44" t="s">
        <v>3188</v>
      </c>
      <c r="M258" s="44"/>
    </row>
    <row r="259" spans="1:13" ht="60" customHeight="1" x14ac:dyDescent="0.25">
      <c r="A259" s="32">
        <v>2001</v>
      </c>
      <c r="B259" s="32"/>
      <c r="C259" s="32"/>
      <c r="D259" s="32" t="s">
        <v>3358</v>
      </c>
      <c r="E259" s="32" t="s">
        <v>3568</v>
      </c>
      <c r="F259" s="31" t="s">
        <v>3211</v>
      </c>
      <c r="G259" s="34" t="s">
        <v>2579</v>
      </c>
      <c r="H259" s="32" t="s">
        <v>3569</v>
      </c>
      <c r="I259" s="32" t="s">
        <v>3570</v>
      </c>
      <c r="J259" s="39" t="s">
        <v>3571</v>
      </c>
      <c r="K259" s="52" t="s">
        <v>4561</v>
      </c>
      <c r="L259" s="44" t="s">
        <v>3188</v>
      </c>
      <c r="M259" s="44"/>
    </row>
    <row r="260" spans="1:13" ht="60" customHeight="1" x14ac:dyDescent="0.25">
      <c r="A260" s="32">
        <v>1989</v>
      </c>
      <c r="B260" s="32">
        <v>12</v>
      </c>
      <c r="C260" s="32"/>
      <c r="D260" s="32" t="s">
        <v>3358</v>
      </c>
      <c r="E260" s="32" t="s">
        <v>3359</v>
      </c>
      <c r="F260" s="32" t="s">
        <v>3211</v>
      </c>
      <c r="G260" s="34" t="s">
        <v>2473</v>
      </c>
      <c r="H260" s="32" t="s">
        <v>3360</v>
      </c>
      <c r="I260" s="32" t="s">
        <v>3361</v>
      </c>
      <c r="J260" s="39" t="s">
        <v>3362</v>
      </c>
      <c r="K260" s="52" t="s">
        <v>4561</v>
      </c>
      <c r="L260" s="44" t="s">
        <v>3188</v>
      </c>
      <c r="M260" s="44"/>
    </row>
    <row r="261" spans="1:13" ht="60" customHeight="1" x14ac:dyDescent="0.25">
      <c r="A261" s="32"/>
      <c r="B261" s="32">
        <v>31</v>
      </c>
      <c r="C261" s="32"/>
      <c r="D261" s="32" t="s">
        <v>3572</v>
      </c>
      <c r="E261" s="32" t="s">
        <v>3573</v>
      </c>
      <c r="F261" s="32" t="s">
        <v>3211</v>
      </c>
      <c r="G261" s="34" t="s">
        <v>2579</v>
      </c>
      <c r="H261" s="32" t="s">
        <v>3569</v>
      </c>
      <c r="I261" s="32" t="s">
        <v>3570</v>
      </c>
      <c r="J261" s="39" t="s">
        <v>3571</v>
      </c>
      <c r="K261" s="52" t="s">
        <v>4561</v>
      </c>
      <c r="L261" s="44" t="s">
        <v>3188</v>
      </c>
      <c r="M261" s="44"/>
    </row>
    <row r="262" spans="1:13" ht="60" customHeight="1" x14ac:dyDescent="0.25">
      <c r="A262" s="32"/>
      <c r="B262" s="32">
        <v>8</v>
      </c>
      <c r="C262" s="32"/>
      <c r="D262" s="32" t="s">
        <v>3317</v>
      </c>
      <c r="E262" s="32" t="s">
        <v>3318</v>
      </c>
      <c r="F262" s="32" t="s">
        <v>3192</v>
      </c>
      <c r="G262" s="36" t="s">
        <v>2465</v>
      </c>
      <c r="H262" s="32" t="s">
        <v>3308</v>
      </c>
      <c r="I262" s="32" t="s">
        <v>3309</v>
      </c>
      <c r="J262" s="39" t="s">
        <v>3310</v>
      </c>
      <c r="K262" s="52" t="s">
        <v>4561</v>
      </c>
      <c r="L262" s="44" t="s">
        <v>3188</v>
      </c>
      <c r="M262" s="44"/>
    </row>
    <row r="263" spans="1:13" ht="60" customHeight="1" x14ac:dyDescent="0.25">
      <c r="A263" s="32"/>
      <c r="B263" s="32"/>
      <c r="C263" s="32"/>
      <c r="D263" s="32" t="s">
        <v>3410</v>
      </c>
      <c r="E263" s="31" t="s">
        <v>3411</v>
      </c>
      <c r="F263" s="31" t="s">
        <v>3192</v>
      </c>
      <c r="G263" s="36" t="s">
        <v>2465</v>
      </c>
      <c r="H263" s="32" t="s">
        <v>3405</v>
      </c>
      <c r="I263" s="32" t="s">
        <v>3406</v>
      </c>
      <c r="J263" s="39" t="s">
        <v>3407</v>
      </c>
      <c r="K263" s="52" t="s">
        <v>4561</v>
      </c>
      <c r="L263" s="44" t="s">
        <v>3188</v>
      </c>
      <c r="M263" s="44"/>
    </row>
    <row r="264" spans="1:13" ht="45" customHeight="1" x14ac:dyDescent="0.25">
      <c r="A264" s="32"/>
      <c r="B264" s="32">
        <v>38</v>
      </c>
      <c r="C264" s="32"/>
      <c r="D264" s="32" t="s">
        <v>3650</v>
      </c>
      <c r="E264" s="32" t="s">
        <v>3651</v>
      </c>
      <c r="F264" s="32" t="s">
        <v>3192</v>
      </c>
      <c r="G264" s="34" t="s">
        <v>3646</v>
      </c>
      <c r="H264" s="32" t="s">
        <v>3647</v>
      </c>
      <c r="I264" s="32" t="s">
        <v>3648</v>
      </c>
      <c r="J264" s="39" t="s">
        <v>3649</v>
      </c>
      <c r="K264" s="52" t="s">
        <v>4561</v>
      </c>
      <c r="L264" s="44" t="s">
        <v>3188</v>
      </c>
      <c r="M264" s="44"/>
    </row>
    <row r="265" spans="1:13" ht="45" customHeight="1" x14ac:dyDescent="0.25">
      <c r="A265" s="31">
        <v>2006</v>
      </c>
      <c r="B265" s="31">
        <v>57</v>
      </c>
      <c r="D265" s="31" t="s">
        <v>3774</v>
      </c>
      <c r="E265" s="31" t="s">
        <v>3775</v>
      </c>
      <c r="F265" s="31" t="s">
        <v>3211</v>
      </c>
      <c r="G265" s="36" t="s">
        <v>2468</v>
      </c>
      <c r="H265" s="31" t="s">
        <v>3776</v>
      </c>
      <c r="I265" s="31" t="s">
        <v>3777</v>
      </c>
      <c r="J265" s="39" t="s">
        <v>3778</v>
      </c>
      <c r="K265" s="52" t="s">
        <v>4561</v>
      </c>
      <c r="L265" s="44" t="s">
        <v>3188</v>
      </c>
      <c r="M265" s="44"/>
    </row>
    <row r="266" spans="1:13" ht="45" customHeight="1" x14ac:dyDescent="0.25">
      <c r="A266" s="32">
        <v>2006</v>
      </c>
      <c r="B266" s="32">
        <v>48</v>
      </c>
      <c r="C266" s="32"/>
      <c r="D266" s="32" t="s">
        <v>3731</v>
      </c>
      <c r="E266" s="32" t="s">
        <v>3732</v>
      </c>
      <c r="F266" s="32" t="s">
        <v>3192</v>
      </c>
      <c r="G266" s="34" t="s">
        <v>2484</v>
      </c>
      <c r="H266" s="32" t="s">
        <v>3733</v>
      </c>
      <c r="I266" s="32" t="s">
        <v>3734</v>
      </c>
      <c r="J266" s="39" t="s">
        <v>3735</v>
      </c>
      <c r="K266" s="52" t="s">
        <v>4561</v>
      </c>
      <c r="L266" s="44" t="s">
        <v>3188</v>
      </c>
      <c r="M266" s="44"/>
    </row>
    <row r="267" spans="1:13" ht="45" customHeight="1" x14ac:dyDescent="0.25">
      <c r="A267" s="32">
        <v>2011</v>
      </c>
      <c r="B267" s="32">
        <v>92</v>
      </c>
      <c r="C267" s="32"/>
      <c r="D267" s="32" t="s">
        <v>4102</v>
      </c>
      <c r="E267" s="32" t="s">
        <v>4103</v>
      </c>
      <c r="F267" s="32" t="s">
        <v>4104</v>
      </c>
      <c r="G267" s="34" t="s">
        <v>2473</v>
      </c>
      <c r="H267" s="32" t="s">
        <v>4105</v>
      </c>
      <c r="I267" s="32" t="s">
        <v>4106</v>
      </c>
      <c r="J267" s="39" t="s">
        <v>4107</v>
      </c>
      <c r="K267" s="52" t="s">
        <v>4561</v>
      </c>
      <c r="L267" s="44" t="s">
        <v>3188</v>
      </c>
      <c r="M267" s="44"/>
    </row>
    <row r="268" spans="1:13" ht="45" customHeight="1" x14ac:dyDescent="0.25">
      <c r="A268" s="32">
        <v>1993</v>
      </c>
      <c r="B268" s="32"/>
      <c r="C268" s="32"/>
      <c r="D268" s="32" t="s">
        <v>3400</v>
      </c>
      <c r="E268" s="32" t="s">
        <v>3401</v>
      </c>
      <c r="F268" s="32" t="s">
        <v>3192</v>
      </c>
      <c r="G268" s="34" t="s">
        <v>2473</v>
      </c>
      <c r="H268" s="32" t="s">
        <v>3402</v>
      </c>
      <c r="I268" s="32" t="s">
        <v>3403</v>
      </c>
      <c r="J268" s="39" t="s">
        <v>3404</v>
      </c>
      <c r="K268" s="52" t="s">
        <v>4561</v>
      </c>
      <c r="L268" s="44" t="s">
        <v>3188</v>
      </c>
      <c r="M268" s="44"/>
    </row>
    <row r="269" spans="1:13" ht="45" customHeight="1" x14ac:dyDescent="0.25">
      <c r="A269" s="32">
        <v>2008</v>
      </c>
      <c r="B269" s="32">
        <v>70</v>
      </c>
      <c r="C269" s="32"/>
      <c r="D269" s="32" t="s">
        <v>3861</v>
      </c>
      <c r="E269" s="32" t="s">
        <v>3862</v>
      </c>
      <c r="F269" s="32" t="s">
        <v>3192</v>
      </c>
      <c r="G269" s="34" t="s">
        <v>2484</v>
      </c>
      <c r="H269" s="32" t="s">
        <v>3863</v>
      </c>
      <c r="I269" s="32" t="s">
        <v>3864</v>
      </c>
      <c r="J269" s="39" t="s">
        <v>3865</v>
      </c>
      <c r="K269" s="52" t="s">
        <v>4561</v>
      </c>
      <c r="L269" s="44" t="s">
        <v>3188</v>
      </c>
      <c r="M269" s="44"/>
    </row>
    <row r="270" spans="1:13" ht="60" customHeight="1" x14ac:dyDescent="0.25">
      <c r="A270" s="32">
        <v>2005</v>
      </c>
      <c r="B270" s="32">
        <v>45</v>
      </c>
      <c r="C270" s="32"/>
      <c r="D270" s="32" t="s">
        <v>3690</v>
      </c>
      <c r="E270" s="32" t="s">
        <v>3691</v>
      </c>
      <c r="F270" s="32" t="s">
        <v>3211</v>
      </c>
      <c r="G270" s="34" t="s">
        <v>2473</v>
      </c>
      <c r="H270" s="32" t="s">
        <v>3692</v>
      </c>
      <c r="I270" s="32" t="s">
        <v>3693</v>
      </c>
      <c r="J270" s="39" t="s">
        <v>3694</v>
      </c>
      <c r="K270" s="52" t="s">
        <v>4561</v>
      </c>
      <c r="L270" s="44" t="s">
        <v>3188</v>
      </c>
      <c r="M270" s="44"/>
    </row>
    <row r="271" spans="1:13" ht="45" customHeight="1" x14ac:dyDescent="0.25">
      <c r="A271" s="32">
        <v>2005</v>
      </c>
      <c r="B271" s="32">
        <v>44</v>
      </c>
      <c r="C271" s="32"/>
      <c r="D271" s="32" t="s">
        <v>3685</v>
      </c>
      <c r="E271" s="32" t="s">
        <v>3686</v>
      </c>
      <c r="F271" s="32" t="s">
        <v>3211</v>
      </c>
      <c r="G271" s="34" t="s">
        <v>2579</v>
      </c>
      <c r="H271" s="32" t="s">
        <v>3687</v>
      </c>
      <c r="I271" s="32" t="s">
        <v>3688</v>
      </c>
      <c r="J271" s="39" t="s">
        <v>3689</v>
      </c>
      <c r="K271" s="52" t="s">
        <v>4561</v>
      </c>
      <c r="L271" s="44" t="s">
        <v>3188</v>
      </c>
      <c r="M271" s="44"/>
    </row>
    <row r="272" spans="1:13" ht="45" customHeight="1" x14ac:dyDescent="0.25">
      <c r="A272" s="31">
        <v>2002</v>
      </c>
      <c r="D272" s="31" t="s">
        <v>2628</v>
      </c>
      <c r="E272" s="31" t="s">
        <v>3212</v>
      </c>
      <c r="F272" s="31" t="s">
        <v>3192</v>
      </c>
      <c r="G272" s="36" t="s">
        <v>2473</v>
      </c>
      <c r="H272" s="31" t="s">
        <v>3591</v>
      </c>
      <c r="I272" s="31" t="s">
        <v>3592</v>
      </c>
      <c r="J272" s="39" t="s">
        <v>3593</v>
      </c>
      <c r="K272" s="52" t="s">
        <v>4561</v>
      </c>
      <c r="L272" s="44" t="s">
        <v>3188</v>
      </c>
      <c r="M272" s="44"/>
    </row>
    <row r="273" spans="1:13" ht="45" customHeight="1" x14ac:dyDescent="0.25">
      <c r="A273" s="32">
        <v>1985</v>
      </c>
      <c r="B273" s="32"/>
      <c r="C273" s="32"/>
      <c r="D273" s="31" t="s">
        <v>2628</v>
      </c>
      <c r="E273" s="32" t="s">
        <v>3212</v>
      </c>
      <c r="F273" s="32" t="s">
        <v>3192</v>
      </c>
      <c r="G273" s="36" t="s">
        <v>2465</v>
      </c>
      <c r="H273" s="32" t="s">
        <v>3308</v>
      </c>
      <c r="I273" s="32" t="s">
        <v>3309</v>
      </c>
      <c r="J273" s="39" t="s">
        <v>3310</v>
      </c>
      <c r="K273" s="52" t="s">
        <v>4561</v>
      </c>
      <c r="L273" s="44" t="s">
        <v>3188</v>
      </c>
      <c r="M273" s="44"/>
    </row>
    <row r="274" spans="1:13" ht="45" customHeight="1" x14ac:dyDescent="0.25">
      <c r="A274" s="32">
        <v>1993</v>
      </c>
      <c r="B274" s="32"/>
      <c r="C274" s="32"/>
      <c r="D274" s="31" t="s">
        <v>2628</v>
      </c>
      <c r="E274" s="32" t="s">
        <v>3212</v>
      </c>
      <c r="F274" s="32" t="s">
        <v>3192</v>
      </c>
      <c r="G274" s="36" t="s">
        <v>2465</v>
      </c>
      <c r="H274" s="32" t="s">
        <v>3405</v>
      </c>
      <c r="I274" s="32" t="s">
        <v>3406</v>
      </c>
      <c r="J274" s="39" t="s">
        <v>3407</v>
      </c>
      <c r="K274" s="52" t="s">
        <v>4561</v>
      </c>
      <c r="L274" s="44" t="s">
        <v>3188</v>
      </c>
      <c r="M274" s="44"/>
    </row>
    <row r="275" spans="1:13" ht="60" customHeight="1" x14ac:dyDescent="0.25">
      <c r="B275" s="31">
        <v>42</v>
      </c>
      <c r="D275" s="31" t="s">
        <v>3668</v>
      </c>
      <c r="E275" s="31" t="s">
        <v>3669</v>
      </c>
      <c r="F275" s="31" t="s">
        <v>3659</v>
      </c>
      <c r="G275" s="36" t="s">
        <v>2473</v>
      </c>
      <c r="H275" s="31" t="s">
        <v>3665</v>
      </c>
      <c r="I275" s="31" t="s">
        <v>3666</v>
      </c>
      <c r="J275" s="39" t="s">
        <v>3667</v>
      </c>
      <c r="K275" s="52" t="s">
        <v>4561</v>
      </c>
      <c r="L275" s="44" t="s">
        <v>3188</v>
      </c>
      <c r="M275" s="44"/>
    </row>
    <row r="276" spans="1:13" ht="60" customHeight="1" x14ac:dyDescent="0.25">
      <c r="A276" s="32">
        <v>1996</v>
      </c>
      <c r="B276" s="32">
        <v>24</v>
      </c>
      <c r="C276" s="32"/>
      <c r="D276" s="32" t="s">
        <v>3450</v>
      </c>
      <c r="E276" s="32" t="s">
        <v>3451</v>
      </c>
      <c r="F276" s="32" t="s">
        <v>3211</v>
      </c>
      <c r="G276" s="34" t="s">
        <v>2473</v>
      </c>
      <c r="H276" s="32" t="s">
        <v>3452</v>
      </c>
      <c r="I276" s="68" t="s">
        <v>3453</v>
      </c>
      <c r="J276" s="35" t="s">
        <v>3454</v>
      </c>
      <c r="K276" s="52" t="s">
        <v>4561</v>
      </c>
      <c r="L276" s="44" t="s">
        <v>3188</v>
      </c>
      <c r="M276" s="44"/>
    </row>
    <row r="277" spans="1:13" ht="60" customHeight="1" x14ac:dyDescent="0.25">
      <c r="A277" s="32">
        <v>1997</v>
      </c>
      <c r="B277" s="32"/>
      <c r="C277" s="32"/>
      <c r="D277" s="32" t="s">
        <v>3500</v>
      </c>
      <c r="E277" s="32" t="s">
        <v>3501</v>
      </c>
      <c r="F277" s="32" t="s">
        <v>3211</v>
      </c>
      <c r="G277" s="34" t="s">
        <v>2473</v>
      </c>
      <c r="H277" s="32" t="s">
        <v>3502</v>
      </c>
      <c r="I277" s="32" t="s">
        <v>3503</v>
      </c>
      <c r="J277" s="39" t="s">
        <v>3504</v>
      </c>
      <c r="K277" s="52" t="s">
        <v>4561</v>
      </c>
      <c r="L277" s="44" t="s">
        <v>3188</v>
      </c>
      <c r="M277" s="44"/>
    </row>
    <row r="278" spans="1:13" ht="45" customHeight="1" x14ac:dyDescent="0.25">
      <c r="A278" s="31">
        <v>2004</v>
      </c>
      <c r="B278" s="31">
        <v>41</v>
      </c>
      <c r="D278" s="31" t="s">
        <v>3663</v>
      </c>
      <c r="E278" s="31" t="s">
        <v>3664</v>
      </c>
      <c r="F278" s="31" t="s">
        <v>3192</v>
      </c>
      <c r="G278" s="36" t="s">
        <v>2473</v>
      </c>
      <c r="H278" s="31" t="s">
        <v>3665</v>
      </c>
      <c r="I278" s="31" t="s">
        <v>3666</v>
      </c>
      <c r="J278" s="39" t="s">
        <v>3667</v>
      </c>
      <c r="K278" s="52" t="s">
        <v>4561</v>
      </c>
      <c r="L278" s="44" t="s">
        <v>3188</v>
      </c>
      <c r="M278" s="44"/>
    </row>
    <row r="279" spans="1:13" ht="45" customHeight="1" x14ac:dyDescent="0.25">
      <c r="A279" s="32">
        <v>1996</v>
      </c>
      <c r="B279" s="32">
        <v>25</v>
      </c>
      <c r="C279" s="32"/>
      <c r="D279" s="32" t="s">
        <v>3455</v>
      </c>
      <c r="E279" s="32" t="s">
        <v>3456</v>
      </c>
      <c r="F279" s="32" t="s">
        <v>3211</v>
      </c>
      <c r="G279" s="34" t="s">
        <v>2579</v>
      </c>
      <c r="H279" s="32" t="s">
        <v>3457</v>
      </c>
      <c r="I279" s="32" t="s">
        <v>3458</v>
      </c>
      <c r="J279" s="39" t="s">
        <v>3459</v>
      </c>
      <c r="K279" s="52" t="s">
        <v>4561</v>
      </c>
      <c r="L279" s="44" t="s">
        <v>3188</v>
      </c>
      <c r="M279" s="44"/>
    </row>
    <row r="280" spans="1:13" ht="60" customHeight="1" x14ac:dyDescent="0.25">
      <c r="B280" s="31">
        <v>32</v>
      </c>
      <c r="D280" s="31" t="s">
        <v>3597</v>
      </c>
      <c r="E280" s="31" t="s">
        <v>3598</v>
      </c>
      <c r="F280" s="31" t="s">
        <v>3192</v>
      </c>
      <c r="G280" s="36" t="s">
        <v>2473</v>
      </c>
      <c r="H280" s="31" t="s">
        <v>3591</v>
      </c>
      <c r="I280" s="31" t="s">
        <v>3592</v>
      </c>
      <c r="J280" s="39" t="s">
        <v>3593</v>
      </c>
      <c r="K280" s="52" t="s">
        <v>4561</v>
      </c>
      <c r="L280" s="44" t="s">
        <v>3188</v>
      </c>
      <c r="M280" s="44"/>
    </row>
    <row r="281" spans="1:13" ht="60" customHeight="1" x14ac:dyDescent="0.25">
      <c r="D281" s="31" t="s">
        <v>3249</v>
      </c>
      <c r="E281" s="31" t="s">
        <v>3594</v>
      </c>
      <c r="F281" s="31" t="s">
        <v>3192</v>
      </c>
      <c r="G281" s="36" t="s">
        <v>2473</v>
      </c>
      <c r="H281" s="31" t="s">
        <v>3591</v>
      </c>
      <c r="I281" s="31" t="s">
        <v>3592</v>
      </c>
      <c r="J281" s="39" t="s">
        <v>3593</v>
      </c>
      <c r="K281" s="52" t="s">
        <v>4561</v>
      </c>
      <c r="L281" s="44" t="s">
        <v>3188</v>
      </c>
      <c r="M281" s="44"/>
    </row>
    <row r="282" spans="1:13" ht="60" customHeight="1" x14ac:dyDescent="0.25">
      <c r="A282" s="32">
        <v>1994</v>
      </c>
      <c r="B282" s="32">
        <v>20</v>
      </c>
      <c r="C282" s="32"/>
      <c r="D282" s="32" t="s">
        <v>3432</v>
      </c>
      <c r="E282" s="32" t="s">
        <v>3433</v>
      </c>
      <c r="F282" s="32" t="s">
        <v>3383</v>
      </c>
      <c r="G282" s="34" t="s">
        <v>2473</v>
      </c>
      <c r="H282" s="32" t="s">
        <v>3434</v>
      </c>
      <c r="I282" s="32" t="s">
        <v>3435</v>
      </c>
      <c r="J282" s="39" t="s">
        <v>3436</v>
      </c>
      <c r="K282" s="52" t="s">
        <v>4561</v>
      </c>
      <c r="L282" s="44" t="s">
        <v>3188</v>
      </c>
      <c r="M282" s="44"/>
    </row>
    <row r="283" spans="1:13" ht="60" customHeight="1" x14ac:dyDescent="0.25">
      <c r="A283" s="32"/>
      <c r="B283" s="32">
        <v>21</v>
      </c>
      <c r="C283" s="32"/>
      <c r="D283" s="32" t="s">
        <v>3437</v>
      </c>
      <c r="E283" s="32" t="s">
        <v>3438</v>
      </c>
      <c r="F283" s="32" t="s">
        <v>3383</v>
      </c>
      <c r="G283" s="34" t="s">
        <v>2473</v>
      </c>
      <c r="H283" s="32" t="s">
        <v>3434</v>
      </c>
      <c r="I283" s="32" t="s">
        <v>3435</v>
      </c>
      <c r="J283" s="39" t="s">
        <v>3436</v>
      </c>
      <c r="K283" s="52" t="s">
        <v>4561</v>
      </c>
      <c r="L283" s="44" t="s">
        <v>3188</v>
      </c>
      <c r="M283" s="44"/>
    </row>
    <row r="284" spans="1:13" ht="60" customHeight="1" x14ac:dyDescent="0.25">
      <c r="A284" s="32"/>
      <c r="B284" s="32">
        <v>9</v>
      </c>
      <c r="C284" s="32"/>
      <c r="D284" s="32" t="s">
        <v>3319</v>
      </c>
      <c r="E284" s="31" t="s">
        <v>3320</v>
      </c>
      <c r="F284" s="31" t="s">
        <v>3192</v>
      </c>
      <c r="G284" s="36" t="s">
        <v>2465</v>
      </c>
      <c r="H284" s="32" t="s">
        <v>3308</v>
      </c>
      <c r="I284" s="32" t="s">
        <v>3309</v>
      </c>
      <c r="J284" s="39" t="s">
        <v>3310</v>
      </c>
      <c r="K284" s="52" t="s">
        <v>4561</v>
      </c>
      <c r="L284" s="44" t="s">
        <v>3188</v>
      </c>
      <c r="M284" s="44"/>
    </row>
    <row r="285" spans="1:13" ht="60" customHeight="1" x14ac:dyDescent="0.25">
      <c r="A285" s="32"/>
      <c r="B285" s="32">
        <v>7</v>
      </c>
      <c r="C285" s="32"/>
      <c r="D285" s="32" t="s">
        <v>3315</v>
      </c>
      <c r="E285" s="32" t="s">
        <v>3316</v>
      </c>
      <c r="F285" s="32" t="s">
        <v>3211</v>
      </c>
      <c r="G285" s="36" t="s">
        <v>2465</v>
      </c>
      <c r="H285" s="32" t="s">
        <v>3308</v>
      </c>
      <c r="I285" s="32" t="s">
        <v>3309</v>
      </c>
      <c r="J285" s="39" t="s">
        <v>3310</v>
      </c>
      <c r="K285" s="52" t="s">
        <v>4561</v>
      </c>
      <c r="L285" s="44" t="s">
        <v>3188</v>
      </c>
      <c r="M285" s="44"/>
    </row>
    <row r="286" spans="1:13" ht="60" customHeight="1" x14ac:dyDescent="0.25">
      <c r="A286" s="32">
        <v>2008</v>
      </c>
      <c r="B286" s="32">
        <v>71</v>
      </c>
      <c r="C286" s="32"/>
      <c r="D286" s="32" t="s">
        <v>3866</v>
      </c>
      <c r="E286" s="32" t="s">
        <v>3867</v>
      </c>
      <c r="F286" s="32" t="s">
        <v>3211</v>
      </c>
      <c r="G286" s="34" t="s">
        <v>2484</v>
      </c>
      <c r="H286" s="32" t="s">
        <v>3868</v>
      </c>
      <c r="I286" s="32" t="s">
        <v>3869</v>
      </c>
      <c r="J286" s="39" t="s">
        <v>3870</v>
      </c>
      <c r="K286" s="44" t="s">
        <v>5163</v>
      </c>
      <c r="L286" s="44" t="s">
        <v>4272</v>
      </c>
      <c r="M286" s="44"/>
    </row>
    <row r="287" spans="1:13" ht="60" customHeight="1" x14ac:dyDescent="0.25">
      <c r="A287" s="32"/>
      <c r="B287" s="32">
        <v>73</v>
      </c>
      <c r="C287" s="32"/>
      <c r="D287" s="32" t="s">
        <v>3873</v>
      </c>
      <c r="E287" s="31" t="s">
        <v>3874</v>
      </c>
      <c r="F287" s="31" t="s">
        <v>3211</v>
      </c>
      <c r="G287" s="34" t="s">
        <v>2484</v>
      </c>
      <c r="H287" s="32" t="s">
        <v>3868</v>
      </c>
      <c r="I287" s="32" t="s">
        <v>3869</v>
      </c>
      <c r="J287" s="39" t="s">
        <v>3870</v>
      </c>
      <c r="K287" s="44" t="s">
        <v>5163</v>
      </c>
      <c r="L287" s="44" t="s">
        <v>4272</v>
      </c>
      <c r="M287" s="44"/>
    </row>
    <row r="288" spans="1:13" ht="60" customHeight="1" x14ac:dyDescent="0.25">
      <c r="A288" s="32"/>
      <c r="B288" s="32">
        <v>72</v>
      </c>
      <c r="C288" s="32"/>
      <c r="D288" s="32" t="s">
        <v>3871</v>
      </c>
      <c r="E288" s="31" t="s">
        <v>3872</v>
      </c>
      <c r="F288" s="31" t="s">
        <v>3211</v>
      </c>
      <c r="G288" s="34" t="s">
        <v>2484</v>
      </c>
      <c r="H288" s="32" t="s">
        <v>3868</v>
      </c>
      <c r="I288" s="32" t="s">
        <v>3869</v>
      </c>
      <c r="J288" s="39" t="s">
        <v>3870</v>
      </c>
      <c r="K288" s="44" t="s">
        <v>5163</v>
      </c>
      <c r="L288" s="44" t="s">
        <v>4272</v>
      </c>
      <c r="M288" s="44"/>
    </row>
    <row r="289" spans="1:13" ht="60" customHeight="1" x14ac:dyDescent="0.25">
      <c r="A289" s="32"/>
      <c r="B289" s="32">
        <v>74</v>
      </c>
      <c r="C289" s="32"/>
      <c r="D289" s="32" t="s">
        <v>3875</v>
      </c>
      <c r="E289" s="31" t="s">
        <v>3876</v>
      </c>
      <c r="F289" s="31" t="s">
        <v>3211</v>
      </c>
      <c r="G289" s="34" t="s">
        <v>2484</v>
      </c>
      <c r="H289" s="32" t="s">
        <v>3868</v>
      </c>
      <c r="I289" s="32" t="s">
        <v>3869</v>
      </c>
      <c r="J289" s="39" t="s">
        <v>3870</v>
      </c>
      <c r="K289" s="44" t="s">
        <v>5163</v>
      </c>
      <c r="L289" s="44" t="s">
        <v>4272</v>
      </c>
      <c r="M289" s="44"/>
    </row>
    <row r="290" spans="1:13" ht="60" customHeight="1" x14ac:dyDescent="0.25">
      <c r="A290" s="32">
        <v>1979</v>
      </c>
      <c r="B290" s="32"/>
      <c r="C290" s="32"/>
      <c r="D290" s="32" t="s">
        <v>3259</v>
      </c>
      <c r="E290" s="31" t="s">
        <v>2542</v>
      </c>
      <c r="F290" s="32" t="s">
        <v>3211</v>
      </c>
      <c r="G290" s="36" t="s">
        <v>2465</v>
      </c>
      <c r="H290" s="32" t="s">
        <v>3260</v>
      </c>
      <c r="I290" s="32" t="s">
        <v>3261</v>
      </c>
      <c r="J290" s="39" t="s">
        <v>3262</v>
      </c>
      <c r="K290" s="44" t="s">
        <v>5163</v>
      </c>
      <c r="L290" s="44" t="s">
        <v>4273</v>
      </c>
      <c r="M290" s="44"/>
    </row>
    <row r="291" spans="1:13" ht="45" customHeight="1" x14ac:dyDescent="0.25">
      <c r="A291" s="32">
        <v>1986</v>
      </c>
      <c r="B291" s="32"/>
      <c r="C291" s="32"/>
      <c r="D291" s="32" t="s">
        <v>3336</v>
      </c>
      <c r="E291" s="31" t="s">
        <v>2542</v>
      </c>
      <c r="F291" s="31" t="s">
        <v>3211</v>
      </c>
      <c r="G291" s="36" t="s">
        <v>2473</v>
      </c>
      <c r="H291" s="32" t="s">
        <v>3337</v>
      </c>
      <c r="I291" s="32" t="s">
        <v>3338</v>
      </c>
      <c r="J291" s="39" t="s">
        <v>3339</v>
      </c>
      <c r="K291" s="44" t="s">
        <v>5163</v>
      </c>
      <c r="L291" s="44" t="s">
        <v>4273</v>
      </c>
      <c r="M291" s="44"/>
    </row>
    <row r="292" spans="1:13" ht="45" customHeight="1" x14ac:dyDescent="0.25">
      <c r="A292" s="32">
        <v>2010</v>
      </c>
      <c r="B292" s="32"/>
      <c r="C292" s="32"/>
      <c r="D292" s="32" t="s">
        <v>2541</v>
      </c>
      <c r="E292" s="32" t="s">
        <v>2542</v>
      </c>
      <c r="F292" s="32" t="s">
        <v>3203</v>
      </c>
      <c r="G292" s="34" t="s">
        <v>2465</v>
      </c>
      <c r="H292" s="32" t="s">
        <v>2543</v>
      </c>
      <c r="I292" s="32" t="s">
        <v>4020</v>
      </c>
      <c r="J292" s="39" t="s">
        <v>4021</v>
      </c>
      <c r="K292" s="44" t="s">
        <v>5163</v>
      </c>
      <c r="L292" s="44" t="s">
        <v>4273</v>
      </c>
      <c r="M292" s="44"/>
    </row>
    <row r="293" spans="1:13" ht="60" customHeight="1" x14ac:dyDescent="0.25">
      <c r="A293" s="31">
        <v>2009</v>
      </c>
      <c r="D293" s="31" t="s">
        <v>2527</v>
      </c>
      <c r="E293" s="31" t="s">
        <v>2542</v>
      </c>
      <c r="F293" s="31" t="s">
        <v>3222</v>
      </c>
      <c r="G293" s="36" t="s">
        <v>2473</v>
      </c>
      <c r="H293" s="31" t="s">
        <v>3921</v>
      </c>
      <c r="I293" s="31" t="s">
        <v>3922</v>
      </c>
      <c r="J293" s="39" t="s">
        <v>3923</v>
      </c>
      <c r="K293" s="44" t="s">
        <v>5163</v>
      </c>
      <c r="L293" s="44" t="s">
        <v>4273</v>
      </c>
      <c r="M293" s="44"/>
    </row>
    <row r="294" spans="1:13" ht="60" customHeight="1" x14ac:dyDescent="0.25">
      <c r="A294" s="31">
        <v>1983</v>
      </c>
      <c r="D294" s="31" t="s">
        <v>3297</v>
      </c>
      <c r="E294" s="31" t="s">
        <v>2542</v>
      </c>
      <c r="F294" s="31" t="s">
        <v>3192</v>
      </c>
      <c r="G294" s="36" t="s">
        <v>2473</v>
      </c>
      <c r="H294" s="31" t="s">
        <v>3298</v>
      </c>
      <c r="I294" s="31" t="s">
        <v>3299</v>
      </c>
      <c r="J294" s="39" t="s">
        <v>3300</v>
      </c>
      <c r="K294" s="44" t="s">
        <v>5163</v>
      </c>
      <c r="L294" s="44" t="s">
        <v>4273</v>
      </c>
      <c r="M294" s="44"/>
    </row>
    <row r="295" spans="1:13" ht="60" customHeight="1" x14ac:dyDescent="0.25">
      <c r="A295" s="32">
        <v>1973</v>
      </c>
      <c r="B295" s="32"/>
      <c r="C295" s="32"/>
      <c r="D295" s="32" t="s">
        <v>3230</v>
      </c>
      <c r="E295" s="32" t="s">
        <v>2542</v>
      </c>
      <c r="F295" s="32" t="s">
        <v>3192</v>
      </c>
      <c r="G295" s="32" t="s">
        <v>2761</v>
      </c>
      <c r="H295" s="32" t="s">
        <v>3231</v>
      </c>
      <c r="I295" s="32" t="s">
        <v>3232</v>
      </c>
      <c r="J295" s="39" t="s">
        <v>3233</v>
      </c>
      <c r="K295" s="44" t="s">
        <v>5163</v>
      </c>
      <c r="L295" s="44" t="s">
        <v>4273</v>
      </c>
      <c r="M295" s="44"/>
    </row>
    <row r="296" spans="1:13" ht="60" customHeight="1" x14ac:dyDescent="0.25">
      <c r="A296" s="31">
        <v>1982</v>
      </c>
      <c r="D296" s="31" t="s">
        <v>3291</v>
      </c>
      <c r="E296" s="31" t="s">
        <v>2542</v>
      </c>
      <c r="F296" s="31" t="s">
        <v>3192</v>
      </c>
      <c r="G296" s="36" t="s">
        <v>3217</v>
      </c>
      <c r="H296" s="31" t="s">
        <v>3292</v>
      </c>
      <c r="I296" s="31" t="s">
        <v>3293</v>
      </c>
      <c r="J296" s="39" t="s">
        <v>3294</v>
      </c>
      <c r="K296" s="44" t="s">
        <v>5163</v>
      </c>
      <c r="L296" s="44" t="s">
        <v>4273</v>
      </c>
      <c r="M296" s="44"/>
    </row>
    <row r="297" spans="1:13" ht="60" customHeight="1" x14ac:dyDescent="0.25">
      <c r="A297" s="32">
        <v>1974</v>
      </c>
      <c r="B297" s="32"/>
      <c r="C297" s="32"/>
      <c r="D297" s="32" t="s">
        <v>3239</v>
      </c>
      <c r="E297" s="32" t="s">
        <v>2542</v>
      </c>
      <c r="F297" s="32" t="s">
        <v>3192</v>
      </c>
      <c r="G297" s="34" t="s">
        <v>2465</v>
      </c>
      <c r="H297" s="32" t="s">
        <v>3240</v>
      </c>
      <c r="I297" s="32" t="s">
        <v>3241</v>
      </c>
      <c r="J297" s="39" t="s">
        <v>3242</v>
      </c>
      <c r="K297" s="44" t="s">
        <v>5163</v>
      </c>
      <c r="L297" s="44" t="s">
        <v>4273</v>
      </c>
      <c r="M297" s="44"/>
    </row>
    <row r="298" spans="1:13" ht="45" customHeight="1" x14ac:dyDescent="0.25">
      <c r="A298" s="32">
        <v>2012</v>
      </c>
      <c r="B298" s="32"/>
      <c r="C298" s="32"/>
      <c r="D298" s="32" t="s">
        <v>4165</v>
      </c>
      <c r="E298" s="32" t="s">
        <v>2542</v>
      </c>
      <c r="F298" s="32" t="s">
        <v>3211</v>
      </c>
      <c r="G298" s="36" t="s">
        <v>2465</v>
      </c>
      <c r="H298" s="32" t="s">
        <v>4166</v>
      </c>
      <c r="I298" s="32" t="s">
        <v>4167</v>
      </c>
      <c r="J298" s="39" t="s">
        <v>4168</v>
      </c>
      <c r="K298" s="44" t="s">
        <v>5163</v>
      </c>
      <c r="L298" s="44" t="s">
        <v>4273</v>
      </c>
      <c r="M298" s="44"/>
    </row>
    <row r="299" spans="1:13" ht="45" customHeight="1" x14ac:dyDescent="0.25">
      <c r="A299" s="32">
        <v>1985</v>
      </c>
      <c r="B299" s="32"/>
      <c r="C299" s="32"/>
      <c r="D299" s="32" t="s">
        <v>3325</v>
      </c>
      <c r="E299" s="31" t="s">
        <v>2542</v>
      </c>
      <c r="F299" s="31" t="s">
        <v>3192</v>
      </c>
      <c r="G299" s="36" t="s">
        <v>3199</v>
      </c>
      <c r="H299" s="32" t="s">
        <v>3326</v>
      </c>
      <c r="I299" s="32" t="s">
        <v>3327</v>
      </c>
      <c r="J299" s="39" t="s">
        <v>3328</v>
      </c>
      <c r="K299" s="44" t="s">
        <v>5163</v>
      </c>
      <c r="L299" s="44" t="s">
        <v>4273</v>
      </c>
      <c r="M299" s="44"/>
    </row>
    <row r="300" spans="1:13" ht="60" customHeight="1" x14ac:dyDescent="0.25">
      <c r="A300" s="31">
        <v>1978</v>
      </c>
      <c r="D300" s="31" t="s">
        <v>3253</v>
      </c>
      <c r="E300" s="31" t="s">
        <v>2542</v>
      </c>
      <c r="F300" s="31" t="s">
        <v>3211</v>
      </c>
      <c r="G300" s="36" t="s">
        <v>3199</v>
      </c>
      <c r="H300" s="31" t="s">
        <v>3254</v>
      </c>
      <c r="I300" s="31" t="s">
        <v>3255</v>
      </c>
      <c r="J300" s="39" t="s">
        <v>3256</v>
      </c>
      <c r="K300" s="44" t="s">
        <v>5163</v>
      </c>
      <c r="L300" s="44" t="s">
        <v>4273</v>
      </c>
      <c r="M300" s="44"/>
    </row>
    <row r="301" spans="1:13" ht="60" customHeight="1" x14ac:dyDescent="0.25">
      <c r="A301" s="31">
        <v>1972</v>
      </c>
      <c r="D301" s="31" t="s">
        <v>3210</v>
      </c>
      <c r="E301" s="31" t="s">
        <v>2542</v>
      </c>
      <c r="F301" s="31" t="s">
        <v>3211</v>
      </c>
      <c r="G301" s="36" t="s">
        <v>2473</v>
      </c>
      <c r="H301" s="31" t="s">
        <v>3207</v>
      </c>
      <c r="I301" s="31" t="s">
        <v>3208</v>
      </c>
      <c r="J301" s="39" t="s">
        <v>3209</v>
      </c>
      <c r="K301" s="44" t="s">
        <v>5163</v>
      </c>
      <c r="L301" s="44" t="s">
        <v>4273</v>
      </c>
      <c r="M301" s="44"/>
    </row>
    <row r="302" spans="1:13" ht="60" customHeight="1" x14ac:dyDescent="0.25">
      <c r="A302" s="32">
        <v>2011</v>
      </c>
      <c r="B302" s="32"/>
      <c r="C302" s="32"/>
      <c r="D302" s="32" t="s">
        <v>4098</v>
      </c>
      <c r="E302" s="32" t="s">
        <v>2542</v>
      </c>
      <c r="F302" s="32" t="s">
        <v>3192</v>
      </c>
      <c r="G302" s="34" t="s">
        <v>2473</v>
      </c>
      <c r="H302" s="32" t="s">
        <v>4099</v>
      </c>
      <c r="I302" s="32" t="s">
        <v>4100</v>
      </c>
      <c r="J302" s="39" t="s">
        <v>4101</v>
      </c>
      <c r="K302" s="44" t="s">
        <v>5163</v>
      </c>
      <c r="L302" s="44" t="s">
        <v>4273</v>
      </c>
      <c r="M302" s="44"/>
    </row>
    <row r="303" spans="1:13" ht="60" customHeight="1" x14ac:dyDescent="0.25">
      <c r="A303" s="32">
        <v>1980</v>
      </c>
      <c r="B303" s="32"/>
      <c r="C303" s="32"/>
      <c r="D303" s="32" t="s">
        <v>3263</v>
      </c>
      <c r="E303" s="31" t="s">
        <v>2542</v>
      </c>
      <c r="F303" s="32" t="s">
        <v>3264</v>
      </c>
      <c r="G303" s="36" t="s">
        <v>2473</v>
      </c>
      <c r="H303" s="32" t="s">
        <v>3265</v>
      </c>
      <c r="I303" s="32" t="s">
        <v>3266</v>
      </c>
      <c r="J303" s="39" t="s">
        <v>3267</v>
      </c>
      <c r="K303" s="44" t="s">
        <v>5163</v>
      </c>
      <c r="L303" s="44" t="s">
        <v>4273</v>
      </c>
      <c r="M303" s="44"/>
    </row>
    <row r="304" spans="1:13" ht="45" customHeight="1" x14ac:dyDescent="0.25">
      <c r="A304" s="32">
        <v>1973</v>
      </c>
      <c r="B304" s="32"/>
      <c r="C304" s="32"/>
      <c r="D304" s="32" t="s">
        <v>3221</v>
      </c>
      <c r="E304" s="32" t="s">
        <v>2542</v>
      </c>
      <c r="F304" s="32" t="s">
        <v>3222</v>
      </c>
      <c r="G304" s="34" t="s">
        <v>3199</v>
      </c>
      <c r="H304" s="32" t="s">
        <v>3223</v>
      </c>
      <c r="I304" s="32" t="s">
        <v>3224</v>
      </c>
      <c r="J304" s="39" t="s">
        <v>3225</v>
      </c>
      <c r="K304" s="44" t="s">
        <v>5163</v>
      </c>
      <c r="L304" s="44" t="s">
        <v>4273</v>
      </c>
      <c r="M304" s="44"/>
    </row>
    <row r="305" spans="1:14" ht="45" customHeight="1" x14ac:dyDescent="0.25">
      <c r="A305" s="32">
        <v>1986</v>
      </c>
      <c r="B305" s="32"/>
      <c r="C305" s="32"/>
      <c r="D305" s="32" t="s">
        <v>2661</v>
      </c>
      <c r="E305" s="31" t="s">
        <v>2542</v>
      </c>
      <c r="F305" s="31" t="s">
        <v>3329</v>
      </c>
      <c r="G305" s="36" t="s">
        <v>2579</v>
      </c>
      <c r="H305" s="32" t="s">
        <v>3333</v>
      </c>
      <c r="I305" s="32" t="s">
        <v>3334</v>
      </c>
      <c r="J305" s="39" t="s">
        <v>3335</v>
      </c>
      <c r="K305" s="44" t="s">
        <v>5163</v>
      </c>
      <c r="L305" s="44" t="s">
        <v>4273</v>
      </c>
      <c r="M305" s="44"/>
    </row>
    <row r="306" spans="1:14" ht="60" customHeight="1" x14ac:dyDescent="0.25">
      <c r="A306" s="32">
        <v>1981</v>
      </c>
      <c r="B306" s="32"/>
      <c r="C306" s="32"/>
      <c r="D306" s="32" t="s">
        <v>3281</v>
      </c>
      <c r="E306" s="32" t="s">
        <v>2542</v>
      </c>
      <c r="F306" s="32" t="s">
        <v>3211</v>
      </c>
      <c r="G306" s="36" t="s">
        <v>2465</v>
      </c>
      <c r="H306" s="32" t="s">
        <v>3282</v>
      </c>
      <c r="I306" s="32" t="s">
        <v>3283</v>
      </c>
      <c r="J306" s="39" t="s">
        <v>3284</v>
      </c>
      <c r="K306" s="44" t="s">
        <v>5163</v>
      </c>
      <c r="L306" s="44" t="s">
        <v>4273</v>
      </c>
      <c r="M306" s="44"/>
    </row>
    <row r="307" spans="1:14" ht="60" customHeight="1" x14ac:dyDescent="0.25">
      <c r="A307" s="32">
        <v>1974</v>
      </c>
      <c r="B307" s="32"/>
      <c r="C307" s="32"/>
      <c r="D307" s="32" t="s">
        <v>3234</v>
      </c>
      <c r="E307" s="32" t="s">
        <v>2542</v>
      </c>
      <c r="F307" s="32" t="s">
        <v>3192</v>
      </c>
      <c r="G307" s="32" t="s">
        <v>3235</v>
      </c>
      <c r="H307" s="32" t="s">
        <v>3236</v>
      </c>
      <c r="I307" s="32" t="s">
        <v>3237</v>
      </c>
      <c r="J307" s="39" t="s">
        <v>3238</v>
      </c>
      <c r="K307" s="44" t="s">
        <v>5163</v>
      </c>
      <c r="L307" s="44" t="s">
        <v>4273</v>
      </c>
      <c r="M307" s="44"/>
    </row>
    <row r="308" spans="1:14" ht="60" customHeight="1" x14ac:dyDescent="0.25">
      <c r="A308" s="31">
        <v>2013</v>
      </c>
      <c r="C308" s="31">
        <v>201</v>
      </c>
      <c r="D308" s="31" t="s">
        <v>2990</v>
      </c>
      <c r="E308" s="31" t="s">
        <v>2991</v>
      </c>
      <c r="F308" s="31" t="s">
        <v>3203</v>
      </c>
      <c r="G308" s="36" t="s">
        <v>2926</v>
      </c>
      <c r="H308" s="31" t="s">
        <v>2992</v>
      </c>
      <c r="I308" s="31" t="s">
        <v>4262</v>
      </c>
      <c r="J308" s="39" t="s">
        <v>4263</v>
      </c>
      <c r="K308" s="44" t="s">
        <v>5164</v>
      </c>
      <c r="L308" s="44" t="s">
        <v>4288</v>
      </c>
      <c r="M308" s="44" t="s">
        <v>116</v>
      </c>
      <c r="N308" s="32" t="s">
        <v>4370</v>
      </c>
    </row>
    <row r="309" spans="1:14" ht="60" customHeight="1" x14ac:dyDescent="0.25">
      <c r="D309" s="31" t="s">
        <v>4208</v>
      </c>
      <c r="E309" s="31" t="s">
        <v>4209</v>
      </c>
      <c r="F309" s="31" t="s">
        <v>3211</v>
      </c>
      <c r="G309" s="36" t="s">
        <v>2465</v>
      </c>
      <c r="H309" s="31" t="s">
        <v>4203</v>
      </c>
      <c r="I309" s="31" t="s">
        <v>4204</v>
      </c>
      <c r="J309" s="39" t="s">
        <v>4205</v>
      </c>
      <c r="K309" s="44" t="s">
        <v>5164</v>
      </c>
      <c r="L309" s="44" t="s">
        <v>4288</v>
      </c>
      <c r="M309" s="44"/>
    </row>
    <row r="310" spans="1:14" ht="60" customHeight="1" x14ac:dyDescent="0.25">
      <c r="A310" s="31">
        <v>2013</v>
      </c>
      <c r="B310" s="31">
        <v>112</v>
      </c>
      <c r="D310" s="31" t="s">
        <v>3008</v>
      </c>
      <c r="E310" s="31" t="s">
        <v>3009</v>
      </c>
      <c r="F310" s="31" t="s">
        <v>3329</v>
      </c>
      <c r="G310" s="36" t="s">
        <v>2926</v>
      </c>
      <c r="H310" s="31" t="s">
        <v>3010</v>
      </c>
      <c r="I310" s="31" t="s">
        <v>4260</v>
      </c>
      <c r="J310" s="39" t="s">
        <v>4261</v>
      </c>
      <c r="K310" s="44" t="s">
        <v>5164</v>
      </c>
      <c r="L310" s="44" t="s">
        <v>4288</v>
      </c>
      <c r="M310" s="44" t="s">
        <v>678</v>
      </c>
      <c r="N310" s="32" t="s">
        <v>4360</v>
      </c>
    </row>
    <row r="311" spans="1:14" ht="60" customHeight="1" x14ac:dyDescent="0.25">
      <c r="A311" s="32" t="s">
        <v>4344</v>
      </c>
      <c r="B311" s="31">
        <v>111</v>
      </c>
      <c r="D311" s="31" t="s">
        <v>4248</v>
      </c>
      <c r="E311" s="31" t="s">
        <v>4249</v>
      </c>
      <c r="F311" s="31" t="s">
        <v>3192</v>
      </c>
      <c r="G311" s="36" t="s">
        <v>2926</v>
      </c>
      <c r="H311" s="31" t="s">
        <v>4245</v>
      </c>
      <c r="I311" s="31" t="s">
        <v>4246</v>
      </c>
      <c r="J311" s="39" t="s">
        <v>4247</v>
      </c>
      <c r="K311" s="44" t="s">
        <v>5164</v>
      </c>
      <c r="L311" s="44" t="s">
        <v>4288</v>
      </c>
      <c r="M311" s="44" t="s">
        <v>233</v>
      </c>
    </row>
    <row r="312" spans="1:14" ht="55.15" customHeight="1" x14ac:dyDescent="0.25">
      <c r="A312" s="31">
        <v>2013</v>
      </c>
      <c r="B312" s="31">
        <v>110</v>
      </c>
      <c r="D312" s="31" t="s">
        <v>4243</v>
      </c>
      <c r="E312" s="31" t="s">
        <v>4244</v>
      </c>
      <c r="F312" s="31" t="s">
        <v>3192</v>
      </c>
      <c r="G312" s="36" t="s">
        <v>2926</v>
      </c>
      <c r="H312" s="31" t="s">
        <v>4245</v>
      </c>
      <c r="I312" s="31" t="s">
        <v>4246</v>
      </c>
      <c r="J312" s="39" t="s">
        <v>4247</v>
      </c>
      <c r="K312" s="44" t="s">
        <v>5164</v>
      </c>
      <c r="L312" s="44" t="s">
        <v>4288</v>
      </c>
      <c r="M312" s="44" t="s">
        <v>233</v>
      </c>
    </row>
    <row r="313" spans="1:14" ht="45" customHeight="1" x14ac:dyDescent="0.25">
      <c r="A313" s="32">
        <v>2007</v>
      </c>
      <c r="B313" s="32">
        <v>65</v>
      </c>
      <c r="C313" s="32"/>
      <c r="D313" s="32" t="s">
        <v>3830</v>
      </c>
      <c r="E313" s="32" t="s">
        <v>3831</v>
      </c>
      <c r="F313" s="32" t="s">
        <v>3211</v>
      </c>
      <c r="G313" s="36" t="s">
        <v>2473</v>
      </c>
      <c r="H313" s="32" t="s">
        <v>3832</v>
      </c>
      <c r="I313" s="32" t="s">
        <v>3833</v>
      </c>
      <c r="J313" s="39" t="s">
        <v>3834</v>
      </c>
      <c r="K313" s="44" t="s">
        <v>5164</v>
      </c>
      <c r="L313" s="44" t="s">
        <v>4288</v>
      </c>
      <c r="M313" s="44"/>
    </row>
    <row r="314" spans="1:14" ht="60" customHeight="1" x14ac:dyDescent="0.25">
      <c r="A314" s="32">
        <v>2003</v>
      </c>
      <c r="B314" s="32">
        <v>34</v>
      </c>
      <c r="C314" s="32"/>
      <c r="D314" s="32" t="s">
        <v>3617</v>
      </c>
      <c r="E314" s="72" t="s">
        <v>3618</v>
      </c>
      <c r="F314" s="32" t="s">
        <v>3211</v>
      </c>
      <c r="G314" s="36" t="s">
        <v>2465</v>
      </c>
      <c r="H314" s="32" t="s">
        <v>3619</v>
      </c>
      <c r="I314" s="32" t="s">
        <v>3620</v>
      </c>
      <c r="J314" s="39" t="s">
        <v>3621</v>
      </c>
      <c r="K314" s="44" t="s">
        <v>5164</v>
      </c>
      <c r="L314" s="44" t="s">
        <v>4288</v>
      </c>
      <c r="M314" s="44"/>
    </row>
    <row r="315" spans="1:14" ht="60" customHeight="1" x14ac:dyDescent="0.25">
      <c r="A315" s="32">
        <v>2004</v>
      </c>
      <c r="B315" s="32">
        <v>36</v>
      </c>
      <c r="C315" s="32"/>
      <c r="D315" s="32" t="s">
        <v>3639</v>
      </c>
      <c r="E315" s="32" t="s">
        <v>3640</v>
      </c>
      <c r="F315" s="32" t="s">
        <v>3211</v>
      </c>
      <c r="G315" s="34" t="s">
        <v>2473</v>
      </c>
      <c r="H315" s="32" t="s">
        <v>3641</v>
      </c>
      <c r="I315" s="32" t="s">
        <v>3642</v>
      </c>
      <c r="J315" s="39" t="s">
        <v>3643</v>
      </c>
      <c r="K315" s="44" t="s">
        <v>5164</v>
      </c>
      <c r="L315" s="44" t="s">
        <v>4288</v>
      </c>
      <c r="M315" s="44"/>
    </row>
    <row r="316" spans="1:14" ht="60" customHeight="1" x14ac:dyDescent="0.25">
      <c r="A316" s="32"/>
      <c r="B316" s="32"/>
      <c r="C316" s="32"/>
      <c r="D316" s="32" t="s">
        <v>3729</v>
      </c>
      <c r="E316" s="32" t="s">
        <v>3730</v>
      </c>
      <c r="F316" s="32" t="s">
        <v>3192</v>
      </c>
      <c r="G316" s="34" t="s">
        <v>2484</v>
      </c>
      <c r="H316" s="32" t="s">
        <v>3724</v>
      </c>
      <c r="I316" s="32" t="s">
        <v>3725</v>
      </c>
      <c r="J316" s="39" t="s">
        <v>3726</v>
      </c>
      <c r="K316" s="44" t="s">
        <v>5164</v>
      </c>
      <c r="L316" s="44" t="s">
        <v>4288</v>
      </c>
      <c r="M316" s="44"/>
    </row>
    <row r="317" spans="1:14" ht="60" customHeight="1" x14ac:dyDescent="0.25">
      <c r="A317" s="32" t="s">
        <v>4342</v>
      </c>
      <c r="B317" s="32">
        <v>90</v>
      </c>
      <c r="C317" s="32"/>
      <c r="D317" s="32" t="s">
        <v>4047</v>
      </c>
      <c r="E317" s="32" t="s">
        <v>4048</v>
      </c>
      <c r="F317" s="32" t="s">
        <v>3192</v>
      </c>
      <c r="G317" s="36" t="s">
        <v>2926</v>
      </c>
      <c r="H317" s="32" t="s">
        <v>4044</v>
      </c>
      <c r="I317" s="32" t="s">
        <v>4045</v>
      </c>
      <c r="J317" s="39" t="s">
        <v>4046</v>
      </c>
      <c r="K317" s="44" t="s">
        <v>5164</v>
      </c>
      <c r="L317" s="44" t="s">
        <v>4288</v>
      </c>
      <c r="M317" s="44"/>
    </row>
    <row r="318" spans="1:14" ht="60" customHeight="1" x14ac:dyDescent="0.25">
      <c r="A318" s="32">
        <v>2009</v>
      </c>
      <c r="B318" s="32">
        <v>83</v>
      </c>
      <c r="C318" s="32"/>
      <c r="D318" s="32" t="s">
        <v>3942</v>
      </c>
      <c r="E318" s="32" t="s">
        <v>3943</v>
      </c>
      <c r="F318" s="32" t="s">
        <v>3522</v>
      </c>
      <c r="G318" s="34" t="s">
        <v>2484</v>
      </c>
      <c r="H318" s="32" t="s">
        <v>3944</v>
      </c>
      <c r="I318" s="32" t="s">
        <v>3945</v>
      </c>
      <c r="J318" s="39" t="s">
        <v>3946</v>
      </c>
      <c r="K318" s="44" t="s">
        <v>5164</v>
      </c>
      <c r="L318" s="44" t="s">
        <v>4288</v>
      </c>
      <c r="M318" s="44"/>
    </row>
    <row r="319" spans="1:14" ht="60" customHeight="1" x14ac:dyDescent="0.25">
      <c r="A319" s="32"/>
      <c r="B319" s="32">
        <v>84</v>
      </c>
      <c r="C319" s="32"/>
      <c r="D319" s="32" t="s">
        <v>3947</v>
      </c>
      <c r="E319" s="32" t="s">
        <v>3948</v>
      </c>
      <c r="F319" s="32" t="s">
        <v>3522</v>
      </c>
      <c r="G319" s="34" t="s">
        <v>2484</v>
      </c>
      <c r="H319" s="32" t="s">
        <v>3944</v>
      </c>
      <c r="I319" s="32" t="s">
        <v>3945</v>
      </c>
      <c r="J319" s="39" t="s">
        <v>3946</v>
      </c>
      <c r="K319" s="44" t="s">
        <v>5164</v>
      </c>
      <c r="L319" s="44" t="s">
        <v>4288</v>
      </c>
      <c r="M319" s="44"/>
    </row>
    <row r="320" spans="1:14" ht="60" customHeight="1" x14ac:dyDescent="0.25">
      <c r="A320" s="32" t="s">
        <v>4342</v>
      </c>
      <c r="B320" s="32">
        <v>104</v>
      </c>
      <c r="C320" s="32"/>
      <c r="D320" s="32" t="s">
        <v>4147</v>
      </c>
      <c r="E320" s="32" t="s">
        <v>4148</v>
      </c>
      <c r="F320" s="32" t="s">
        <v>3192</v>
      </c>
      <c r="G320" s="34" t="s">
        <v>2926</v>
      </c>
      <c r="H320" s="32" t="s">
        <v>4144</v>
      </c>
      <c r="I320" s="32" t="s">
        <v>4145</v>
      </c>
      <c r="J320" s="39" t="s">
        <v>4146</v>
      </c>
      <c r="K320" s="44" t="s">
        <v>5164</v>
      </c>
      <c r="L320" s="44" t="s">
        <v>4288</v>
      </c>
      <c r="M320" s="44" t="s">
        <v>4386</v>
      </c>
      <c r="N320" s="32" t="s">
        <v>4387</v>
      </c>
    </row>
    <row r="321" spans="1:14" ht="45" customHeight="1" x14ac:dyDescent="0.25">
      <c r="A321" s="32">
        <v>2012</v>
      </c>
      <c r="B321" s="32">
        <v>103</v>
      </c>
      <c r="C321" s="32"/>
      <c r="D321" s="32" t="s">
        <v>4142</v>
      </c>
      <c r="E321" s="32" t="s">
        <v>4143</v>
      </c>
      <c r="F321" s="32" t="s">
        <v>3192</v>
      </c>
      <c r="G321" s="34" t="s">
        <v>2926</v>
      </c>
      <c r="H321" s="32" t="s">
        <v>4144</v>
      </c>
      <c r="I321" s="32" t="s">
        <v>4145</v>
      </c>
      <c r="J321" s="39" t="s">
        <v>4146</v>
      </c>
      <c r="K321" s="44" t="s">
        <v>5164</v>
      </c>
      <c r="L321" s="44" t="s">
        <v>4288</v>
      </c>
      <c r="M321" s="44" t="s">
        <v>4386</v>
      </c>
      <c r="N321" s="32" t="s">
        <v>4387</v>
      </c>
    </row>
    <row r="322" spans="1:14" ht="45" customHeight="1" x14ac:dyDescent="0.25">
      <c r="A322" s="31">
        <v>2012</v>
      </c>
      <c r="D322" s="31" t="s">
        <v>4201</v>
      </c>
      <c r="E322" s="31" t="s">
        <v>4202</v>
      </c>
      <c r="F322" s="31" t="s">
        <v>3211</v>
      </c>
      <c r="G322" s="36" t="s">
        <v>2465</v>
      </c>
      <c r="H322" s="31" t="s">
        <v>4203</v>
      </c>
      <c r="I322" s="31" t="s">
        <v>4204</v>
      </c>
      <c r="J322" s="39" t="s">
        <v>4205</v>
      </c>
      <c r="K322" s="44" t="s">
        <v>5164</v>
      </c>
      <c r="L322" s="44" t="s">
        <v>4288</v>
      </c>
      <c r="M322" s="44"/>
    </row>
    <row r="323" spans="1:14" ht="60" customHeight="1" x14ac:dyDescent="0.25">
      <c r="A323" s="31">
        <v>2009</v>
      </c>
      <c r="B323" s="31">
        <v>79</v>
      </c>
      <c r="D323" s="31" t="s">
        <v>3924</v>
      </c>
      <c r="E323" s="31" t="s">
        <v>3925</v>
      </c>
      <c r="F323" s="31" t="s">
        <v>3211</v>
      </c>
      <c r="G323" s="36" t="s">
        <v>2473</v>
      </c>
      <c r="H323" s="31" t="s">
        <v>3926</v>
      </c>
      <c r="I323" s="31" t="s">
        <v>3927</v>
      </c>
      <c r="J323" s="39" t="s">
        <v>3928</v>
      </c>
      <c r="K323" s="44" t="s">
        <v>5164</v>
      </c>
      <c r="L323" s="44" t="s">
        <v>4288</v>
      </c>
      <c r="M323" s="44"/>
    </row>
    <row r="324" spans="1:14" ht="60" customHeight="1" x14ac:dyDescent="0.25">
      <c r="A324" s="32">
        <v>1986</v>
      </c>
      <c r="B324" s="32">
        <v>10</v>
      </c>
      <c r="C324" s="32"/>
      <c r="D324" s="32" t="s">
        <v>3340</v>
      </c>
      <c r="E324" s="31" t="s">
        <v>3341</v>
      </c>
      <c r="F324" s="31" t="s">
        <v>3192</v>
      </c>
      <c r="G324" s="36" t="s">
        <v>2473</v>
      </c>
      <c r="H324" s="32" t="s">
        <v>3342</v>
      </c>
      <c r="I324" s="32" t="s">
        <v>3343</v>
      </c>
      <c r="J324" s="39" t="s">
        <v>3344</v>
      </c>
      <c r="K324" s="44" t="s">
        <v>5164</v>
      </c>
      <c r="L324" s="44" t="s">
        <v>4288</v>
      </c>
      <c r="M324" s="44"/>
    </row>
    <row r="325" spans="1:14" ht="60" customHeight="1" x14ac:dyDescent="0.25">
      <c r="A325" s="32">
        <v>2011</v>
      </c>
      <c r="B325" s="32"/>
      <c r="C325" s="32"/>
      <c r="D325" s="32" t="s">
        <v>2628</v>
      </c>
      <c r="E325" s="31" t="s">
        <v>3212</v>
      </c>
      <c r="F325" s="32" t="s">
        <v>3192</v>
      </c>
      <c r="G325" s="36" t="s">
        <v>2926</v>
      </c>
      <c r="H325" s="32" t="s">
        <v>4044</v>
      </c>
      <c r="I325" s="32" t="s">
        <v>4045</v>
      </c>
      <c r="J325" s="39" t="s">
        <v>4046</v>
      </c>
      <c r="K325" s="44" t="s">
        <v>5164</v>
      </c>
      <c r="L325" s="44" t="s">
        <v>4288</v>
      </c>
      <c r="M325" s="44"/>
    </row>
    <row r="326" spans="1:14" ht="60" customHeight="1" x14ac:dyDescent="0.25">
      <c r="A326" s="31">
        <v>2006</v>
      </c>
      <c r="D326" s="31" t="s">
        <v>2628</v>
      </c>
      <c r="E326" s="31" t="s">
        <v>3212</v>
      </c>
      <c r="F326" s="31" t="s">
        <v>3192</v>
      </c>
      <c r="G326" s="36" t="s">
        <v>2473</v>
      </c>
      <c r="H326" s="31" t="s">
        <v>3779</v>
      </c>
      <c r="I326" s="31" t="s">
        <v>3780</v>
      </c>
      <c r="J326" s="39" t="s">
        <v>3781</v>
      </c>
      <c r="K326" s="44" t="s">
        <v>5164</v>
      </c>
      <c r="L326" s="44" t="s">
        <v>4288</v>
      </c>
      <c r="M326" s="44"/>
    </row>
    <row r="327" spans="1:14" ht="60" customHeight="1" x14ac:dyDescent="0.25">
      <c r="A327" s="32">
        <v>2006</v>
      </c>
      <c r="B327" s="32"/>
      <c r="C327" s="32"/>
      <c r="D327" s="32" t="s">
        <v>2628</v>
      </c>
      <c r="E327" s="32" t="s">
        <v>3723</v>
      </c>
      <c r="F327" s="32" t="s">
        <v>3192</v>
      </c>
      <c r="G327" s="34" t="s">
        <v>2484</v>
      </c>
      <c r="H327" s="32" t="s">
        <v>3724</v>
      </c>
      <c r="I327" s="32" t="s">
        <v>3725</v>
      </c>
      <c r="J327" s="39" t="s">
        <v>3726</v>
      </c>
      <c r="K327" s="44" t="s">
        <v>5164</v>
      </c>
      <c r="L327" s="44" t="s">
        <v>4288</v>
      </c>
      <c r="M327" s="44"/>
    </row>
    <row r="328" spans="1:14" ht="60" customHeight="1" x14ac:dyDescent="0.25">
      <c r="A328" s="31">
        <v>2006</v>
      </c>
      <c r="B328" s="31">
        <v>56</v>
      </c>
      <c r="D328" s="31" t="s">
        <v>3769</v>
      </c>
      <c r="E328" s="31" t="s">
        <v>3770</v>
      </c>
      <c r="F328" s="31" t="s">
        <v>3765</v>
      </c>
      <c r="G328" s="36" t="s">
        <v>2473</v>
      </c>
      <c r="H328" s="31" t="s">
        <v>3771</v>
      </c>
      <c r="I328" s="31" t="s">
        <v>3772</v>
      </c>
      <c r="J328" s="39" t="s">
        <v>3773</v>
      </c>
      <c r="K328" s="44" t="s">
        <v>5164</v>
      </c>
      <c r="L328" s="44" t="s">
        <v>4288</v>
      </c>
      <c r="M328" s="44"/>
    </row>
    <row r="329" spans="1:14" ht="45" customHeight="1" x14ac:dyDescent="0.25">
      <c r="D329" s="31" t="s">
        <v>4206</v>
      </c>
      <c r="E329" s="31" t="s">
        <v>4207</v>
      </c>
      <c r="F329" s="31" t="s">
        <v>3211</v>
      </c>
      <c r="G329" s="36" t="s">
        <v>2465</v>
      </c>
      <c r="H329" s="31" t="s">
        <v>4203</v>
      </c>
      <c r="I329" s="31" t="s">
        <v>4204</v>
      </c>
      <c r="J329" s="39" t="s">
        <v>4205</v>
      </c>
      <c r="K329" s="44" t="s">
        <v>5164</v>
      </c>
      <c r="L329" s="44" t="s">
        <v>4288</v>
      </c>
      <c r="M329" s="44"/>
    </row>
    <row r="330" spans="1:14" ht="45" customHeight="1" x14ac:dyDescent="0.25">
      <c r="B330" s="31">
        <v>3</v>
      </c>
      <c r="D330" s="31" t="s">
        <v>3249</v>
      </c>
      <c r="E330" s="31" t="s">
        <v>3250</v>
      </c>
      <c r="F330" s="31" t="s">
        <v>3192</v>
      </c>
      <c r="G330" s="36" t="s">
        <v>2473</v>
      </c>
      <c r="H330" s="31" t="s">
        <v>3246</v>
      </c>
      <c r="I330" s="31" t="s">
        <v>3247</v>
      </c>
      <c r="J330" s="39" t="s">
        <v>3248</v>
      </c>
      <c r="K330" s="44" t="s">
        <v>5164</v>
      </c>
      <c r="L330" s="44" t="s">
        <v>4288</v>
      </c>
      <c r="M330" s="44"/>
    </row>
    <row r="331" spans="1:14" ht="60" customHeight="1" x14ac:dyDescent="0.25">
      <c r="A331" s="31">
        <v>1981</v>
      </c>
      <c r="B331" s="31">
        <v>4</v>
      </c>
      <c r="D331" s="31" t="s">
        <v>3276</v>
      </c>
      <c r="E331" s="31" t="s">
        <v>3277</v>
      </c>
      <c r="F331" s="31" t="s">
        <v>3192</v>
      </c>
      <c r="G331" s="36" t="s">
        <v>2473</v>
      </c>
      <c r="H331" s="31" t="s">
        <v>3278</v>
      </c>
      <c r="I331" s="31" t="s">
        <v>3279</v>
      </c>
      <c r="J331" s="39" t="s">
        <v>3280</v>
      </c>
      <c r="K331" s="44" t="s">
        <v>5164</v>
      </c>
      <c r="L331" s="44" t="s">
        <v>4288</v>
      </c>
      <c r="M331" s="44"/>
    </row>
    <row r="332" spans="1:14" ht="60" customHeight="1" x14ac:dyDescent="0.25">
      <c r="A332" s="32">
        <v>2011</v>
      </c>
      <c r="B332" s="32"/>
      <c r="C332" s="32"/>
      <c r="D332" s="32" t="s">
        <v>2538</v>
      </c>
      <c r="E332" s="32" t="s">
        <v>4027</v>
      </c>
      <c r="F332" s="32" t="s">
        <v>3192</v>
      </c>
      <c r="G332" s="36" t="s">
        <v>2465</v>
      </c>
      <c r="H332" s="32" t="s">
        <v>4028</v>
      </c>
      <c r="I332" s="32" t="s">
        <v>4029</v>
      </c>
      <c r="J332" s="39" t="s">
        <v>4030</v>
      </c>
      <c r="K332" s="52" t="s">
        <v>5164</v>
      </c>
      <c r="L332" s="44" t="s">
        <v>4288</v>
      </c>
      <c r="M332" s="44"/>
    </row>
    <row r="333" spans="1:14" ht="60" customHeight="1" x14ac:dyDescent="0.25">
      <c r="A333" s="32"/>
      <c r="B333" s="32"/>
      <c r="C333" s="32"/>
      <c r="D333" s="32" t="s">
        <v>3426</v>
      </c>
      <c r="E333" s="32" t="s">
        <v>3426</v>
      </c>
      <c r="F333" s="32" t="s">
        <v>3211</v>
      </c>
      <c r="G333" s="34" t="s">
        <v>2484</v>
      </c>
      <c r="H333" s="32" t="s">
        <v>3414</v>
      </c>
      <c r="I333" s="73" t="s">
        <v>3415</v>
      </c>
      <c r="J333" s="39" t="s">
        <v>3416</v>
      </c>
      <c r="K333" s="44" t="s">
        <v>5164</v>
      </c>
      <c r="L333" s="44" t="s">
        <v>4304</v>
      </c>
      <c r="M333" s="44"/>
      <c r="N333" s="45" t="s">
        <v>4303</v>
      </c>
    </row>
    <row r="334" spans="1:14" ht="60" customHeight="1" x14ac:dyDescent="0.25">
      <c r="A334" s="32"/>
      <c r="B334" s="32"/>
      <c r="C334" s="32"/>
      <c r="D334" s="32" t="s">
        <v>3419</v>
      </c>
      <c r="E334" s="32" t="s">
        <v>3419</v>
      </c>
      <c r="F334" s="32" t="s">
        <v>3211</v>
      </c>
      <c r="G334" s="34" t="s">
        <v>2484</v>
      </c>
      <c r="H334" s="32" t="s">
        <v>3414</v>
      </c>
      <c r="I334" s="32" t="s">
        <v>3415</v>
      </c>
      <c r="J334" s="39" t="s">
        <v>3416</v>
      </c>
      <c r="K334" s="44" t="s">
        <v>5164</v>
      </c>
      <c r="L334" s="44" t="s">
        <v>4304</v>
      </c>
      <c r="M334" s="44"/>
      <c r="N334" s="45" t="s">
        <v>4303</v>
      </c>
    </row>
    <row r="335" spans="1:14" ht="60" customHeight="1" x14ac:dyDescent="0.25">
      <c r="A335" s="32"/>
      <c r="B335" s="32">
        <v>19</v>
      </c>
      <c r="C335" s="32"/>
      <c r="D335" s="32" t="s">
        <v>3419</v>
      </c>
      <c r="E335" s="32" t="s">
        <v>3419</v>
      </c>
      <c r="F335" s="32" t="s">
        <v>3211</v>
      </c>
      <c r="G335" s="34" t="s">
        <v>2854</v>
      </c>
      <c r="H335" s="32" t="s">
        <v>3429</v>
      </c>
      <c r="I335" s="32" t="s">
        <v>3430</v>
      </c>
      <c r="J335" s="39" t="s">
        <v>3431</v>
      </c>
      <c r="K335" s="44" t="s">
        <v>5164</v>
      </c>
      <c r="L335" s="44" t="s">
        <v>4304</v>
      </c>
      <c r="M335" s="44"/>
      <c r="N335" s="45" t="s">
        <v>4303</v>
      </c>
    </row>
    <row r="336" spans="1:14" ht="60" customHeight="1" x14ac:dyDescent="0.25">
      <c r="A336" s="32"/>
      <c r="B336" s="32"/>
      <c r="C336" s="32"/>
      <c r="D336" s="32" t="s">
        <v>3422</v>
      </c>
      <c r="E336" s="32" t="s">
        <v>3423</v>
      </c>
      <c r="F336" s="32" t="s">
        <v>3211</v>
      </c>
      <c r="G336" s="34" t="s">
        <v>2484</v>
      </c>
      <c r="H336" s="32" t="s">
        <v>3414</v>
      </c>
      <c r="I336" s="32" t="s">
        <v>3415</v>
      </c>
      <c r="J336" s="39" t="s">
        <v>3416</v>
      </c>
      <c r="K336" s="44" t="s">
        <v>5164</v>
      </c>
      <c r="L336" s="44" t="s">
        <v>4304</v>
      </c>
      <c r="M336" s="44"/>
      <c r="N336" s="45" t="s">
        <v>4303</v>
      </c>
    </row>
    <row r="337" spans="1:14" ht="45" customHeight="1" x14ac:dyDescent="0.25">
      <c r="A337" s="32"/>
      <c r="B337" s="32"/>
      <c r="C337" s="32"/>
      <c r="D337" s="32" t="s">
        <v>3422</v>
      </c>
      <c r="E337" s="32" t="s">
        <v>3423</v>
      </c>
      <c r="F337" s="32" t="s">
        <v>3211</v>
      </c>
      <c r="G337" s="34" t="s">
        <v>2854</v>
      </c>
      <c r="H337" s="32" t="s">
        <v>3429</v>
      </c>
      <c r="I337" s="32" t="s">
        <v>3430</v>
      </c>
      <c r="J337" s="39" t="s">
        <v>3431</v>
      </c>
      <c r="K337" s="44" t="s">
        <v>5164</v>
      </c>
      <c r="L337" s="44" t="s">
        <v>4304</v>
      </c>
      <c r="M337" s="44"/>
      <c r="N337" s="45" t="s">
        <v>4303</v>
      </c>
    </row>
    <row r="338" spans="1:14" ht="45" customHeight="1" x14ac:dyDescent="0.25">
      <c r="A338" s="32"/>
      <c r="B338" s="32"/>
      <c r="C338" s="32"/>
      <c r="D338" s="32" t="s">
        <v>3424</v>
      </c>
      <c r="E338" s="32" t="s">
        <v>3425</v>
      </c>
      <c r="F338" s="32" t="s">
        <v>3192</v>
      </c>
      <c r="G338" s="34" t="s">
        <v>2484</v>
      </c>
      <c r="H338" s="32" t="s">
        <v>3414</v>
      </c>
      <c r="I338" s="32" t="s">
        <v>3415</v>
      </c>
      <c r="J338" s="39" t="s">
        <v>3416</v>
      </c>
      <c r="K338" s="44" t="s">
        <v>5164</v>
      </c>
      <c r="L338" s="44" t="s">
        <v>4304</v>
      </c>
      <c r="M338" s="44"/>
      <c r="N338" s="45" t="s">
        <v>4303</v>
      </c>
    </row>
    <row r="339" spans="1:14" ht="45" customHeight="1" x14ac:dyDescent="0.25">
      <c r="A339" s="32"/>
      <c r="B339" s="32"/>
      <c r="C339" s="32"/>
      <c r="D339" s="32" t="s">
        <v>3417</v>
      </c>
      <c r="E339" s="32" t="s">
        <v>3418</v>
      </c>
      <c r="F339" s="32" t="s">
        <v>3192</v>
      </c>
      <c r="G339" s="34" t="s">
        <v>2484</v>
      </c>
      <c r="H339" s="32" t="s">
        <v>3414</v>
      </c>
      <c r="I339" s="32" t="s">
        <v>3415</v>
      </c>
      <c r="J339" s="39" t="s">
        <v>3416</v>
      </c>
      <c r="K339" s="44" t="s">
        <v>5164</v>
      </c>
      <c r="L339" s="44" t="s">
        <v>4304</v>
      </c>
      <c r="M339" s="44"/>
      <c r="N339" s="45" t="s">
        <v>4303</v>
      </c>
    </row>
    <row r="340" spans="1:14" ht="45" customHeight="1" x14ac:dyDescent="0.25">
      <c r="A340" s="32"/>
      <c r="B340" s="32">
        <v>18</v>
      </c>
      <c r="C340" s="32"/>
      <c r="D340" s="32" t="s">
        <v>3417</v>
      </c>
      <c r="E340" s="32" t="s">
        <v>3418</v>
      </c>
      <c r="F340" s="32" t="s">
        <v>3192</v>
      </c>
      <c r="G340" s="34" t="s">
        <v>2854</v>
      </c>
      <c r="H340" s="32" t="s">
        <v>3429</v>
      </c>
      <c r="I340" s="32" t="s">
        <v>3430</v>
      </c>
      <c r="J340" s="39" t="s">
        <v>3431</v>
      </c>
      <c r="K340" s="44" t="s">
        <v>5164</v>
      </c>
      <c r="L340" s="44" t="s">
        <v>4304</v>
      </c>
      <c r="M340" s="44"/>
      <c r="N340" s="45" t="s">
        <v>4303</v>
      </c>
    </row>
    <row r="341" spans="1:14" ht="60" customHeight="1" x14ac:dyDescent="0.25">
      <c r="A341" s="31">
        <v>1999</v>
      </c>
      <c r="B341" s="31">
        <v>28</v>
      </c>
      <c r="D341" s="31" t="s">
        <v>3544</v>
      </c>
      <c r="E341" s="31" t="s">
        <v>3545</v>
      </c>
      <c r="F341" s="31" t="s">
        <v>3192</v>
      </c>
      <c r="G341" s="36" t="s">
        <v>2473</v>
      </c>
      <c r="H341" s="31" t="s">
        <v>3546</v>
      </c>
      <c r="I341" s="31" t="s">
        <v>3547</v>
      </c>
      <c r="J341" s="39" t="s">
        <v>3548</v>
      </c>
      <c r="K341" s="44" t="s">
        <v>5164</v>
      </c>
      <c r="L341" s="44" t="s">
        <v>4304</v>
      </c>
      <c r="M341" s="44"/>
      <c r="N341" s="45" t="s">
        <v>4303</v>
      </c>
    </row>
    <row r="342" spans="1:14" ht="60" customHeight="1" x14ac:dyDescent="0.25">
      <c r="A342" s="32"/>
      <c r="B342" s="32"/>
      <c r="C342" s="32"/>
      <c r="D342" s="32" t="s">
        <v>3427</v>
      </c>
      <c r="E342" s="32" t="s">
        <v>3428</v>
      </c>
      <c r="F342" s="32" t="s">
        <v>3211</v>
      </c>
      <c r="G342" s="34" t="s">
        <v>2484</v>
      </c>
      <c r="H342" s="32" t="s">
        <v>3414</v>
      </c>
      <c r="I342" s="32" t="s">
        <v>3415</v>
      </c>
      <c r="J342" s="39" t="s">
        <v>3416</v>
      </c>
      <c r="K342" s="44" t="s">
        <v>5164</v>
      </c>
      <c r="L342" s="44" t="s">
        <v>4304</v>
      </c>
      <c r="M342" s="44"/>
      <c r="N342" s="45" t="s">
        <v>4303</v>
      </c>
    </row>
    <row r="343" spans="1:14" ht="60" customHeight="1" x14ac:dyDescent="0.25">
      <c r="A343" s="32"/>
      <c r="B343" s="32"/>
      <c r="C343" s="32"/>
      <c r="D343" s="32" t="s">
        <v>3420</v>
      </c>
      <c r="E343" s="32" t="s">
        <v>3421</v>
      </c>
      <c r="F343" s="32" t="s">
        <v>3192</v>
      </c>
      <c r="G343" s="34" t="s">
        <v>2484</v>
      </c>
      <c r="H343" s="32" t="s">
        <v>3414</v>
      </c>
      <c r="I343" s="32" t="s">
        <v>3415</v>
      </c>
      <c r="J343" s="39" t="s">
        <v>3416</v>
      </c>
      <c r="K343" s="44" t="s">
        <v>5164</v>
      </c>
      <c r="L343" s="44" t="s">
        <v>4304</v>
      </c>
      <c r="M343" s="44"/>
      <c r="N343" s="45" t="s">
        <v>4303</v>
      </c>
    </row>
    <row r="344" spans="1:14" ht="45" customHeight="1" x14ac:dyDescent="0.25">
      <c r="A344" s="32">
        <v>1993</v>
      </c>
      <c r="B344" s="32"/>
      <c r="C344" s="32"/>
      <c r="D344" s="32" t="s">
        <v>3412</v>
      </c>
      <c r="E344" s="32" t="s">
        <v>3413</v>
      </c>
      <c r="F344" s="32" t="s">
        <v>3192</v>
      </c>
      <c r="G344" s="34" t="s">
        <v>2484</v>
      </c>
      <c r="H344" s="32" t="s">
        <v>3414</v>
      </c>
      <c r="I344" s="32" t="s">
        <v>3415</v>
      </c>
      <c r="J344" s="39" t="s">
        <v>3416</v>
      </c>
      <c r="K344" s="44" t="s">
        <v>5164</v>
      </c>
      <c r="L344" s="44" t="s">
        <v>4304</v>
      </c>
      <c r="M344" s="44"/>
      <c r="N344" s="45" t="s">
        <v>4303</v>
      </c>
    </row>
    <row r="345" spans="1:14" ht="45" customHeight="1" x14ac:dyDescent="0.25">
      <c r="A345" s="32">
        <v>1994</v>
      </c>
      <c r="B345" s="32">
        <v>17</v>
      </c>
      <c r="C345" s="32"/>
      <c r="D345" s="32" t="s">
        <v>3412</v>
      </c>
      <c r="E345" s="32" t="s">
        <v>3413</v>
      </c>
      <c r="F345" s="32" t="s">
        <v>3192</v>
      </c>
      <c r="G345" s="34" t="s">
        <v>2854</v>
      </c>
      <c r="H345" s="32" t="s">
        <v>3429</v>
      </c>
      <c r="I345" s="32" t="s">
        <v>3430</v>
      </c>
      <c r="J345" s="39" t="s">
        <v>3431</v>
      </c>
      <c r="K345" s="44" t="s">
        <v>5164</v>
      </c>
      <c r="L345" s="44" t="s">
        <v>4304</v>
      </c>
      <c r="M345" s="44"/>
      <c r="N345" s="45" t="s">
        <v>4303</v>
      </c>
    </row>
    <row r="346" spans="1:14" ht="45" customHeight="1" x14ac:dyDescent="0.25">
      <c r="A346" s="32"/>
      <c r="B346" s="32"/>
      <c r="C346" s="32"/>
      <c r="D346" s="32" t="s">
        <v>1749</v>
      </c>
      <c r="E346" s="32" t="s">
        <v>3465</v>
      </c>
      <c r="F346" s="32" t="s">
        <v>3192</v>
      </c>
      <c r="G346" s="34" t="s">
        <v>2579</v>
      </c>
      <c r="H346" s="32" t="s">
        <v>3460</v>
      </c>
      <c r="I346" s="32" t="s">
        <v>3461</v>
      </c>
      <c r="J346" s="39" t="s">
        <v>3462</v>
      </c>
      <c r="K346" s="44" t="s">
        <v>5164</v>
      </c>
      <c r="L346" s="44" t="s">
        <v>4272</v>
      </c>
      <c r="M346" s="44"/>
    </row>
    <row r="347" spans="1:14" ht="60" customHeight="1" x14ac:dyDescent="0.25">
      <c r="A347" s="31">
        <v>2000</v>
      </c>
      <c r="B347" s="31">
        <v>29</v>
      </c>
      <c r="D347" s="31" t="s">
        <v>3553</v>
      </c>
      <c r="E347" s="31" t="s">
        <v>3554</v>
      </c>
      <c r="F347" s="31" t="s">
        <v>3192</v>
      </c>
      <c r="G347" s="36" t="s">
        <v>2473</v>
      </c>
      <c r="H347" s="31" t="s">
        <v>3555</v>
      </c>
      <c r="I347" s="31" t="s">
        <v>3556</v>
      </c>
      <c r="J347" s="39" t="s">
        <v>3557</v>
      </c>
      <c r="K347" s="44" t="s">
        <v>5164</v>
      </c>
      <c r="L347" s="44" t="s">
        <v>4272</v>
      </c>
      <c r="M347" s="44"/>
      <c r="N347" s="45" t="s">
        <v>4306</v>
      </c>
    </row>
    <row r="348" spans="1:14" ht="60" customHeight="1" x14ac:dyDescent="0.25">
      <c r="A348" s="31">
        <v>2005</v>
      </c>
      <c r="B348" s="31">
        <v>46</v>
      </c>
      <c r="D348" s="31" t="s">
        <v>3695</v>
      </c>
      <c r="E348" s="31" t="s">
        <v>3696</v>
      </c>
      <c r="F348" s="36" t="s">
        <v>3192</v>
      </c>
      <c r="G348" s="36" t="s">
        <v>2473</v>
      </c>
      <c r="H348" s="31" t="s">
        <v>3697</v>
      </c>
      <c r="I348" s="32" t="s">
        <v>3698</v>
      </c>
      <c r="J348" s="39" t="s">
        <v>3699</v>
      </c>
      <c r="K348" s="44" t="s">
        <v>5164</v>
      </c>
      <c r="L348" s="44" t="s">
        <v>4272</v>
      </c>
      <c r="M348" s="44"/>
    </row>
    <row r="349" spans="1:14" ht="60" customHeight="1" x14ac:dyDescent="0.25">
      <c r="A349" s="32"/>
      <c r="B349" s="32"/>
      <c r="C349" s="32"/>
      <c r="D349" s="32" t="s">
        <v>3463</v>
      </c>
      <c r="E349" s="32" t="s">
        <v>3464</v>
      </c>
      <c r="F349" s="32" t="s">
        <v>3211</v>
      </c>
      <c r="G349" s="34" t="s">
        <v>2579</v>
      </c>
      <c r="H349" s="32" t="s">
        <v>3460</v>
      </c>
      <c r="I349" s="32" t="s">
        <v>3461</v>
      </c>
      <c r="J349" s="39" t="s">
        <v>3462</v>
      </c>
      <c r="K349" s="44" t="s">
        <v>5164</v>
      </c>
      <c r="L349" s="44" t="s">
        <v>4272</v>
      </c>
      <c r="M349" s="44"/>
    </row>
    <row r="350" spans="1:14" ht="60" customHeight="1" x14ac:dyDescent="0.25">
      <c r="A350" s="32">
        <v>1996</v>
      </c>
      <c r="B350" s="32"/>
      <c r="C350" s="32"/>
      <c r="D350" s="32" t="s">
        <v>2628</v>
      </c>
      <c r="E350" s="32" t="s">
        <v>3212</v>
      </c>
      <c r="F350" s="32" t="s">
        <v>3192</v>
      </c>
      <c r="G350" s="34" t="s">
        <v>2579</v>
      </c>
      <c r="H350" s="32" t="s">
        <v>3460</v>
      </c>
      <c r="I350" s="32" t="s">
        <v>3461</v>
      </c>
      <c r="J350" s="39" t="s">
        <v>3462</v>
      </c>
      <c r="K350" s="44" t="s">
        <v>5164</v>
      </c>
      <c r="L350" s="44" t="s">
        <v>4272</v>
      </c>
      <c r="M350" s="44"/>
    </row>
    <row r="351" spans="1:14" ht="60" customHeight="1" x14ac:dyDescent="0.25">
      <c r="A351" s="32"/>
      <c r="B351" s="32"/>
      <c r="C351" s="32"/>
      <c r="D351" s="32" t="s">
        <v>3319</v>
      </c>
      <c r="E351" s="32" t="s">
        <v>3468</v>
      </c>
      <c r="F351" s="32" t="s">
        <v>3192</v>
      </c>
      <c r="G351" s="34" t="s">
        <v>2579</v>
      </c>
      <c r="H351" s="32" t="s">
        <v>3460</v>
      </c>
      <c r="I351" s="32" t="s">
        <v>3461</v>
      </c>
      <c r="J351" s="39" t="s">
        <v>3462</v>
      </c>
      <c r="K351" s="44" t="s">
        <v>5164</v>
      </c>
      <c r="L351" s="44" t="s">
        <v>4272</v>
      </c>
      <c r="M351" s="44"/>
    </row>
    <row r="352" spans="1:14" ht="60" customHeight="1" x14ac:dyDescent="0.25">
      <c r="A352" s="32"/>
      <c r="B352" s="32"/>
      <c r="C352" s="32"/>
      <c r="D352" s="32" t="s">
        <v>3516</v>
      </c>
      <c r="E352" s="31" t="s">
        <v>3517</v>
      </c>
      <c r="F352" s="32" t="s">
        <v>3192</v>
      </c>
      <c r="G352" s="34" t="s">
        <v>2484</v>
      </c>
      <c r="H352" s="32" t="s">
        <v>3507</v>
      </c>
      <c r="I352" s="32" t="s">
        <v>3508</v>
      </c>
      <c r="J352" s="39" t="s">
        <v>3509</v>
      </c>
      <c r="K352" s="52" t="s">
        <v>5164</v>
      </c>
      <c r="L352" s="44" t="s">
        <v>4272</v>
      </c>
      <c r="M352" s="44"/>
    </row>
    <row r="353" spans="1:14" ht="60" customHeight="1" x14ac:dyDescent="0.25">
      <c r="A353" s="32"/>
      <c r="B353" s="32"/>
      <c r="C353" s="32"/>
      <c r="D353" s="32" t="s">
        <v>3510</v>
      </c>
      <c r="E353" s="31" t="s">
        <v>3511</v>
      </c>
      <c r="F353" s="32" t="s">
        <v>3192</v>
      </c>
      <c r="G353" s="34" t="s">
        <v>2484</v>
      </c>
      <c r="H353" s="32" t="s">
        <v>3507</v>
      </c>
      <c r="I353" s="32" t="s">
        <v>3508</v>
      </c>
      <c r="J353" s="39" t="s">
        <v>3509</v>
      </c>
      <c r="K353" s="52" t="s">
        <v>5164</v>
      </c>
      <c r="L353" s="44" t="s">
        <v>4272</v>
      </c>
      <c r="M353" s="44"/>
    </row>
    <row r="354" spans="1:14" ht="45" customHeight="1" x14ac:dyDescent="0.25">
      <c r="A354" s="32">
        <v>1997</v>
      </c>
      <c r="B354" s="32"/>
      <c r="C354" s="32"/>
      <c r="D354" s="32" t="s">
        <v>3505</v>
      </c>
      <c r="E354" s="31" t="s">
        <v>3506</v>
      </c>
      <c r="F354" s="32" t="s">
        <v>3192</v>
      </c>
      <c r="G354" s="34" t="s">
        <v>2484</v>
      </c>
      <c r="H354" s="32" t="s">
        <v>3507</v>
      </c>
      <c r="I354" s="32" t="s">
        <v>3508</v>
      </c>
      <c r="J354" s="39" t="s">
        <v>3509</v>
      </c>
      <c r="K354" s="52" t="s">
        <v>5164</v>
      </c>
      <c r="L354" s="44" t="s">
        <v>4272</v>
      </c>
      <c r="M354" s="44"/>
    </row>
    <row r="355" spans="1:14" ht="45" customHeight="1" x14ac:dyDescent="0.25">
      <c r="A355" s="32">
        <v>2001</v>
      </c>
      <c r="B355" s="32"/>
      <c r="C355" s="32"/>
      <c r="D355" s="32" t="s">
        <v>3578</v>
      </c>
      <c r="E355" s="32" t="s">
        <v>3579</v>
      </c>
      <c r="F355" s="32" t="s">
        <v>3192</v>
      </c>
      <c r="G355" s="34" t="s">
        <v>2484</v>
      </c>
      <c r="H355" s="32" t="s">
        <v>3580</v>
      </c>
      <c r="I355" s="32" t="s">
        <v>3581</v>
      </c>
      <c r="J355" s="39" t="s">
        <v>3582</v>
      </c>
      <c r="K355" s="52" t="s">
        <v>5164</v>
      </c>
      <c r="L355" s="44" t="s">
        <v>4272</v>
      </c>
      <c r="M355" s="44"/>
    </row>
    <row r="356" spans="1:14" ht="60" customHeight="1" x14ac:dyDescent="0.25">
      <c r="A356" s="32"/>
      <c r="B356" s="32"/>
      <c r="C356" s="32"/>
      <c r="D356" s="32" t="s">
        <v>3514</v>
      </c>
      <c r="E356" s="31" t="s">
        <v>3515</v>
      </c>
      <c r="F356" s="32" t="s">
        <v>3192</v>
      </c>
      <c r="G356" s="34" t="s">
        <v>2484</v>
      </c>
      <c r="H356" s="32" t="s">
        <v>3507</v>
      </c>
      <c r="I356" s="32" t="s">
        <v>3508</v>
      </c>
      <c r="J356" s="39" t="s">
        <v>3509</v>
      </c>
      <c r="K356" s="52" t="s">
        <v>5164</v>
      </c>
      <c r="L356" s="44" t="s">
        <v>4272</v>
      </c>
      <c r="M356" s="44"/>
    </row>
    <row r="357" spans="1:14" ht="60" customHeight="1" x14ac:dyDescent="0.25">
      <c r="A357" s="32"/>
      <c r="B357" s="32"/>
      <c r="C357" s="32"/>
      <c r="D357" s="32" t="s">
        <v>3512</v>
      </c>
      <c r="E357" s="31" t="s">
        <v>3513</v>
      </c>
      <c r="F357" s="32" t="s">
        <v>3192</v>
      </c>
      <c r="G357" s="34" t="s">
        <v>2484</v>
      </c>
      <c r="H357" s="32" t="s">
        <v>3507</v>
      </c>
      <c r="I357" s="32" t="s">
        <v>3508</v>
      </c>
      <c r="J357" s="39" t="s">
        <v>3509</v>
      </c>
      <c r="K357" s="52" t="s">
        <v>5164</v>
      </c>
      <c r="L357" s="44" t="s">
        <v>4272</v>
      </c>
      <c r="M357" s="44"/>
    </row>
    <row r="358" spans="1:14" ht="60" customHeight="1" x14ac:dyDescent="0.25">
      <c r="A358" s="32"/>
      <c r="B358" s="32">
        <v>13</v>
      </c>
      <c r="C358" s="32"/>
      <c r="D358" s="32" t="s">
        <v>3376</v>
      </c>
      <c r="E358" s="32" t="s">
        <v>3377</v>
      </c>
      <c r="F358" s="32" t="s">
        <v>3192</v>
      </c>
      <c r="G358" s="34" t="s">
        <v>2579</v>
      </c>
      <c r="H358" s="32" t="s">
        <v>3370</v>
      </c>
      <c r="I358" s="32" t="s">
        <v>3371</v>
      </c>
      <c r="J358" s="39" t="s">
        <v>3372</v>
      </c>
      <c r="K358" s="44" t="s">
        <v>5164</v>
      </c>
      <c r="L358" s="44" t="s">
        <v>3188</v>
      </c>
      <c r="M358" s="44"/>
      <c r="N358" s="32" t="s">
        <v>4275</v>
      </c>
    </row>
    <row r="359" spans="1:14" ht="60" customHeight="1" x14ac:dyDescent="0.25">
      <c r="A359" s="32"/>
      <c r="B359" s="32"/>
      <c r="C359" s="32"/>
      <c r="D359" s="32" t="s">
        <v>3358</v>
      </c>
      <c r="E359" s="32" t="s">
        <v>3373</v>
      </c>
      <c r="F359" s="32" t="s">
        <v>3211</v>
      </c>
      <c r="G359" s="34" t="s">
        <v>2579</v>
      </c>
      <c r="H359" s="32" t="s">
        <v>3370</v>
      </c>
      <c r="I359" s="32" t="s">
        <v>3371</v>
      </c>
      <c r="J359" s="39" t="s">
        <v>3372</v>
      </c>
      <c r="K359" s="44" t="s">
        <v>5164</v>
      </c>
      <c r="L359" s="52" t="s">
        <v>4290</v>
      </c>
      <c r="M359" s="44"/>
      <c r="N359" s="32" t="s">
        <v>4275</v>
      </c>
    </row>
    <row r="360" spans="1:14" ht="60" customHeight="1" x14ac:dyDescent="0.25">
      <c r="A360" s="32"/>
      <c r="B360" s="32"/>
      <c r="C360" s="32"/>
      <c r="D360" s="32" t="s">
        <v>3374</v>
      </c>
      <c r="E360" s="32" t="s">
        <v>3375</v>
      </c>
      <c r="F360" s="32" t="s">
        <v>3192</v>
      </c>
      <c r="G360" s="34" t="s">
        <v>2579</v>
      </c>
      <c r="H360" s="32" t="s">
        <v>3370</v>
      </c>
      <c r="I360" s="32" t="s">
        <v>3371</v>
      </c>
      <c r="J360" s="39" t="s">
        <v>3372</v>
      </c>
      <c r="K360" s="44" t="s">
        <v>5164</v>
      </c>
      <c r="L360" s="52" t="s">
        <v>4290</v>
      </c>
      <c r="M360" s="44"/>
      <c r="N360" s="32" t="s">
        <v>4275</v>
      </c>
    </row>
    <row r="361" spans="1:14" ht="45" x14ac:dyDescent="0.25">
      <c r="A361" s="32"/>
      <c r="B361" s="32">
        <v>14</v>
      </c>
      <c r="C361" s="32"/>
      <c r="D361" s="32" t="s">
        <v>3380</v>
      </c>
      <c r="E361" s="32" t="s">
        <v>3381</v>
      </c>
      <c r="F361" s="32" t="s">
        <v>3192</v>
      </c>
      <c r="G361" s="34" t="s">
        <v>2579</v>
      </c>
      <c r="H361" s="32" t="s">
        <v>3370</v>
      </c>
      <c r="I361" s="32" t="s">
        <v>3371</v>
      </c>
      <c r="J361" s="39" t="s">
        <v>3372</v>
      </c>
      <c r="K361" s="44" t="s">
        <v>5164</v>
      </c>
      <c r="L361" s="52" t="s">
        <v>4290</v>
      </c>
      <c r="M361" s="44"/>
      <c r="N361" s="32" t="s">
        <v>4275</v>
      </c>
    </row>
    <row r="362" spans="1:14" ht="60" customHeight="1" x14ac:dyDescent="0.25">
      <c r="A362" s="32"/>
      <c r="B362" s="32"/>
      <c r="C362" s="32"/>
      <c r="D362" s="32" t="s">
        <v>3378</v>
      </c>
      <c r="E362" s="32" t="s">
        <v>3379</v>
      </c>
      <c r="F362" s="32" t="s">
        <v>3211</v>
      </c>
      <c r="G362" s="34" t="s">
        <v>2579</v>
      </c>
      <c r="H362" s="32" t="s">
        <v>3370</v>
      </c>
      <c r="I362" s="32" t="s">
        <v>3371</v>
      </c>
      <c r="J362" s="39" t="s">
        <v>3372</v>
      </c>
      <c r="K362" s="44" t="s">
        <v>5164</v>
      </c>
      <c r="L362" s="52" t="s">
        <v>4290</v>
      </c>
      <c r="M362" s="44"/>
      <c r="N362" s="32" t="s">
        <v>4275</v>
      </c>
    </row>
    <row r="363" spans="1:14" ht="60" customHeight="1" x14ac:dyDescent="0.25">
      <c r="A363" s="32">
        <v>2008</v>
      </c>
      <c r="B363" s="32">
        <v>75</v>
      </c>
      <c r="C363" s="32"/>
      <c r="D363" s="32" t="s">
        <v>3792</v>
      </c>
      <c r="E363" s="31" t="s">
        <v>3877</v>
      </c>
      <c r="F363" s="31" t="s">
        <v>3329</v>
      </c>
      <c r="G363" s="34" t="s">
        <v>2465</v>
      </c>
      <c r="H363" s="32" t="s">
        <v>3878</v>
      </c>
      <c r="I363" s="32" t="s">
        <v>3879</v>
      </c>
      <c r="J363" s="39" t="s">
        <v>3880</v>
      </c>
      <c r="K363" s="52" t="s">
        <v>5164</v>
      </c>
      <c r="L363" s="44" t="s">
        <v>3188</v>
      </c>
      <c r="M363" s="44"/>
      <c r="N363" s="45" t="s">
        <v>4308</v>
      </c>
    </row>
    <row r="364" spans="1:14" ht="60" customHeight="1" x14ac:dyDescent="0.25">
      <c r="A364" s="32">
        <v>2012</v>
      </c>
      <c r="B364" s="32"/>
      <c r="C364" s="32">
        <v>164</v>
      </c>
      <c r="D364" s="32" t="s">
        <v>2968</v>
      </c>
      <c r="E364" s="32" t="s">
        <v>2969</v>
      </c>
      <c r="F364" s="32" t="s">
        <v>3203</v>
      </c>
      <c r="G364" s="34" t="s">
        <v>2926</v>
      </c>
      <c r="H364" s="32" t="s">
        <v>2970</v>
      </c>
      <c r="I364" s="32" t="s">
        <v>4158</v>
      </c>
      <c r="J364" s="39" t="s">
        <v>4159</v>
      </c>
      <c r="K364" s="44" t="s">
        <v>5164</v>
      </c>
      <c r="L364" s="44" t="s">
        <v>4290</v>
      </c>
      <c r="M364" s="44" t="s">
        <v>89</v>
      </c>
      <c r="N364" s="32" t="s">
        <v>4385</v>
      </c>
    </row>
    <row r="365" spans="1:14" ht="60" customHeight="1" x14ac:dyDescent="0.25">
      <c r="A365" s="31">
        <v>2012</v>
      </c>
      <c r="C365" s="31">
        <v>175</v>
      </c>
      <c r="D365" s="32" t="s">
        <v>2977</v>
      </c>
      <c r="E365" s="32" t="s">
        <v>2978</v>
      </c>
      <c r="F365" s="32" t="s">
        <v>3203</v>
      </c>
      <c r="G365" s="34" t="s">
        <v>2926</v>
      </c>
      <c r="H365" s="32" t="s">
        <v>2979</v>
      </c>
      <c r="I365" s="32" t="s">
        <v>4194</v>
      </c>
      <c r="J365" s="39" t="s">
        <v>4195</v>
      </c>
      <c r="K365" s="44" t="s">
        <v>5164</v>
      </c>
      <c r="L365" s="44" t="s">
        <v>4290</v>
      </c>
      <c r="M365" s="44" t="s">
        <v>233</v>
      </c>
    </row>
    <row r="366" spans="1:14" ht="60" customHeight="1" x14ac:dyDescent="0.25">
      <c r="A366" s="31">
        <v>2012</v>
      </c>
      <c r="C366" s="31">
        <v>189</v>
      </c>
      <c r="D366" s="31" t="s">
        <v>2984</v>
      </c>
      <c r="E366" s="31" t="s">
        <v>2985</v>
      </c>
      <c r="F366" s="31" t="s">
        <v>3203</v>
      </c>
      <c r="G366" s="36" t="s">
        <v>2926</v>
      </c>
      <c r="H366" s="31" t="s">
        <v>2986</v>
      </c>
      <c r="I366" s="31" t="s">
        <v>4235</v>
      </c>
      <c r="J366" s="39" t="s">
        <v>4236</v>
      </c>
      <c r="K366" s="44" t="s">
        <v>5164</v>
      </c>
      <c r="L366" s="44" t="s">
        <v>4290</v>
      </c>
      <c r="M366" s="44" t="s">
        <v>57</v>
      </c>
      <c r="N366" s="32" t="s">
        <v>4381</v>
      </c>
    </row>
    <row r="367" spans="1:14" ht="60" customHeight="1" x14ac:dyDescent="0.25">
      <c r="A367" s="32"/>
      <c r="B367" s="32">
        <v>11</v>
      </c>
      <c r="C367" s="32"/>
      <c r="D367" s="32" t="s">
        <v>3352</v>
      </c>
      <c r="E367" s="32" t="s">
        <v>3353</v>
      </c>
      <c r="F367" s="32" t="s">
        <v>3211</v>
      </c>
      <c r="G367" s="34" t="s">
        <v>3217</v>
      </c>
      <c r="H367" s="32" t="s">
        <v>3346</v>
      </c>
      <c r="I367" s="32" t="s">
        <v>3347</v>
      </c>
      <c r="J367" s="39" t="s">
        <v>3348</v>
      </c>
      <c r="K367" s="44" t="s">
        <v>5164</v>
      </c>
      <c r="L367" s="44" t="s">
        <v>4290</v>
      </c>
      <c r="M367" s="44"/>
      <c r="N367" s="45" t="s">
        <v>4295</v>
      </c>
    </row>
    <row r="368" spans="1:14" ht="60" customHeight="1" x14ac:dyDescent="0.25">
      <c r="A368" s="32"/>
      <c r="B368" s="32"/>
      <c r="C368" s="32"/>
      <c r="D368" s="32" t="s">
        <v>3350</v>
      </c>
      <c r="E368" s="32" t="s">
        <v>3351</v>
      </c>
      <c r="F368" s="32" t="s">
        <v>3211</v>
      </c>
      <c r="G368" s="34" t="s">
        <v>3217</v>
      </c>
      <c r="H368" s="32" t="s">
        <v>3346</v>
      </c>
      <c r="I368" s="32" t="s">
        <v>3347</v>
      </c>
      <c r="J368" s="39" t="s">
        <v>3348</v>
      </c>
      <c r="K368" s="44" t="s">
        <v>5164</v>
      </c>
      <c r="L368" s="44" t="s">
        <v>4290</v>
      </c>
      <c r="M368" s="44"/>
      <c r="N368" s="45" t="s">
        <v>4295</v>
      </c>
    </row>
    <row r="369" spans="1:14" ht="60" customHeight="1" x14ac:dyDescent="0.25">
      <c r="A369" s="31">
        <v>2012</v>
      </c>
      <c r="B369" s="31">
        <v>109</v>
      </c>
      <c r="D369" s="31" t="s">
        <v>4228</v>
      </c>
      <c r="E369" s="31" t="s">
        <v>4229</v>
      </c>
      <c r="F369" s="31" t="s">
        <v>3192</v>
      </c>
      <c r="G369" s="36" t="s">
        <v>2926</v>
      </c>
      <c r="H369" s="31" t="s">
        <v>4230</v>
      </c>
      <c r="I369" s="31" t="s">
        <v>4231</v>
      </c>
      <c r="J369" s="39" t="s">
        <v>4232</v>
      </c>
      <c r="K369" s="44" t="s">
        <v>5164</v>
      </c>
      <c r="L369" s="44" t="s">
        <v>4290</v>
      </c>
      <c r="M369" s="44" t="s">
        <v>233</v>
      </c>
    </row>
    <row r="370" spans="1:14" ht="60" customHeight="1" x14ac:dyDescent="0.25">
      <c r="A370" s="32"/>
      <c r="B370" s="32"/>
      <c r="C370" s="32"/>
      <c r="D370" s="32" t="s">
        <v>3317</v>
      </c>
      <c r="E370" s="32" t="s">
        <v>3318</v>
      </c>
      <c r="F370" s="32" t="s">
        <v>3192</v>
      </c>
      <c r="G370" s="34" t="s">
        <v>3217</v>
      </c>
      <c r="H370" s="32" t="s">
        <v>3346</v>
      </c>
      <c r="I370" s="32" t="s">
        <v>3347</v>
      </c>
      <c r="J370" s="39" t="s">
        <v>3348</v>
      </c>
      <c r="K370" s="44" t="s">
        <v>5164</v>
      </c>
      <c r="L370" s="44" t="s">
        <v>4290</v>
      </c>
      <c r="M370" s="44"/>
      <c r="N370" s="45" t="s">
        <v>4295</v>
      </c>
    </row>
    <row r="371" spans="1:14" ht="60" customHeight="1" x14ac:dyDescent="0.25">
      <c r="A371" s="32">
        <v>2012</v>
      </c>
      <c r="B371" s="32">
        <v>106</v>
      </c>
      <c r="C371" s="32"/>
      <c r="D371" s="32" t="s">
        <v>4160</v>
      </c>
      <c r="E371" s="32" t="s">
        <v>4161</v>
      </c>
      <c r="F371" s="32" t="s">
        <v>3211</v>
      </c>
      <c r="G371" s="34" t="s">
        <v>2926</v>
      </c>
      <c r="H371" s="32" t="s">
        <v>4162</v>
      </c>
      <c r="I371" s="32" t="s">
        <v>4163</v>
      </c>
      <c r="J371" s="39" t="s">
        <v>4164</v>
      </c>
      <c r="K371" s="44" t="s">
        <v>5164</v>
      </c>
      <c r="L371" s="44" t="s">
        <v>4290</v>
      </c>
      <c r="M371" s="44" t="s">
        <v>678</v>
      </c>
      <c r="N371" s="32" t="s">
        <v>4382</v>
      </c>
    </row>
    <row r="372" spans="1:14" ht="60" customHeight="1" x14ac:dyDescent="0.25">
      <c r="A372" s="32"/>
      <c r="B372" s="32">
        <v>98</v>
      </c>
      <c r="C372" s="32"/>
      <c r="D372" s="32" t="s">
        <v>4128</v>
      </c>
      <c r="E372" s="32" t="s">
        <v>4129</v>
      </c>
      <c r="F372" s="32" t="s">
        <v>3211</v>
      </c>
      <c r="G372" s="34" t="s">
        <v>2473</v>
      </c>
      <c r="H372" s="32" t="s">
        <v>4124</v>
      </c>
      <c r="I372" s="73" t="s">
        <v>4125</v>
      </c>
      <c r="J372" s="39" t="s">
        <v>4126</v>
      </c>
      <c r="K372" s="44" t="s">
        <v>5164</v>
      </c>
      <c r="L372" s="44" t="s">
        <v>4290</v>
      </c>
      <c r="M372" s="44"/>
      <c r="N372" s="45" t="s">
        <v>4299</v>
      </c>
    </row>
    <row r="373" spans="1:14" ht="45" x14ac:dyDescent="0.25">
      <c r="A373" s="32">
        <v>2012</v>
      </c>
      <c r="B373" s="32">
        <v>96</v>
      </c>
      <c r="C373" s="32"/>
      <c r="D373" s="32" t="s">
        <v>4123</v>
      </c>
      <c r="E373" s="32" t="s">
        <v>4123</v>
      </c>
      <c r="F373" s="32" t="s">
        <v>3211</v>
      </c>
      <c r="G373" s="34" t="s">
        <v>2473</v>
      </c>
      <c r="H373" s="32" t="s">
        <v>4124</v>
      </c>
      <c r="I373" s="32" t="s">
        <v>4125</v>
      </c>
      <c r="J373" s="39" t="s">
        <v>4126</v>
      </c>
      <c r="K373" s="44" t="s">
        <v>5164</v>
      </c>
      <c r="L373" s="44" t="s">
        <v>4290</v>
      </c>
      <c r="M373" s="44"/>
      <c r="N373" s="45" t="s">
        <v>4299</v>
      </c>
    </row>
    <row r="374" spans="1:14" ht="45" customHeight="1" x14ac:dyDescent="0.25">
      <c r="A374" s="32"/>
      <c r="B374" s="32">
        <v>100</v>
      </c>
      <c r="C374" s="32"/>
      <c r="D374" s="32" t="s">
        <v>4131</v>
      </c>
      <c r="E374" s="32" t="s">
        <v>4131</v>
      </c>
      <c r="F374" s="32" t="s">
        <v>3211</v>
      </c>
      <c r="G374" s="34" t="s">
        <v>2473</v>
      </c>
      <c r="H374" s="32" t="s">
        <v>4124</v>
      </c>
      <c r="I374" s="32" t="s">
        <v>4125</v>
      </c>
      <c r="J374" s="39" t="s">
        <v>4126</v>
      </c>
      <c r="K374" s="44" t="s">
        <v>5164</v>
      </c>
      <c r="L374" s="44" t="s">
        <v>4290</v>
      </c>
      <c r="M374" s="44"/>
      <c r="N374" s="45" t="s">
        <v>4299</v>
      </c>
    </row>
    <row r="375" spans="1:14" ht="45" customHeight="1" x14ac:dyDescent="0.25">
      <c r="A375" s="32"/>
      <c r="B375" s="32">
        <v>97</v>
      </c>
      <c r="C375" s="32"/>
      <c r="D375" s="32" t="s">
        <v>4127</v>
      </c>
      <c r="E375" s="32" t="s">
        <v>4127</v>
      </c>
      <c r="F375" s="32" t="s">
        <v>3211</v>
      </c>
      <c r="G375" s="34" t="s">
        <v>2473</v>
      </c>
      <c r="H375" s="32" t="s">
        <v>4124</v>
      </c>
      <c r="I375" s="32" t="s">
        <v>4125</v>
      </c>
      <c r="J375" s="39" t="s">
        <v>4126</v>
      </c>
      <c r="K375" s="44" t="s">
        <v>5164</v>
      </c>
      <c r="L375" s="44" t="s">
        <v>4290</v>
      </c>
      <c r="M375" s="44"/>
      <c r="N375" s="45" t="s">
        <v>4299</v>
      </c>
    </row>
    <row r="376" spans="1:14" ht="45" customHeight="1" x14ac:dyDescent="0.25">
      <c r="A376" s="32"/>
      <c r="B376" s="32">
        <v>99</v>
      </c>
      <c r="C376" s="32"/>
      <c r="D376" s="32" t="s">
        <v>4130</v>
      </c>
      <c r="E376" s="32" t="s">
        <v>4130</v>
      </c>
      <c r="F376" s="32" t="s">
        <v>3211</v>
      </c>
      <c r="G376" s="34" t="s">
        <v>2473</v>
      </c>
      <c r="H376" s="32" t="s">
        <v>4124</v>
      </c>
      <c r="I376" s="32" t="s">
        <v>4125</v>
      </c>
      <c r="J376" s="39" t="s">
        <v>4126</v>
      </c>
      <c r="K376" s="44" t="s">
        <v>5164</v>
      </c>
      <c r="L376" s="44" t="s">
        <v>4290</v>
      </c>
      <c r="M376" s="44"/>
      <c r="N376" s="45" t="s">
        <v>4299</v>
      </c>
    </row>
    <row r="377" spans="1:14" ht="45" x14ac:dyDescent="0.25">
      <c r="A377" s="32">
        <v>1986</v>
      </c>
      <c r="B377" s="32"/>
      <c r="C377" s="32"/>
      <c r="D377" s="32" t="s">
        <v>3311</v>
      </c>
      <c r="E377" s="32" t="s">
        <v>3345</v>
      </c>
      <c r="F377" s="32" t="s">
        <v>3211</v>
      </c>
      <c r="G377" s="34" t="s">
        <v>3217</v>
      </c>
      <c r="H377" s="32" t="s">
        <v>3346</v>
      </c>
      <c r="I377" s="32" t="s">
        <v>3347</v>
      </c>
      <c r="J377" s="39" t="s">
        <v>3348</v>
      </c>
      <c r="K377" s="44" t="s">
        <v>5164</v>
      </c>
      <c r="L377" s="44" t="s">
        <v>4290</v>
      </c>
      <c r="M377" s="44"/>
      <c r="N377" s="45" t="s">
        <v>4295</v>
      </c>
    </row>
    <row r="378" spans="1:14" ht="60" x14ac:dyDescent="0.25">
      <c r="A378" s="32"/>
      <c r="B378" s="32">
        <v>52</v>
      </c>
      <c r="C378" s="32"/>
      <c r="D378" s="32" t="s">
        <v>3745</v>
      </c>
      <c r="E378" s="32" t="s">
        <v>3746</v>
      </c>
      <c r="F378" s="32" t="s">
        <v>3211</v>
      </c>
      <c r="G378" s="34" t="s">
        <v>3217</v>
      </c>
      <c r="H378" s="32" t="s">
        <v>3738</v>
      </c>
      <c r="I378" s="32" t="s">
        <v>3739</v>
      </c>
      <c r="J378" s="39" t="s">
        <v>3740</v>
      </c>
      <c r="K378" s="44" t="s">
        <v>5164</v>
      </c>
      <c r="L378" s="44" t="s">
        <v>4290</v>
      </c>
      <c r="M378" s="44"/>
    </row>
    <row r="379" spans="1:14" ht="60" customHeight="1" x14ac:dyDescent="0.25">
      <c r="A379" s="32">
        <v>2006</v>
      </c>
      <c r="B379" s="32">
        <v>49</v>
      </c>
      <c r="C379" s="32"/>
      <c r="D379" s="32" t="s">
        <v>3736</v>
      </c>
      <c r="E379" s="32" t="s">
        <v>3737</v>
      </c>
      <c r="F379" s="32" t="s">
        <v>3211</v>
      </c>
      <c r="G379" s="34" t="s">
        <v>3217</v>
      </c>
      <c r="H379" s="32" t="s">
        <v>3738</v>
      </c>
      <c r="I379" s="32" t="s">
        <v>3739</v>
      </c>
      <c r="J379" s="39" t="s">
        <v>3740</v>
      </c>
      <c r="K379" s="44" t="s">
        <v>5164</v>
      </c>
      <c r="L379" s="44" t="s">
        <v>4290</v>
      </c>
      <c r="M379" s="44"/>
    </row>
    <row r="380" spans="1:14" ht="60" customHeight="1" x14ac:dyDescent="0.25">
      <c r="A380" s="32"/>
      <c r="B380" s="32">
        <v>51</v>
      </c>
      <c r="C380" s="32"/>
      <c r="D380" s="32" t="s">
        <v>3743</v>
      </c>
      <c r="E380" s="32" t="s">
        <v>3744</v>
      </c>
      <c r="F380" s="32" t="s">
        <v>3211</v>
      </c>
      <c r="G380" s="34" t="s">
        <v>3217</v>
      </c>
      <c r="H380" s="32" t="s">
        <v>3738</v>
      </c>
      <c r="I380" s="32" t="s">
        <v>3739</v>
      </c>
      <c r="J380" s="39" t="s">
        <v>3740</v>
      </c>
      <c r="K380" s="44" t="s">
        <v>5164</v>
      </c>
      <c r="L380" s="44" t="s">
        <v>4290</v>
      </c>
      <c r="M380" s="44"/>
    </row>
    <row r="381" spans="1:14" ht="45" customHeight="1" x14ac:dyDescent="0.25">
      <c r="A381" s="32"/>
      <c r="B381" s="32">
        <v>50</v>
      </c>
      <c r="C381" s="32"/>
      <c r="D381" s="32" t="s">
        <v>3741</v>
      </c>
      <c r="E381" s="32" t="s">
        <v>3742</v>
      </c>
      <c r="F381" s="32" t="s">
        <v>3211</v>
      </c>
      <c r="G381" s="34" t="s">
        <v>3217</v>
      </c>
      <c r="H381" s="32" t="s">
        <v>3738</v>
      </c>
      <c r="I381" s="32" t="s">
        <v>3739</v>
      </c>
      <c r="J381" s="39" t="s">
        <v>3740</v>
      </c>
      <c r="K381" s="44" t="s">
        <v>5164</v>
      </c>
      <c r="L381" s="44" t="s">
        <v>4290</v>
      </c>
      <c r="M381" s="44"/>
    </row>
    <row r="382" spans="1:14" ht="45" customHeight="1" x14ac:dyDescent="0.25">
      <c r="A382" s="32">
        <v>2012</v>
      </c>
      <c r="B382" s="32"/>
      <c r="C382" s="32"/>
      <c r="D382" s="32" t="s">
        <v>3463</v>
      </c>
      <c r="E382" s="32" t="s">
        <v>4154</v>
      </c>
      <c r="F382" s="31" t="s">
        <v>3211</v>
      </c>
      <c r="G382" s="34" t="s">
        <v>2926</v>
      </c>
      <c r="H382" s="32" t="s">
        <v>4155</v>
      </c>
      <c r="I382" s="32" t="s">
        <v>4156</v>
      </c>
      <c r="J382" s="39" t="s">
        <v>4157</v>
      </c>
      <c r="K382" s="44" t="s">
        <v>5164</v>
      </c>
      <c r="L382" s="44" t="s">
        <v>4290</v>
      </c>
      <c r="M382" s="44" t="s">
        <v>678</v>
      </c>
      <c r="N382" s="32" t="s">
        <v>4374</v>
      </c>
    </row>
    <row r="383" spans="1:14" ht="60" customHeight="1" x14ac:dyDescent="0.25">
      <c r="A383" s="32"/>
      <c r="B383" s="32"/>
      <c r="C383" s="32"/>
      <c r="D383" s="32" t="s">
        <v>3463</v>
      </c>
      <c r="E383" s="32" t="s">
        <v>3464</v>
      </c>
      <c r="F383" s="32" t="s">
        <v>3211</v>
      </c>
      <c r="G383" s="34" t="s">
        <v>2473</v>
      </c>
      <c r="H383" s="32" t="s">
        <v>3469</v>
      </c>
      <c r="I383" s="32" t="s">
        <v>3470</v>
      </c>
      <c r="J383" s="39" t="s">
        <v>3471</v>
      </c>
      <c r="K383" s="44" t="s">
        <v>5164</v>
      </c>
      <c r="L383" s="44" t="s">
        <v>4290</v>
      </c>
      <c r="M383" s="44"/>
      <c r="N383" s="45" t="s">
        <v>4307</v>
      </c>
    </row>
    <row r="384" spans="1:14" ht="60" customHeight="1" x14ac:dyDescent="0.25">
      <c r="A384" s="32">
        <v>2012</v>
      </c>
      <c r="B384" s="32">
        <v>105</v>
      </c>
      <c r="C384" s="32"/>
      <c r="D384" s="32" t="s">
        <v>4149</v>
      </c>
      <c r="E384" s="32" t="s">
        <v>4150</v>
      </c>
      <c r="F384" s="32" t="s">
        <v>3192</v>
      </c>
      <c r="G384" s="34" t="s">
        <v>2926</v>
      </c>
      <c r="H384" s="32" t="s">
        <v>4151</v>
      </c>
      <c r="I384" s="32" t="s">
        <v>4152</v>
      </c>
      <c r="J384" s="39" t="s">
        <v>4153</v>
      </c>
      <c r="K384" s="44" t="s">
        <v>5164</v>
      </c>
      <c r="L384" s="44" t="s">
        <v>4290</v>
      </c>
      <c r="M384" s="44" t="s">
        <v>4363</v>
      </c>
      <c r="N384" s="33" t="s">
        <v>4364</v>
      </c>
    </row>
    <row r="385" spans="1:14" ht="60" customHeight="1" x14ac:dyDescent="0.25">
      <c r="A385" s="32">
        <v>2012</v>
      </c>
      <c r="B385" s="32">
        <v>107</v>
      </c>
      <c r="C385" s="32"/>
      <c r="D385" s="32" t="s">
        <v>4169</v>
      </c>
      <c r="E385" s="32" t="s">
        <v>4170</v>
      </c>
      <c r="F385" s="32" t="s">
        <v>3329</v>
      </c>
      <c r="G385" s="34" t="s">
        <v>2926</v>
      </c>
      <c r="H385" s="32" t="s">
        <v>4171</v>
      </c>
      <c r="I385" s="32" t="s">
        <v>4172</v>
      </c>
      <c r="J385" s="39" t="s">
        <v>4173</v>
      </c>
      <c r="K385" s="44" t="s">
        <v>5164</v>
      </c>
      <c r="L385" s="44" t="s">
        <v>4290</v>
      </c>
      <c r="M385" s="44" t="s">
        <v>89</v>
      </c>
      <c r="N385" s="32" t="s">
        <v>4378</v>
      </c>
    </row>
    <row r="386" spans="1:14" ht="60" customHeight="1" x14ac:dyDescent="0.25">
      <c r="A386" s="32">
        <v>2011</v>
      </c>
      <c r="B386" s="32">
        <v>88</v>
      </c>
      <c r="C386" s="32"/>
      <c r="D386" s="32" t="s">
        <v>4022</v>
      </c>
      <c r="E386" s="32" t="s">
        <v>4023</v>
      </c>
      <c r="F386" s="32" t="s">
        <v>3192</v>
      </c>
      <c r="G386" s="36" t="s">
        <v>2465</v>
      </c>
      <c r="H386" s="32" t="s">
        <v>4024</v>
      </c>
      <c r="I386" s="32" t="s">
        <v>4025</v>
      </c>
      <c r="J386" s="39" t="s">
        <v>4026</v>
      </c>
      <c r="K386" s="44" t="s">
        <v>5164</v>
      </c>
      <c r="L386" s="44" t="s">
        <v>4290</v>
      </c>
      <c r="M386" s="44"/>
      <c r="N386" s="45" t="s">
        <v>4291</v>
      </c>
    </row>
    <row r="387" spans="1:14" ht="60" customHeight="1" x14ac:dyDescent="0.25">
      <c r="A387" s="32"/>
      <c r="B387" s="32"/>
      <c r="C387" s="32"/>
      <c r="D387" s="32" t="s">
        <v>3472</v>
      </c>
      <c r="E387" s="32" t="s">
        <v>3473</v>
      </c>
      <c r="F387" s="32" t="s">
        <v>3192</v>
      </c>
      <c r="G387" s="34" t="s">
        <v>2473</v>
      </c>
      <c r="H387" s="32" t="s">
        <v>3469</v>
      </c>
      <c r="I387" s="32" t="s">
        <v>3470</v>
      </c>
      <c r="J387" s="39" t="s">
        <v>3471</v>
      </c>
      <c r="K387" s="44" t="s">
        <v>5164</v>
      </c>
      <c r="L387" s="44" t="s">
        <v>4290</v>
      </c>
      <c r="M387" s="44"/>
    </row>
    <row r="388" spans="1:14" ht="60" customHeight="1" x14ac:dyDescent="0.25">
      <c r="A388" s="32">
        <v>2012</v>
      </c>
      <c r="B388" s="32">
        <v>94</v>
      </c>
      <c r="C388" s="32"/>
      <c r="D388" s="32" t="s">
        <v>4113</v>
      </c>
      <c r="E388" s="32" t="s">
        <v>4114</v>
      </c>
      <c r="F388" s="32" t="s">
        <v>3192</v>
      </c>
      <c r="G388" s="34" t="s">
        <v>2926</v>
      </c>
      <c r="H388" s="32" t="s">
        <v>4115</v>
      </c>
      <c r="I388" s="32" t="s">
        <v>4116</v>
      </c>
      <c r="J388" s="39" t="s">
        <v>4117</v>
      </c>
      <c r="K388" s="44" t="s">
        <v>5164</v>
      </c>
      <c r="L388" s="44" t="s">
        <v>4290</v>
      </c>
      <c r="M388" s="44" t="s">
        <v>57</v>
      </c>
      <c r="N388" s="32" t="s">
        <v>4369</v>
      </c>
    </row>
    <row r="389" spans="1:14" ht="60" customHeight="1" x14ac:dyDescent="0.25">
      <c r="A389" s="32"/>
      <c r="B389" s="32"/>
      <c r="C389" s="32"/>
      <c r="D389" s="32" t="s">
        <v>3319</v>
      </c>
      <c r="E389" s="32" t="s">
        <v>3320</v>
      </c>
      <c r="F389" s="32" t="s">
        <v>3192</v>
      </c>
      <c r="G389" s="34" t="s">
        <v>3217</v>
      </c>
      <c r="H389" s="32" t="s">
        <v>3346</v>
      </c>
      <c r="I389" s="32" t="s">
        <v>3347</v>
      </c>
      <c r="J389" s="39" t="s">
        <v>3348</v>
      </c>
      <c r="K389" s="44" t="s">
        <v>5164</v>
      </c>
      <c r="L389" s="44" t="s">
        <v>4290</v>
      </c>
      <c r="M389" s="44"/>
      <c r="N389" s="45" t="s">
        <v>4295</v>
      </c>
    </row>
    <row r="390" spans="1:14" ht="60" customHeight="1" x14ac:dyDescent="0.25">
      <c r="A390" s="32">
        <v>2006</v>
      </c>
      <c r="B390" s="32"/>
      <c r="C390" s="32"/>
      <c r="D390" s="32" t="s">
        <v>3747</v>
      </c>
      <c r="E390" s="32" t="s">
        <v>3748</v>
      </c>
      <c r="F390" s="32" t="s">
        <v>3192</v>
      </c>
      <c r="G390" s="34" t="s">
        <v>3217</v>
      </c>
      <c r="H390" s="32" t="s">
        <v>3749</v>
      </c>
      <c r="I390" s="74" t="s">
        <v>3750</v>
      </c>
      <c r="J390" s="35" t="s">
        <v>3751</v>
      </c>
      <c r="K390" s="44" t="s">
        <v>5164</v>
      </c>
      <c r="L390" s="44" t="s">
        <v>4290</v>
      </c>
      <c r="M390" s="44"/>
      <c r="N390" s="45" t="s">
        <v>4298</v>
      </c>
    </row>
    <row r="391" spans="1:14" ht="60" customHeight="1" x14ac:dyDescent="0.25">
      <c r="A391" s="32"/>
      <c r="B391" s="32"/>
      <c r="C391" s="32"/>
      <c r="D391" s="32" t="s">
        <v>3315</v>
      </c>
      <c r="E391" s="32" t="s">
        <v>3349</v>
      </c>
      <c r="F391" s="32" t="s">
        <v>3211</v>
      </c>
      <c r="G391" s="34" t="s">
        <v>3217</v>
      </c>
      <c r="H391" s="32" t="s">
        <v>3346</v>
      </c>
      <c r="I391" s="32" t="s">
        <v>3347</v>
      </c>
      <c r="J391" s="39" t="s">
        <v>3348</v>
      </c>
      <c r="K391" s="44" t="s">
        <v>5164</v>
      </c>
      <c r="L391" s="44" t="s">
        <v>4290</v>
      </c>
      <c r="M391" s="44"/>
      <c r="N391" s="45" t="s">
        <v>4295</v>
      </c>
    </row>
    <row r="392" spans="1:14" ht="60" customHeight="1" x14ac:dyDescent="0.25">
      <c r="A392" s="32">
        <v>1996</v>
      </c>
      <c r="B392" s="32"/>
      <c r="C392" s="32">
        <v>23</v>
      </c>
      <c r="D392" s="32" t="s">
        <v>3490</v>
      </c>
      <c r="E392" s="32" t="s">
        <v>3491</v>
      </c>
      <c r="F392" s="32" t="s">
        <v>3301</v>
      </c>
      <c r="G392" s="34" t="s">
        <v>3492</v>
      </c>
      <c r="H392" s="32" t="s">
        <v>3493</v>
      </c>
      <c r="I392" s="73" t="s">
        <v>3494</v>
      </c>
      <c r="J392" s="39" t="s">
        <v>3495</v>
      </c>
      <c r="K392" s="44" t="s">
        <v>5164</v>
      </c>
      <c r="L392" s="44" t="s">
        <v>4300</v>
      </c>
      <c r="M392" s="44"/>
      <c r="N392" s="45" t="s">
        <v>4303</v>
      </c>
    </row>
    <row r="393" spans="1:14" ht="60" customHeight="1" x14ac:dyDescent="0.25">
      <c r="A393" s="32"/>
      <c r="B393" s="32">
        <v>23</v>
      </c>
      <c r="C393" s="32"/>
      <c r="D393" s="32" t="s">
        <v>3443</v>
      </c>
      <c r="E393" s="32" t="s">
        <v>3439</v>
      </c>
      <c r="F393" s="32" t="s">
        <v>3211</v>
      </c>
      <c r="G393" s="34" t="s">
        <v>2473</v>
      </c>
      <c r="H393" s="32" t="s">
        <v>3440</v>
      </c>
      <c r="I393" s="73" t="s">
        <v>3441</v>
      </c>
      <c r="J393" s="39" t="s">
        <v>3442</v>
      </c>
      <c r="K393" s="44" t="s">
        <v>5164</v>
      </c>
      <c r="L393" s="44" t="s">
        <v>4300</v>
      </c>
      <c r="M393" s="44"/>
      <c r="N393" s="45" t="s">
        <v>4301</v>
      </c>
    </row>
    <row r="394" spans="1:14" ht="60" customHeight="1" x14ac:dyDescent="0.25">
      <c r="A394" s="32">
        <v>1995</v>
      </c>
      <c r="B394" s="32">
        <v>22</v>
      </c>
      <c r="C394" s="32"/>
      <c r="D394" s="32" t="s">
        <v>3313</v>
      </c>
      <c r="E394" s="32" t="s">
        <v>3439</v>
      </c>
      <c r="F394" s="32" t="s">
        <v>3211</v>
      </c>
      <c r="G394" s="34" t="s">
        <v>2473</v>
      </c>
      <c r="H394" s="32" t="s">
        <v>3440</v>
      </c>
      <c r="I394" s="32" t="s">
        <v>3441</v>
      </c>
      <c r="J394" s="39" t="s">
        <v>3442</v>
      </c>
      <c r="K394" s="44" t="s">
        <v>5164</v>
      </c>
      <c r="L394" s="44" t="s">
        <v>4300</v>
      </c>
      <c r="M394" s="44"/>
      <c r="N394" s="45" t="s">
        <v>4301</v>
      </c>
    </row>
    <row r="395" spans="1:14" ht="60" customHeight="1" x14ac:dyDescent="0.25">
      <c r="A395" s="32">
        <v>1993</v>
      </c>
      <c r="B395" s="32"/>
      <c r="C395" s="32"/>
      <c r="D395" s="32" t="s">
        <v>3394</v>
      </c>
      <c r="E395" s="32" t="s">
        <v>3395</v>
      </c>
      <c r="F395" s="32" t="s">
        <v>3192</v>
      </c>
      <c r="G395" s="34" t="s">
        <v>2484</v>
      </c>
      <c r="H395" s="32" t="s">
        <v>3396</v>
      </c>
      <c r="I395" s="32" t="s">
        <v>3397</v>
      </c>
      <c r="J395" s="39" t="s">
        <v>3398</v>
      </c>
      <c r="K395" s="44" t="s">
        <v>5164</v>
      </c>
      <c r="L395" s="44" t="s">
        <v>4300</v>
      </c>
      <c r="M395" s="44"/>
      <c r="N395" s="45" t="s">
        <v>4301</v>
      </c>
    </row>
    <row r="396" spans="1:14" ht="60" customHeight="1" x14ac:dyDescent="0.25">
      <c r="A396" s="32"/>
      <c r="B396" s="32"/>
      <c r="C396" s="32"/>
      <c r="D396" s="32" t="s">
        <v>3399</v>
      </c>
      <c r="E396" s="32" t="s">
        <v>3399</v>
      </c>
      <c r="F396" s="32" t="s">
        <v>3192</v>
      </c>
      <c r="G396" s="34" t="s">
        <v>2484</v>
      </c>
      <c r="H396" s="32" t="s">
        <v>3396</v>
      </c>
      <c r="I396" s="32" t="s">
        <v>3397</v>
      </c>
      <c r="J396" s="39" t="s">
        <v>3398</v>
      </c>
      <c r="K396" s="44" t="s">
        <v>5164</v>
      </c>
      <c r="L396" s="44" t="s">
        <v>4300</v>
      </c>
      <c r="M396" s="44"/>
      <c r="N396" s="45" t="s">
        <v>4302</v>
      </c>
    </row>
    <row r="397" spans="1:14" ht="60" customHeight="1" x14ac:dyDescent="0.25">
      <c r="A397" s="32">
        <v>2009</v>
      </c>
      <c r="B397" s="32"/>
      <c r="C397" s="32">
        <v>117</v>
      </c>
      <c r="D397" s="32" t="s">
        <v>2879</v>
      </c>
      <c r="E397" s="32" t="s">
        <v>2880</v>
      </c>
      <c r="F397" s="32" t="s">
        <v>3203</v>
      </c>
      <c r="G397" s="36" t="s">
        <v>2926</v>
      </c>
      <c r="H397" s="32" t="s">
        <v>2882</v>
      </c>
      <c r="I397" s="65" t="s">
        <v>3964</v>
      </c>
      <c r="J397" s="39" t="s">
        <v>3965</v>
      </c>
      <c r="K397" s="44" t="s">
        <v>5164</v>
      </c>
      <c r="L397" s="44" t="s">
        <v>4274</v>
      </c>
    </row>
    <row r="398" spans="1:14" ht="60" customHeight="1" x14ac:dyDescent="0.25">
      <c r="A398" s="31">
        <v>2008</v>
      </c>
      <c r="B398" s="31">
        <v>76</v>
      </c>
      <c r="D398" s="31" t="s">
        <v>3910</v>
      </c>
      <c r="E398" s="31" t="s">
        <v>3911</v>
      </c>
      <c r="F398" s="31" t="s">
        <v>3192</v>
      </c>
      <c r="G398" s="36" t="s">
        <v>2926</v>
      </c>
      <c r="H398" s="31" t="s">
        <v>3912</v>
      </c>
      <c r="I398" s="31" t="s">
        <v>3913</v>
      </c>
      <c r="J398" s="39" t="s">
        <v>3914</v>
      </c>
      <c r="K398" s="44" t="s">
        <v>5164</v>
      </c>
      <c r="L398" s="44" t="s">
        <v>4274</v>
      </c>
      <c r="M398" s="44" t="s">
        <v>233</v>
      </c>
      <c r="N398" s="45" t="s">
        <v>4330</v>
      </c>
    </row>
    <row r="399" spans="1:14" ht="75" x14ac:dyDescent="0.25">
      <c r="A399" s="32">
        <v>2011</v>
      </c>
      <c r="B399" s="32"/>
      <c r="C399" s="32">
        <v>145</v>
      </c>
      <c r="D399" s="32" t="s">
        <v>3011</v>
      </c>
      <c r="E399" s="32" t="s">
        <v>3012</v>
      </c>
      <c r="F399" s="31" t="s">
        <v>3601</v>
      </c>
      <c r="G399" s="34" t="s">
        <v>2926</v>
      </c>
      <c r="H399" s="32" t="s">
        <v>3013</v>
      </c>
      <c r="I399" s="32" t="s">
        <v>4053</v>
      </c>
      <c r="J399" s="39" t="s">
        <v>4054</v>
      </c>
      <c r="K399" s="44" t="s">
        <v>5165</v>
      </c>
      <c r="L399" s="44" t="s">
        <v>4380</v>
      </c>
      <c r="M399" s="44" t="s">
        <v>57</v>
      </c>
    </row>
    <row r="400" spans="1:14" ht="45" customHeight="1" x14ac:dyDescent="0.25">
      <c r="A400" s="32">
        <v>2012</v>
      </c>
      <c r="B400" s="32"/>
      <c r="C400" s="32">
        <v>167</v>
      </c>
      <c r="D400" s="32" t="s">
        <v>3005</v>
      </c>
      <c r="E400" s="32" t="s">
        <v>3006</v>
      </c>
      <c r="F400" s="32" t="s">
        <v>3264</v>
      </c>
      <c r="G400" s="34" t="s">
        <v>2926</v>
      </c>
      <c r="H400" s="32" t="s">
        <v>3007</v>
      </c>
      <c r="I400" s="32" t="s">
        <v>4178</v>
      </c>
      <c r="J400" s="39" t="s">
        <v>4179</v>
      </c>
      <c r="K400" s="44" t="s">
        <v>5165</v>
      </c>
      <c r="L400" s="44" t="s">
        <v>4390</v>
      </c>
      <c r="M400" s="44" t="s">
        <v>666</v>
      </c>
      <c r="N400" s="32" t="s">
        <v>4391</v>
      </c>
    </row>
    <row r="401" spans="1:14" ht="60" customHeight="1" x14ac:dyDescent="0.25">
      <c r="A401" s="32">
        <v>2012</v>
      </c>
      <c r="B401" s="32"/>
      <c r="C401" s="32">
        <v>174</v>
      </c>
      <c r="D401" s="32" t="s">
        <v>3064</v>
      </c>
      <c r="E401" s="32" t="s">
        <v>3065</v>
      </c>
      <c r="F401" s="32" t="s">
        <v>3243</v>
      </c>
      <c r="G401" s="34" t="s">
        <v>2926</v>
      </c>
      <c r="H401" s="32" t="s">
        <v>3066</v>
      </c>
      <c r="I401" s="32" t="s">
        <v>4192</v>
      </c>
      <c r="J401" s="39" t="s">
        <v>4193</v>
      </c>
      <c r="K401" s="44" t="s">
        <v>5165</v>
      </c>
      <c r="L401" s="44" t="s">
        <v>4388</v>
      </c>
      <c r="M401" s="44" t="s">
        <v>666</v>
      </c>
      <c r="N401" s="32" t="s">
        <v>4389</v>
      </c>
    </row>
    <row r="402" spans="1:14" ht="60" customHeight="1" x14ac:dyDescent="0.25">
      <c r="A402" s="32">
        <v>2011</v>
      </c>
      <c r="B402" s="32"/>
      <c r="C402" s="32">
        <v>146</v>
      </c>
      <c r="D402" s="32" t="s">
        <v>2959</v>
      </c>
      <c r="E402" s="32" t="s">
        <v>2960</v>
      </c>
      <c r="F402" s="32" t="s">
        <v>3203</v>
      </c>
      <c r="G402" s="34" t="s">
        <v>2926</v>
      </c>
      <c r="H402" s="32" t="s">
        <v>2961</v>
      </c>
      <c r="I402" s="32" t="s">
        <v>4055</v>
      </c>
      <c r="J402" s="39" t="s">
        <v>4056</v>
      </c>
      <c r="K402" s="44" t="s">
        <v>5165</v>
      </c>
      <c r="L402" s="44" t="s">
        <v>4375</v>
      </c>
      <c r="M402" s="44" t="s">
        <v>233</v>
      </c>
    </row>
    <row r="403" spans="1:14" ht="60" customHeight="1" x14ac:dyDescent="0.25">
      <c r="A403" s="32">
        <v>2011</v>
      </c>
      <c r="B403" s="32"/>
      <c r="C403" s="32">
        <v>150</v>
      </c>
      <c r="D403" s="32" t="s">
        <v>2962</v>
      </c>
      <c r="E403" s="32" t="s">
        <v>2963</v>
      </c>
      <c r="F403" s="32" t="s">
        <v>3203</v>
      </c>
      <c r="G403" s="34" t="s">
        <v>2926</v>
      </c>
      <c r="H403" s="32" t="s">
        <v>2964</v>
      </c>
      <c r="I403" s="32" t="s">
        <v>4068</v>
      </c>
      <c r="J403" s="39" t="s">
        <v>4069</v>
      </c>
      <c r="K403" s="63" t="s">
        <v>4279</v>
      </c>
      <c r="L403" s="63" t="s">
        <v>4274</v>
      </c>
      <c r="M403" s="44" t="s">
        <v>169</v>
      </c>
      <c r="N403" s="32" t="s">
        <v>4368</v>
      </c>
    </row>
    <row r="404" spans="1:14" ht="45" customHeight="1" x14ac:dyDescent="0.25">
      <c r="A404" s="32">
        <v>1997</v>
      </c>
      <c r="B404" s="32"/>
      <c r="C404" s="32">
        <v>26</v>
      </c>
      <c r="D404" s="32" t="s">
        <v>2889</v>
      </c>
      <c r="E404" s="32" t="s">
        <v>2890</v>
      </c>
      <c r="F404" s="32" t="s">
        <v>3243</v>
      </c>
      <c r="G404" s="34" t="s">
        <v>2504</v>
      </c>
      <c r="H404" s="32" t="s">
        <v>2891</v>
      </c>
      <c r="I404" s="32" t="s">
        <v>3525</v>
      </c>
      <c r="J404" s="39" t="s">
        <v>3526</v>
      </c>
      <c r="K404" s="44" t="s">
        <v>5165</v>
      </c>
      <c r="L404" s="37" t="s">
        <v>2723</v>
      </c>
    </row>
    <row r="405" spans="1:14" ht="45" customHeight="1" x14ac:dyDescent="0.25">
      <c r="A405" s="31">
        <v>1997</v>
      </c>
      <c r="C405" s="31">
        <v>28</v>
      </c>
      <c r="D405" s="31" t="s">
        <v>2892</v>
      </c>
      <c r="E405" s="31" t="s">
        <v>2893</v>
      </c>
      <c r="F405" s="31" t="s">
        <v>3203</v>
      </c>
      <c r="G405" s="36" t="s">
        <v>2473</v>
      </c>
      <c r="H405" s="31" t="s">
        <v>2894</v>
      </c>
      <c r="I405" s="31" t="s">
        <v>3534</v>
      </c>
      <c r="J405" s="39" t="s">
        <v>3535</v>
      </c>
      <c r="K405" s="44" t="s">
        <v>5165</v>
      </c>
      <c r="L405" s="37" t="s">
        <v>2723</v>
      </c>
    </row>
    <row r="406" spans="1:14" ht="60" customHeight="1" x14ac:dyDescent="0.25">
      <c r="A406" s="32">
        <v>2002</v>
      </c>
      <c r="B406" s="32"/>
      <c r="C406" s="32">
        <v>49</v>
      </c>
      <c r="D406" s="32" t="s">
        <v>2732</v>
      </c>
      <c r="E406" s="32" t="s">
        <v>2904</v>
      </c>
      <c r="F406" s="32" t="s">
        <v>3264</v>
      </c>
      <c r="G406" s="36" t="s">
        <v>2465</v>
      </c>
      <c r="H406" s="32" t="s">
        <v>2905</v>
      </c>
      <c r="I406" s="32" t="s">
        <v>3608</v>
      </c>
      <c r="J406" s="39" t="s">
        <v>3609</v>
      </c>
      <c r="K406" s="44" t="s">
        <v>5165</v>
      </c>
      <c r="L406" s="37" t="s">
        <v>2723</v>
      </c>
    </row>
    <row r="407" spans="1:14" ht="60" customHeight="1" x14ac:dyDescent="0.25">
      <c r="A407" s="32">
        <v>2003</v>
      </c>
      <c r="B407" s="32"/>
      <c r="C407" s="32">
        <v>54</v>
      </c>
      <c r="D407" s="32" t="s">
        <v>788</v>
      </c>
      <c r="E407" s="32" t="s">
        <v>2720</v>
      </c>
      <c r="F407" s="32" t="s">
        <v>3243</v>
      </c>
      <c r="G407" s="34" t="s">
        <v>2721</v>
      </c>
      <c r="H407" s="32" t="s">
        <v>2722</v>
      </c>
      <c r="I407" s="32" t="s">
        <v>3635</v>
      </c>
      <c r="J407" s="39" t="s">
        <v>3636</v>
      </c>
      <c r="K407" s="44" t="s">
        <v>5165</v>
      </c>
      <c r="L407" s="37" t="s">
        <v>2723</v>
      </c>
    </row>
    <row r="408" spans="1:14" ht="45" customHeight="1" x14ac:dyDescent="0.25">
      <c r="A408" s="32">
        <v>2004</v>
      </c>
      <c r="B408" s="32"/>
      <c r="C408" s="32">
        <v>59</v>
      </c>
      <c r="D408" s="32" t="s">
        <v>2771</v>
      </c>
      <c r="E408" s="32" t="s">
        <v>2772</v>
      </c>
      <c r="F408" s="32" t="s">
        <v>3203</v>
      </c>
      <c r="G408" s="36" t="s">
        <v>2465</v>
      </c>
      <c r="H408" s="32" t="s">
        <v>2773</v>
      </c>
      <c r="I408" s="32" t="s">
        <v>3681</v>
      </c>
      <c r="J408" s="39" t="s">
        <v>3682</v>
      </c>
      <c r="K408" s="44" t="s">
        <v>5165</v>
      </c>
      <c r="L408" s="37" t="s">
        <v>2723</v>
      </c>
    </row>
    <row r="409" spans="1:14" ht="45" customHeight="1" x14ac:dyDescent="0.25">
      <c r="A409" s="32">
        <v>2006</v>
      </c>
      <c r="B409" s="32"/>
      <c r="C409" s="32">
        <v>77</v>
      </c>
      <c r="D409" s="32" t="s">
        <v>2830</v>
      </c>
      <c r="E409" s="32" t="s">
        <v>2831</v>
      </c>
      <c r="F409" s="32" t="s">
        <v>3301</v>
      </c>
      <c r="G409" s="34" t="s">
        <v>2832</v>
      </c>
      <c r="H409" s="32" t="s">
        <v>2833</v>
      </c>
      <c r="I409" s="32" t="s">
        <v>3802</v>
      </c>
      <c r="J409" s="39" t="s">
        <v>3803</v>
      </c>
      <c r="K409" s="44" t="s">
        <v>5165</v>
      </c>
      <c r="L409" s="37" t="s">
        <v>2723</v>
      </c>
    </row>
    <row r="410" spans="1:14" ht="60" customHeight="1" x14ac:dyDescent="0.25">
      <c r="A410" s="32"/>
      <c r="B410" s="32"/>
      <c r="C410" s="32">
        <v>78</v>
      </c>
      <c r="D410" s="32" t="s">
        <v>2834</v>
      </c>
      <c r="E410" s="32" t="s">
        <v>2835</v>
      </c>
      <c r="F410" s="32" t="s">
        <v>3301</v>
      </c>
      <c r="G410" s="34" t="s">
        <v>2832</v>
      </c>
      <c r="H410" s="32" t="s">
        <v>2833</v>
      </c>
      <c r="I410" s="32" t="s">
        <v>3802</v>
      </c>
      <c r="J410" s="39" t="s">
        <v>3803</v>
      </c>
      <c r="K410" s="44" t="s">
        <v>5165</v>
      </c>
      <c r="L410" s="37" t="s">
        <v>2723</v>
      </c>
    </row>
    <row r="411" spans="1:14" ht="45" customHeight="1" x14ac:dyDescent="0.25">
      <c r="A411" s="32"/>
      <c r="B411" s="32"/>
      <c r="C411" s="32">
        <v>79</v>
      </c>
      <c r="D411" s="32" t="s">
        <v>2836</v>
      </c>
      <c r="E411" s="32" t="s">
        <v>2837</v>
      </c>
      <c r="F411" s="32" t="s">
        <v>3301</v>
      </c>
      <c r="G411" s="34" t="s">
        <v>2832</v>
      </c>
      <c r="H411" s="32" t="s">
        <v>2833</v>
      </c>
      <c r="I411" s="32" t="s">
        <v>3802</v>
      </c>
      <c r="J411" s="39" t="s">
        <v>3803</v>
      </c>
      <c r="K411" s="44" t="s">
        <v>5165</v>
      </c>
      <c r="L411" s="37" t="s">
        <v>2723</v>
      </c>
    </row>
    <row r="412" spans="1:14" ht="45" customHeight="1" x14ac:dyDescent="0.25">
      <c r="A412" s="31">
        <v>2009</v>
      </c>
      <c r="C412" s="31">
        <v>109</v>
      </c>
      <c r="D412" s="31" t="s">
        <v>2815</v>
      </c>
      <c r="E412" s="31" t="s">
        <v>2816</v>
      </c>
      <c r="F412" s="31" t="s">
        <v>3601</v>
      </c>
      <c r="G412" s="36" t="s">
        <v>2473</v>
      </c>
      <c r="H412" s="31" t="s">
        <v>2817</v>
      </c>
      <c r="I412" s="31" t="s">
        <v>3949</v>
      </c>
      <c r="J412" s="39" t="s">
        <v>3950</v>
      </c>
      <c r="K412" s="44" t="s">
        <v>5165</v>
      </c>
      <c r="L412" s="37" t="s">
        <v>2723</v>
      </c>
    </row>
    <row r="413" spans="1:14" ht="60" x14ac:dyDescent="0.25">
      <c r="A413" s="32">
        <v>2010</v>
      </c>
      <c r="B413" s="32"/>
      <c r="C413" s="32">
        <v>126</v>
      </c>
      <c r="D413" s="32" t="s">
        <v>2865</v>
      </c>
      <c r="E413" s="32" t="s">
        <v>2866</v>
      </c>
      <c r="F413" s="32" t="s">
        <v>3301</v>
      </c>
      <c r="G413" s="34" t="s">
        <v>2468</v>
      </c>
      <c r="H413" s="32" t="s">
        <v>2867</v>
      </c>
      <c r="I413" s="32" t="s">
        <v>3990</v>
      </c>
      <c r="J413" s="39" t="s">
        <v>3991</v>
      </c>
      <c r="K413" s="44" t="s">
        <v>5165</v>
      </c>
      <c r="L413" s="37" t="s">
        <v>2723</v>
      </c>
    </row>
    <row r="414" spans="1:14" ht="45" x14ac:dyDescent="0.25">
      <c r="A414" s="32">
        <v>2011</v>
      </c>
      <c r="B414" s="32"/>
      <c r="C414" s="32">
        <v>143</v>
      </c>
      <c r="D414" s="32" t="s">
        <v>1270</v>
      </c>
      <c r="E414" s="32" t="s">
        <v>2868</v>
      </c>
      <c r="F414" s="32" t="s">
        <v>3301</v>
      </c>
      <c r="G414" s="36" t="s">
        <v>2465</v>
      </c>
      <c r="H414" s="32" t="s">
        <v>2869</v>
      </c>
      <c r="I414" s="32" t="s">
        <v>4042</v>
      </c>
      <c r="J414" s="39" t="s">
        <v>4043</v>
      </c>
      <c r="K414" s="44" t="s">
        <v>5165</v>
      </c>
      <c r="L414" s="37" t="s">
        <v>2723</v>
      </c>
    </row>
    <row r="415" spans="1:14" ht="60" customHeight="1" x14ac:dyDescent="0.25">
      <c r="A415" s="32">
        <v>2011</v>
      </c>
      <c r="B415" s="32"/>
      <c r="C415" s="32">
        <v>153</v>
      </c>
      <c r="D415" s="32" t="s">
        <v>2910</v>
      </c>
      <c r="E415" s="32" t="s">
        <v>2911</v>
      </c>
      <c r="F415" s="32" t="s">
        <v>3301</v>
      </c>
      <c r="G415" s="34" t="s">
        <v>2761</v>
      </c>
      <c r="H415" s="32" t="s">
        <v>2912</v>
      </c>
      <c r="I415" s="32" t="s">
        <v>4072</v>
      </c>
      <c r="J415" s="39" t="s">
        <v>4073</v>
      </c>
      <c r="K415" s="44" t="s">
        <v>5165</v>
      </c>
      <c r="L415" s="37" t="s">
        <v>2723</v>
      </c>
    </row>
    <row r="416" spans="1:14" ht="45" x14ac:dyDescent="0.25">
      <c r="A416" s="32">
        <v>2012</v>
      </c>
      <c r="B416" s="32"/>
      <c r="C416" s="32">
        <v>169</v>
      </c>
      <c r="D416" s="32" t="s">
        <v>2870</v>
      </c>
      <c r="E416" s="32" t="s">
        <v>2871</v>
      </c>
      <c r="F416" s="32" t="s">
        <v>3301</v>
      </c>
      <c r="G416" s="36" t="s">
        <v>2465</v>
      </c>
      <c r="H416" s="32" t="s">
        <v>2872</v>
      </c>
      <c r="I416" s="32" t="s">
        <v>4182</v>
      </c>
      <c r="J416" s="39" t="s">
        <v>4183</v>
      </c>
      <c r="K416" s="44" t="s">
        <v>5165</v>
      </c>
      <c r="L416" s="37" t="s">
        <v>2723</v>
      </c>
    </row>
    <row r="417" spans="1:14" ht="60" customHeight="1" x14ac:dyDescent="0.25">
      <c r="A417" s="32">
        <v>2012</v>
      </c>
      <c r="B417" s="32"/>
      <c r="C417" s="32">
        <v>170</v>
      </c>
      <c r="D417" s="32" t="s">
        <v>2873</v>
      </c>
      <c r="E417" s="32" t="s">
        <v>2874</v>
      </c>
      <c r="F417" s="32" t="s">
        <v>3301</v>
      </c>
      <c r="G417" s="36" t="s">
        <v>2465</v>
      </c>
      <c r="H417" s="32" t="s">
        <v>2875</v>
      </c>
      <c r="I417" s="32" t="s">
        <v>4184</v>
      </c>
      <c r="J417" s="39" t="s">
        <v>4185</v>
      </c>
      <c r="K417" s="44" t="s">
        <v>5165</v>
      </c>
      <c r="L417" s="37" t="s">
        <v>2723</v>
      </c>
    </row>
    <row r="418" spans="1:14" ht="45" x14ac:dyDescent="0.25">
      <c r="A418" s="31">
        <v>2012</v>
      </c>
      <c r="C418" s="31">
        <v>180</v>
      </c>
      <c r="D418" s="31" t="s">
        <v>2799</v>
      </c>
      <c r="E418" s="31" t="s">
        <v>2800</v>
      </c>
      <c r="F418" s="31" t="s">
        <v>3264</v>
      </c>
      <c r="G418" s="36" t="s">
        <v>2473</v>
      </c>
      <c r="H418" s="31" t="s">
        <v>2801</v>
      </c>
      <c r="I418" s="31" t="s">
        <v>4216</v>
      </c>
      <c r="J418" s="39" t="s">
        <v>4217</v>
      </c>
      <c r="K418" s="44" t="s">
        <v>5165</v>
      </c>
      <c r="L418" s="37" t="s">
        <v>2723</v>
      </c>
    </row>
    <row r="419" spans="1:14" ht="45" x14ac:dyDescent="0.25">
      <c r="C419" s="31">
        <v>181</v>
      </c>
      <c r="D419" s="31" t="s">
        <v>2808</v>
      </c>
      <c r="E419" s="31" t="s">
        <v>2809</v>
      </c>
      <c r="F419" s="31" t="s">
        <v>3264</v>
      </c>
      <c r="G419" s="36" t="s">
        <v>2473</v>
      </c>
      <c r="H419" s="31" t="s">
        <v>2801</v>
      </c>
      <c r="I419" s="31" t="s">
        <v>4216</v>
      </c>
      <c r="J419" s="39" t="s">
        <v>4217</v>
      </c>
      <c r="K419" s="44" t="s">
        <v>5165</v>
      </c>
      <c r="L419" s="37" t="s">
        <v>2723</v>
      </c>
    </row>
    <row r="420" spans="1:14" ht="60" customHeight="1" x14ac:dyDescent="0.25">
      <c r="A420" s="31">
        <v>2012</v>
      </c>
      <c r="C420" s="31">
        <v>186</v>
      </c>
      <c r="D420" s="31" t="s">
        <v>2856</v>
      </c>
      <c r="E420" s="31" t="s">
        <v>2857</v>
      </c>
      <c r="F420" s="31" t="s">
        <v>3301</v>
      </c>
      <c r="G420" s="36" t="s">
        <v>2854</v>
      </c>
      <c r="H420" s="31" t="s">
        <v>2858</v>
      </c>
      <c r="I420" s="31" t="s">
        <v>4224</v>
      </c>
      <c r="J420" s="39" t="s">
        <v>4225</v>
      </c>
      <c r="K420" s="44" t="s">
        <v>5165</v>
      </c>
      <c r="L420" s="37" t="s">
        <v>2723</v>
      </c>
    </row>
    <row r="421" spans="1:14" ht="45" customHeight="1" x14ac:dyDescent="0.25">
      <c r="A421" s="31">
        <v>2013</v>
      </c>
      <c r="C421" s="31">
        <v>195</v>
      </c>
      <c r="D421" s="31" t="s">
        <v>2876</v>
      </c>
      <c r="E421" s="31" t="s">
        <v>2877</v>
      </c>
      <c r="F421" s="31" t="s">
        <v>3301</v>
      </c>
      <c r="G421" s="36" t="s">
        <v>2488</v>
      </c>
      <c r="H421" s="31" t="s">
        <v>2878</v>
      </c>
      <c r="I421" s="31" t="s">
        <v>4252</v>
      </c>
      <c r="J421" s="39" t="s">
        <v>4253</v>
      </c>
      <c r="K421" s="44" t="s">
        <v>5165</v>
      </c>
      <c r="L421" s="37" t="s">
        <v>2723</v>
      </c>
    </row>
    <row r="422" spans="1:14" ht="45" customHeight="1" x14ac:dyDescent="0.25">
      <c r="A422" s="32">
        <v>2010</v>
      </c>
      <c r="B422" s="32"/>
      <c r="C422" s="32">
        <v>128</v>
      </c>
      <c r="D422" s="32" t="s">
        <v>2945</v>
      </c>
      <c r="E422" s="32" t="s">
        <v>2946</v>
      </c>
      <c r="F422" s="32" t="s">
        <v>3367</v>
      </c>
      <c r="G422" s="34" t="s">
        <v>2926</v>
      </c>
      <c r="H422" s="32" t="s">
        <v>2947</v>
      </c>
      <c r="I422" s="61" t="s">
        <v>3994</v>
      </c>
      <c r="J422" s="39" t="s">
        <v>3995</v>
      </c>
      <c r="K422" s="44" t="s">
        <v>5165</v>
      </c>
      <c r="L422" s="44" t="s">
        <v>3187</v>
      </c>
      <c r="M422" s="44" t="s">
        <v>57</v>
      </c>
      <c r="N422" s="45" t="s">
        <v>4335</v>
      </c>
    </row>
    <row r="423" spans="1:14" ht="72" customHeight="1" x14ac:dyDescent="0.25">
      <c r="A423" s="32">
        <v>2002</v>
      </c>
      <c r="B423" s="32"/>
      <c r="C423" s="32">
        <v>48</v>
      </c>
      <c r="D423" s="32" t="s">
        <v>2786</v>
      </c>
      <c r="E423" s="32" t="s">
        <v>2787</v>
      </c>
      <c r="F423" s="32" t="s">
        <v>3264</v>
      </c>
      <c r="G423" s="36" t="s">
        <v>2473</v>
      </c>
      <c r="H423" s="32" t="s">
        <v>2788</v>
      </c>
      <c r="I423" s="32" t="s">
        <v>3606</v>
      </c>
      <c r="J423" s="39" t="s">
        <v>3607</v>
      </c>
      <c r="K423" s="96" t="s">
        <v>4280</v>
      </c>
      <c r="L423" s="37" t="s">
        <v>2789</v>
      </c>
    </row>
    <row r="424" spans="1:14" ht="45" customHeight="1" x14ac:dyDescent="0.25">
      <c r="A424" s="31">
        <v>2008</v>
      </c>
      <c r="C424" s="31">
        <v>108</v>
      </c>
      <c r="D424" s="31" t="s">
        <v>2790</v>
      </c>
      <c r="E424" s="31" t="s">
        <v>2791</v>
      </c>
      <c r="F424" s="31" t="s">
        <v>3264</v>
      </c>
      <c r="G424" s="36" t="s">
        <v>2484</v>
      </c>
      <c r="H424" s="31" t="s">
        <v>2792</v>
      </c>
      <c r="I424" s="31" t="s">
        <v>3908</v>
      </c>
      <c r="J424" s="39" t="s">
        <v>3909</v>
      </c>
      <c r="K424" s="44" t="s">
        <v>5165</v>
      </c>
      <c r="L424" s="37" t="s">
        <v>2789</v>
      </c>
    </row>
    <row r="425" spans="1:14" ht="60" customHeight="1" x14ac:dyDescent="0.25">
      <c r="A425" s="32">
        <v>2009</v>
      </c>
      <c r="B425" s="32"/>
      <c r="C425" s="32">
        <v>124</v>
      </c>
      <c r="D425" s="32" t="s">
        <v>2793</v>
      </c>
      <c r="E425" s="32" t="s">
        <v>2794</v>
      </c>
      <c r="F425" s="32" t="s">
        <v>3264</v>
      </c>
      <c r="G425" s="36" t="s">
        <v>2484</v>
      </c>
      <c r="H425" s="32" t="s">
        <v>2795</v>
      </c>
      <c r="I425" s="32" t="s">
        <v>3976</v>
      </c>
      <c r="J425" s="39" t="s">
        <v>3977</v>
      </c>
      <c r="K425" s="44" t="s">
        <v>5165</v>
      </c>
      <c r="L425" s="37" t="s">
        <v>2789</v>
      </c>
    </row>
    <row r="426" spans="1:14" ht="60" customHeight="1" x14ac:dyDescent="0.25">
      <c r="A426" s="32" t="s">
        <v>4342</v>
      </c>
      <c r="B426" s="32"/>
      <c r="C426" s="32">
        <v>129</v>
      </c>
      <c r="D426" s="32" t="s">
        <v>2948</v>
      </c>
      <c r="E426" s="32" t="s">
        <v>2949</v>
      </c>
      <c r="F426" s="32" t="s">
        <v>3203</v>
      </c>
      <c r="G426" s="34" t="s">
        <v>2926</v>
      </c>
      <c r="H426" s="32" t="s">
        <v>2947</v>
      </c>
      <c r="I426" s="32" t="s">
        <v>3994</v>
      </c>
      <c r="J426" s="39" t="s">
        <v>3995</v>
      </c>
      <c r="K426" s="44" t="s">
        <v>5165</v>
      </c>
      <c r="L426" s="44" t="s">
        <v>2789</v>
      </c>
      <c r="M426" s="44" t="s">
        <v>57</v>
      </c>
      <c r="N426" s="32" t="s">
        <v>4361</v>
      </c>
    </row>
    <row r="427" spans="1:14" ht="60" customHeight="1" x14ac:dyDescent="0.25">
      <c r="A427" s="31">
        <v>2012</v>
      </c>
      <c r="C427" s="31">
        <v>188</v>
      </c>
      <c r="D427" s="31" t="s">
        <v>2680</v>
      </c>
      <c r="E427" s="31" t="s">
        <v>2681</v>
      </c>
      <c r="F427" s="31" t="s">
        <v>3203</v>
      </c>
      <c r="G427" s="36" t="s">
        <v>2465</v>
      </c>
      <c r="H427" s="31" t="s">
        <v>2682</v>
      </c>
      <c r="I427" s="31" t="s">
        <v>4233</v>
      </c>
      <c r="J427" s="39" t="s">
        <v>4234</v>
      </c>
      <c r="K427" s="44" t="s">
        <v>5165</v>
      </c>
      <c r="L427" s="37" t="s">
        <v>2789</v>
      </c>
    </row>
    <row r="428" spans="1:14" ht="60" customHeight="1" x14ac:dyDescent="0.25">
      <c r="A428" s="31">
        <v>2012</v>
      </c>
      <c r="C428" s="31">
        <v>192</v>
      </c>
      <c r="D428" s="31" t="s">
        <v>2810</v>
      </c>
      <c r="E428" s="31" t="s">
        <v>2811</v>
      </c>
      <c r="F428" s="31" t="s">
        <v>3264</v>
      </c>
      <c r="G428" s="36" t="s">
        <v>2465</v>
      </c>
      <c r="H428" s="32" t="s">
        <v>2812</v>
      </c>
      <c r="I428" s="32" t="s">
        <v>4241</v>
      </c>
      <c r="J428" s="39" t="s">
        <v>4242</v>
      </c>
      <c r="K428" s="44" t="s">
        <v>5165</v>
      </c>
      <c r="L428" s="37" t="s">
        <v>2789</v>
      </c>
    </row>
    <row r="429" spans="1:14" ht="45" customHeight="1" x14ac:dyDescent="0.25">
      <c r="C429" s="31">
        <v>193</v>
      </c>
      <c r="D429" s="31" t="s">
        <v>2813</v>
      </c>
      <c r="E429" s="31" t="s">
        <v>2814</v>
      </c>
      <c r="F429" s="31" t="s">
        <v>3264</v>
      </c>
      <c r="G429" s="36" t="s">
        <v>2465</v>
      </c>
      <c r="H429" s="32" t="s">
        <v>2812</v>
      </c>
      <c r="I429" s="32" t="s">
        <v>4241</v>
      </c>
      <c r="J429" s="39" t="s">
        <v>4242</v>
      </c>
      <c r="K429" s="44" t="s">
        <v>5165</v>
      </c>
      <c r="L429" s="37" t="s">
        <v>2789</v>
      </c>
    </row>
    <row r="430" spans="1:14" ht="45" customHeight="1" x14ac:dyDescent="0.25">
      <c r="A430" s="31">
        <v>2012</v>
      </c>
      <c r="B430" s="31">
        <v>108</v>
      </c>
      <c r="D430" s="31" t="s">
        <v>4196</v>
      </c>
      <c r="E430" s="31" t="s">
        <v>4197</v>
      </c>
      <c r="F430" s="31" t="s">
        <v>3192</v>
      </c>
      <c r="G430" s="36" t="s">
        <v>2926</v>
      </c>
      <c r="H430" s="31" t="s">
        <v>4198</v>
      </c>
      <c r="I430" s="31" t="s">
        <v>4199</v>
      </c>
      <c r="J430" s="39" t="s">
        <v>4200</v>
      </c>
      <c r="K430" s="44" t="s">
        <v>5165</v>
      </c>
      <c r="L430" s="44" t="s">
        <v>2789</v>
      </c>
      <c r="M430" s="44" t="s">
        <v>57</v>
      </c>
      <c r="N430" s="45" t="s">
        <v>4384</v>
      </c>
    </row>
    <row r="431" spans="1:14" ht="45" customHeight="1" x14ac:dyDescent="0.25">
      <c r="A431" s="32">
        <v>2006</v>
      </c>
      <c r="B431" s="32">
        <v>59</v>
      </c>
      <c r="C431" s="32"/>
      <c r="D431" s="32" t="s">
        <v>3783</v>
      </c>
      <c r="E431" s="32" t="s">
        <v>3784</v>
      </c>
      <c r="F431" s="32" t="s">
        <v>3329</v>
      </c>
      <c r="G431" s="36" t="s">
        <v>2655</v>
      </c>
      <c r="H431" s="32" t="s">
        <v>3785</v>
      </c>
      <c r="I431" s="32" t="s">
        <v>3786</v>
      </c>
      <c r="J431" s="39" t="s">
        <v>3787</v>
      </c>
      <c r="K431" s="44" t="s">
        <v>5165</v>
      </c>
      <c r="L431" s="44" t="s">
        <v>2789</v>
      </c>
      <c r="M431" s="44"/>
    </row>
    <row r="432" spans="1:14" ht="60" customHeight="1" x14ac:dyDescent="0.25">
      <c r="A432" s="32">
        <v>2012</v>
      </c>
      <c r="B432" s="32"/>
      <c r="C432" s="32">
        <v>168</v>
      </c>
      <c r="D432" s="32" t="s">
        <v>2974</v>
      </c>
      <c r="E432" s="32" t="s">
        <v>2975</v>
      </c>
      <c r="F432" s="32" t="s">
        <v>3203</v>
      </c>
      <c r="G432" s="34" t="s">
        <v>2926</v>
      </c>
      <c r="H432" s="32" t="s">
        <v>2976</v>
      </c>
      <c r="I432" s="32" t="s">
        <v>4180</v>
      </c>
      <c r="J432" s="39" t="s">
        <v>4181</v>
      </c>
      <c r="K432" s="44" t="s">
        <v>5165</v>
      </c>
      <c r="L432" s="44" t="s">
        <v>4274</v>
      </c>
      <c r="M432" s="44" t="s">
        <v>89</v>
      </c>
      <c r="N432" s="32" t="s">
        <v>4373</v>
      </c>
    </row>
    <row r="433" spans="1:14" ht="60" customHeight="1" x14ac:dyDescent="0.25">
      <c r="A433" s="32">
        <v>2012</v>
      </c>
      <c r="B433" s="32"/>
      <c r="C433" s="32">
        <v>173</v>
      </c>
      <c r="D433" s="32" t="s">
        <v>3061</v>
      </c>
      <c r="E433" s="32" t="s">
        <v>3062</v>
      </c>
      <c r="F433" s="32" t="s">
        <v>3243</v>
      </c>
      <c r="G433" s="34" t="s">
        <v>2926</v>
      </c>
      <c r="H433" s="32" t="s">
        <v>3063</v>
      </c>
      <c r="I433" s="32" t="s">
        <v>4190</v>
      </c>
      <c r="J433" s="39" t="s">
        <v>4191</v>
      </c>
      <c r="K433" s="44" t="s">
        <v>5165</v>
      </c>
      <c r="L433" s="44" t="s">
        <v>4274</v>
      </c>
      <c r="M433" s="44" t="s">
        <v>89</v>
      </c>
      <c r="N433" s="45" t="s">
        <v>4372</v>
      </c>
    </row>
    <row r="434" spans="1:14" ht="60" customHeight="1" x14ac:dyDescent="0.25">
      <c r="A434" s="32">
        <v>2007</v>
      </c>
      <c r="B434" s="32">
        <v>66</v>
      </c>
      <c r="C434" s="32"/>
      <c r="D434" s="32" t="s">
        <v>3845</v>
      </c>
      <c r="E434" s="32" t="s">
        <v>3846</v>
      </c>
      <c r="F434" s="32" t="s">
        <v>3211</v>
      </c>
      <c r="G434" s="34" t="s">
        <v>2926</v>
      </c>
      <c r="H434" s="32" t="s">
        <v>3847</v>
      </c>
      <c r="I434" s="67" t="s">
        <v>3848</v>
      </c>
      <c r="J434" s="39" t="s">
        <v>3849</v>
      </c>
      <c r="K434" s="44" t="s">
        <v>5165</v>
      </c>
      <c r="L434" s="44" t="s">
        <v>4274</v>
      </c>
      <c r="M434" s="44" t="s">
        <v>57</v>
      </c>
      <c r="N434" s="45" t="s">
        <v>4327</v>
      </c>
    </row>
    <row r="435" spans="1:14" ht="60" customHeight="1" x14ac:dyDescent="0.25">
      <c r="A435" s="32">
        <v>1984</v>
      </c>
      <c r="B435" s="32"/>
      <c r="D435" s="32" t="s">
        <v>2821</v>
      </c>
      <c r="E435" s="32" t="s">
        <v>2822</v>
      </c>
      <c r="F435" s="32" t="s">
        <v>3243</v>
      </c>
      <c r="G435" s="34" t="s">
        <v>2804</v>
      </c>
      <c r="H435" s="32" t="s">
        <v>2823</v>
      </c>
      <c r="I435" s="32" t="s">
        <v>3306</v>
      </c>
      <c r="J435" s="35" t="s">
        <v>3307</v>
      </c>
      <c r="K435" s="44" t="s">
        <v>5165</v>
      </c>
      <c r="L435" s="44" t="s">
        <v>4274</v>
      </c>
      <c r="N435" s="45" t="s">
        <v>4320</v>
      </c>
    </row>
  </sheetData>
  <sortState xmlns:xlrd2="http://schemas.microsoft.com/office/spreadsheetml/2017/richdata2" ref="A2:N435">
    <sortCondition ref="K2:K435"/>
    <sortCondition ref="L2:L435"/>
    <sortCondition ref="C2:C435"/>
  </sortState>
  <conditionalFormatting sqref="L421:M421 M419:M420 K423:M423 M422 M424 K425:M426 K428:M1048576 K1:M418">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xr:uid="{00000000-0004-0000-0600-000000000000}"/>
    <hyperlink ref="J120" r:id="rId2" xr:uid="{00000000-0004-0000-0600-000001000000}"/>
    <hyperlink ref="J227" r:id="rId3" xr:uid="{00000000-0004-0000-0600-000002000000}"/>
    <hyperlink ref="J390" r:id="rId4" xr:uid="{00000000-0004-0000-0600-000003000000}"/>
    <hyperlink ref="J230" r:id="rId5" xr:uid="{00000000-0004-0000-0600-000004000000}"/>
    <hyperlink ref="J83" r:id="rId6" xr:uid="{00000000-0004-0000-0600-000005000000}"/>
    <hyperlink ref="J239" r:id="rId7" xr:uid="{00000000-0004-0000-0600-000006000000}"/>
    <hyperlink ref="J131" r:id="rId8" xr:uid="{00000000-0004-0000-0600-000007000000}"/>
    <hyperlink ref="J122" r:id="rId9" xr:uid="{00000000-0004-0000-0600-000008000000}"/>
    <hyperlink ref="J435" r:id="rId10" xr:uid="{00000000-0004-0000-0600-000009000000}"/>
    <hyperlink ref="J204" r:id="rId11" xr:uid="{00000000-0004-0000-0600-00000A000000}"/>
    <hyperlink ref="J191" r:id="rId12" xr:uid="{00000000-0004-0000-0600-00000B000000}"/>
    <hyperlink ref="J249" r:id="rId13" xr:uid="{00000000-0004-0000-0600-00000C000000}"/>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AS200"/>
  <sheetViews>
    <sheetView workbookViewId="0">
      <selection activeCell="O15" sqref="O15"/>
    </sheetView>
  </sheetViews>
  <sheetFormatPr defaultColWidth="8.5703125" defaultRowHeight="15" x14ac:dyDescent="0.25"/>
  <cols>
    <col min="1" max="1" width="23.28515625" customWidth="1"/>
    <col min="23" max="23" width="17.42578125" customWidth="1"/>
  </cols>
  <sheetData>
    <row r="1" spans="1:45" s="7" customFormat="1" x14ac:dyDescent="0.25">
      <c r="A1" s="7" t="s">
        <v>2126</v>
      </c>
      <c r="B1" s="7" t="s">
        <v>2127</v>
      </c>
      <c r="C1" s="7" t="s">
        <v>2128</v>
      </c>
      <c r="D1" s="7" t="s">
        <v>1267</v>
      </c>
      <c r="E1" s="7" t="s">
        <v>1910</v>
      </c>
      <c r="F1" s="7" t="s">
        <v>2129</v>
      </c>
      <c r="G1" s="7" t="s">
        <v>9</v>
      </c>
      <c r="H1" s="7" t="s">
        <v>2130</v>
      </c>
      <c r="I1" s="7" t="s">
        <v>2131</v>
      </c>
      <c r="J1" s="7" t="s">
        <v>2132</v>
      </c>
      <c r="K1" s="7" t="s">
        <v>2133</v>
      </c>
      <c r="L1" s="7" t="s">
        <v>2134</v>
      </c>
      <c r="M1" s="7" t="s">
        <v>2135</v>
      </c>
      <c r="N1" s="7" t="s">
        <v>2136</v>
      </c>
      <c r="O1" s="7" t="s">
        <v>914</v>
      </c>
      <c r="P1" s="7" t="s">
        <v>915</v>
      </c>
      <c r="Q1" s="7" t="s">
        <v>1267</v>
      </c>
      <c r="R1" s="7" t="s">
        <v>2137</v>
      </c>
      <c r="S1" s="7" t="s">
        <v>10</v>
      </c>
      <c r="T1" s="7" t="s">
        <v>2138</v>
      </c>
      <c r="U1" s="7" t="s">
        <v>2139</v>
      </c>
      <c r="V1" s="7" t="s">
        <v>2140</v>
      </c>
      <c r="W1" s="7" t="s">
        <v>2141</v>
      </c>
      <c r="X1" s="7" t="s">
        <v>913</v>
      </c>
      <c r="Y1" s="7" t="s">
        <v>2142</v>
      </c>
      <c r="Z1" s="7" t="s">
        <v>2143</v>
      </c>
      <c r="AA1" s="7" t="s">
        <v>2144</v>
      </c>
      <c r="AB1" s="7" t="s">
        <v>2145</v>
      </c>
      <c r="AC1" s="7" t="s">
        <v>2146</v>
      </c>
      <c r="AD1" s="7" t="s">
        <v>2147</v>
      </c>
      <c r="AE1" s="7" t="s">
        <v>2148</v>
      </c>
      <c r="AF1" s="7" t="s">
        <v>2149</v>
      </c>
      <c r="AG1" s="7" t="s">
        <v>2150</v>
      </c>
      <c r="AH1" s="7" t="s">
        <v>2151</v>
      </c>
      <c r="AI1" s="7" t="s">
        <v>2152</v>
      </c>
      <c r="AJ1" s="7" t="s">
        <v>1119</v>
      </c>
      <c r="AK1" s="7" t="s">
        <v>1120</v>
      </c>
      <c r="AL1" s="7" t="s">
        <v>2153</v>
      </c>
      <c r="AM1" s="7" t="s">
        <v>1121</v>
      </c>
      <c r="AN1" s="7" t="s">
        <v>1122</v>
      </c>
      <c r="AO1" s="7" t="s">
        <v>1123</v>
      </c>
      <c r="AP1" s="7" t="s">
        <v>1124</v>
      </c>
      <c r="AQ1" s="7" t="s">
        <v>2154</v>
      </c>
      <c r="AR1" s="7" t="s">
        <v>1125</v>
      </c>
      <c r="AS1" s="7"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4"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7" customFormat="1" x14ac:dyDescent="0.25">
      <c r="A118" s="17" t="s">
        <v>370</v>
      </c>
      <c r="B118" s="17" t="s">
        <v>370</v>
      </c>
      <c r="C118" s="17" t="s">
        <v>370</v>
      </c>
      <c r="D118" s="17" t="s">
        <v>372</v>
      </c>
      <c r="E118" s="17" t="s">
        <v>959</v>
      </c>
      <c r="F118" s="17">
        <v>2001</v>
      </c>
      <c r="G118" s="17" t="s">
        <v>89</v>
      </c>
      <c r="H118" s="17" t="s">
        <v>370</v>
      </c>
      <c r="I118" s="17">
        <v>1</v>
      </c>
      <c r="J118" s="17">
        <v>1</v>
      </c>
      <c r="K118" s="17">
        <v>1970</v>
      </c>
      <c r="L118" s="17">
        <v>1997</v>
      </c>
      <c r="M118" s="17">
        <v>1</v>
      </c>
      <c r="N118" s="17">
        <v>0</v>
      </c>
      <c r="O118" s="17">
        <v>1</v>
      </c>
      <c r="P118" s="17">
        <v>0</v>
      </c>
      <c r="Q118" s="17" t="s">
        <v>960</v>
      </c>
      <c r="R118" s="17" t="b">
        <f>FALSE()</f>
        <v>0</v>
      </c>
      <c r="S118" s="17" t="s">
        <v>2356</v>
      </c>
      <c r="T118" s="17">
        <v>0.57475072145462003</v>
      </c>
      <c r="U118" s="17">
        <v>1.8099867105484</v>
      </c>
      <c r="V118" s="17" t="s">
        <v>311</v>
      </c>
      <c r="W118" s="17" t="s">
        <v>20</v>
      </c>
      <c r="X118" s="17">
        <v>-1</v>
      </c>
      <c r="Y118" s="17">
        <v>1</v>
      </c>
      <c r="Z118" s="17">
        <v>1</v>
      </c>
      <c r="AA118" s="17">
        <v>1</v>
      </c>
      <c r="AC118" s="17">
        <v>1</v>
      </c>
      <c r="AE118" s="17" t="s">
        <v>2159</v>
      </c>
      <c r="AF118" s="17" t="s">
        <v>2160</v>
      </c>
      <c r="AG118" s="17">
        <v>1</v>
      </c>
      <c r="AH118" s="17">
        <v>0.43541721322319699</v>
      </c>
      <c r="AI118" s="17">
        <v>0.16394807160764499</v>
      </c>
      <c r="AJ118" s="17">
        <v>1.32</v>
      </c>
      <c r="AK118" s="17">
        <v>11.04</v>
      </c>
      <c r="AL118" s="17">
        <v>1</v>
      </c>
      <c r="AM118" s="17" t="s">
        <v>1126</v>
      </c>
      <c r="AN118" s="17" t="s">
        <v>1164</v>
      </c>
      <c r="AO118" s="17" t="s">
        <v>1137</v>
      </c>
      <c r="AP118" s="17" t="s">
        <v>1177</v>
      </c>
      <c r="AR118" s="17"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4"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4"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4"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4"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7" t="s">
        <v>484</v>
      </c>
      <c r="B152" s="7" t="s">
        <v>484</v>
      </c>
      <c r="C152" s="7" t="s">
        <v>484</v>
      </c>
      <c r="D152" s="7" t="s">
        <v>486</v>
      </c>
      <c r="E152" s="7" t="s">
        <v>485</v>
      </c>
      <c r="F152" s="7">
        <v>2004</v>
      </c>
      <c r="G152" s="7" t="s">
        <v>89</v>
      </c>
      <c r="H152" s="7" t="s">
        <v>484</v>
      </c>
      <c r="I152" s="7">
        <v>1</v>
      </c>
      <c r="J152" s="7">
        <v>1</v>
      </c>
      <c r="K152" s="7">
        <v>1963</v>
      </c>
      <c r="L152" s="7">
        <v>2001</v>
      </c>
      <c r="M152" s="7">
        <v>1</v>
      </c>
      <c r="N152" s="7">
        <v>0</v>
      </c>
      <c r="O152" s="7">
        <v>0</v>
      </c>
      <c r="P152" s="7">
        <v>0</v>
      </c>
      <c r="Q152" s="7" t="s">
        <v>1011</v>
      </c>
      <c r="R152" s="7" t="b">
        <f>FALSE()</f>
        <v>0</v>
      </c>
      <c r="S152" s="7" t="s">
        <v>488</v>
      </c>
      <c r="T152" s="7">
        <v>0.60121381282806396</v>
      </c>
      <c r="U152" s="7">
        <v>2.2941126823425302</v>
      </c>
      <c r="V152" s="7" t="s">
        <v>95</v>
      </c>
      <c r="W152" s="7" t="s">
        <v>111</v>
      </c>
      <c r="X152" s="7">
        <v>1</v>
      </c>
      <c r="Y152" s="7">
        <v>1</v>
      </c>
      <c r="Z152" s="7">
        <v>1</v>
      </c>
      <c r="AA152" s="7">
        <v>1</v>
      </c>
      <c r="AB152" s="7"/>
      <c r="AC152" s="7">
        <v>1</v>
      </c>
      <c r="AD152" s="7"/>
      <c r="AE152" s="7" t="s">
        <v>2159</v>
      </c>
      <c r="AF152" s="7" t="s">
        <v>2160</v>
      </c>
      <c r="AG152" s="7">
        <v>1</v>
      </c>
      <c r="AH152" s="7">
        <v>1.3360306951734799</v>
      </c>
      <c r="AI152" s="7">
        <v>1.14705634117126</v>
      </c>
      <c r="AJ152" s="7">
        <v>0.45</v>
      </c>
      <c r="AK152" s="7">
        <v>2</v>
      </c>
      <c r="AL152" s="7">
        <v>1</v>
      </c>
      <c r="AM152" s="7" t="s">
        <v>1126</v>
      </c>
      <c r="AN152" s="7">
        <v>3</v>
      </c>
      <c r="AO152" s="7" t="s">
        <v>1133</v>
      </c>
      <c r="AP152" s="7" t="s">
        <v>1131</v>
      </c>
      <c r="AQ152" s="7"/>
      <c r="AR152" s="7" t="s">
        <v>1193</v>
      </c>
      <c r="AS152" s="7"/>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7"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Andrew Chen</cp:lastModifiedBy>
  <cp:revision>4</cp:revision>
  <dcterms:created xsi:type="dcterms:W3CDTF">2015-06-05T18:17:20Z</dcterms:created>
  <dcterms:modified xsi:type="dcterms:W3CDTF">2021-04-20T14:30:42Z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