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D:\pc_work\CrossSection\"/>
    </mc:Choice>
  </mc:AlternateContent>
  <xr:revisionPtr revIDLastSave="0" documentId="13_ncr:1_{0DAFB1DC-85FB-46F8-B54A-E55695DE6BF2}" xr6:coauthVersionLast="46" xr6:coauthVersionMax="46" xr10:uidLastSave="{00000000-0000-0000-0000-000000000000}"/>
  <bookViews>
    <workbookView xWindow="-28920" yWindow="-75" windowWidth="26460" windowHeight="16440" activeTab="2" xr2:uid="{00000000-000D-0000-FFFF-FFFF00000000}"/>
  </bookViews>
  <sheets>
    <sheet name="readme" sheetId="1" r:id="rId1"/>
    <sheet name="BasicInfo" sheetId="2" r:id="rId2"/>
    <sheet name="AddInfo" sheetId="21" r:id="rId3"/>
    <sheet name="MP" sheetId="8" r:id="rId4"/>
    <sheet name="GHZ" sheetId="9" r:id="rId5"/>
    <sheet name="HXZ" sheetId="7" r:id="rId6"/>
    <sheet name="HLZ" sheetId="20" r:id="rId7"/>
    <sheet name="CZ" sheetId="10" r:id="rId8"/>
  </sheets>
  <definedNames>
    <definedName name="_xlnm._FilterDatabase" localSheetId="2" hidden="1">AddInfo!$E$1:$E$326</definedName>
    <definedName name="_xlnm._FilterDatabase" localSheetId="1" hidden="1">BasicInfo!$H$1:$H$325</definedName>
    <definedName name="_xlnm._FilterDatabase" localSheetId="6" hidden="1">HLZ!$K$1:$L$435</definedName>
    <definedName name="_xlnm._FilterDatabase" localSheetId="5" hidden="1">HXZ!$J$1:$J$462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2" i="7"/>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4" i="8"/>
  <c r="G45" i="8"/>
  <c r="G46"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2" i="8"/>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2" i="2"/>
  <c r="I43" i="8" l="1"/>
  <c r="I47" i="8"/>
  <c r="I82" i="8" l="1"/>
  <c r="I17" i="8"/>
  <c r="C156" i="21"/>
  <c r="F156" i="2" s="1"/>
  <c r="C155" i="21"/>
  <c r="F155" i="2" s="1"/>
  <c r="J154" i="21"/>
  <c r="C154" i="21"/>
  <c r="F154" i="2" s="1"/>
  <c r="J153" i="21"/>
  <c r="C153" i="21"/>
  <c r="F153" i="2" l="1"/>
  <c r="H82" i="8"/>
  <c r="C29" i="21"/>
  <c r="F29" i="2" s="1"/>
  <c r="J33" i="21" l="1"/>
  <c r="C33" i="21"/>
  <c r="F33" i="2" s="1"/>
  <c r="C81" i="21"/>
  <c r="F81" i="2" s="1"/>
  <c r="C250" i="21" l="1"/>
  <c r="F250" i="2" s="1"/>
  <c r="I70" i="8"/>
  <c r="I71" i="8"/>
  <c r="I3" i="8"/>
  <c r="I69" i="8"/>
  <c r="I72" i="8"/>
  <c r="I4" i="8"/>
  <c r="I5" i="8"/>
  <c r="I42" i="8"/>
  <c r="I6" i="8"/>
  <c r="I7" i="8"/>
  <c r="I73" i="8"/>
  <c r="I75" i="8"/>
  <c r="I74" i="8"/>
  <c r="I76" i="8"/>
  <c r="I8" i="8"/>
  <c r="I9" i="8"/>
  <c r="I10" i="8"/>
  <c r="I11" i="8"/>
  <c r="I12" i="8"/>
  <c r="I13" i="8"/>
  <c r="I14" i="8"/>
  <c r="I77" i="8"/>
  <c r="I15" i="8"/>
  <c r="I16" i="8"/>
  <c r="I78" i="8"/>
  <c r="I18" i="8"/>
  <c r="I19" i="8"/>
  <c r="I91" i="8"/>
  <c r="I20" i="8"/>
  <c r="I79" i="8"/>
  <c r="I21" i="8"/>
  <c r="I22" i="8"/>
  <c r="I98" i="8"/>
  <c r="I23" i="8"/>
  <c r="I24" i="8"/>
  <c r="I25" i="8"/>
  <c r="I26" i="8"/>
  <c r="I80" i="8"/>
  <c r="I81" i="8"/>
  <c r="I28" i="8"/>
  <c r="I83" i="8"/>
  <c r="I84" i="8"/>
  <c r="I29" i="8"/>
  <c r="I30" i="8"/>
  <c r="I31" i="8"/>
  <c r="I32" i="8"/>
  <c r="I33" i="8"/>
  <c r="I34" i="8"/>
  <c r="I85" i="8"/>
  <c r="I86" i="8"/>
  <c r="I87" i="8"/>
  <c r="I88" i="8"/>
  <c r="I89" i="8"/>
  <c r="I35" i="8"/>
  <c r="I36" i="8"/>
  <c r="I37" i="8"/>
  <c r="I90" i="8"/>
  <c r="I38" i="8"/>
  <c r="I39" i="8"/>
  <c r="I40" i="8"/>
  <c r="I41" i="8"/>
  <c r="I49" i="8"/>
  <c r="I50" i="8"/>
  <c r="I44" i="8"/>
  <c r="I45" i="8"/>
  <c r="I46" i="8"/>
  <c r="I48" i="8"/>
  <c r="I52" i="8"/>
  <c r="I51" i="8"/>
  <c r="I53" i="8"/>
  <c r="I94" i="8"/>
  <c r="I56" i="8"/>
  <c r="I54" i="8"/>
  <c r="I55" i="8"/>
  <c r="I58" i="8"/>
  <c r="I57" i="8"/>
  <c r="I59" i="8"/>
  <c r="I60" i="8"/>
  <c r="I92" i="8"/>
  <c r="I61" i="8"/>
  <c r="I27" i="8"/>
  <c r="I62" i="8"/>
  <c r="I95" i="8"/>
  <c r="I63" i="8"/>
  <c r="I64" i="8"/>
  <c r="I65" i="8"/>
  <c r="I97" i="8"/>
  <c r="I96" i="8"/>
  <c r="I93" i="8"/>
  <c r="I66" i="8"/>
  <c r="I67" i="8"/>
  <c r="I68" i="8"/>
  <c r="I2" i="8"/>
  <c r="J36" i="21" l="1"/>
  <c r="K65" i="21"/>
  <c r="J65" i="21"/>
  <c r="K251" i="21"/>
  <c r="K169" i="21" l="1"/>
  <c r="J244" i="21"/>
  <c r="C200" i="21" l="1"/>
  <c r="F200" i="2" s="1"/>
  <c r="J157" i="21" l="1"/>
  <c r="J177" i="21" l="1"/>
  <c r="K177" i="21"/>
  <c r="C177" i="21"/>
  <c r="F177" i="2" s="1"/>
  <c r="C260" i="21" l="1"/>
  <c r="F260" i="2" s="1"/>
  <c r="C97" i="21"/>
  <c r="F97" i="2" s="1"/>
  <c r="C77" i="21"/>
  <c r="F77" i="2" s="1"/>
  <c r="C78" i="21"/>
  <c r="F78" i="2" s="1"/>
  <c r="C19" i="21"/>
  <c r="C274" i="21"/>
  <c r="C276" i="21"/>
  <c r="F276" i="2" s="1"/>
  <c r="C102" i="21"/>
  <c r="C292" i="21"/>
  <c r="C143" i="21"/>
  <c r="C242" i="21"/>
  <c r="C243" i="21"/>
  <c r="C53" i="21"/>
  <c r="C52" i="21"/>
  <c r="C291" i="21"/>
  <c r="C122" i="21"/>
  <c r="C36" i="21"/>
  <c r="C117" i="21"/>
  <c r="C207" i="21"/>
  <c r="C127" i="21"/>
  <c r="C210" i="21"/>
  <c r="C162" i="21"/>
  <c r="C65" i="21"/>
  <c r="F65" i="2" s="1"/>
  <c r="C66" i="21"/>
  <c r="F66" i="2" s="1"/>
  <c r="C114" i="21"/>
  <c r="F114" i="2" s="1"/>
  <c r="C240" i="21"/>
  <c r="F240" i="2" s="1"/>
  <c r="C241" i="21"/>
  <c r="F241" i="2" s="1"/>
  <c r="C194" i="21"/>
  <c r="F194" i="2" s="1"/>
  <c r="C17" i="21"/>
  <c r="C23" i="21"/>
  <c r="F23" i="2" s="1"/>
  <c r="C56" i="21"/>
  <c r="C103" i="21"/>
  <c r="F103" i="2" s="1"/>
  <c r="C170" i="21"/>
  <c r="C34" i="21"/>
  <c r="F34" i="2" s="1"/>
  <c r="C35" i="21"/>
  <c r="F35" i="2" s="1"/>
  <c r="C218" i="21"/>
  <c r="C227" i="21"/>
  <c r="F227" i="2" s="1"/>
  <c r="C118" i="21"/>
  <c r="C48" i="21"/>
  <c r="C111" i="21"/>
  <c r="C293" i="21"/>
  <c r="C82" i="21"/>
  <c r="C221" i="21"/>
  <c r="F221" i="2" s="1"/>
  <c r="C112" i="21"/>
  <c r="C239" i="21"/>
  <c r="F239" i="2" s="1"/>
  <c r="C205" i="21"/>
  <c r="C190" i="21"/>
  <c r="C131" i="21"/>
  <c r="F131" i="2" s="1"/>
  <c r="C188" i="21"/>
  <c r="F188" i="2" s="1"/>
  <c r="C189" i="21"/>
  <c r="F189" i="2" s="1"/>
  <c r="C49" i="21"/>
  <c r="C54" i="21"/>
  <c r="C63" i="21"/>
  <c r="C67" i="21"/>
  <c r="C75" i="21"/>
  <c r="F75" i="2" s="1"/>
  <c r="C83" i="21"/>
  <c r="F83" i="2" s="1"/>
  <c r="C84" i="21"/>
  <c r="F84" i="2" s="1"/>
  <c r="C90" i="21"/>
  <c r="F90" i="2" s="1"/>
  <c r="C93" i="21"/>
  <c r="F93" i="2" s="1"/>
  <c r="C94" i="21"/>
  <c r="C105" i="21"/>
  <c r="F105" i="2" s="1"/>
  <c r="C106" i="21"/>
  <c r="F106" i="2" s="1"/>
  <c r="C107" i="21"/>
  <c r="F107" i="2" s="1"/>
  <c r="C108" i="21"/>
  <c r="F108" i="2" s="1"/>
  <c r="C125" i="21"/>
  <c r="F125" i="2" s="1"/>
  <c r="C136" i="21"/>
  <c r="F136" i="2" s="1"/>
  <c r="C138" i="21"/>
  <c r="F138" i="2" s="1"/>
  <c r="C142" i="21"/>
  <c r="F142" i="2" s="1"/>
  <c r="C191" i="21"/>
  <c r="F191" i="2" s="1"/>
  <c r="C196" i="21"/>
  <c r="F196" i="2" s="1"/>
  <c r="C197" i="21"/>
  <c r="F197" i="2" s="1"/>
  <c r="C198" i="21"/>
  <c r="F198" i="2" s="1"/>
  <c r="C225" i="21"/>
  <c r="C285" i="21"/>
  <c r="F285" i="2" s="1"/>
  <c r="C290" i="21"/>
  <c r="F290" i="2" s="1"/>
  <c r="C297" i="21"/>
  <c r="C299" i="21"/>
  <c r="C300" i="21"/>
  <c r="F300" i="2" s="1"/>
  <c r="C302" i="21"/>
  <c r="C303" i="21"/>
  <c r="C304" i="21"/>
  <c r="C305" i="21"/>
  <c r="C307" i="21"/>
  <c r="F307" i="2" s="1"/>
  <c r="C314" i="21"/>
  <c r="F314" i="2" s="1"/>
  <c r="C315" i="21"/>
  <c r="F315" i="2" s="1"/>
  <c r="C9" i="21"/>
  <c r="F9" i="2" s="1"/>
  <c r="C10" i="21"/>
  <c r="F10" i="2" s="1"/>
  <c r="C11" i="21"/>
  <c r="F11" i="2" s="1"/>
  <c r="C12" i="21"/>
  <c r="F12" i="2" s="1"/>
  <c r="C13" i="21"/>
  <c r="F13" i="2" s="1"/>
  <c r="C14" i="21"/>
  <c r="F14" i="2" s="1"/>
  <c r="C21" i="21"/>
  <c r="F21" i="2" s="1"/>
  <c r="C40" i="21"/>
  <c r="F40" i="2" s="1"/>
  <c r="C41" i="21"/>
  <c r="F41" i="2" s="1"/>
  <c r="C99" i="21"/>
  <c r="F99" i="2" s="1"/>
  <c r="C116" i="21"/>
  <c r="F116" i="2" s="1"/>
  <c r="C119" i="21"/>
  <c r="F119" i="2" s="1"/>
  <c r="C121" i="21"/>
  <c r="F121" i="2" s="1"/>
  <c r="C124" i="21"/>
  <c r="F124" i="2" s="1"/>
  <c r="C129" i="21"/>
  <c r="F129" i="2" s="1"/>
  <c r="C164" i="21"/>
  <c r="F164" i="2" s="1"/>
  <c r="C172" i="21"/>
  <c r="F172" i="2" s="1"/>
  <c r="C226" i="21"/>
  <c r="F226" i="2" s="1"/>
  <c r="C228" i="21"/>
  <c r="F228" i="2" s="1"/>
  <c r="C253" i="21"/>
  <c r="F253" i="2" s="1"/>
  <c r="C254" i="21"/>
  <c r="F254" i="2" s="1"/>
  <c r="C294" i="21"/>
  <c r="F294" i="2" s="1"/>
  <c r="C301" i="21"/>
  <c r="F301" i="2" s="1"/>
  <c r="C306" i="21"/>
  <c r="F306" i="2" s="1"/>
  <c r="C171" i="21"/>
  <c r="F171" i="2" s="1"/>
  <c r="C173" i="21"/>
  <c r="C174" i="21"/>
  <c r="C175" i="21"/>
  <c r="C176" i="21"/>
  <c r="C113" i="21"/>
  <c r="C309" i="21"/>
  <c r="C15" i="21"/>
  <c r="F15" i="2" s="1"/>
  <c r="C20" i="21"/>
  <c r="F20" i="2" s="1"/>
  <c r="C22" i="21"/>
  <c r="F22" i="2" s="1"/>
  <c r="C24" i="21"/>
  <c r="F24" i="2" s="1"/>
  <c r="C25" i="21"/>
  <c r="C30" i="21"/>
  <c r="F30" i="2" s="1"/>
  <c r="C37" i="21"/>
  <c r="C38" i="21"/>
  <c r="F38" i="2" s="1"/>
  <c r="C39" i="21"/>
  <c r="F39" i="2" s="1"/>
  <c r="C42" i="21"/>
  <c r="F42" i="2" s="1"/>
  <c r="C45" i="21"/>
  <c r="F45" i="2" s="1"/>
  <c r="C51" i="21"/>
  <c r="F51" i="2" s="1"/>
  <c r="C55" i="21"/>
  <c r="C59" i="21"/>
  <c r="F59" i="2" s="1"/>
  <c r="C60" i="21"/>
  <c r="F60" i="2" s="1"/>
  <c r="C62" i="21"/>
  <c r="F62" i="2" s="1"/>
  <c r="C76" i="21"/>
  <c r="F76" i="2" s="1"/>
  <c r="C79" i="21"/>
  <c r="F79" i="2" s="1"/>
  <c r="C88" i="21"/>
  <c r="F88" i="2" s="1"/>
  <c r="C96" i="21"/>
  <c r="F96" i="2" s="1"/>
  <c r="C98" i="21"/>
  <c r="C115" i="21"/>
  <c r="F115" i="2" s="1"/>
  <c r="C123" i="21"/>
  <c r="C160" i="21"/>
  <c r="C163" i="21"/>
  <c r="C166" i="21"/>
  <c r="C169" i="21"/>
  <c r="C183" i="21"/>
  <c r="C185" i="21"/>
  <c r="F185" i="2" s="1"/>
  <c r="C181" i="21"/>
  <c r="F181" i="2" s="1"/>
  <c r="C186" i="21"/>
  <c r="F186" i="2" s="1"/>
  <c r="C182" i="21"/>
  <c r="F182" i="2" s="1"/>
  <c r="C187" i="21"/>
  <c r="F187" i="2" s="1"/>
  <c r="C178" i="21"/>
  <c r="F178" i="2" s="1"/>
  <c r="C179" i="21"/>
  <c r="F179" i="2" s="1"/>
  <c r="C184" i="21"/>
  <c r="F184" i="2" s="1"/>
  <c r="C180" i="21"/>
  <c r="F180" i="2" s="1"/>
  <c r="C201" i="21"/>
  <c r="F201" i="2" s="1"/>
  <c r="C199" i="21"/>
  <c r="F199" i="2" s="1"/>
  <c r="C202" i="21"/>
  <c r="C208" i="21"/>
  <c r="F208" i="2" s="1"/>
  <c r="C209" i="21"/>
  <c r="C213" i="21"/>
  <c r="F213" i="2" s="1"/>
  <c r="C216" i="21"/>
  <c r="C224" i="21"/>
  <c r="C229" i="21"/>
  <c r="F229" i="2" s="1"/>
  <c r="C230" i="21"/>
  <c r="F230" i="2" s="1"/>
  <c r="C231" i="21"/>
  <c r="F231" i="2" s="1"/>
  <c r="C232" i="21"/>
  <c r="C235" i="21"/>
  <c r="F235" i="2" s="1"/>
  <c r="C246" i="21"/>
  <c r="F246" i="2" s="1"/>
  <c r="C245" i="21"/>
  <c r="F245" i="2" s="1"/>
  <c r="C248" i="21"/>
  <c r="F248" i="2" s="1"/>
  <c r="C247" i="21"/>
  <c r="F247" i="2" s="1"/>
  <c r="C251" i="21"/>
  <c r="F251" i="2" s="1"/>
  <c r="C252" i="21"/>
  <c r="C255" i="21"/>
  <c r="C256" i="21"/>
  <c r="C271" i="21"/>
  <c r="F271" i="2" s="1"/>
  <c r="C278" i="21"/>
  <c r="C311" i="21"/>
  <c r="F311" i="2" s="1"/>
  <c r="C313" i="21"/>
  <c r="F313" i="2" s="1"/>
  <c r="C322" i="21"/>
  <c r="F322" i="2" s="1"/>
  <c r="C324" i="21"/>
  <c r="F324" i="2" s="1"/>
  <c r="C325" i="21"/>
  <c r="C31" i="21"/>
  <c r="F31" i="2" s="1"/>
  <c r="C126" i="21"/>
  <c r="F126" i="2" s="1"/>
  <c r="C132" i="21"/>
  <c r="C100" i="21"/>
  <c r="F100" i="2" s="1"/>
  <c r="C101" i="21"/>
  <c r="F101" i="2" s="1"/>
  <c r="C206" i="21"/>
  <c r="C211" i="21"/>
  <c r="F211" i="2" s="1"/>
  <c r="C212" i="21"/>
  <c r="F212" i="2" s="1"/>
  <c r="C236" i="21"/>
  <c r="C238" i="21"/>
  <c r="F238" i="2" s="1"/>
  <c r="C272" i="21"/>
  <c r="F272" i="2" s="1"/>
  <c r="C203" i="21"/>
  <c r="F203" i="2" s="1"/>
  <c r="C204" i="21"/>
  <c r="F204" i="2" s="1"/>
  <c r="C26" i="21"/>
  <c r="F26" i="2" s="1"/>
  <c r="C68" i="21"/>
  <c r="F68" i="2" s="1"/>
  <c r="C70" i="21"/>
  <c r="F70" i="2" s="1"/>
  <c r="C223" i="21"/>
  <c r="F223" i="2" s="1"/>
  <c r="C233" i="21"/>
  <c r="F233" i="2" s="1"/>
  <c r="C234" i="21"/>
  <c r="F234" i="2" s="1"/>
  <c r="C295" i="21"/>
  <c r="F295" i="2" s="1"/>
  <c r="C262" i="21"/>
  <c r="F262" i="2" s="1"/>
  <c r="C263" i="21"/>
  <c r="F263" i="2" s="1"/>
  <c r="C264" i="21"/>
  <c r="F264" i="2" s="1"/>
  <c r="C265" i="21"/>
  <c r="F265" i="2" s="1"/>
  <c r="C266" i="21"/>
  <c r="F266" i="2" s="1"/>
  <c r="C267" i="21"/>
  <c r="F267" i="2" s="1"/>
  <c r="C268" i="21"/>
  <c r="F268" i="2" s="1"/>
  <c r="C269" i="21"/>
  <c r="F269" i="2" s="1"/>
  <c r="C270" i="21"/>
  <c r="F270" i="2" s="1"/>
  <c r="C128" i="21"/>
  <c r="C95" i="21"/>
  <c r="F95" i="2" s="1"/>
  <c r="C85" i="21"/>
  <c r="C86" i="21"/>
  <c r="C157" i="21"/>
  <c r="C249" i="21"/>
  <c r="C159" i="21"/>
  <c r="F159" i="2" s="1"/>
  <c r="C192" i="21"/>
  <c r="F192" i="2" s="1"/>
  <c r="C193" i="21"/>
  <c r="F193" i="2" s="1"/>
  <c r="C72" i="21"/>
  <c r="F72" i="2" s="1"/>
  <c r="C73" i="21"/>
  <c r="F73" i="2" s="1"/>
  <c r="C74" i="21"/>
  <c r="C92" i="21"/>
  <c r="F92" i="2" s="1"/>
  <c r="C165" i="21"/>
  <c r="C244" i="21"/>
  <c r="C296" i="21"/>
  <c r="C310" i="21"/>
  <c r="C323" i="21"/>
  <c r="F323" i="2" s="1"/>
  <c r="C312" i="21"/>
  <c r="C57" i="21"/>
  <c r="C2" i="21"/>
  <c r="C3" i="21"/>
  <c r="F3" i="2" s="1"/>
  <c r="C4" i="21"/>
  <c r="F4" i="2" s="1"/>
  <c r="C5" i="21"/>
  <c r="C6" i="21"/>
  <c r="C7" i="21"/>
  <c r="F7" i="2" s="1"/>
  <c r="C8" i="21"/>
  <c r="F8" i="2" s="1"/>
  <c r="C16" i="21"/>
  <c r="F16" i="2" s="1"/>
  <c r="C18" i="21"/>
  <c r="C130" i="21"/>
  <c r="F130" i="2" s="1"/>
  <c r="C104" i="21"/>
  <c r="F104" i="2" s="1"/>
  <c r="C109" i="21"/>
  <c r="C110" i="21"/>
  <c r="C120" i="21"/>
  <c r="C133" i="21"/>
  <c r="F133" i="2" s="1"/>
  <c r="C135" i="21"/>
  <c r="F135" i="2" s="1"/>
  <c r="C141" i="21"/>
  <c r="C167" i="21"/>
  <c r="F167" i="2" s="1"/>
  <c r="C214" i="21"/>
  <c r="F214" i="2" s="1"/>
  <c r="C273" i="21"/>
  <c r="C280" i="21"/>
  <c r="C281" i="21"/>
  <c r="F281" i="2" s="1"/>
  <c r="C282" i="21"/>
  <c r="F282" i="2" s="1"/>
  <c r="C283" i="21"/>
  <c r="F283" i="2" s="1"/>
  <c r="C284" i="21"/>
  <c r="F284" i="2" s="1"/>
  <c r="C286" i="21"/>
  <c r="F286" i="2" s="1"/>
  <c r="C287" i="21"/>
  <c r="F287" i="2" s="1"/>
  <c r="C288" i="21"/>
  <c r="F288" i="2" s="1"/>
  <c r="C289" i="21"/>
  <c r="F289" i="2" s="1"/>
  <c r="C27" i="21"/>
  <c r="F27" i="2" s="1"/>
  <c r="C28" i="21"/>
  <c r="F28" i="2" s="1"/>
  <c r="C32" i="21"/>
  <c r="C43" i="21"/>
  <c r="F43" i="2" s="1"/>
  <c r="C44" i="21"/>
  <c r="F44" i="2" s="1"/>
  <c r="C46" i="21"/>
  <c r="F46" i="2" s="1"/>
  <c r="C47" i="21"/>
  <c r="F47" i="2" s="1"/>
  <c r="C50" i="21"/>
  <c r="F50" i="2" s="1"/>
  <c r="C58" i="21"/>
  <c r="F58" i="2" s="1"/>
  <c r="C61" i="21"/>
  <c r="F61" i="2" s="1"/>
  <c r="C64" i="21"/>
  <c r="F64" i="2" s="1"/>
  <c r="C69" i="21"/>
  <c r="F69" i="2" s="1"/>
  <c r="C71" i="21"/>
  <c r="F71" i="2" s="1"/>
  <c r="C80" i="21"/>
  <c r="F80" i="2" s="1"/>
  <c r="C87" i="21"/>
  <c r="F87" i="2" s="1"/>
  <c r="C89" i="21"/>
  <c r="F89" i="2" s="1"/>
  <c r="C91" i="21"/>
  <c r="F91" i="2" s="1"/>
  <c r="C134" i="21"/>
  <c r="F134" i="2" s="1"/>
  <c r="C137" i="21"/>
  <c r="F137" i="2" s="1"/>
  <c r="C139" i="21"/>
  <c r="F139" i="2" s="1"/>
  <c r="C140" i="21"/>
  <c r="F140" i="2" s="1"/>
  <c r="C144" i="21"/>
  <c r="F144" i="2" s="1"/>
  <c r="C145" i="21"/>
  <c r="F145" i="2" s="1"/>
  <c r="C146" i="21"/>
  <c r="F146" i="2" s="1"/>
  <c r="C150" i="21"/>
  <c r="F150" i="2" s="1"/>
  <c r="C151" i="21"/>
  <c r="F151" i="2" s="1"/>
  <c r="C152" i="21"/>
  <c r="F152" i="2" s="1"/>
  <c r="C147" i="21"/>
  <c r="F147" i="2" s="1"/>
  <c r="C148" i="21"/>
  <c r="F148" i="2" s="1"/>
  <c r="C149" i="21"/>
  <c r="F149" i="2" s="1"/>
  <c r="C158" i="21"/>
  <c r="F158" i="2" s="1"/>
  <c r="C161" i="21"/>
  <c r="C168" i="21"/>
  <c r="F168" i="2" s="1"/>
  <c r="C195" i="21"/>
  <c r="F195" i="2" s="1"/>
  <c r="C215" i="21"/>
  <c r="F215" i="2" s="1"/>
  <c r="C217" i="21"/>
  <c r="F217" i="2" s="1"/>
  <c r="C219" i="21"/>
  <c r="F219" i="2" s="1"/>
  <c r="C220" i="21"/>
  <c r="F220" i="2" s="1"/>
  <c r="C222" i="21"/>
  <c r="F222" i="2" s="1"/>
  <c r="C237" i="21"/>
  <c r="F237" i="2" s="1"/>
  <c r="C257" i="21"/>
  <c r="F257" i="2" s="1"/>
  <c r="C259" i="21"/>
  <c r="F259" i="2" s="1"/>
  <c r="C261" i="21"/>
  <c r="F261" i="2" s="1"/>
  <c r="C275" i="21"/>
  <c r="F275" i="2" s="1"/>
  <c r="C277" i="21"/>
  <c r="F277" i="2" s="1"/>
  <c r="C279" i="21"/>
  <c r="F279" i="2" s="1"/>
  <c r="C298" i="21"/>
  <c r="F298" i="2" s="1"/>
  <c r="C308" i="21"/>
  <c r="F308" i="2" s="1"/>
  <c r="C316" i="21"/>
  <c r="F316" i="2" s="1"/>
  <c r="C317" i="21"/>
  <c r="F317" i="2" s="1"/>
  <c r="C318" i="21"/>
  <c r="F318" i="2" s="1"/>
  <c r="C319" i="21"/>
  <c r="F319" i="2" s="1"/>
  <c r="C320" i="21"/>
  <c r="F320" i="2" s="1"/>
  <c r="C321" i="21"/>
  <c r="F321" i="2" s="1"/>
  <c r="C258" i="21"/>
  <c r="F258" i="2" s="1"/>
  <c r="J102" i="21"/>
  <c r="J243" i="21"/>
  <c r="J242" i="21"/>
  <c r="H13" i="8" l="1"/>
  <c r="F74" i="2"/>
  <c r="H55" i="8"/>
  <c r="F256" i="2"/>
  <c r="H37" i="8"/>
  <c r="F202" i="2"/>
  <c r="F183" i="2"/>
  <c r="H35" i="8"/>
  <c r="H89" i="8"/>
  <c r="F176" i="2"/>
  <c r="H16" i="8"/>
  <c r="F94" i="2"/>
  <c r="F67" i="2"/>
  <c r="H12" i="8"/>
  <c r="H14" i="8"/>
  <c r="F82" i="2"/>
  <c r="H50" i="8"/>
  <c r="F218" i="2"/>
  <c r="F117" i="2"/>
  <c r="H21" i="8"/>
  <c r="H51" i="8"/>
  <c r="F243" i="2"/>
  <c r="H57" i="8"/>
  <c r="F274" i="2"/>
  <c r="H3" i="8"/>
  <c r="F17" i="2"/>
  <c r="F36" i="2"/>
  <c r="H42" i="8"/>
  <c r="H52" i="8"/>
  <c r="F242" i="2"/>
  <c r="H72" i="8"/>
  <c r="F19" i="2"/>
  <c r="H70" i="8"/>
  <c r="F5" i="2"/>
  <c r="H94" i="8"/>
  <c r="F249" i="2"/>
  <c r="H60" i="8"/>
  <c r="F280" i="2"/>
  <c r="H54" i="8"/>
  <c r="F255" i="2"/>
  <c r="H5" i="8"/>
  <c r="F32" i="2"/>
  <c r="H58" i="8"/>
  <c r="F273" i="2"/>
  <c r="F120" i="2"/>
  <c r="H98" i="8"/>
  <c r="H15" i="8"/>
  <c r="F86" i="2"/>
  <c r="H48" i="8"/>
  <c r="F236" i="2"/>
  <c r="F132" i="2"/>
  <c r="H80" i="8"/>
  <c r="H49" i="8"/>
  <c r="F216" i="2"/>
  <c r="H33" i="8"/>
  <c r="F166" i="2"/>
  <c r="H87" i="8"/>
  <c r="F174" i="2"/>
  <c r="H96" i="8"/>
  <c r="F305" i="2"/>
  <c r="H95" i="8"/>
  <c r="F297" i="2"/>
  <c r="F54" i="2"/>
  <c r="H76" i="8"/>
  <c r="H90" i="8"/>
  <c r="F205" i="2"/>
  <c r="F111" i="2"/>
  <c r="H20" i="8"/>
  <c r="F162" i="2"/>
  <c r="H30" i="8"/>
  <c r="H23" i="8"/>
  <c r="F122" i="2"/>
  <c r="H28" i="8"/>
  <c r="F143" i="2"/>
  <c r="H88" i="8"/>
  <c r="F175" i="2"/>
  <c r="H27" i="8"/>
  <c r="F293" i="2"/>
  <c r="H62" i="8"/>
  <c r="F296" i="2"/>
  <c r="H56" i="8"/>
  <c r="F252" i="2"/>
  <c r="H29" i="8"/>
  <c r="F161" i="2"/>
  <c r="H19" i="8"/>
  <c r="F110" i="2"/>
  <c r="H2" i="8"/>
  <c r="F2" i="2"/>
  <c r="F244" i="2"/>
  <c r="H53" i="8"/>
  <c r="F85" i="2"/>
  <c r="H77" i="8"/>
  <c r="H46" i="8"/>
  <c r="F232" i="2"/>
  <c r="H31" i="8"/>
  <c r="F163" i="2"/>
  <c r="H8" i="8"/>
  <c r="F55" i="2"/>
  <c r="H6" i="8"/>
  <c r="F37" i="2"/>
  <c r="H86" i="8"/>
  <c r="F173" i="2"/>
  <c r="H97" i="8"/>
  <c r="F304" i="2"/>
  <c r="F49" i="2"/>
  <c r="H73" i="8"/>
  <c r="H7" i="8"/>
  <c r="F48" i="2"/>
  <c r="H85" i="8"/>
  <c r="F170" i="2"/>
  <c r="H41" i="8"/>
  <c r="F210" i="2"/>
  <c r="H92" i="8"/>
  <c r="F291" i="2"/>
  <c r="H61" i="8"/>
  <c r="F292" i="2"/>
  <c r="H69" i="8"/>
  <c r="F18" i="2"/>
  <c r="H66" i="8"/>
  <c r="F310" i="2"/>
  <c r="H83" i="8"/>
  <c r="F157" i="2"/>
  <c r="H34" i="8"/>
  <c r="F169" i="2"/>
  <c r="H63" i="8"/>
  <c r="F299" i="2"/>
  <c r="F190" i="2"/>
  <c r="H36" i="8"/>
  <c r="H18" i="8"/>
  <c r="F109" i="2"/>
  <c r="H10" i="8"/>
  <c r="F57" i="2"/>
  <c r="F165" i="2"/>
  <c r="H32" i="8"/>
  <c r="H59" i="8"/>
  <c r="F278" i="2"/>
  <c r="H40" i="8"/>
  <c r="F209" i="2"/>
  <c r="H84" i="8"/>
  <c r="F160" i="2"/>
  <c r="H93" i="8"/>
  <c r="F309" i="2"/>
  <c r="H65" i="8"/>
  <c r="F303" i="2"/>
  <c r="H91" i="8"/>
  <c r="F112" i="2"/>
  <c r="H22" i="8"/>
  <c r="F118" i="2"/>
  <c r="H25" i="8"/>
  <c r="F127" i="2"/>
  <c r="H75" i="8"/>
  <c r="F52" i="2"/>
  <c r="H78" i="8"/>
  <c r="F102" i="2"/>
  <c r="H44" i="8"/>
  <c r="F224" i="2"/>
  <c r="H17" i="8"/>
  <c r="F98" i="2"/>
  <c r="F63" i="2"/>
  <c r="H11" i="8"/>
  <c r="H81" i="8"/>
  <c r="F141" i="2"/>
  <c r="F6" i="2"/>
  <c r="H71" i="8"/>
  <c r="H67" i="8"/>
  <c r="F312" i="2"/>
  <c r="H26" i="8"/>
  <c r="F128" i="2"/>
  <c r="H38" i="8"/>
  <c r="F206" i="2"/>
  <c r="H68" i="8"/>
  <c r="F325" i="2"/>
  <c r="F123" i="2"/>
  <c r="H24" i="8"/>
  <c r="H4" i="8"/>
  <c r="F25" i="2"/>
  <c r="H79" i="8"/>
  <c r="F113" i="2"/>
  <c r="H64" i="8"/>
  <c r="F302" i="2"/>
  <c r="H45" i="8"/>
  <c r="F225" i="2"/>
  <c r="H9" i="8"/>
  <c r="F56" i="2"/>
  <c r="F207" i="2"/>
  <c r="H39" i="8"/>
  <c r="F53" i="2"/>
  <c r="H74" i="8"/>
  <c r="K314" i="21"/>
  <c r="J272" i="21"/>
  <c r="K161" i="21"/>
  <c r="J143" i="21" l="1"/>
  <c r="J132" i="21"/>
  <c r="J128" i="21"/>
  <c r="K127" i="21"/>
  <c r="J122" i="21"/>
  <c r="J170" i="21"/>
  <c r="J117" i="21"/>
  <c r="J115" i="21"/>
  <c r="K114" i="21"/>
  <c r="J113" i="21"/>
  <c r="J292" i="21" l="1"/>
  <c r="J291" i="21"/>
  <c r="K221" i="21"/>
  <c r="J131" i="21" l="1"/>
  <c r="J130" i="21"/>
  <c r="J101" i="21"/>
  <c r="J100" i="21"/>
  <c r="J62" i="21"/>
  <c r="J60" i="21"/>
  <c r="K205" i="21"/>
  <c r="J205" i="21"/>
  <c r="J112" i="21"/>
  <c r="J92" i="21"/>
  <c r="J86" i="21"/>
  <c r="J85" i="21"/>
  <c r="J79" i="21" l="1"/>
  <c r="J57" i="21"/>
  <c r="J312" i="21"/>
  <c r="J31" i="21"/>
  <c r="J17" i="21"/>
  <c r="J323" i="21"/>
  <c r="J55" i="21"/>
  <c r="J210" i="21" l="1"/>
  <c r="M276" i="21"/>
  <c r="M238" i="21"/>
  <c r="M223" i="21"/>
  <c r="O47" i="2" l="1"/>
  <c r="O28" i="2"/>
  <c r="O27" i="2"/>
  <c r="O26" i="2"/>
  <c r="O24" i="2"/>
  <c r="O16" i="2"/>
  <c r="O15" i="2"/>
  <c r="O14" i="2"/>
  <c r="O13" i="2"/>
  <c r="O12" i="2"/>
  <c r="O11" i="2"/>
  <c r="O10" i="2"/>
  <c r="K15" i="21" l="1"/>
  <c r="J15" i="21"/>
  <c r="R200" i="10" l="1"/>
  <c r="R199" i="10"/>
  <c r="AI198" i="10"/>
  <c r="AH198" i="10"/>
  <c r="R198" i="10"/>
  <c r="AI197" i="10"/>
  <c r="AH197" i="10"/>
  <c r="R197" i="10"/>
  <c r="AI196" i="10"/>
  <c r="AH196" i="10"/>
  <c r="R196" i="10"/>
  <c r="AI195" i="10"/>
  <c r="AH195" i="10"/>
  <c r="R195" i="10"/>
  <c r="AI194" i="10"/>
  <c r="AH194" i="10"/>
  <c r="R194" i="10"/>
  <c r="R193" i="10"/>
  <c r="AI192" i="10"/>
  <c r="AH192" i="10"/>
  <c r="R192" i="10"/>
  <c r="AI191" i="10"/>
  <c r="AH191" i="10"/>
  <c r="R191" i="10"/>
  <c r="AI190" i="10"/>
  <c r="AH190" i="10"/>
  <c r="R190" i="10"/>
  <c r="AI189" i="10"/>
  <c r="AH189" i="10"/>
  <c r="R189" i="10"/>
  <c r="AI188" i="10"/>
  <c r="AH188" i="10"/>
  <c r="R188" i="10"/>
  <c r="AR187" i="10"/>
  <c r="AK187" i="10"/>
  <c r="AJ187" i="10"/>
  <c r="AG187" i="10"/>
  <c r="AF187" i="10"/>
  <c r="AE187" i="10"/>
  <c r="X187" i="10"/>
  <c r="U187" i="10"/>
  <c r="T187" i="10"/>
  <c r="R187" i="10"/>
  <c r="M187" i="10"/>
  <c r="AR186" i="10"/>
  <c r="AK186" i="10"/>
  <c r="AJ186" i="10"/>
  <c r="AG186" i="10"/>
  <c r="AF186" i="10"/>
  <c r="AE186" i="10"/>
  <c r="X186" i="10"/>
  <c r="U186" i="10"/>
  <c r="T186" i="10"/>
  <c r="R186" i="10"/>
  <c r="M186" i="10"/>
  <c r="AR185" i="10"/>
  <c r="AK185" i="10"/>
  <c r="AJ185" i="10"/>
  <c r="AG185" i="10"/>
  <c r="AF185" i="10"/>
  <c r="AE185" i="10"/>
  <c r="X185" i="10"/>
  <c r="U185" i="10"/>
  <c r="T185" i="10"/>
  <c r="R185" i="10"/>
  <c r="M185" i="10"/>
  <c r="AR184" i="10"/>
  <c r="AK184" i="10"/>
  <c r="AJ184" i="10"/>
  <c r="AG184" i="10"/>
  <c r="AF184" i="10"/>
  <c r="AE184" i="10"/>
  <c r="X184" i="10"/>
  <c r="U184" i="10"/>
  <c r="T184" i="10"/>
  <c r="R184" i="10"/>
  <c r="M184" i="10"/>
  <c r="AI183" i="10"/>
  <c r="AH183" i="10"/>
  <c r="U183" i="10"/>
  <c r="T183" i="10"/>
  <c r="R183" i="10"/>
  <c r="R182" i="10"/>
  <c r="R181" i="10"/>
  <c r="AI180" i="10"/>
  <c r="AH180" i="10"/>
  <c r="R180" i="10"/>
  <c r="AI179" i="10"/>
  <c r="AH179" i="10"/>
  <c r="R179" i="10"/>
  <c r="R178" i="10"/>
  <c r="R177" i="10"/>
  <c r="AI176" i="10"/>
  <c r="AH176" i="10"/>
  <c r="U176" i="10"/>
  <c r="T176" i="10"/>
  <c r="R176" i="10"/>
  <c r="AI175" i="10"/>
  <c r="AH175" i="10"/>
  <c r="R175" i="10"/>
  <c r="AI174" i="10"/>
  <c r="AH174" i="10"/>
  <c r="R174" i="10"/>
  <c r="AI173" i="10"/>
  <c r="AH173" i="10"/>
  <c r="R173" i="10"/>
  <c r="R172" i="10"/>
  <c r="R171" i="10"/>
  <c r="AI170" i="10"/>
  <c r="AH170" i="10"/>
  <c r="R170" i="10"/>
  <c r="R169" i="10"/>
  <c r="AI168" i="10"/>
  <c r="AH168" i="10"/>
  <c r="R168" i="10"/>
  <c r="R167" i="10"/>
  <c r="R166" i="10"/>
  <c r="R165" i="10"/>
  <c r="AI164" i="10"/>
  <c r="AH164" i="10"/>
  <c r="R164" i="10"/>
  <c r="AI163" i="10"/>
  <c r="AH163" i="10"/>
  <c r="R163" i="10"/>
  <c r="AI162" i="10"/>
  <c r="AH162" i="10"/>
  <c r="R162" i="10"/>
  <c r="AI161" i="10"/>
  <c r="AH161" i="10"/>
  <c r="R161" i="10"/>
  <c r="R160" i="10"/>
  <c r="AI159" i="10"/>
  <c r="AH159" i="10"/>
  <c r="R159" i="10"/>
  <c r="R158" i="10"/>
  <c r="R157" i="10"/>
  <c r="R156" i="10"/>
  <c r="R155" i="10"/>
  <c r="R154" i="10"/>
  <c r="R153" i="10"/>
  <c r="R152" i="10"/>
  <c r="AI151" i="10"/>
  <c r="AH151" i="10"/>
  <c r="R151" i="10"/>
  <c r="R150" i="10"/>
  <c r="R149" i="10"/>
  <c r="AI148" i="10"/>
  <c r="AH148" i="10"/>
  <c r="R148" i="10"/>
  <c r="AI147" i="10"/>
  <c r="AH147" i="10"/>
  <c r="R147" i="10"/>
  <c r="AI146" i="10"/>
  <c r="AH146" i="10"/>
  <c r="R146" i="10"/>
  <c r="AI145" i="10"/>
  <c r="AH145" i="10"/>
  <c r="R145" i="10"/>
  <c r="AI144" i="10"/>
  <c r="AH144" i="10"/>
  <c r="R144" i="10"/>
  <c r="R143" i="10"/>
  <c r="AI142" i="10"/>
  <c r="AH142" i="10"/>
  <c r="R142" i="10"/>
  <c r="AI141" i="10"/>
  <c r="AH141" i="10"/>
  <c r="U141" i="10"/>
  <c r="T141" i="10"/>
  <c r="R141" i="10"/>
  <c r="R140" i="10"/>
  <c r="AI139" i="10"/>
  <c r="AH139" i="10"/>
  <c r="R139" i="10"/>
  <c r="R138" i="10"/>
  <c r="AI137" i="10"/>
  <c r="AH137" i="10"/>
  <c r="R137" i="10"/>
  <c r="AI136" i="10"/>
  <c r="AH136" i="10"/>
  <c r="R136" i="10"/>
  <c r="AI135" i="10"/>
  <c r="AH135" i="10"/>
  <c r="R135" i="10"/>
  <c r="AR134" i="10"/>
  <c r="AK134" i="10"/>
  <c r="AJ134" i="10"/>
  <c r="AG134" i="10"/>
  <c r="AF134" i="10"/>
  <c r="AE134" i="10"/>
  <c r="X134" i="10"/>
  <c r="U134" i="10"/>
  <c r="T134" i="10"/>
  <c r="R134" i="10"/>
  <c r="M134" i="10"/>
  <c r="AR133" i="10"/>
  <c r="AK133" i="10"/>
  <c r="AJ133" i="10"/>
  <c r="AG133" i="10"/>
  <c r="AF133" i="10"/>
  <c r="AE133" i="10"/>
  <c r="X133" i="10"/>
  <c r="U133" i="10"/>
  <c r="T133" i="10"/>
  <c r="R133" i="10"/>
  <c r="M133" i="10"/>
  <c r="AI132" i="10"/>
  <c r="AH132" i="10"/>
  <c r="U132" i="10"/>
  <c r="T132" i="10"/>
  <c r="R132" i="10"/>
  <c r="R131" i="10"/>
  <c r="R130" i="10"/>
  <c r="R129" i="10"/>
  <c r="R128" i="10"/>
  <c r="R127" i="10"/>
  <c r="AI126" i="10"/>
  <c r="AH126" i="10"/>
  <c r="U126" i="10"/>
  <c r="T126" i="10"/>
  <c r="R126" i="10"/>
  <c r="AR125" i="10"/>
  <c r="AK125" i="10"/>
  <c r="AJ125" i="10"/>
  <c r="AG125" i="10"/>
  <c r="AF125" i="10"/>
  <c r="AE125" i="10"/>
  <c r="X125" i="10"/>
  <c r="U125" i="10"/>
  <c r="T125" i="10"/>
  <c r="R125" i="10"/>
  <c r="M125" i="10"/>
  <c r="R124" i="10"/>
  <c r="AI123" i="10"/>
  <c r="AH123" i="10"/>
  <c r="R123" i="10"/>
  <c r="AI122" i="10"/>
  <c r="AH122" i="10"/>
  <c r="R122" i="10"/>
  <c r="AI121" i="10"/>
  <c r="AH121" i="10"/>
  <c r="R121" i="10"/>
  <c r="R120" i="10"/>
  <c r="R119" i="10"/>
  <c r="R118" i="10"/>
  <c r="R117" i="10"/>
  <c r="R116" i="10"/>
  <c r="AI115" i="10"/>
  <c r="AH115" i="10"/>
  <c r="R115" i="10"/>
  <c r="R114" i="10"/>
  <c r="AI113" i="10"/>
  <c r="AH113" i="10"/>
  <c r="R113" i="10"/>
  <c r="AI112" i="10"/>
  <c r="AH112" i="10"/>
  <c r="R112" i="10"/>
  <c r="AR111" i="10"/>
  <c r="AK111" i="10"/>
  <c r="AJ111" i="10"/>
  <c r="AG111" i="10"/>
  <c r="AF111" i="10"/>
  <c r="AE111" i="10"/>
  <c r="X111" i="10"/>
  <c r="U111" i="10"/>
  <c r="T111" i="10"/>
  <c r="R111" i="10"/>
  <c r="M111" i="10"/>
  <c r="R110" i="10"/>
  <c r="AI109" i="10"/>
  <c r="AH109" i="10"/>
  <c r="U109" i="10"/>
  <c r="T109" i="10"/>
  <c r="R109" i="10"/>
  <c r="AI108" i="10"/>
  <c r="AH108" i="10"/>
  <c r="R108" i="10"/>
  <c r="AI107" i="10"/>
  <c r="AH107" i="10"/>
  <c r="R107" i="10"/>
  <c r="R106" i="10"/>
  <c r="AI105" i="10"/>
  <c r="AH105" i="10"/>
  <c r="R105" i="10"/>
  <c r="AI104" i="10"/>
  <c r="AH104" i="10"/>
  <c r="R104" i="10"/>
  <c r="AI103" i="10"/>
  <c r="AH103" i="10"/>
  <c r="R103" i="10"/>
  <c r="AI102" i="10"/>
  <c r="AH102" i="10"/>
  <c r="R102" i="10"/>
  <c r="AI101" i="10"/>
  <c r="AH101" i="10"/>
  <c r="R101" i="10"/>
  <c r="AI100" i="10"/>
  <c r="AH100" i="10"/>
  <c r="R100" i="10"/>
  <c r="R99" i="10"/>
  <c r="AI98" i="10"/>
  <c r="AH98" i="10"/>
  <c r="R98" i="10"/>
  <c r="AR97" i="10"/>
  <c r="AK97" i="10"/>
  <c r="AJ97" i="10"/>
  <c r="AG97" i="10"/>
  <c r="AF97" i="10"/>
  <c r="AE97" i="10"/>
  <c r="X97" i="10"/>
  <c r="U97" i="10"/>
  <c r="T97" i="10"/>
  <c r="R97" i="10"/>
  <c r="M97" i="10"/>
  <c r="AR96" i="10"/>
  <c r="AK96" i="10"/>
  <c r="AJ96" i="10"/>
  <c r="AG96" i="10"/>
  <c r="AF96" i="10"/>
  <c r="AE96" i="10"/>
  <c r="X96" i="10"/>
  <c r="U96" i="10"/>
  <c r="T96" i="10"/>
  <c r="R96" i="10"/>
  <c r="M96" i="10"/>
  <c r="AR95" i="10"/>
  <c r="AK95" i="10"/>
  <c r="AJ95" i="10"/>
  <c r="AG95" i="10"/>
  <c r="AF95" i="10"/>
  <c r="AE95" i="10"/>
  <c r="X95" i="10"/>
  <c r="U95" i="10"/>
  <c r="T95" i="10"/>
  <c r="R95" i="10"/>
  <c r="M95" i="10"/>
  <c r="AR94" i="10"/>
  <c r="AK94" i="10"/>
  <c r="AJ94" i="10"/>
  <c r="AG94" i="10"/>
  <c r="AF94" i="10"/>
  <c r="AE94" i="10"/>
  <c r="X94" i="10"/>
  <c r="U94" i="10"/>
  <c r="T94" i="10"/>
  <c r="R94" i="10"/>
  <c r="M94" i="10"/>
  <c r="AR93" i="10"/>
  <c r="AK93" i="10"/>
  <c r="AJ93" i="10"/>
  <c r="AG93" i="10"/>
  <c r="AF93" i="10"/>
  <c r="AE93" i="10"/>
  <c r="X93" i="10"/>
  <c r="U93" i="10"/>
  <c r="T93" i="10"/>
  <c r="R93" i="10"/>
  <c r="M93" i="10"/>
  <c r="AR92" i="10"/>
  <c r="AK92" i="10"/>
  <c r="AJ92" i="10"/>
  <c r="AG92" i="10"/>
  <c r="AF92" i="10"/>
  <c r="AE92" i="10"/>
  <c r="X92" i="10"/>
  <c r="U92" i="10"/>
  <c r="T92" i="10"/>
  <c r="R92" i="10"/>
  <c r="M92" i="10"/>
  <c r="AR91" i="10"/>
  <c r="AK91" i="10"/>
  <c r="AJ91" i="10"/>
  <c r="AG91" i="10"/>
  <c r="AF91" i="10"/>
  <c r="AE91" i="10"/>
  <c r="X91" i="10"/>
  <c r="U91" i="10"/>
  <c r="T91" i="10"/>
  <c r="R91" i="10"/>
  <c r="M91" i="10"/>
  <c r="AR90" i="10"/>
  <c r="AK90" i="10"/>
  <c r="AJ90" i="10"/>
  <c r="AG90" i="10"/>
  <c r="AF90" i="10"/>
  <c r="AE90" i="10"/>
  <c r="X90" i="10"/>
  <c r="U90" i="10"/>
  <c r="T90" i="10"/>
  <c r="R90" i="10"/>
  <c r="M90" i="10"/>
  <c r="AR89" i="10"/>
  <c r="AK89" i="10"/>
  <c r="AJ89" i="10"/>
  <c r="AG89" i="10"/>
  <c r="AF89" i="10"/>
  <c r="AE89" i="10"/>
  <c r="X89" i="10"/>
  <c r="U89" i="10"/>
  <c r="T89" i="10"/>
  <c r="R89" i="10"/>
  <c r="M89" i="10"/>
  <c r="AR88" i="10"/>
  <c r="AK88" i="10"/>
  <c r="AJ88" i="10"/>
  <c r="AG88" i="10"/>
  <c r="AF88" i="10"/>
  <c r="AE88" i="10"/>
  <c r="X88" i="10"/>
  <c r="U88" i="10"/>
  <c r="T88" i="10"/>
  <c r="R88" i="10"/>
  <c r="M88" i="10"/>
  <c r="AR87" i="10"/>
  <c r="AK87" i="10"/>
  <c r="AJ87" i="10"/>
  <c r="AG87" i="10"/>
  <c r="AF87" i="10"/>
  <c r="AE87" i="10"/>
  <c r="X87" i="10"/>
  <c r="U87" i="10"/>
  <c r="T87" i="10"/>
  <c r="R87" i="10"/>
  <c r="M87" i="10"/>
  <c r="AR86" i="10"/>
  <c r="AK86" i="10"/>
  <c r="AJ86" i="10"/>
  <c r="AG86" i="10"/>
  <c r="AF86" i="10"/>
  <c r="AE86" i="10"/>
  <c r="X86" i="10"/>
  <c r="U86" i="10"/>
  <c r="T86" i="10"/>
  <c r="R86" i="10"/>
  <c r="M86" i="10"/>
  <c r="AR85" i="10"/>
  <c r="AK85" i="10"/>
  <c r="AJ85" i="10"/>
  <c r="AG85" i="10"/>
  <c r="AF85" i="10"/>
  <c r="AE85" i="10"/>
  <c r="X85" i="10"/>
  <c r="U85" i="10"/>
  <c r="T85" i="10"/>
  <c r="R85" i="10"/>
  <c r="M85" i="10"/>
  <c r="AI84" i="10"/>
  <c r="AH84" i="10"/>
  <c r="U84" i="10"/>
  <c r="T84" i="10"/>
  <c r="R84" i="10"/>
  <c r="AI83" i="10"/>
  <c r="AH83" i="10"/>
  <c r="U83" i="10"/>
  <c r="T83" i="10"/>
  <c r="R83" i="10"/>
  <c r="AR82" i="10"/>
  <c r="AK82" i="10"/>
  <c r="AJ82" i="10"/>
  <c r="AG82" i="10"/>
  <c r="AF82" i="10"/>
  <c r="AE82" i="10"/>
  <c r="X82" i="10"/>
  <c r="U82" i="10"/>
  <c r="T82" i="10"/>
  <c r="R82" i="10"/>
  <c r="M82" i="10"/>
  <c r="AR81" i="10"/>
  <c r="AK81" i="10"/>
  <c r="AJ81" i="10"/>
  <c r="AG81" i="10"/>
  <c r="AF81" i="10"/>
  <c r="AE81" i="10"/>
  <c r="X81" i="10"/>
  <c r="U81" i="10"/>
  <c r="T81" i="10"/>
  <c r="R81" i="10"/>
  <c r="M81" i="10"/>
  <c r="AR80" i="10"/>
  <c r="AK80" i="10"/>
  <c r="AJ80" i="10"/>
  <c r="AG80" i="10"/>
  <c r="AF80" i="10"/>
  <c r="AE80" i="10"/>
  <c r="X80" i="10"/>
  <c r="U80" i="10"/>
  <c r="T80" i="10"/>
  <c r="R80" i="10"/>
  <c r="M80" i="10"/>
  <c r="AR79" i="10"/>
  <c r="AK79" i="10"/>
  <c r="AJ79" i="10"/>
  <c r="AG79" i="10"/>
  <c r="AF79" i="10"/>
  <c r="AE79" i="10"/>
  <c r="X79" i="10"/>
  <c r="U79" i="10"/>
  <c r="T79" i="10"/>
  <c r="R79" i="10"/>
  <c r="M79" i="10"/>
  <c r="AR78" i="10"/>
  <c r="AK78" i="10"/>
  <c r="AJ78" i="10"/>
  <c r="AG78" i="10"/>
  <c r="AF78" i="10"/>
  <c r="AE78" i="10"/>
  <c r="X78" i="10"/>
  <c r="U78" i="10"/>
  <c r="T78" i="10"/>
  <c r="R78" i="10"/>
  <c r="M78" i="10"/>
  <c r="AR77" i="10"/>
  <c r="AK77" i="10"/>
  <c r="AJ77" i="10"/>
  <c r="AG77" i="10"/>
  <c r="AF77" i="10"/>
  <c r="AE77" i="10"/>
  <c r="X77" i="10"/>
  <c r="U77" i="10"/>
  <c r="T77" i="10"/>
  <c r="R77" i="10"/>
  <c r="M77" i="10"/>
  <c r="AR76" i="10"/>
  <c r="AK76" i="10"/>
  <c r="AJ76" i="10"/>
  <c r="AG76" i="10"/>
  <c r="AF76" i="10"/>
  <c r="AE76" i="10"/>
  <c r="X76" i="10"/>
  <c r="U76" i="10"/>
  <c r="T76" i="10"/>
  <c r="R76" i="10"/>
  <c r="M76" i="10"/>
  <c r="AR75" i="10"/>
  <c r="AK75" i="10"/>
  <c r="AJ75" i="10"/>
  <c r="AG75" i="10"/>
  <c r="AF75" i="10"/>
  <c r="AE75" i="10"/>
  <c r="X75" i="10"/>
  <c r="U75" i="10"/>
  <c r="T75" i="10"/>
  <c r="R75" i="10"/>
  <c r="M75" i="10"/>
  <c r="R74" i="10"/>
  <c r="AI73" i="10"/>
  <c r="AH73" i="10"/>
  <c r="R73" i="10"/>
  <c r="AI72" i="10"/>
  <c r="AH72" i="10"/>
  <c r="R72" i="10"/>
  <c r="AI71" i="10"/>
  <c r="AH71" i="10"/>
  <c r="R71" i="10"/>
  <c r="AI70" i="10"/>
  <c r="AH70" i="10"/>
  <c r="U70" i="10"/>
  <c r="T70" i="10"/>
  <c r="R70" i="10"/>
  <c r="AI69" i="10"/>
  <c r="AH69" i="10"/>
  <c r="R69" i="10"/>
  <c r="AI68" i="10"/>
  <c r="AH68" i="10"/>
  <c r="R68" i="10"/>
  <c r="AR67" i="10"/>
  <c r="AK67" i="10"/>
  <c r="AJ67" i="10"/>
  <c r="AG67" i="10"/>
  <c r="AF67" i="10"/>
  <c r="AE67" i="10"/>
  <c r="X67" i="10"/>
  <c r="U67" i="10"/>
  <c r="T67" i="10"/>
  <c r="R67" i="10"/>
  <c r="M67" i="10"/>
  <c r="R66" i="10"/>
  <c r="R65" i="10"/>
  <c r="R64" i="10"/>
  <c r="AI63" i="10"/>
  <c r="AH63" i="10"/>
  <c r="R63" i="10"/>
  <c r="R62" i="10"/>
  <c r="AI61" i="10"/>
  <c r="AH61" i="10"/>
  <c r="R61" i="10"/>
  <c r="AI60" i="10"/>
  <c r="AH60" i="10"/>
  <c r="R60" i="10"/>
  <c r="AR59" i="10"/>
  <c r="AK59" i="10"/>
  <c r="AJ59" i="10"/>
  <c r="AG59" i="10"/>
  <c r="AF59" i="10"/>
  <c r="AE59" i="10"/>
  <c r="X59" i="10"/>
  <c r="U59" i="10"/>
  <c r="T59" i="10"/>
  <c r="R59" i="10"/>
  <c r="M59" i="10"/>
  <c r="R58" i="10"/>
  <c r="R57" i="10"/>
  <c r="R56" i="10"/>
  <c r="R55" i="10"/>
  <c r="AI54" i="10"/>
  <c r="AH54" i="10"/>
  <c r="R54" i="10"/>
  <c r="AI53" i="10"/>
  <c r="AH53" i="10"/>
  <c r="R53" i="10"/>
  <c r="R52" i="10"/>
  <c r="R51" i="10"/>
  <c r="AI50" i="10"/>
  <c r="R50" i="10"/>
  <c r="AI49" i="10"/>
  <c r="AH49" i="10"/>
  <c r="R49" i="10"/>
  <c r="AI48" i="10"/>
  <c r="AH48" i="10"/>
  <c r="R48" i="10"/>
  <c r="AI47" i="10"/>
  <c r="AH47" i="10"/>
  <c r="R47" i="10"/>
  <c r="R46" i="10"/>
  <c r="AI45" i="10"/>
  <c r="AH45" i="10"/>
  <c r="R45" i="10"/>
  <c r="R44" i="10"/>
  <c r="R43" i="10"/>
  <c r="AI42" i="10"/>
  <c r="AH42" i="10"/>
  <c r="R42" i="10"/>
  <c r="AI41" i="10"/>
  <c r="AH41" i="10"/>
  <c r="R41" i="10"/>
  <c r="AI40" i="10"/>
  <c r="AH40" i="10"/>
  <c r="R40" i="10"/>
  <c r="R39" i="10"/>
  <c r="AI38" i="10"/>
  <c r="AH38" i="10"/>
  <c r="R38" i="10"/>
  <c r="R37" i="10"/>
  <c r="AI36" i="10"/>
  <c r="AH36" i="10"/>
  <c r="R36" i="10"/>
  <c r="AI35" i="10"/>
  <c r="AH35" i="10"/>
  <c r="R35" i="10"/>
  <c r="AI34" i="10"/>
  <c r="AH34" i="10"/>
  <c r="R34" i="10"/>
  <c r="R33" i="10"/>
  <c r="AI32" i="10"/>
  <c r="AH32" i="10"/>
  <c r="R32" i="10"/>
  <c r="AI31" i="10"/>
  <c r="AH31" i="10"/>
  <c r="R31" i="10"/>
  <c r="R30" i="10"/>
  <c r="R29" i="10"/>
  <c r="R28" i="10"/>
  <c r="AI27" i="10"/>
  <c r="AH27" i="10"/>
  <c r="R27" i="10"/>
  <c r="AR26" i="10"/>
  <c r="AK26" i="10"/>
  <c r="AJ26" i="10"/>
  <c r="AG26" i="10"/>
  <c r="AF26" i="10"/>
  <c r="AE26" i="10"/>
  <c r="X26" i="10"/>
  <c r="U26" i="10"/>
  <c r="T26" i="10"/>
  <c r="R26" i="10"/>
  <c r="M26" i="10"/>
  <c r="R25" i="10"/>
  <c r="AI24" i="10"/>
  <c r="AH24" i="10"/>
  <c r="R24" i="10"/>
  <c r="AI23" i="10"/>
  <c r="AH23" i="10"/>
  <c r="R23" i="10"/>
  <c r="AI22" i="10"/>
  <c r="AH22" i="10"/>
  <c r="R22" i="10"/>
  <c r="AI21" i="10"/>
  <c r="AH21" i="10"/>
  <c r="R21" i="10"/>
  <c r="AI20" i="10"/>
  <c r="AH20" i="10"/>
  <c r="R20" i="10"/>
  <c r="R19" i="10"/>
  <c r="R18" i="10"/>
  <c r="R17" i="10"/>
  <c r="AI16" i="10"/>
  <c r="AH16" i="10"/>
  <c r="R16" i="10"/>
  <c r="R15" i="10"/>
  <c r="R14" i="10"/>
  <c r="R13" i="10"/>
  <c r="AI12" i="10"/>
  <c r="AH12" i="10"/>
  <c r="R12" i="10"/>
  <c r="R11" i="10"/>
  <c r="R10" i="10"/>
  <c r="R9" i="10"/>
  <c r="R8" i="10"/>
  <c r="R7" i="10"/>
  <c r="R6" i="10"/>
  <c r="R5" i="10"/>
  <c r="R4" i="10"/>
  <c r="R3" i="10"/>
  <c r="AI2" i="10"/>
  <c r="AH2" i="10"/>
  <c r="R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600-000001000000}">
      <text>
        <r>
          <rPr>
            <b/>
            <sz val="8"/>
            <color indexed="81"/>
            <rFont val="Tahoma"/>
            <family val="2"/>
          </rPr>
          <t xml:space="preserve">HLZ: For this sheet, all factors ("common" &amp; "individual") are sorted by year. </t>
        </r>
        <r>
          <rPr>
            <sz val="8"/>
            <color indexed="81"/>
            <rFont val="Tahoma"/>
            <family val="2"/>
          </rPr>
          <t xml:space="preserve">
</t>
        </r>
      </text>
    </comment>
  </commentList>
</comments>
</file>

<file path=xl/sharedStrings.xml><?xml version="1.0" encoding="utf-8"?>
<sst xmlns="http://schemas.openxmlformats.org/spreadsheetml/2006/main" count="16525" uniqueCount="5365">
  <si>
    <t>Signal descriptions are in the folllowing sheets</t>
  </si>
  <si>
    <t>BasicInfo</t>
  </si>
  <si>
    <t>For Reference, we have the following sheets</t>
  </si>
  <si>
    <t>HXZ</t>
  </si>
  <si>
    <t>MP</t>
  </si>
  <si>
    <t>Acronym</t>
  </si>
  <si>
    <t>Authors</t>
  </si>
  <si>
    <t>Year</t>
  </si>
  <si>
    <t>LongDescription</t>
  </si>
  <si>
    <t>Journal</t>
  </si>
  <si>
    <t>Comments on variable inclusion or construction</t>
  </si>
  <si>
    <t>pchgm_pchsale</t>
  </si>
  <si>
    <t>Abarbanell and Bushee</t>
  </si>
  <si>
    <t>Change in gross margin vs sales</t>
  </si>
  <si>
    <t>AR</t>
  </si>
  <si>
    <t>Accounting</t>
  </si>
  <si>
    <t>profitability alt</t>
  </si>
  <si>
    <t>ETR</t>
  </si>
  <si>
    <t>Effective Tax Rate</t>
  </si>
  <si>
    <t>Etr</t>
  </si>
  <si>
    <t>other</t>
  </si>
  <si>
    <t>GrSaleToGrReceivables</t>
  </si>
  <si>
    <t>Change in sales vs change in receivables</t>
  </si>
  <si>
    <t>dSa</t>
  </si>
  <si>
    <t>pchsale_pchrect</t>
  </si>
  <si>
    <t>weak in original paper</t>
  </si>
  <si>
    <t>LaborforceEfficiency</t>
  </si>
  <si>
    <t>Laborforce efficiency</t>
  </si>
  <si>
    <t>Lfe</t>
  </si>
  <si>
    <t>ChInvIA</t>
  </si>
  <si>
    <t>Change in capital inv (ind adj)</t>
  </si>
  <si>
    <t>ΔCAPEX-ΔIndustry CAPEX</t>
  </si>
  <si>
    <t>Dli</t>
  </si>
  <si>
    <t>pchcapx_ia</t>
  </si>
  <si>
    <t>investment growth</t>
  </si>
  <si>
    <t xml:space="preserve">Called CAPX in paper.  </t>
  </si>
  <si>
    <t>GrGMToGrSales</t>
  </si>
  <si>
    <t>Gross Margin growth over sales growth</t>
  </si>
  <si>
    <t>dGs</t>
  </si>
  <si>
    <t>earnings growth</t>
  </si>
  <si>
    <t>Called GM or RGM in paper</t>
  </si>
  <si>
    <t>GrSaleToGrInv</t>
  </si>
  <si>
    <t>Sales growth over inventory growth</t>
  </si>
  <si>
    <t xml:space="preserve">ΔSales-ΔInventory </t>
  </si>
  <si>
    <t>dSi</t>
  </si>
  <si>
    <t>pchsale_pchinvt</t>
  </si>
  <si>
    <t>sales growth</t>
  </si>
  <si>
    <t>Called RINV or just INV in the paper</t>
  </si>
  <si>
    <t>GrSaleToGrOverhead</t>
  </si>
  <si>
    <t>Sales growth over overhead growth</t>
  </si>
  <si>
    <t>ΔSales-ΔSG&amp;A</t>
  </si>
  <si>
    <t>dSs</t>
  </si>
  <si>
    <t>pchsale_pchxsga</t>
  </si>
  <si>
    <t>returns only nicely monotonic only in 1st-4th quintiles in our replication, consistent with the ranking regression results of AB.  Fixed 2018 04 by removing 5th quintile.  Called RSG&amp;A  in the paper since the paper loves to use sales so much</t>
  </si>
  <si>
    <t>betaCC</t>
  </si>
  <si>
    <t>Acharya and Pedersen</t>
  </si>
  <si>
    <t>Illiquidity-illiquidity beta (beta2i)</t>
  </si>
  <si>
    <t>JFE</t>
  </si>
  <si>
    <t>Trading</t>
  </si>
  <si>
    <t>liquidity</t>
  </si>
  <si>
    <t>betaCR</t>
  </si>
  <si>
    <t>Illiquidity-market return beta (beta4i)</t>
  </si>
  <si>
    <t>betaNet</t>
  </si>
  <si>
    <t>Net liquidity beta (betanet,p)</t>
  </si>
  <si>
    <t>betaRC</t>
  </si>
  <si>
    <t>betaRR</t>
  </si>
  <si>
    <t>BetaBDLeverage</t>
  </si>
  <si>
    <t>Adrian, Etula and Muir</t>
  </si>
  <si>
    <t>Broker-Dealer Leverage Beta</t>
  </si>
  <si>
    <t>EarningsConsistency</t>
  </si>
  <si>
    <t>Alwathainani</t>
  </si>
  <si>
    <t>Earnings Consistency</t>
  </si>
  <si>
    <t>BAR</t>
  </si>
  <si>
    <t>nincr</t>
  </si>
  <si>
    <t>Used by MP, and interesting predictor but not in a top tier journal, nor is it very well cited</t>
  </si>
  <si>
    <t>Illiquidity</t>
  </si>
  <si>
    <t xml:space="preserve">Amihud  </t>
  </si>
  <si>
    <t>Amihud's illiquidity</t>
  </si>
  <si>
    <t>JFM</t>
  </si>
  <si>
    <t>Amihud's measure (Illiquidity)</t>
  </si>
  <si>
    <t>ill</t>
  </si>
  <si>
    <t>BidAskSpread</t>
  </si>
  <si>
    <t>Amihud and Mendelsohn</t>
  </si>
  <si>
    <t>Bid-ask spread</t>
  </si>
  <si>
    <t>Bid-Ask Spread</t>
  </si>
  <si>
    <t>baspread</t>
  </si>
  <si>
    <t>grcapx</t>
  </si>
  <si>
    <t>Anderson and Garcia-Feijoo</t>
  </si>
  <si>
    <t>Change in capex (two years)</t>
  </si>
  <si>
    <t>JF</t>
  </si>
  <si>
    <t>IdioRisk</t>
  </si>
  <si>
    <t>Ang et al.</t>
  </si>
  <si>
    <t>Idiosyncratic risk</t>
  </si>
  <si>
    <t>Idiosyncratic Risk</t>
  </si>
  <si>
    <t>Iv</t>
  </si>
  <si>
    <t>Price</t>
  </si>
  <si>
    <t>volatility</t>
  </si>
  <si>
    <t>DownsideBeta</t>
  </si>
  <si>
    <t>Ang, Chen and Xing</t>
  </si>
  <si>
    <t>Downside beta</t>
  </si>
  <si>
    <t>RFS</t>
  </si>
  <si>
    <t>risk</t>
  </si>
  <si>
    <t>IO_ShortInterest</t>
  </si>
  <si>
    <t>Asquith Pathak and Ritter</t>
  </si>
  <si>
    <t>Inst own among high short interest</t>
  </si>
  <si>
    <t>13F</t>
  </si>
  <si>
    <t>ownership</t>
  </si>
  <si>
    <t>Mom6mJunk</t>
  </si>
  <si>
    <t>Avramov et al</t>
  </si>
  <si>
    <t>Junk Stock Momentum</t>
  </si>
  <si>
    <t>Momentum-Credit Ratings</t>
  </si>
  <si>
    <t>momentum</t>
  </si>
  <si>
    <t>fixed typo on code 2018 04</t>
  </si>
  <si>
    <t>Profitability</t>
  </si>
  <si>
    <t>Balakrishnan, Bartov and Faurel</t>
  </si>
  <si>
    <t>earnings / assets</t>
  </si>
  <si>
    <t>JAE</t>
  </si>
  <si>
    <t>profitability</t>
  </si>
  <si>
    <t>This seems very redundant with the other profitability measures.  They don't cite Fama French 2006, nor Novy Marx 2013.  Seems like they try to focus on announcements.  Seems like this kind of slipped through the cracks in the journal review process to me.  Performance is extremely good though</t>
  </si>
  <si>
    <t>roaq</t>
  </si>
  <si>
    <t>Return on assets</t>
  </si>
  <si>
    <t>MaxRet</t>
  </si>
  <si>
    <t>Bali, Engle and Murray</t>
  </si>
  <si>
    <t>Maximum return over month</t>
  </si>
  <si>
    <t>Max</t>
  </si>
  <si>
    <t>maxret</t>
  </si>
  <si>
    <t>ReturnSkew</t>
  </si>
  <si>
    <t>Book</t>
  </si>
  <si>
    <t>ReturnSkew3F</t>
  </si>
  <si>
    <t>ReturnSkewCAPM</t>
  </si>
  <si>
    <t>CBOperProf</t>
  </si>
  <si>
    <t>Ball et al.</t>
  </si>
  <si>
    <t>Cash-based operating profitability</t>
  </si>
  <si>
    <t>Cop</t>
  </si>
  <si>
    <t>fixed RND sign in 2018 04</t>
  </si>
  <si>
    <t>Size</t>
  </si>
  <si>
    <t>Banz</t>
  </si>
  <si>
    <t>Me</t>
  </si>
  <si>
    <t>mve</t>
  </si>
  <si>
    <t>size</t>
  </si>
  <si>
    <t>SP</t>
  </si>
  <si>
    <t>Barbee, Mukherji and Raines</t>
  </si>
  <si>
    <t>Sales-to-price</t>
  </si>
  <si>
    <t>FAJ</t>
  </si>
  <si>
    <t>Sales/Price</t>
  </si>
  <si>
    <t>Sp</t>
  </si>
  <si>
    <t>sp</t>
  </si>
  <si>
    <t>valuation</t>
  </si>
  <si>
    <t>In MP and has a good number of cites, even though it's not in a top tier journal</t>
  </si>
  <si>
    <t>ConsRecomm</t>
  </si>
  <si>
    <t>Barber et al.</t>
  </si>
  <si>
    <t>Consensus Recommendation</t>
  </si>
  <si>
    <t>Analyst</t>
  </si>
  <si>
    <t>recommendation</t>
  </si>
  <si>
    <t>true binary</t>
  </si>
  <si>
    <t>DownForecast</t>
  </si>
  <si>
    <t>Down forecast EPS</t>
  </si>
  <si>
    <t>Down Forecast</t>
  </si>
  <si>
    <t>earnings forecast</t>
  </si>
  <si>
    <t>UpForecast</t>
  </si>
  <si>
    <t>Up Forecast</t>
  </si>
  <si>
    <t>FirmAge</t>
  </si>
  <si>
    <t>Barry and Brown</t>
  </si>
  <si>
    <t>Firm Age</t>
  </si>
  <si>
    <t>age</t>
  </si>
  <si>
    <t>Other</t>
  </si>
  <si>
    <t>ChForecastAccrual</t>
  </si>
  <si>
    <t>Barth and Hutton</t>
  </si>
  <si>
    <t>Change in Forecast and Accrual</t>
  </si>
  <si>
    <t>RAS</t>
  </si>
  <si>
    <t>Change in Forecast+ Accrua</t>
  </si>
  <si>
    <t>true binary.  Interestingly, it makes little difference in our monthly construction whether we include the upper half of accruals or not, probably because of the nonmonotonic effect seen in the original paper's Table 3</t>
  </si>
  <si>
    <t>AccrualsBM</t>
  </si>
  <si>
    <t>Bartov and Kim</t>
  </si>
  <si>
    <t>Book-to-market and accruals</t>
  </si>
  <si>
    <t>RFQA</t>
  </si>
  <si>
    <t>M/B and Accruals</t>
  </si>
  <si>
    <t>EP</t>
  </si>
  <si>
    <t>Basu</t>
  </si>
  <si>
    <t>Earnings-to-Price Ratio</t>
  </si>
  <si>
    <t>Earnings / Price</t>
  </si>
  <si>
    <t>ep</t>
  </si>
  <si>
    <t>MP use sample dates 1964-1971, but the original paper uses 1956-1971.  The original paper states Compustat and CRSP, so perhaps the backfiling issues in Compustat are not accounted for in the original (and so we should not account for Compustat backfiling).  MP also say they use net income, but to be clear the original uses  ib.  Also, original uses Dec 31 mve_c, so we lag by 6 months our monthly mve_c to approximate.</t>
  </si>
  <si>
    <t>hire</t>
  </si>
  <si>
    <t>Bazdresch, Belo and Lin</t>
  </si>
  <si>
    <t>Employment growth</t>
  </si>
  <si>
    <t>JPE</t>
  </si>
  <si>
    <t>Hn</t>
  </si>
  <si>
    <t>investment alt</t>
  </si>
  <si>
    <t>BrandInvest</t>
  </si>
  <si>
    <t>Belo, Lin and Vitorino</t>
  </si>
  <si>
    <t>Brand capital investment</t>
  </si>
  <si>
    <t>RED</t>
  </si>
  <si>
    <t>BrandCapital</t>
  </si>
  <si>
    <t>Brand capital to assets</t>
  </si>
  <si>
    <t>Bca</t>
  </si>
  <si>
    <t>Leverage</t>
  </si>
  <si>
    <t>Bhandari</t>
  </si>
  <si>
    <t>Market leverage</t>
  </si>
  <si>
    <t>Dm</t>
  </si>
  <si>
    <t>lev</t>
  </si>
  <si>
    <t>leverage</t>
  </si>
  <si>
    <t>2018 04: previously defined using dltt instead of lt.  Original paper uses lt, and lt generates larger t-stats.</t>
  </si>
  <si>
    <t>Blitz, Huij and Martens</t>
  </si>
  <si>
    <t>JEmpFin</t>
  </si>
  <si>
    <t>ResidualMomentum6m</t>
  </si>
  <si>
    <t>6 month residual momentum</t>
  </si>
  <si>
    <t>Blume and Husic</t>
  </si>
  <si>
    <t>NetPayoutYield</t>
  </si>
  <si>
    <t>Boudoukh et al.</t>
  </si>
  <si>
    <t>Net Payout Yield</t>
  </si>
  <si>
    <t>Nop</t>
  </si>
  <si>
    <t>PayoutYield</t>
  </si>
  <si>
    <t>Payout Yield</t>
  </si>
  <si>
    <t>Lag market equity helps fit the annual holding period of the original paper (similar to EP)</t>
  </si>
  <si>
    <t>NetDebtFinance</t>
  </si>
  <si>
    <t>Net debt financing</t>
  </si>
  <si>
    <t>Ndf</t>
  </si>
  <si>
    <t>external financing</t>
  </si>
  <si>
    <t>NetEquityFinance</t>
  </si>
  <si>
    <t>Net equity financing</t>
  </si>
  <si>
    <t>Nef</t>
  </si>
  <si>
    <t>XFIN</t>
  </si>
  <si>
    <t>Net external financing</t>
  </si>
  <si>
    <t>Total XFIN</t>
  </si>
  <si>
    <t>Nxf</t>
  </si>
  <si>
    <t>DolVol</t>
  </si>
  <si>
    <t>Past trading volume</t>
  </si>
  <si>
    <t>volume</t>
  </si>
  <si>
    <t>Paper was mislabelled as Chordia et al 2001 JFE.  Fixed 2018 04 AC</t>
  </si>
  <si>
    <t>roic</t>
  </si>
  <si>
    <t>Brown and Rowe</t>
  </si>
  <si>
    <t>Return on invested capital</t>
  </si>
  <si>
    <t>WP</t>
  </si>
  <si>
    <t>DelayAcct</t>
  </si>
  <si>
    <t>Callen, Khan and Lu</t>
  </si>
  <si>
    <t>Accounting component of price delay</t>
  </si>
  <si>
    <t>CAR</t>
  </si>
  <si>
    <t>DelayNonAcct</t>
  </si>
  <si>
    <t>Non-accounting component of price delay</t>
  </si>
  <si>
    <t>fairly weak in original paper</t>
  </si>
  <si>
    <t>FailureProbability</t>
  </si>
  <si>
    <t>Campbell, Hilscher and Szilagyi</t>
  </si>
  <si>
    <t>Failure probability</t>
  </si>
  <si>
    <t>Fp</t>
  </si>
  <si>
    <t>default risk</t>
  </si>
  <si>
    <t>Sample should begin in 1981 (Table VI).  Was 1963</t>
  </si>
  <si>
    <t>MomRev</t>
  </si>
  <si>
    <t>Chan and Ko</t>
  </si>
  <si>
    <t>Momentum and LT Reversal</t>
  </si>
  <si>
    <t>JOIM</t>
  </si>
  <si>
    <t>can be made continuous</t>
  </si>
  <si>
    <t>REV6</t>
  </si>
  <si>
    <t>Chan, Jegadeesh and Lakonishok</t>
  </si>
  <si>
    <t>Earnings forecast revisions</t>
  </si>
  <si>
    <t>AdExp</t>
  </si>
  <si>
    <t>Chan, Lakonishok and Sougiannis</t>
  </si>
  <si>
    <t>Advertising Expense</t>
  </si>
  <si>
    <t>Advertising / Market Value of Equity</t>
  </si>
  <si>
    <t>R&amp;D</t>
  </si>
  <si>
    <t>AnnouncementReturn</t>
  </si>
  <si>
    <t>Earnings announcement return</t>
  </si>
  <si>
    <t>ear</t>
  </si>
  <si>
    <t>earnings event</t>
  </si>
  <si>
    <t>RD</t>
  </si>
  <si>
    <t>R&amp;D over market cap</t>
  </si>
  <si>
    <t>R&amp;D / Market Value of Equity</t>
  </si>
  <si>
    <t>Rdm</t>
  </si>
  <si>
    <t>rd_sale</t>
  </si>
  <si>
    <t>R&amp;D to sales</t>
  </si>
  <si>
    <t>Rds</t>
  </si>
  <si>
    <t>CashProd</t>
  </si>
  <si>
    <t>Chandrashekar and Rao</t>
  </si>
  <si>
    <t>Cash Productivity</t>
  </si>
  <si>
    <t>cashpr</t>
  </si>
  <si>
    <t>invest</t>
  </si>
  <si>
    <t>Chen and Zhang</t>
  </si>
  <si>
    <t>Capex and Inventory Change</t>
  </si>
  <si>
    <t>JF, but retracted</t>
  </si>
  <si>
    <t>Should remove.  Paper was retracted</t>
  </si>
  <si>
    <t>DelBreadth</t>
  </si>
  <si>
    <t>Chen, Hong and Stein</t>
  </si>
  <si>
    <t>Breadth of ownership</t>
  </si>
  <si>
    <t>VolSD</t>
  </si>
  <si>
    <t>Volume Variance</t>
  </si>
  <si>
    <t>std_dolvol</t>
  </si>
  <si>
    <t>std_turn</t>
  </si>
  <si>
    <t>Share turnover volatility</t>
  </si>
  <si>
    <t>CustomerMomentum</t>
  </si>
  <si>
    <t>Cohen and Frazzini</t>
  </si>
  <si>
    <t>Customer momentum</t>
  </si>
  <si>
    <t>lead lag</t>
  </si>
  <si>
    <t>retConglomerate</t>
  </si>
  <si>
    <t>Cohen and Lou</t>
  </si>
  <si>
    <t>Conglomerate return</t>
  </si>
  <si>
    <t>RDAbility</t>
  </si>
  <si>
    <t>Cohen, Diether and Malloy</t>
  </si>
  <si>
    <t>R&amp;D ability</t>
  </si>
  <si>
    <t>AssetGrowth</t>
  </si>
  <si>
    <t>Cooper, Gulen and Schill</t>
  </si>
  <si>
    <t>Asset Growth</t>
  </si>
  <si>
    <t>agr</t>
  </si>
  <si>
    <t>investment</t>
  </si>
  <si>
    <t>Activism1</t>
  </si>
  <si>
    <t>Cremers and Nair</t>
  </si>
  <si>
    <t>Shareholder activism 1</t>
  </si>
  <si>
    <t>Activism2</t>
  </si>
  <si>
    <t>Shareholder activism 2</t>
  </si>
  <si>
    <t>Spinoff</t>
  </si>
  <si>
    <t>Cusatis, Miles and Woolridge</t>
  </si>
  <si>
    <t>Spinoffs</t>
  </si>
  <si>
    <t>Event</t>
  </si>
  <si>
    <t>EarningsForecastDisparity</t>
  </si>
  <si>
    <t>Da and Warachka</t>
  </si>
  <si>
    <t>CompEquIss</t>
  </si>
  <si>
    <t>Daniel and Titman</t>
  </si>
  <si>
    <t>Composite equity issuance</t>
  </si>
  <si>
    <t>Cei</t>
  </si>
  <si>
    <t>2018 04 AC: I'm pretty sure this is redundant with ShareIss5Y</t>
  </si>
  <si>
    <t>ShareIss5Y</t>
  </si>
  <si>
    <t>Share issuance (5 year)</t>
  </si>
  <si>
    <t>Share Issuance (5-Year)</t>
  </si>
  <si>
    <t>IntanBM</t>
  </si>
  <si>
    <t>Intangible return using BM</t>
  </si>
  <si>
    <t>Ir</t>
  </si>
  <si>
    <t>long term reversal</t>
  </si>
  <si>
    <t>IntanCFP</t>
  </si>
  <si>
    <t>Intangible return using CFtoP</t>
  </si>
  <si>
    <t>IntanEP</t>
  </si>
  <si>
    <t>Intangible return using EP</t>
  </si>
  <si>
    <t>IntanSP</t>
  </si>
  <si>
    <t>Intangible return using Sale2P</t>
  </si>
  <si>
    <t>ShareVol</t>
  </si>
  <si>
    <t>Datar, Naik and Radcliffe</t>
  </si>
  <si>
    <t>Share Volume</t>
  </si>
  <si>
    <t>2018 04 fix: original paper uses regressions, and the variable is very right skewed. Expected returns are nicely decreasing for above median values, so we remove the uninformative left mass of the data.  Seems an awful lot like DolVol but MP thought it was worthy of inclusion</t>
  </si>
  <si>
    <t>Mom18m13m</t>
  </si>
  <si>
    <t>De Bondt and Thaler</t>
  </si>
  <si>
    <t>Momentum-Reversal</t>
  </si>
  <si>
    <t>Mom36m</t>
  </si>
  <si>
    <t>Long-run reversal</t>
  </si>
  <si>
    <t>Long-Term Reversal</t>
  </si>
  <si>
    <t>mom36m</t>
  </si>
  <si>
    <t>ShortInterest</t>
  </si>
  <si>
    <t>Dechow et al.</t>
  </si>
  <si>
    <t>Short Interest</t>
  </si>
  <si>
    <t xml:space="preserve">Short Interest </t>
  </si>
  <si>
    <t>short sale constraints</t>
  </si>
  <si>
    <t>EquityDuration</t>
  </si>
  <si>
    <t>Dechow, Sloan and Soliman</t>
  </si>
  <si>
    <t>Equity Duration</t>
  </si>
  <si>
    <t>Dur</t>
  </si>
  <si>
    <t>cfp</t>
  </si>
  <si>
    <t>Operating Cash flows to price</t>
  </si>
  <si>
    <t>Ocp</t>
  </si>
  <si>
    <t>sounds a lot like cash flow to market of LSV, but they claim it's different, and it was published in AR</t>
  </si>
  <si>
    <t>ExchSwitch</t>
  </si>
  <si>
    <t>Dharan and Ikenberry</t>
  </si>
  <si>
    <t>Exchange Switch</t>
  </si>
  <si>
    <t>OScore</t>
  </si>
  <si>
    <t>Dichev</t>
  </si>
  <si>
    <t>O Score</t>
  </si>
  <si>
    <t>O-Score (More Financial Distress)</t>
  </si>
  <si>
    <t>O</t>
  </si>
  <si>
    <t>exclude if OScore is in bottom quintile of OScore (original paper shows non-monotonic returns, as does our replication)</t>
  </si>
  <si>
    <t>ZScore</t>
  </si>
  <si>
    <t>Altman Z-Score</t>
  </si>
  <si>
    <t>Z-Score (Less Financial Distress)</t>
  </si>
  <si>
    <t>Z</t>
  </si>
  <si>
    <t>see Oscore</t>
  </si>
  <si>
    <t>CredRatDG</t>
  </si>
  <si>
    <t>Dichev and Piotroski</t>
  </si>
  <si>
    <t>Credit Rating Downgrade</t>
  </si>
  <si>
    <t>ForecastDispersion</t>
  </si>
  <si>
    <t>Diether, Malloy and Scherbina</t>
  </si>
  <si>
    <t>EPS Forecast Dispersion</t>
  </si>
  <si>
    <t>Forecast Dispersion</t>
  </si>
  <si>
    <t>disp</t>
  </si>
  <si>
    <t>BetaDimson</t>
  </si>
  <si>
    <t>Dimson</t>
  </si>
  <si>
    <t>Dimson Beta</t>
  </si>
  <si>
    <t>ExclExp</t>
  </si>
  <si>
    <t>Doyle, Lundholm and Soliman</t>
  </si>
  <si>
    <t>Excluded Expenses</t>
  </si>
  <si>
    <t>composite accounting</t>
  </si>
  <si>
    <t>ProbInformedTrading</t>
  </si>
  <si>
    <t>Easley, Hvidkjaer and O'Hara</t>
  </si>
  <si>
    <t>Probability of Informed Trading</t>
  </si>
  <si>
    <t>Pin</t>
  </si>
  <si>
    <t>SurpriseRD</t>
  </si>
  <si>
    <t>Eberhart, Maxwell and Siddique</t>
  </si>
  <si>
    <t>Unexpected R&amp;D increase</t>
  </si>
  <si>
    <t>Unexpected R&amp;D Increases</t>
  </si>
  <si>
    <t>OrgCap</t>
  </si>
  <si>
    <t>Eisfeldt and Papanikolaou</t>
  </si>
  <si>
    <t>Organizational Capital</t>
  </si>
  <si>
    <t>Org. Capital</t>
  </si>
  <si>
    <t>Oca</t>
  </si>
  <si>
    <t>orgcap</t>
  </si>
  <si>
    <t>sfe</t>
  </si>
  <si>
    <t>Elgers, Lo and Pfeiffer</t>
  </si>
  <si>
    <t>Earnings Forecast</t>
  </si>
  <si>
    <t>nanalyst</t>
  </si>
  <si>
    <t>Number of analysts</t>
  </si>
  <si>
    <t>GrLTNOA</t>
  </si>
  <si>
    <t>Fairfield, Whisenant and Yohn</t>
  </si>
  <si>
    <t>Growth in Long term net operating assets</t>
  </si>
  <si>
    <t>Growth in LTNOA</t>
  </si>
  <si>
    <t>dLno</t>
  </si>
  <si>
    <t>AM</t>
  </si>
  <si>
    <t>Fama and French</t>
  </si>
  <si>
    <t>Total assets to market</t>
  </si>
  <si>
    <t>Am</t>
  </si>
  <si>
    <t>hard to say if it should be in the paper.  On the one hand, removing it allows us to say we keep all valuation ratios that are publishedable.  On the other hand, other papers that report incidental statistical significance are used throughout the database.</t>
  </si>
  <si>
    <t>BookLeverage</t>
  </si>
  <si>
    <t>Book leverage (annual)</t>
  </si>
  <si>
    <t>Bl</t>
  </si>
  <si>
    <t>BookLeverageQuarterly</t>
  </si>
  <si>
    <t>Book leverage (quarterly)</t>
  </si>
  <si>
    <t>OperProf</t>
  </si>
  <si>
    <t>operating profits / book equity</t>
  </si>
  <si>
    <t>Ope</t>
  </si>
  <si>
    <t xml:space="preserve">Was previously mis-cited as the 2016 JFE paper.  NovyMarx makes a point of differentiating his gross profitability, but what about the other accounting profitability paper?  This paper also looks at investment but does not try to differentiate from Titman et al 2004.  </t>
  </si>
  <si>
    <t>BM</t>
  </si>
  <si>
    <t>Book to market</t>
  </si>
  <si>
    <t>BookEquity / MarketEquity</t>
  </si>
  <si>
    <t>Bmj</t>
  </si>
  <si>
    <t>bm</t>
  </si>
  <si>
    <t>Beta</t>
  </si>
  <si>
    <t>Fama and MacBeth</t>
  </si>
  <si>
    <t>CAPM beta</t>
  </si>
  <si>
    <t>beta</t>
  </si>
  <si>
    <t>BetaSquared</t>
  </si>
  <si>
    <t>CAPM beta squred</t>
  </si>
  <si>
    <t>betasq</t>
  </si>
  <si>
    <t>EarningsSurprise</t>
  </si>
  <si>
    <t>Foster, Olsen and Shevlin</t>
  </si>
  <si>
    <t>Earnings Surprise</t>
  </si>
  <si>
    <t>sue</t>
  </si>
  <si>
    <t>AccrualQuality</t>
  </si>
  <si>
    <t>Francis, LaFond, Olsson and Schipper</t>
  </si>
  <si>
    <t>Accrual Quality</t>
  </si>
  <si>
    <t>Acq</t>
  </si>
  <si>
    <t>EarningsConservatism</t>
  </si>
  <si>
    <t>Earnings conservatism</t>
  </si>
  <si>
    <t>Ecs</t>
  </si>
  <si>
    <t>EarningsTimeliness</t>
  </si>
  <si>
    <t>Earnings timeliness</t>
  </si>
  <si>
    <t>Etl</t>
  </si>
  <si>
    <t>EarningsValueRelevance</t>
  </si>
  <si>
    <t>Value relevance of earnings</t>
  </si>
  <si>
    <t>Evr</t>
  </si>
  <si>
    <t>roavol</t>
  </si>
  <si>
    <t>RoA volatility</t>
  </si>
  <si>
    <t>EarningsPersistence</t>
  </si>
  <si>
    <t xml:space="preserve">Francis, Lafond, Olsson and Schipper </t>
  </si>
  <si>
    <t>Earnings persistence</t>
  </si>
  <si>
    <t>Eper</t>
  </si>
  <si>
    <t>EarningsPredictability</t>
  </si>
  <si>
    <t>Earnings Predictability</t>
  </si>
  <si>
    <t>Eprd</t>
  </si>
  <si>
    <t>EarningsSmoothness</t>
  </si>
  <si>
    <t>Earnings Smoothness</t>
  </si>
  <si>
    <t>Esm</t>
  </si>
  <si>
    <t>AOP</t>
  </si>
  <si>
    <t>Frankel and Lee</t>
  </si>
  <si>
    <t>Analyst Optimism</t>
  </si>
  <si>
    <t>Aop</t>
  </si>
  <si>
    <t>2018 04 we lack data.  They have more complicated valuation model for Analyst Value and all FL predictors use Analyst Value</t>
  </si>
  <si>
    <t>PredictedFE</t>
  </si>
  <si>
    <t>Predicted Analyst forecast error</t>
  </si>
  <si>
    <t>Pafe</t>
  </si>
  <si>
    <t>IntrinsicValue</t>
  </si>
  <si>
    <t>Intrinsic value</t>
  </si>
  <si>
    <t>Vhp</t>
  </si>
  <si>
    <t>AnalystValue</t>
  </si>
  <si>
    <t>Analyst Value</t>
  </si>
  <si>
    <t>Vfp</t>
  </si>
  <si>
    <t>FR</t>
  </si>
  <si>
    <t>Franzoni and Marin</t>
  </si>
  <si>
    <t>Pension Funding Status</t>
  </si>
  <si>
    <t>BetaFP</t>
  </si>
  <si>
    <t>Frazzini and Pedersen</t>
  </si>
  <si>
    <t>Frazzini-Pedersen Beta</t>
  </si>
  <si>
    <t>High52</t>
  </si>
  <si>
    <t>George and Hwang</t>
  </si>
  <si>
    <t>52 week high</t>
  </si>
  <si>
    <t>52-week High</t>
  </si>
  <si>
    <t>updated to make more robust 2018 04 and true to the paper</t>
  </si>
  <si>
    <t>Gompers, Ishii and Metrick</t>
  </si>
  <si>
    <t>Governance Index</t>
  </si>
  <si>
    <t>QJE</t>
  </si>
  <si>
    <t>G Index</t>
  </si>
  <si>
    <t>Gind</t>
  </si>
  <si>
    <t>RDIPO</t>
  </si>
  <si>
    <t>Gou, Lev and Shi</t>
  </si>
  <si>
    <t>IPO and no R&amp;D spending</t>
  </si>
  <si>
    <t>JBFA</t>
  </si>
  <si>
    <t>IPO no R&amp;D</t>
  </si>
  <si>
    <t>true binary.  Not top tier but in MP</t>
  </si>
  <si>
    <t>IndMom</t>
  </si>
  <si>
    <t>Grinblatt and Moskowitz</t>
  </si>
  <si>
    <t>Industry Momentum</t>
  </si>
  <si>
    <t>Industry Momentu</t>
  </si>
  <si>
    <t>indmom</t>
  </si>
  <si>
    <t>PctAcc</t>
  </si>
  <si>
    <t>Percent Operating Accruals</t>
  </si>
  <si>
    <t xml:space="preserve">Percent Operating Accrual </t>
  </si>
  <si>
    <t>Poa</t>
  </si>
  <si>
    <t>pctacc</t>
  </si>
  <si>
    <t>accruals</t>
  </si>
  <si>
    <t>PctTotAcc</t>
  </si>
  <si>
    <t>Percent Total Accruals</t>
  </si>
  <si>
    <t>Percent Total Accrual</t>
  </si>
  <si>
    <t>Pta</t>
  </si>
  <si>
    <t>tang</t>
  </si>
  <si>
    <t>Hahn and Lee</t>
  </si>
  <si>
    <t>Tangibility</t>
  </si>
  <si>
    <t>Tan</t>
  </si>
  <si>
    <t>asset composition</t>
  </si>
  <si>
    <t>DivInd</t>
  </si>
  <si>
    <t>Hartzmark and Salomon</t>
  </si>
  <si>
    <t>Dividends</t>
  </si>
  <si>
    <t>payout indicator</t>
  </si>
  <si>
    <t>Coskewness</t>
  </si>
  <si>
    <t>Harvey and Siddique</t>
  </si>
  <si>
    <t>CapTurnover</t>
  </si>
  <si>
    <t>Haugen and Baker</t>
  </si>
  <si>
    <t>Capital turnover</t>
  </si>
  <si>
    <t>Cto</t>
  </si>
  <si>
    <t>weak in original paper.  They forecast returns using many variables.  Capital turnover is not in the top 11 predictors</t>
  </si>
  <si>
    <t>RoE</t>
  </si>
  <si>
    <t>net income / book equity</t>
  </si>
  <si>
    <t>Return-on-Equity</t>
  </si>
  <si>
    <t>VarCF</t>
  </si>
  <si>
    <t>Cash-flow  to price variance</t>
  </si>
  <si>
    <t>Cash Flow Variance</t>
  </si>
  <si>
    <t>stdcf</t>
  </si>
  <si>
    <t>earnings vol</t>
  </si>
  <si>
    <t>Inclusion is a difficult judgment call Doesn't work that well in our replications, but the original paper uses firm level regressions and still has a somewhat marginal effect.  Our variable differs from MP in that we don't include screens.   Including this however leads to some estimation difficulties.</t>
  </si>
  <si>
    <t>VolumeTrend</t>
  </si>
  <si>
    <t>Volume Trend</t>
  </si>
  <si>
    <t>VolMkt</t>
  </si>
  <si>
    <t>Volume to market equity</t>
  </si>
  <si>
    <t>Volume / Market Value of Equity</t>
  </si>
  <si>
    <t>MomSeas</t>
  </si>
  <si>
    <t>Heston and Sadka</t>
  </si>
  <si>
    <t>Return Seasonality</t>
  </si>
  <si>
    <t>Seasonality</t>
  </si>
  <si>
    <t>had incorrect lag and sign previously.  2018 04 AC</t>
  </si>
  <si>
    <t>CitationsRD</t>
  </si>
  <si>
    <t>Hirschleifer, Hsu and Li</t>
  </si>
  <si>
    <t>Citations to RD expenses</t>
  </si>
  <si>
    <t>Crd</t>
  </si>
  <si>
    <t>PatentsRD</t>
  </si>
  <si>
    <t>Patents to RD expenses</t>
  </si>
  <si>
    <t>Parc</t>
  </si>
  <si>
    <t>NOA</t>
  </si>
  <si>
    <t>Hirshleifer et al.</t>
  </si>
  <si>
    <t>Net Operating Assets</t>
  </si>
  <si>
    <t>Noa</t>
  </si>
  <si>
    <t>pchdepr</t>
  </si>
  <si>
    <t>Holthausen and Larcker</t>
  </si>
  <si>
    <t>Change in depreciation to gross PPE</t>
  </si>
  <si>
    <t xml:space="preserve">Impossible to tell power from original paper.  Paper focuses on massive logit model for earnings.   </t>
  </si>
  <si>
    <t>depr</t>
  </si>
  <si>
    <t>Depreciation to gross PPE</t>
  </si>
  <si>
    <t>sinOrig</t>
  </si>
  <si>
    <t>Hong and Kacperczyk</t>
  </si>
  <si>
    <t>Sin Stock (original list)</t>
  </si>
  <si>
    <t>redundant / too hard</t>
  </si>
  <si>
    <t>sinAlgo</t>
  </si>
  <si>
    <t>Sin Stock (selection criteria)</t>
  </si>
  <si>
    <t>sin</t>
  </si>
  <si>
    <t>EarnSupBig</t>
  </si>
  <si>
    <t>Hou</t>
  </si>
  <si>
    <t>Earnings surprise of big firms</t>
  </si>
  <si>
    <t>IndRetBig</t>
  </si>
  <si>
    <t>Industry return of big firms</t>
  </si>
  <si>
    <t>PriceDelay</t>
  </si>
  <si>
    <t>Hou and Moskowitz</t>
  </si>
  <si>
    <t>Price delay</t>
  </si>
  <si>
    <t>pricedelay</t>
  </si>
  <si>
    <t>Herf</t>
  </si>
  <si>
    <t>Hou and Robinson</t>
  </si>
  <si>
    <t>Industry concentration (Herfindahl)</t>
  </si>
  <si>
    <t>Herfindahl Index</t>
  </si>
  <si>
    <t>herf</t>
  </si>
  <si>
    <t>ShareRepurchase</t>
  </si>
  <si>
    <t>Share repurchases</t>
  </si>
  <si>
    <t>Share Repurchases</t>
  </si>
  <si>
    <t>ChangeInRecommendation</t>
  </si>
  <si>
    <t>Jegadeesh et al.</t>
  </si>
  <si>
    <t>Change in recommendation</t>
  </si>
  <si>
    <t>Change in Recommendation</t>
  </si>
  <si>
    <t>RevenueSurprise</t>
  </si>
  <si>
    <t>Jegadeesh and Livnat</t>
  </si>
  <si>
    <t>Revenue Surprise</t>
  </si>
  <si>
    <t>Revenue Surprises</t>
  </si>
  <si>
    <t>rsup</t>
  </si>
  <si>
    <t>Mom12m</t>
  </si>
  <si>
    <t>Jegadeesh and Titman</t>
  </si>
  <si>
    <t>Momentum (12 month)</t>
  </si>
  <si>
    <t>Mom6m</t>
  </si>
  <si>
    <t>Momentum (6 month)</t>
  </si>
  <si>
    <t>Momentum</t>
  </si>
  <si>
    <t>mom6m</t>
  </si>
  <si>
    <t>Mom1m</t>
  </si>
  <si>
    <t>Jegadeesh</t>
  </si>
  <si>
    <t>Short term reversal</t>
  </si>
  <si>
    <t>Short-Term Reversal</t>
  </si>
  <si>
    <t>Srev</t>
  </si>
  <si>
    <t>mom1m</t>
  </si>
  <si>
    <t>short-term reversal</t>
  </si>
  <si>
    <t>OptionVolume1</t>
  </si>
  <si>
    <t>Johnson and So</t>
  </si>
  <si>
    <t>Option Volume to Stock Volume</t>
  </si>
  <si>
    <t>OptionVolume2</t>
  </si>
  <si>
    <t>Option Volume relative to recent average</t>
  </si>
  <si>
    <t>BetaTailRisk</t>
  </si>
  <si>
    <t>Kelly and Jiang</t>
  </si>
  <si>
    <t>Tail risk beta</t>
  </si>
  <si>
    <t>fgr5yrLag</t>
  </si>
  <si>
    <t>La Porta</t>
  </si>
  <si>
    <t>Long-term EPS forecast</t>
  </si>
  <si>
    <t>fgr5yr</t>
  </si>
  <si>
    <t>MeanRankRevGrowth</t>
  </si>
  <si>
    <t>Revenue Growth Rank</t>
  </si>
  <si>
    <t>Sales Growth</t>
  </si>
  <si>
    <t>Sr</t>
  </si>
  <si>
    <t>sgr</t>
  </si>
  <si>
    <t>Annual sales growth</t>
  </si>
  <si>
    <t>Sg</t>
  </si>
  <si>
    <t>Should remove, redundant with meanrankrevgrowth.  Original paper uses only 5-year growth</t>
  </si>
  <si>
    <t>CF</t>
  </si>
  <si>
    <t>Cash flow to market</t>
  </si>
  <si>
    <t>Cash Flow / Market Value of Equity</t>
  </si>
  <si>
    <t>Cp</t>
  </si>
  <si>
    <t>KZ</t>
  </si>
  <si>
    <t>Lamont, Polk and Saa-Requejo</t>
  </si>
  <si>
    <t>Kaplan Zingales index</t>
  </si>
  <si>
    <t>RDS</t>
  </si>
  <si>
    <t>Landsman et al.</t>
  </si>
  <si>
    <t>Real dirty surplus</t>
  </si>
  <si>
    <t>MomVol</t>
  </si>
  <si>
    <t>Lee and Swaminathan</t>
  </si>
  <si>
    <t>Momentum and Volume</t>
  </si>
  <si>
    <t>Tax</t>
  </si>
  <si>
    <t>Lev and Nissim</t>
  </si>
  <si>
    <t>Taxable income to income</t>
  </si>
  <si>
    <t>Tbi</t>
  </si>
  <si>
    <t>tb</t>
  </si>
  <si>
    <t>RDcap</t>
  </si>
  <si>
    <t>Li</t>
  </si>
  <si>
    <t>R&amp;D capital-to-assets</t>
  </si>
  <si>
    <t>Rca</t>
  </si>
  <si>
    <t>zerotrade</t>
  </si>
  <si>
    <t xml:space="preserve">Liu </t>
  </si>
  <si>
    <t>Days with zero trades</t>
  </si>
  <si>
    <t>ChEQ</t>
  </si>
  <si>
    <t>Lockwood and Prombutr</t>
  </si>
  <si>
    <t>Sustainable Growth</t>
  </si>
  <si>
    <t>JFR</t>
  </si>
  <si>
    <t>EarnIncrease</t>
  </si>
  <si>
    <t>Loh and Warachka</t>
  </si>
  <si>
    <t>Consistent earnings increases</t>
  </si>
  <si>
    <t>MS</t>
  </si>
  <si>
    <t>should remove.  Redundant with NumEarnIncrease.</t>
  </si>
  <si>
    <t>NumEarnIncrease</t>
  </si>
  <si>
    <t>Number of consecutive earnings increases</t>
  </si>
  <si>
    <t>2018 04: previously had wrong citation of Barth Elliott and Finn.  That was the citation used by HXZ.  Loh and Warachka point out that BEF only look at contemporaenous returns.</t>
  </si>
  <si>
    <t>GrAdExp</t>
  </si>
  <si>
    <t>Lou</t>
  </si>
  <si>
    <t>Growth in advertising expenses</t>
  </si>
  <si>
    <t>gAd</t>
  </si>
  <si>
    <t>EntMult</t>
  </si>
  <si>
    <t>Loughran and Wellman</t>
  </si>
  <si>
    <t>Enterprise Multiple</t>
  </si>
  <si>
    <t>JFQA</t>
  </si>
  <si>
    <t>Em</t>
  </si>
  <si>
    <t>CompositeDebtIssuance</t>
  </si>
  <si>
    <t>Lyandres, Sun and Zhang</t>
  </si>
  <si>
    <t>Composite debt issuance</t>
  </si>
  <si>
    <t>Cdi</t>
  </si>
  <si>
    <t>DivInit</t>
  </si>
  <si>
    <t>Michaely, Thaler and Womack</t>
  </si>
  <si>
    <t>Dividend Initiation</t>
  </si>
  <si>
    <t>divi</t>
  </si>
  <si>
    <t>can maybe be made continuous but not worth it</t>
  </si>
  <si>
    <t>DivOmit</t>
  </si>
  <si>
    <t>Dividend Omission</t>
  </si>
  <si>
    <t>divo</t>
  </si>
  <si>
    <t>Mohanram</t>
  </si>
  <si>
    <t>Mohanram G-score</t>
  </si>
  <si>
    <t>G-Score</t>
  </si>
  <si>
    <t>G</t>
  </si>
  <si>
    <t>ms</t>
  </si>
  <si>
    <t>RIO_BM</t>
  </si>
  <si>
    <t>Nagel</t>
  </si>
  <si>
    <t>Inst Own and BM</t>
  </si>
  <si>
    <t>RIO_Disp</t>
  </si>
  <si>
    <t>Inst Own and Forecast Dispersion</t>
  </si>
  <si>
    <t>RIO_IdioRisk</t>
  </si>
  <si>
    <t>Inst Own and Idio Vol</t>
  </si>
  <si>
    <t>RIO_Turnover</t>
  </si>
  <si>
    <t>Inst Own and Turnover</t>
  </si>
  <si>
    <t>DivYield</t>
  </si>
  <si>
    <t>Dividend Yield</t>
  </si>
  <si>
    <t>Dp</t>
  </si>
  <si>
    <t>dy</t>
  </si>
  <si>
    <t>Frontier</t>
  </si>
  <si>
    <t>Nguyen and Swanson</t>
  </si>
  <si>
    <t>Efficient frontier index</t>
  </si>
  <si>
    <t>GP</t>
  </si>
  <si>
    <t>Novy-Marx</t>
  </si>
  <si>
    <t>gross profits / total assets</t>
  </si>
  <si>
    <t>Gross Profitability</t>
  </si>
  <si>
    <t>gma</t>
  </si>
  <si>
    <t>OPLeverage</t>
  </si>
  <si>
    <t>Operating Leverage</t>
  </si>
  <si>
    <t>ROF</t>
  </si>
  <si>
    <t>Ol</t>
  </si>
  <si>
    <t>IntMom</t>
  </si>
  <si>
    <t>Intermediate Momentum</t>
  </si>
  <si>
    <t>Lagged Momentum</t>
  </si>
  <si>
    <t>AssetLiquidityBook</t>
  </si>
  <si>
    <t>Ortiz-Molina and Phillips</t>
  </si>
  <si>
    <t>Ala</t>
  </si>
  <si>
    <t>AssetLiquidityBookQuart</t>
  </si>
  <si>
    <t>AssetLiquidityMarket</t>
  </si>
  <si>
    <t>Alm</t>
  </si>
  <si>
    <t>AssetLiquidityMarketQuart</t>
  </si>
  <si>
    <t>cashdebt</t>
  </si>
  <si>
    <t>Ou and Penman</t>
  </si>
  <si>
    <t>CF to debt</t>
  </si>
  <si>
    <t>JAR</t>
  </si>
  <si>
    <t>probably weak.  Paper uses many variables to forecast earnings, model is then used to forecast returns</t>
  </si>
  <si>
    <t>currat</t>
  </si>
  <si>
    <t>Current Ratio</t>
  </si>
  <si>
    <t>pchcurrat</t>
  </si>
  <si>
    <t>Change in Current Ratio</t>
  </si>
  <si>
    <t>pchquick</t>
  </si>
  <si>
    <t>Change in quick ratio</t>
  </si>
  <si>
    <t>pchsaleinv</t>
  </si>
  <si>
    <t>Change in sales to inventory</t>
  </si>
  <si>
    <t>quick</t>
  </si>
  <si>
    <t>Quick ratio</t>
  </si>
  <si>
    <t>salecash</t>
  </si>
  <si>
    <t>Sales to cash ratio</t>
  </si>
  <si>
    <t>saleinv</t>
  </si>
  <si>
    <t>Sales to inventory</t>
  </si>
  <si>
    <t>salerec</t>
  </si>
  <si>
    <t>Sales to receivables</t>
  </si>
  <si>
    <t>Cash</t>
  </si>
  <si>
    <t>Palazzo</t>
  </si>
  <si>
    <t>Cash to assets</t>
  </si>
  <si>
    <t>cash</t>
  </si>
  <si>
    <t>BetaLiquidityPS</t>
  </si>
  <si>
    <t>Pastor and Stambaugh</t>
  </si>
  <si>
    <t>Pastor-Stambaugh liquidity beta</t>
  </si>
  <si>
    <t>BPEBM</t>
  </si>
  <si>
    <t>Penman, Richardson and Tuna</t>
  </si>
  <si>
    <t>Leverage component of BM</t>
  </si>
  <si>
    <t>Leverage Component of Book/Price</t>
  </si>
  <si>
    <t>EBM</t>
  </si>
  <si>
    <t>Enterprise component of BM</t>
  </si>
  <si>
    <t>Enterprise Component of Book/Price</t>
  </si>
  <si>
    <t>Ebp</t>
  </si>
  <si>
    <t>NetDebtPrice</t>
  </si>
  <si>
    <t>Net debt to price</t>
  </si>
  <si>
    <t>Ndp</t>
  </si>
  <si>
    <t>PS</t>
  </si>
  <si>
    <t>Piotroski</t>
  </si>
  <si>
    <t>Piotroski F-score</t>
  </si>
  <si>
    <t xml:space="preserve">F-Score </t>
  </si>
  <si>
    <t>F</t>
  </si>
  <si>
    <t>ps</t>
  </si>
  <si>
    <t>ShareIss1Y</t>
  </si>
  <si>
    <t>Pontiff and Woodgate</t>
  </si>
  <si>
    <t>Share issuance (1 year)</t>
  </si>
  <si>
    <t>Share Issuance (1-Year)</t>
  </si>
  <si>
    <t>Nsi</t>
  </si>
  <si>
    <t>chcsho</t>
  </si>
  <si>
    <t>DelDRC</t>
  </si>
  <si>
    <t>Prakash and Sinha</t>
  </si>
  <si>
    <t>Deferred Revenue</t>
  </si>
  <si>
    <t>OrderBacklog</t>
  </si>
  <si>
    <t>Rajgopal, Shevlin and Venkatachalam</t>
  </si>
  <si>
    <t>Order backlog</t>
  </si>
  <si>
    <t>Ob</t>
  </si>
  <si>
    <t>DelCOA</t>
  </si>
  <si>
    <t>Richardson et al.</t>
  </si>
  <si>
    <t>Change in current operating assets</t>
  </si>
  <si>
    <t>dCoa</t>
  </si>
  <si>
    <t>DelCOL</t>
  </si>
  <si>
    <t>Change in current operating liabilities</t>
  </si>
  <si>
    <t>dCol</t>
  </si>
  <si>
    <t>DelEqu</t>
  </si>
  <si>
    <t>Change in equity to assets</t>
  </si>
  <si>
    <t>egr</t>
  </si>
  <si>
    <t>DelFINL</t>
  </si>
  <si>
    <t>Change in financial liabilities</t>
  </si>
  <si>
    <t>DelLTI</t>
  </si>
  <si>
    <t>Change in long-term investment</t>
  </si>
  <si>
    <t>dLti</t>
  </si>
  <si>
    <t>DelNetFin</t>
  </si>
  <si>
    <t>Change in net financial assets</t>
  </si>
  <si>
    <t>dFin</t>
  </si>
  <si>
    <t>DelSTI</t>
  </si>
  <si>
    <t>Change in short-term investment</t>
  </si>
  <si>
    <t>dSti</t>
  </si>
  <si>
    <t>AgeIPO</t>
  </si>
  <si>
    <t>Ritter</t>
  </si>
  <si>
    <t>IPO and age</t>
  </si>
  <si>
    <t>IPO and Age</t>
  </si>
  <si>
    <t>IndIPO</t>
  </si>
  <si>
    <t>Initial Public Offerings</t>
  </si>
  <si>
    <t>Initial Public Offering</t>
  </si>
  <si>
    <t>IPO</t>
  </si>
  <si>
    <t>ChNAnalyst</t>
  </si>
  <si>
    <t>Scherbina</t>
  </si>
  <si>
    <t>Decline in Analyst Coverage</t>
  </si>
  <si>
    <t>chnanalyst</t>
  </si>
  <si>
    <t>Accruals</t>
  </si>
  <si>
    <t>Sloan</t>
  </si>
  <si>
    <t>Ta</t>
  </si>
  <si>
    <t>acc</t>
  </si>
  <si>
    <t>AssetTurnover</t>
  </si>
  <si>
    <t>Soliman</t>
  </si>
  <si>
    <t>Asset Turnover</t>
  </si>
  <si>
    <t>Ato</t>
  </si>
  <si>
    <t>ChAssetTurnover</t>
  </si>
  <si>
    <t>Change in Asset Turnover</t>
  </si>
  <si>
    <t>chatoia</t>
  </si>
  <si>
    <t>ChNCOA</t>
  </si>
  <si>
    <t>Change in Noncurrent Operating Assets</t>
  </si>
  <si>
    <t>dNca</t>
  </si>
  <si>
    <t>ChNWC</t>
  </si>
  <si>
    <t>Change in Net Working Capital</t>
  </si>
  <si>
    <t>Net Working Capital Changes</t>
  </si>
  <si>
    <t>dWc</t>
  </si>
  <si>
    <t>PM</t>
  </si>
  <si>
    <t>Profit Margin</t>
  </si>
  <si>
    <t>Pm</t>
  </si>
  <si>
    <t>ChNCOL</t>
  </si>
  <si>
    <t>dNcl</t>
  </si>
  <si>
    <t>ChNNCOA</t>
  </si>
  <si>
    <t>Noncurrent Operating Assets Changes</t>
  </si>
  <si>
    <t>dNco</t>
  </si>
  <si>
    <t>ChPM</t>
  </si>
  <si>
    <t>Change in Profit Margin</t>
  </si>
  <si>
    <t>chpmia</t>
  </si>
  <si>
    <t>DebtIssuance</t>
  </si>
  <si>
    <t>Spiess and Affleck-Graves</t>
  </si>
  <si>
    <t>Debt Issuance</t>
  </si>
  <si>
    <t>ChInv</t>
  </si>
  <si>
    <t>Thomas and Zhang</t>
  </si>
  <si>
    <t>Inventory Growth</t>
  </si>
  <si>
    <t>Growth in Inventory</t>
  </si>
  <si>
    <t>Ivc</t>
  </si>
  <si>
    <t>ChTax</t>
  </si>
  <si>
    <t>Change in Taxes</t>
  </si>
  <si>
    <t>chtx</t>
  </si>
  <si>
    <t>Investment</t>
  </si>
  <si>
    <t>Titman, Wei and Xie</t>
  </si>
  <si>
    <t>Investment to revenue</t>
  </si>
  <si>
    <t>Aci</t>
  </si>
  <si>
    <t>cinvest</t>
  </si>
  <si>
    <t>realestate</t>
  </si>
  <si>
    <t>Tuzel</t>
  </si>
  <si>
    <t>Real estate holdings</t>
  </si>
  <si>
    <t>Rer</t>
  </si>
  <si>
    <t>ConvDebt</t>
  </si>
  <si>
    <t>Valta</t>
  </si>
  <si>
    <t>Convertible debt indicator</t>
  </si>
  <si>
    <t>Cdd</t>
  </si>
  <si>
    <t>convind</t>
  </si>
  <si>
    <t>secured</t>
  </si>
  <si>
    <t>Secured debt</t>
  </si>
  <si>
    <t>securedind</t>
  </si>
  <si>
    <t>Secured debt indicator</t>
  </si>
  <si>
    <t>ConsNegRet</t>
  </si>
  <si>
    <t>Watkins</t>
  </si>
  <si>
    <t>Consistently negative return</t>
  </si>
  <si>
    <t>Journal of Behavioral Finance</t>
  </si>
  <si>
    <t>ConsPosRet</t>
  </si>
  <si>
    <t>Consistently positive return</t>
  </si>
  <si>
    <t>PosNegCons</t>
  </si>
  <si>
    <t>Pos vs negative consistent return</t>
  </si>
  <si>
    <t>WW</t>
  </si>
  <si>
    <t>Whited and Wu</t>
  </si>
  <si>
    <t>Whited-Wu index</t>
  </si>
  <si>
    <t>Ww</t>
  </si>
  <si>
    <t>WW_Q</t>
  </si>
  <si>
    <t>AbnormalAccruals</t>
  </si>
  <si>
    <t>Xie</t>
  </si>
  <si>
    <t>Abnormal Accruals</t>
  </si>
  <si>
    <t>grcapx1y</t>
  </si>
  <si>
    <t>Xing</t>
  </si>
  <si>
    <t>Investment growth (1 year)</t>
  </si>
  <si>
    <t>Ig</t>
  </si>
  <si>
    <t>skew1</t>
  </si>
  <si>
    <t>Xing, Zhang and Zhao</t>
  </si>
  <si>
    <t>Volatility smirk near the money</t>
  </si>
  <si>
    <t>Options</t>
  </si>
  <si>
    <t>optionrisk</t>
  </si>
  <si>
    <t>SmileSlope</t>
  </si>
  <si>
    <t>Yan</t>
  </si>
  <si>
    <t>Put volatility minus call volatility</t>
  </si>
  <si>
    <t>FirmAgeMom</t>
  </si>
  <si>
    <t>Zhang</t>
  </si>
  <si>
    <t>Firm Age - Momentum</t>
  </si>
  <si>
    <t>Firm Age-Momentum</t>
  </si>
  <si>
    <t>Sign</t>
  </si>
  <si>
    <t>Binary</t>
  </si>
  <si>
    <t>VW</t>
  </si>
  <si>
    <t>holdper</t>
  </si>
  <si>
    <t>SampleStartYear</t>
  </si>
  <si>
    <t>SampleEndYear</t>
  </si>
  <si>
    <t>SampleStartMonth</t>
  </si>
  <si>
    <t>SampleEndMonth</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</si>
  <si>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regress Accruals on: the inverse of average total assets for years t-1 and t, the change in revenue (sale) from year t-1 to t divided by average total assets, propery plant and equipment (ppegt) divided by average total assets, industry dummies for Fama-French's 48 industry classification. AbnormalAccrual is the residual from this cross-sectional regression.</t>
  </si>
  <si>
    <t>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t>
  </si>
  <si>
    <t>Binary variable equal to 1 if stock is in the highest Accrual quintile and the lowest BM quintile, and equal to 0 if stock is in the lowest Accrual quintile and the highest BM quintile. Exclude if book equity (ceq) is negative.</t>
  </si>
  <si>
    <t>Advertising expense (xad) over market value of equity (shrout*abs(prc))</t>
  </si>
  <si>
    <t>Age is  (current year -  founding year from Jay Ritter's dataset). Exclude if IndIPO == 0.  AgeIPO = 1 if Age is</t>
  </si>
  <si>
    <t>Total assets (at) divided by market value of equity.</t>
  </si>
  <si>
    <t>Analyst value is (1 + (FROE - .1)/1.1 + (FROE - .1)/(.1*1.1))*BMAve. FROE is the most recent mean analyst EPS forecast (meanest) times shares outstanding (shrout) divided by book value of common equity (ceq). BMAve is average book to market equity (ceq/(shrout*abs(prc)) over the past two years. Exclude if FROE &gt; 1 or book equity negative or abs(prc) &lt; 1 or div/earnings &gt; 1 or ib/ceq &gt; 1 (Frankel and Lee, page 291).</t>
  </si>
  <si>
    <t>Get announcement date for quarterly earnings from IBES (fpi = 6). AnnouncementReturn is the sum of (ret - mktrf + rf) from one day before an earnings announcement to 2 days after the announcement.</t>
  </si>
  <si>
    <t>AnalystValue (defined above) minus IntrinsicValue (defined above), divided by abs(IntrinsicValue).</t>
  </si>
  <si>
    <t>Annual growth rate of total assets (at)</t>
  </si>
  <si>
    <t>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t>
  </si>
  <si>
    <t>Coefficient of a 60-month rolling window regression of monthly stock returns minus the riskfree rate on market return minus the risk free rate (ewretd - rf). Exclude if estimate based on less than 20 months of returns.</t>
  </si>
  <si>
    <t>Square of Beta (defined above).</t>
  </si>
  <si>
    <t>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t>
  </si>
  <si>
    <t>Spread estimates from Shane Corwin's website (https://www3.nd.edu/~scorwin/) divided by price (abs(prc)).</t>
  </si>
  <si>
    <t>Log of annual book equity (ceq) over market equity (see above).</t>
  </si>
  <si>
    <t>BP - EBM, where BP = (ceq + tstkp - dvpa)/(shrout*abs(prc)), and EBM is defined above. Exclude if price less than 5.</t>
  </si>
  <si>
    <t>Ratio of quarterly cash and short-term investments (cheq) and total assets (atq).</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</si>
  <si>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t>
  </si>
  <si>
    <t>Net income (ib) plus depreciation (dp) divided by market equity. Exclude NASDAQ stocks.</t>
  </si>
  <si>
    <t>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t>
  </si>
  <si>
    <t>Jegadeesh et al</t>
  </si>
  <si>
    <t>(As in MP). If an analyst issues a new strong buy recommendation (ireccd == 1), we assign a value of 1 to that event, if an analyst issues any other change in recommendation, we assign a value of -1; we assign 0 if the recommendation is unchanged. The final variable is the average over the constructed variable over all analysts each month.</t>
  </si>
  <si>
    <t>Annual change in AssetTurnover (defined above). Exclude if price less than 5.</t>
  </si>
  <si>
    <t>Lockwood Prombutr</t>
  </si>
  <si>
    <t>Ratio of book equity (ceq) to book equity in the previous year. Include only if book equity is positive this year and last year.</t>
  </si>
  <si>
    <t>Within upper half of Accruals distribution, equal to 1 if mean earnings estimate increased relative to the previous month. 0 if it decreased.</t>
  </si>
  <si>
    <t>12 month change in inventory (invt) divided by average total assets.</t>
  </si>
  <si>
    <t>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t>
  </si>
  <si>
    <t>Binary variable equal to 1 if the number of analysts (numest) for next quarter's EPS estimate decreased relative to three months ago, and 0 if it increased.</t>
  </si>
  <si>
    <t xml:space="preserve">Twelve-month change in noncurrent operating assets. Noncurrent operating assets is ( (at - act - ivao) - (lt - dlc - dltt) )/at. </t>
  </si>
  <si>
    <t>Twelve-month change in net working capital. Net working capital is ( (act - che) - (lct - dlc) )/at</t>
  </si>
  <si>
    <t>Annual change in profit margin PM (profit margin defined below). Exclude if price less than 5.</t>
  </si>
  <si>
    <t>4-quarter change in quarterly total taxes (txtq), scaled by lagged total assets (at).</t>
  </si>
  <si>
    <t>5 year growth rate of market value of equity minus 5 year stock return.</t>
  </si>
  <si>
    <t>Log of long-term debt (dltt) plus debt in current liabilties (dlc) minus log of the same variable 5 years ago.</t>
  </si>
  <si>
    <t>Binary variable if the monthly mean of recommendations (ireccd) over analysts is greater than 3, and 0 if it is less or equal than 1.5.</t>
  </si>
  <si>
    <t>Binary variable equal to 1 if deferred charges (dc) greater than 0 or common shares reserved for convertible debt (cshrc) greater than 0.</t>
  </si>
  <si>
    <t>Dichev Piotroski</t>
  </si>
  <si>
    <t xml:space="preserve">A downgrade happens if credit rating (splticrm) decreased by at least one notch relative to the previous month.  CredRatDG = 1 if a downgrade happened over the past 3 months. </t>
  </si>
  <si>
    <t>Spiess Affleck-Graves</t>
  </si>
  <si>
    <t>Equal to 1 if debt issuance (dltis) greater 0 and 0 otherwise. Exclude if share code &gt; 11 or missing book-to-market.</t>
  </si>
  <si>
    <t>Callen, Khan, and Lu</t>
  </si>
  <si>
    <t>Chen Hong Stein</t>
  </si>
  <si>
    <t>Quarterly change in the number of institutional owners (numinstowners) from 13F data. Exclude if in the lowest quintile of stocks by market value of equity (based on NYSE stocks only).</t>
  </si>
  <si>
    <t>Difference in current operating assets (total current assets (act) minus cash and short-term investments (che)) between years t-1 and t, scaled by average total assets (at) in years t-1 and t.</t>
  </si>
  <si>
    <t>Difference in current operating liabilities (total current liabilities (lct) minus debt in current liabilities (dlc)) between years t-1 and t, scaled by average total assets (at) in years t-1 and t.</t>
  </si>
  <si>
    <t>Prakash Sinha</t>
  </si>
  <si>
    <t>Annual change in deferred revenue (drc) scaled by average total assets (at) in t-1 and t. Exclude if negative book equity (ceq), deferred revenue equal to 0 in both years, revenue less than 5m, or SIC code between 6000 and 6999.</t>
  </si>
  <si>
    <t>Difference in book equity (ceq) between years t-1 and t, scaled by average total assets (at) in years t-1 and t.</t>
  </si>
  <si>
    <t>Difference in financial liabilities (sum of long-term debt (dltt), current liabilitites (dlc) and preferred stock (pstk)) between years t-1 and t, scaled by average total assets (at) in years t-1 and t.</t>
  </si>
  <si>
    <t>Difference in investment and advances (ivao) between years t-1 and t, scaled by average total assets (at) in years t-1 and t.</t>
  </si>
  <si>
    <t>Richardson, Sloan Soliman and Tuna</t>
  </si>
  <si>
    <t>Hartzmark Salomon</t>
  </si>
  <si>
    <t>Binary variable equal to 1 if return with dividends (ret) is greater than return without dividends (retx) 11 months ago or 2 months ago, and 0 otherwise or if price less than 5.</t>
  </si>
  <si>
    <t>Michaely et al</t>
  </si>
  <si>
    <t>Define dividend initiation as having paid a dividend in month t (divamt &gt; 0) and not having paid a dividend in the 24 preceding months. DivInit is equal to 1 if a dividend was initiated in the past 12 months and 0 otherwise. Exclude if share code greater 11 and use NYSE stocks only.</t>
  </si>
  <si>
    <t>Define dividend omission as not having paid a dividend in the current month or the two preceding months, but having paid dividends in the 3, 6, 9, 12, 15, 18 months before. DivOmit is equal to 1 if a dividend was omitted in the previous 12 months and 0 otherwise.</t>
  </si>
  <si>
    <t>Naranjo et al</t>
  </si>
  <si>
    <t>Log of two-month lagged trading volume (vol) times two-month lagged price (prc).</t>
  </si>
  <si>
    <t>Binary variable equal to 1 if mean earnings forecast (meanest) decreased over the past month.</t>
  </si>
  <si>
    <t>Loh Warachka</t>
  </si>
  <si>
    <t>Binary variable equal to 1 if the change in quarterly net income (ibq) from t-1 to 1 was positive in quarters t, t-1, t-2, t-3 and t-4, and 0 otherwise.</t>
  </si>
  <si>
    <t>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t>
  </si>
  <si>
    <t>EPS (epspxq) minus EPS twelve months ago - Drift, scaled by standard deviation of that expression. Drift is the average earnings growth (EPS - EPS twelve months ago) over the past two years. Exclude if price less than 5</t>
  </si>
  <si>
    <t>Average monthly value of EarningsSurprise (defined above) of the 30% largest companies by market value of equity in the same Fama-French 48 industry. Exclude the largest 30% of companies for EarnSupBig (not to compute the anomaly)</t>
  </si>
  <si>
    <t>(ceq + che - dltt - dlc - dc - dvpa+ tstkp ) / (mve\_c + che - dltt - dlc - dc - dvpa+ tstkp). Exclude if price less than 5.</t>
  </si>
  <si>
    <t>Market value of equity + long-term debt (dltt) + debt in current liabilities (dlc) + deferred charges (dc) - cash and short-term investments (che) , divided by operating income (oibdp). Exclude if missing book equity or negative operating income.</t>
  </si>
  <si>
    <t>ib / lag(market value of equity, 6 months).  NYSE stocks only.  Exclude if EP &lt; 0.  Lag simulates the Dec 31 market equity used in original paper</t>
  </si>
  <si>
    <t>Dharan Ikenberry</t>
  </si>
  <si>
    <t>Binary variable equal to 1 if a firm switched from AMEX or NASDAQ to NYSE within the past year, or from NASDAQ to AMEX within the past year.</t>
  </si>
  <si>
    <t>Doyle et al</t>
  </si>
  <si>
    <t>Difference between unadjusted earnings (EPSActualUnadj) from IBES and quarterly earnings per share (epspiq). Exclude the highest and lowest 1% of values.</t>
  </si>
  <si>
    <t>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t>
  </si>
  <si>
    <t>Long-term earnings forecast (fgr5yr) lagged by twelve months. Exclude if book equity (ceq), net income (ib), deferred taxes (txdi), dividends (dvp), revenue (sale) or depreciation (dp) is missing.</t>
  </si>
  <si>
    <t xml:space="preserve">Months since start of CRSP coverage. </t>
  </si>
  <si>
    <t>6 month return, restricted to the bottom quintile of the cross-sectional firm age distribution. Exclude if price less than 5 or firm younger than 12 months.</t>
  </si>
  <si>
    <t>Diether et al</t>
  </si>
  <si>
    <t>Standard deviation of earnings estimates (stdev\_est) scaled by mean earnings estimate.</t>
  </si>
  <si>
    <t>FR = (FVPA - PBO), scaled by market value of equity. FVPA is pbnaa from 1980 to 1986, pplao + pplao from 1987 to 1997, and pplao after 1997. PBO is pbnvv from 1980 to 1986, pbpro + pbpru from 1987 to 1997, and pbpro after 1997. Exclude if price less than 5 or  shrcd &gt; 11.</t>
  </si>
  <si>
    <t>Nguyen Swanson</t>
  </si>
  <si>
    <t>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t>
  </si>
  <si>
    <t>Revenue (sale) - cost of goods solds (cogs), divided by 12 months lagged total assets.</t>
  </si>
  <si>
    <t>Log of advertising expense (xad) minus log of advertising expense last year. Exclude if price less than 5, xad less than .1 or stock in the lowest decile of market value of equity.</t>
  </si>
  <si>
    <t>Growth rate of capital expenditures (capx) relative to two years ago.   If capx is missing, replace with annual change in property, plant and equipment (ppent).</t>
  </si>
  <si>
    <t>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t>
  </si>
  <si>
    <t>Annual growth in net operating assets, minus accruals. Net operating assets are (rect + invt + ppent + aco + intan + ao- ap- lco- lo) / at. Accruals are ( rect-l12.rect + invt - l12.invt + aco - l12.aco - (ap - l12.ap + lco - l12.lco) - dp ) / ((at + l12.at)/2)</t>
  </si>
  <si>
    <t>Percentage growth in sales (sale) relative to average sales of t-1 and t-2, minus percentage growth in inventory (invt) relative to average inventory of t-1 and t-2. Both growth terms are calculated relative to t-1 only if t-2 is missing.</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</si>
  <si>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Remove if in the highest quintile of GrSaleToGrOverHead.  Returns are nicely monotonic until the highest quintile, consistent with original paper's rank regressions. </t>
  </si>
  <si>
    <t>Three-year rolling average of the three digit industry Herfindahl index based on firm revenue (sale). Exclude regulated industries (4011, 4210, 4213 &amp; year $\leq$ 1980; 4512 &amp; year $\leq$ 1978, 4812, 4813 &amp; year $\leq$ 1982, 4900-4999 in any year)</t>
  </si>
  <si>
    <t>Let temphigh = price / by the maximum daily price over the past twelve months.  High52 is the rolling 6 month average of temphigh to simulate the original paper's 6-month holding periods</t>
  </si>
  <si>
    <t>Change in number of employees (emp) between t -1 and t, scaled by average number of employees in t-1 and t. Replace hire with 0 if emp or lagged emp is missing.</t>
  </si>
  <si>
    <t>Past twelve month average of: daily return (abs(ret)) divided by turnover((abs(prc)*vol)</t>
  </si>
  <si>
    <t>1 if IPO in the past 6-36 months.  0 otherwise.  IPO dates are taken from Jay Ritter's IPO data available at: http://bear.warrington.ufl.edu/ritter/ipodata.htm.  Missing IPO dates imply IndIPO = 0</t>
  </si>
  <si>
    <t>Grinblatt Moskowitz</t>
  </si>
  <si>
    <t>Weighted average of firm-level 6 month buy-and-hold return. Average is taken over two digit industries each month and weights are based on market value of equity.</t>
  </si>
  <si>
    <t>Average monthly return (ret) of the 30% largest companies by market value of equity in the same Fama-French 48 industry. Exclude the largest 30% of companies for IndRetBig (not to compute the anomaly!)</t>
  </si>
  <si>
    <t>In each month, run a cross-sectional regression of a firm's five-year stock return on 5 year lagged BM (defined above) and a constructed regressor that is the change in BM from 5 years ago to today plus the five-year stock return. The residual from that regression is IntanBM.</t>
  </si>
  <si>
    <t xml:space="preserve">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
</t>
  </si>
  <si>
    <t xml:space="preserve">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
</t>
  </si>
  <si>
    <t>In each month, run a cross-sectional regression of a firm's five-year stock return on 5 year lagged SP (defined above) and a constructed regressor that is the change in SP from 5 years ago to today plus the five-year stock return. The residual from that regression is IntanSP.</t>
  </si>
  <si>
    <t>Stock return between months t-12 and t-6</t>
  </si>
  <si>
    <t>Define FROE as net income (ib) divided by book equity (ceq), and drop if abs(FROE) &gt; 1. DefineAveBM as average book equity to market value of equity for years t-1 and t (in the first year of coverage, use book-to-market equity directly). IntrinsicValue is $(1 + \frac{FROE - .1}{1.1} + \frac{(FROE - .1)}{.1\times1.1}AveBM$. Exclude if price less than 1 or book equity less than 0.</t>
  </si>
  <si>
    <t>Annual change in property, plant and equipment (ppegt) plus annual change in inventory (invt), scaled by lagged total assets (at). Use ppent if ppegt is missing.</t>
  </si>
  <si>
    <t>Ratio of capital investment (capx) to revenue (revt) divided by the firm-specific 36-month rolling mean of that ratio. Exclude if revenue less than \$10m.</t>
  </si>
  <si>
    <t>Exclude all stocks with short interest (ShortInterest) below .025. IO\_ShortInterest is institutional ownership (instown\_perc).  Keep NYSE Only.</t>
  </si>
  <si>
    <t>-1.002*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t>
  </si>
  <si>
    <t>Total liabilities (lt) divided by market value of equity.</t>
  </si>
  <si>
    <t>Rank firms by their annual revenue growth each year over the past 5 years. MeanRankRevGrowth is the weighted average of ranks over the past 5 years, that is, MeanRankRevGrowth = (5*Rank$_{t-1}$ + 4*Rank$_{t-2}$ + 3*Rank$_{t-3}$ + 2*Rank$_{t-4}$ + 1*Rank$_{t-5}$)/15. Exclude NASDAQ stocks.</t>
  </si>
  <si>
    <t>Stock return between months t-12 and t-1.</t>
  </si>
  <si>
    <t>Stock return between months t-18 and t-13.</t>
  </si>
  <si>
    <t xml:space="preserve">Jegedeesh </t>
  </si>
  <si>
    <t>Stock return (ret) over the previous month.</t>
  </si>
  <si>
    <t>Stock return between months t-36 and t-13.</t>
  </si>
  <si>
    <t>Stock return between months t-6 and t-1. Exclude if price less than 5.</t>
  </si>
  <si>
    <t>Mom6m. Include only stocks with a credit rating (splticrm) of BBB or lower</t>
  </si>
  <si>
    <t>Binary variable equal to 1 if firm is in the highest Mom6m quintile and the lowest Mom36m quintile, and equal to 0 if firm is in the lowest Mom6m quintile and the highest Mom36m quintile. Exclude if price less than 5.</t>
  </si>
  <si>
    <t>Average return in the same month over the preceding 5 years. Exclude NASDAQ stocks.</t>
  </si>
  <si>
    <t>Lee Swaminathan</t>
  </si>
  <si>
    <t>Mom6m. Include only stocks in the highest quintile of average trading volume (vol) over the previous 6 months. Exclude NASDAQ stocks, if price less than 1 or if stock has been trading for less than 24 months.</t>
  </si>
  <si>
    <t>Examine only stocks in lowest BM quintile.  Binary variable based on sum of eight indicator variables which are: 1 if return on assets (ni/average assets) above the two digit industry median; 1 i net cash flow to assets (oancf/average assets) above the two digit indstry median; 1 if net cash flow greater than net income; 1 if R&amp;D expense to assets (xrd/average assets) greater than two digit industry median; 1 if capital expenditure (capx/average assets) greater than two digit industry median; 1 if advertising expenses (xad/average assets) greater than two digit industry median; 1 if the volatility of net income over the past 3 years is below the two digit industry median, 1 if the volatility of revenue (revt) over the past 3 years is below the two digit industry median. The final variable is equal to 1 if the sum of the above 8 indicators is greater than 5 and 0 if the sum is less than 2.</t>
  </si>
  <si>
    <t>Long-term debt issuance (dltis) minus long-term debt reduction (dltr) minus current debt changes (dlcch), scaled by average total assets (at) in years t-1 and t. Replace missing values of dlcch with 0. Exclude if ratio is greater than 1.</t>
  </si>
  <si>
    <t>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t>
  </si>
  <si>
    <t>Sale of common stock (sstk) minus  purchase of common stock (prstkc), scaled by average total assets (at) from years t and t-1. Exclude if absolute value of ratio is greater than 1.</t>
  </si>
  <si>
    <t>Dividends (dvc) plus purchase of common and preferred stock (prstkc) minus sale of common and preferred stock (sstk), divided by market value of equity.</t>
  </si>
  <si>
    <t>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t>
  </si>
  <si>
    <t>Number of 4-quarter net income (ibq) increases over the previous 2 years.</t>
  </si>
  <si>
    <t>Revenue (revt) minus cost (cogs) - administrative expenses (xsga) - interest expenses (xint), scaled by book value of equity (ceq). Exclude smallest size tercile.</t>
  </si>
  <si>
    <t>Sum of administrative expenses (xsga) and cost of goods sold (cogs), scaled by total assets (at).  Use xsga = 0 if xsga is missing.</t>
  </si>
  <si>
    <t>Johnson So</t>
  </si>
  <si>
    <t xml:space="preserve">Total monthly option volume (volume) over all puts and calls, divided by monthly stock trading volume (vol). Exclude if price less than 1 or share code greater 11 or option volume or stock volume data are missing for the previous month. </t>
  </si>
  <si>
    <t>Based off of OptionVolume1.  OptionVolume2 = OptionVolume1 / average of OptionVolume1 from months t-6 to t-1.</t>
  </si>
  <si>
    <t>Order backlog (ob) divided by average total assets (at) in years t-1 and t. Exclude if order backlog is 0.</t>
  </si>
  <si>
    <t xml:space="preserve">Defined recursively. Initialize with OrgCap = 4*general expenses (xsga) in the first year, and calculate as .85*OrgCap previous year + xsga current year thereafter. Scale by total assets (at). </t>
  </si>
  <si>
    <t>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t>
  </si>
  <si>
    <t xml:space="preserve">Sum of dividends (dvc), purchase of common and preferred stock (prstkc) and max(preferred stock redemption value (pstkrv), 0), divided by lag(market value of equity, 6 months).  Exclude if PayoutYield $\leq$ 0.  </t>
  </si>
  <si>
    <t xml:space="preserve">Annual percentage change in the ratio of depreciation (dp) to property, plant and equipment (ppent). </t>
  </si>
  <si>
    <t xml:space="preserve"> (sic $\geq$ 7800 &amp; sic $\leq$ 7833) OR (sic $\geq$ 7840 &amp; sic $\leq$ 7841) OR</t>
  </si>
  <si>
    <t>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t>
  </si>
  <si>
    <t xml:space="preserve">Net income (ni) minus (purchase of common and preferred stock (prstkcc) minus sale of common and preferred stock (sstk) plus dividends (dvt), cash flow from operations (oancf), from financing (fincf) and investment (ivncf)). Scaled by absolute value of net income. </t>
  </si>
  <si>
    <t>Net income (ni) over revenue (revt). Exclude if price less than 5.</t>
  </si>
  <si>
    <t>Define FROE as mean earnings estimate (meanest) times shares outstanding (shrout), divided by book equity (ceq). Define the prediction error as net income (ib) over book equity (ceq), minus FROE. In each month t, regress the prediction error on 3 year lagged values of a firm's relative ranks in the cross-sectional revenue (sale), BM (defined above), AOP (defined above) and FROE distributions. PredictedFE is the fitted value from that regression. Update monthly.</t>
  </si>
  <si>
    <t>Log of absolute value of price (prc).</t>
  </si>
  <si>
    <t>Regress daily stock return (ret) on market return (mktrf) in $t, t-1, \ldots, t-4$ with observations over the previous year. Trim the highest and lowest 1% of estimated coefficients. Define PriceDelay as the ratio of 1*beta on mktrf$_t-1$ + 2*beta on mktrf$_t-2$ + 3*beta on mktrf$_t-3$ + 4*beta on mktrf$_t-4$, and beta on mktrf$_t$ + beta on mktrf$_t-1$ + beta on mktrf$_t-2$ + beta on mktrf$_t-3$ + beta on mktrf$_t-4$. The final variable is the average of that ratio over the previous month.</t>
  </si>
  <si>
    <t>Easley, Hvidkjaer, O'Hara</t>
  </si>
  <si>
    <t>Quarterly earnings per share (epspxq) times quarterly shares outstanding used to calculate EPS (cshprq) divided by total assets (at). Exclude if price less than 1.</t>
  </si>
  <si>
    <t>R&amp;D expense (xrd) over market value of equity.</t>
  </si>
  <si>
    <t>Chan Lakonishok Sougiannis</t>
  </si>
  <si>
    <t>Gou et al</t>
  </si>
  <si>
    <t>Binary variable equal to 1 if R&amp;D expense (xrd) = 0 and IndIPO = 1.  0 otherwise.</t>
  </si>
  <si>
    <t>Landsman et al</t>
  </si>
  <si>
    <t>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t>
  </si>
  <si>
    <t>Industry-adjusted value of real estate holdings. Real estate holdings are calculated as: PPE Buildings at cost (fatb) plus PPE Leases at cost (fatl), divided by PPE (ppegt). Use ppent if ppegt is missing. Subtract monthly industry-mean at the 2 digit SIC level.</t>
  </si>
  <si>
    <t>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t>
  </si>
  <si>
    <t>Define revisions as the change in the mean earnings estimate (meanest) for the next quarter from month t-1 to t, scaled by stock price in month t-1. REV6 is the sum of that variable from months t-6 to t.</t>
  </si>
  <si>
    <t>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</si>
  <si>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RIO\_BM is a binary variable equal to 1 if a firm is in the highest quintile of the monthly RIO distribution and has BM below the cross-sectional median, and 0 if a firm is in the lowest quintile of RIO and has BM below the median.</t>
  </si>
  <si>
    <t>Binary variable equal to 1 if RIO (defined above) is in the highest quintile and ForecastDispersion (defined above) is above the median, 0 if RIO is in the lowest quintile and ForecastDispersion is above the median.</t>
  </si>
  <si>
    <t>Binary variable equal to 1 if RIO (defined above) is in the highest quintile and monthly IdioRisk (defined above)  is above the median, 0 if RIO is in the lowest quintile and IdioRisk is above the median.</t>
  </si>
  <si>
    <t>Binary variable equal to 1 if RIO (defined above) is in the highest quintile and monthly turnover (vol/shrout) is above the median, 0 if RIO is in the lowest quintile and turnover is above the median.</t>
  </si>
  <si>
    <t>Net income (ni) over book value of equity (ceq). Exclude if price less than 5.</t>
  </si>
  <si>
    <t>Mean earnings estimate (meanest) for next quarter's earnings divided by stock price (prc). Exclude if price less than 1.</t>
  </si>
  <si>
    <t>Sales (sale) relative to t-1.</t>
  </si>
  <si>
    <t>Growth in number of shares between t-18 and t-6. Number of shares is calculated as shrout/cfacshr to adjust for splits.</t>
  </si>
  <si>
    <t>5-year growth in number of shares. Number of shares is calculated as shrout/cfacshr to adjust for splits.</t>
  </si>
  <si>
    <t>Ikenberry et al</t>
  </si>
  <si>
    <t>Binary variable equal to 1 if stock repurchase indicated in cash flow statement (prstkc &gt; 0), and 0 if prstkc = 0.</t>
  </si>
  <si>
    <t>Sum of monthly share trading volume (vol) over the previous three months, scaled by 3 times common shares outstanding (shrout). Drop if ShareVol is below its median</t>
  </si>
  <si>
    <t>Short-interest from Compustat (shortint) scaled by shares outstanding (shrout). Short-interest data are available bi-weekly with a four day lag. We use the mid-month observation to make sure data would be available in real time.</t>
  </si>
  <si>
    <t>Hong Kacperczyk</t>
  </si>
  <si>
    <t>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t>
  </si>
  <si>
    <t>Log of monthly market value of equity (abs(prc)*shrout)).</t>
  </si>
  <si>
    <t>Xing Zhang Zhao</t>
  </si>
  <si>
    <t>Using OptionMetrics data, among options with duration between 10 and 60 days, implied volatility of put option with moneyness closest to but above 1 minus implied volatility of call option with moneyness closest to but below 1.</t>
  </si>
  <si>
    <t>Using OptionMetrics data, average implied volatility of put options with duration between 15 and 30 days and rounded delta of -.5 minus average implied volatility of call options with duration between 15 and 30 days and rounded delta of .5.</t>
  </si>
  <si>
    <t>Ratio of annual sales (sale) to market value of equity.</t>
  </si>
  <si>
    <t>Cusatis et al</t>
  </si>
  <si>
    <t>Spinoffs are identified as all observations in the CRSP acquisition file with valid acperm entry. Spinoff is a binary variable equal to 1 if a firm is identified in the CRSP Acquisition data and if it has at most one year of history in the CRSP stock return data. Spinoff is equal to 0 otherwise.</t>
  </si>
  <si>
    <t>Standard deviation of turnover (vol/shrout) over the past 36 months.</t>
  </si>
  <si>
    <t>Eberhart et al</t>
  </si>
  <si>
    <t>Binary variable equal to 1 if: R&amp;D (xrd) scaled by revenue (revt) is positive, R&amp;D scaled by total assets (at) is positive, annual R&amp;D growth is greater than 5%, annual growth in R&amp;D over total assets is greater than 5%. SurpriseRD is 0 otherwise.</t>
  </si>
  <si>
    <t>Cash and short-term investments (che) plus .715*receivables (rect) + .547*inventory (invt) + .535* property, plant and equipment (ppent), scaled by total assets (at). Only defined for manufacturing firms (SIC $\geq$ 2000 and SIC &lt;4000). Exclude the lowest tercile of manufacturing firms by total assets.</t>
  </si>
  <si>
    <t>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t>
  </si>
  <si>
    <t>Binary variable equal to 1 if mean analyst earnings forecast for the next quarter (meanest) has improved over the previous month, and 0 otherwise.</t>
  </si>
  <si>
    <t xml:space="preserve">Rolling variance of (ib+dp)/mve\_c over the past 60 months (minimum 24 months data required).  </t>
  </si>
  <si>
    <t>Average monthly dollar trading volume (vol*abs(prc)) over the previous 12 months, scaled by market value of equity. Exclude if price less than 5.</t>
  </si>
  <si>
    <t>Rolling standard deviation of monthly trading volume (vol) over the past 36 months (require at least 24 observations). Include only NYSE stocks.</t>
  </si>
  <si>
    <t>Rolling coefficient from regressing monthly trading volume on a linear time trend over a window of 60 months (require that at least 30 exist). Scale coefficient by 60-month average of trading volume.</t>
  </si>
  <si>
    <t>Sale of common stock (sstk) minus dividends (dv) minus purchase of common stock (prstkc) plus long-term debt issuance (dltis) minus long-term debt reductions (dltr). Scaled by total assets (at).</t>
  </si>
  <si>
    <t>In each month, count the number of days with no trades. Define zerotrade as the number of days without trades plus (the sum of monthly turnover (vol/shrout) divided by 48*10$^5$), multiplied by 21/number of trading days per month. Zerotrade is the 6-month average of that variable.</t>
  </si>
  <si>
    <t>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t>
  </si>
  <si>
    <t>Index available from http://fac
ulty.som.yale.edu/andrewmetrick/data.html . The index is only available every 2-3 years for each firm, we replace intermediate missing values with the latest available one.  Value-weighted.</t>
  </si>
  <si>
    <t>Standard deviation of residuals from CAPM regressions using the past month of daily data.  Value weighted</t>
  </si>
  <si>
    <t>Maximum of daily returns (ret) over the previous month</t>
  </si>
  <si>
    <t>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t>
  </si>
  <si>
    <t>Adrian, Etula, and Muir</t>
  </si>
  <si>
    <t>Blitz, Huij, and Martens</t>
  </si>
  <si>
    <t>Bali, Engle, and Murray</t>
  </si>
  <si>
    <t>Hand Return</t>
  </si>
  <si>
    <t>Hand T-Stat</t>
  </si>
  <si>
    <t>Weighting</t>
  </si>
  <si>
    <t>Quantiles</t>
  </si>
  <si>
    <t>Holding Period*</t>
  </si>
  <si>
    <t>Adjustment</t>
  </si>
  <si>
    <t>Notes</t>
  </si>
  <si>
    <t>EW</t>
  </si>
  <si>
    <t>10 (decile ranks)</t>
  </si>
  <si>
    <t>Table 2: Panel B closest to desired, but not long-short</t>
  </si>
  <si>
    <t>Table 2 closest to desired, but not long-short</t>
  </si>
  <si>
    <t>Table 4 looks to be the closest; TZ: Table 2 gives portfolio returns, need to take difference between extreme portfolios ((7) - (1)) but no t-stat</t>
  </si>
  <si>
    <t>None</t>
  </si>
  <si>
    <t>Table 3: Panel B (All% row). Note reported as Low-High</t>
  </si>
  <si>
    <t>Month</t>
  </si>
  <si>
    <t>Table 6: Panel B. Results are for value-weighted (-0.97, [2.86])</t>
  </si>
  <si>
    <t>Table 5: Panel A the closet, but reports average alpha from a 3-factor model</t>
  </si>
  <si>
    <t>Table 3: NIG column</t>
  </si>
  <si>
    <t>Quarter</t>
  </si>
  <si>
    <t>Table 1, fourth column</t>
  </si>
  <si>
    <t>Table 4 Panel A reports VW excess returns, CAPM alphs and 3-Factor Alphas.</t>
  </si>
  <si>
    <t>CAPM</t>
  </si>
  <si>
    <t>Table 3 Reports alphas from a CAPM model</t>
  </si>
  <si>
    <t>Table 2 reports some regression results</t>
  </si>
  <si>
    <t>Table 5: Reports (Mean &lt; 1.5) - (Mean &gt;3) so I changed the sign to be consistent with your description of (Mean &gt; 3) - (Mean &lt; 1.5); Table 7 is monthly rebalanced version (panel C)</t>
  </si>
  <si>
    <t>Table 1 shows size and period of listing portfolios but no t-stats</t>
  </si>
  <si>
    <t>Table 3 Panel A is the closest, but does not split into upper/lower half of accruals. Does deciles instead. Also does not report t-stats</t>
  </si>
  <si>
    <t>Table 3: Note in the table, defined as 1-2 where 1 is low accrual and high b/m, and 2 is high accrual and low b/m. (so I switched the signs)</t>
  </si>
  <si>
    <t>This paper is on P/E ratios, but Table 1 would be the most relevant. Don't give long-short return either.</t>
  </si>
  <si>
    <t>Table 1: Has long-short, but with excess returns. They report L-H (10.44, [5.78]) ; TZ table 1 panel A is raw excess returns</t>
  </si>
  <si>
    <t>Could not find variable</t>
  </si>
  <si>
    <t>Table 2 seems to be the main results, but not useful here</t>
  </si>
  <si>
    <t>FF</t>
  </si>
  <si>
    <t>Table 3: Panel B, but no t-stats/long-short; TZ: Table 6 panel B has long/short returns</t>
  </si>
  <si>
    <t>Table 3: Panel D, but no t-stats/long-short; TZ: Table 6 panel B has long/short returns</t>
  </si>
  <si>
    <t>Table 3: Reports Low - High of deciles. Switched sign from table in paper to be consistent ith High-Low.</t>
  </si>
  <si>
    <t>Table 4 reports returns, but not long-short</t>
  </si>
  <si>
    <t>Table 6: Shows Long-short for excess returns, not raw returns (-6.3, [1.41])</t>
  </si>
  <si>
    <t>Table 7 has portfolio returns, but no-tstats</t>
  </si>
  <si>
    <t>Table 4 has portfolio returns, but no t-stats for several durations.</t>
  </si>
  <si>
    <t>Table 4 has portfolio returns, but no-tstats</t>
  </si>
  <si>
    <t>Table 5 has portfolio returns, but no-tstats</t>
  </si>
  <si>
    <t>Table 4 (chose the cumluative annual return, but they report 1,2,3 and 4 quarters)</t>
  </si>
  <si>
    <t>Table 2 reports LS of Excess returns in Panel A (1.18, [5.51])</t>
  </si>
  <si>
    <t>Table 2, year 1 row (average monthly return)</t>
  </si>
  <si>
    <t>Indicator</t>
  </si>
  <si>
    <t>2 Years</t>
  </si>
  <si>
    <t>size, industry</t>
  </si>
  <si>
    <t>No LS, Tables 2,3 have mean returns; TZ has match-adjusted returns</t>
  </si>
  <si>
    <t>Fama-Macbeth Regressions (Table 4?)</t>
  </si>
  <si>
    <t>Fama-Macbeth Regressions (Table 9?)</t>
  </si>
  <si>
    <t>Report average monthly slopes of return ~ turnover, but not LS in Table 2</t>
  </si>
  <si>
    <t>Table 1, 16 3-year periods row. They report differences in market adjusted returns, not raw-returns. 12-month diff is (-0.054 [0.77])</t>
  </si>
  <si>
    <t>Table 1, Panel A has a low- and high- short abnormal return, but just a summary statistics.</t>
  </si>
  <si>
    <t>Half year</t>
  </si>
  <si>
    <t>Table 4 has the exchange switches separately, but no long-short. ; TZ: Table 4 "all years" is closest, I picked the Nasdaq to AMSE specfication because it has the highest number of observations.</t>
  </si>
  <si>
    <t>Table 4 has returns by portfolio, but no t-stats</t>
  </si>
  <si>
    <t>Table 3 has returns by portfolio, but no t-stats</t>
  </si>
  <si>
    <t>size, value</t>
  </si>
  <si>
    <t>Table 4 shows BHAR and CAR for upgrades and downgrades, but no LS for downgrade vs other.; TZ: use 3 month match-adjusted downgrade return</t>
  </si>
  <si>
    <t>Table 2 (reported as stocks held for single month) flipped sign from paper since they report D1-D5</t>
  </si>
  <si>
    <t>Table 7 Panel A. (They report lowest - highest, so switched the sign from the paper) But they report p-values from randomization trial (like a boostrap?) (-3.6, [0.008 p-value])</t>
  </si>
  <si>
    <t>Table 4 Panel A reports Three and Four Factor Models for 1974-2001. No Long Short</t>
  </si>
  <si>
    <t>Table 4 reports hedge for excess return, not raw return (4.63, [2.85])</t>
  </si>
  <si>
    <t>Table 4 reports hedge for size-adjusted security returns. Also split into higher and lower analyst coverage.</t>
  </si>
  <si>
    <t>Table 5 looks to be the closest, but just a 3-factor model</t>
  </si>
  <si>
    <t>Table 3 has regression stats</t>
  </si>
  <si>
    <t>Table 4 has return by portfolio, but no statistics/hedge</t>
  </si>
  <si>
    <t>Table 3 has FM regressions (Y_t/B_t).  Table 4 has some weird portfolio sorts but nothing easy to interpret.</t>
  </si>
  <si>
    <t>No hedge, Table 3 looks to be the main results. A bit hard to read but they seem to be showing excess return among other things</t>
  </si>
  <si>
    <t xml:space="preserve">Table 4 shows CAR for a few periods by portfolio (you describe what looks like model 2 in the paper). But no statistics </t>
  </si>
  <si>
    <t>Table 3 Panel D is close, but doesn't have t-stats.  Table 4 Panel B is close, but uses 36 month holding periods.  Variable is called V_f/P</t>
  </si>
  <si>
    <t>Table 4? Shows hedges for bi-dimensional portfolios. ????</t>
  </si>
  <si>
    <t>Table 3 has raw returns by decile for portfolios based on FR, but no statistics or hedge</t>
  </si>
  <si>
    <t>Table 1: Portfolios split by top 30% and bottom 30%. (average monthly return)</t>
  </si>
  <si>
    <t>Variable</t>
  </si>
  <si>
    <t>Table 6 reports results by portfolio for a four-factor model; TZ: Table 7 reports alphas of hedge returns</t>
  </si>
  <si>
    <t>Table 8 has a long-short portfolio but reports four-factor model</t>
  </si>
  <si>
    <t>Table 3 Panel A. High portfolio = 3 highest industries, low portfolio = 3 lowest. L = 6, 12-month column. Report average monthly return; TZ: Techically deciles but they report highest 3 minus lowest 3 deciles</t>
  </si>
  <si>
    <t>Table 4 Panel A: Report size-adjusted return hedges with p-values; TZ: t-stat is approximate, I converted the p-value to t but not exact since the table says p &lt;.001 instead of giving a value.</t>
  </si>
  <si>
    <t>Table 5 Panel A: Report size-adjusted return hedges with p-values; TZ: t-stat is approximate, I converted the p-value to t but not exact since the table says p &lt;.001 instead of giving a value.</t>
  </si>
  <si>
    <t>Table 4. Tangibility used as a factor I believe</t>
  </si>
  <si>
    <t>Table 3: 4-factor alphas and the hedge is reported, but not raw returns (0.448, [16.39])</t>
  </si>
  <si>
    <t>The text reports 3.60 percent annual hedge return and p value &lt; 0.05 (page 1278) but I can't find a table reporting the numbers (t-stat is not reported either) -AC</t>
  </si>
  <si>
    <t>No ports.  Table 1 reports regression results, but may be non-standard (not clearly fama macbeth)</t>
  </si>
  <si>
    <t>Table 2 (annual rows) is broken up into various formation periods. Chose the 16-20 year formation period. Average monthly return</t>
  </si>
  <si>
    <t>size, value, mom</t>
  </si>
  <si>
    <t>Table 4 reports hedge for an abnormal return portfolio, not raw return (-0.0148 [8.45]) Sign flipped to represent H-L. They also report a raw return for NOA_alt based on residuals (-0.0135 [7.3])</t>
  </si>
  <si>
    <t>"host of well-known factors"</t>
  </si>
  <si>
    <t>Table 4 Panel B reports cross-section regressions for returns, but no long-short. Just a series of regressions ; TZ: table 4 has CAPM alphas to a long sin short matched firms strategy I think</t>
  </si>
  <si>
    <t>Table 6? Reports Fama-Macbeth regression results</t>
  </si>
  <si>
    <t>Table 2? Reports intra-industry lead-lag effect returns</t>
  </si>
  <si>
    <t>Table 2 (deciles)</t>
  </si>
  <si>
    <t>Table 3, firm-level return set of columns</t>
  </si>
  <si>
    <t>indicator</t>
  </si>
  <si>
    <t>year</t>
  </si>
  <si>
    <t>size and B/M</t>
  </si>
  <si>
    <t>quarter</t>
  </si>
  <si>
    <t>month</t>
  </si>
  <si>
    <t>10, L2, S2</t>
  </si>
  <si>
    <t>week</t>
  </si>
  <si>
    <t>10, L3, S3</t>
  </si>
  <si>
    <t>FF3</t>
  </si>
  <si>
    <t>3 x 10 indep</t>
  </si>
  <si>
    <t>Table 3, Fama-French (1993), Streaks Spread.</t>
  </si>
  <si>
    <t>3*</t>
  </si>
  <si>
    <t>5 x 5 indep</t>
  </si>
  <si>
    <t>5*</t>
  </si>
  <si>
    <t>Nonstandard</t>
  </si>
  <si>
    <t>Week</t>
  </si>
  <si>
    <t>Author</t>
  </si>
  <si>
    <t>Bali, Cakici, and Whitelaw</t>
  </si>
  <si>
    <t>Chordia, Subrahmanyam, and Anshuman</t>
  </si>
  <si>
    <t>Elgers, Lo, and Pfeiffer</t>
  </si>
  <si>
    <t>Penman, Richardson, and Tuna</t>
  </si>
  <si>
    <t xml:space="preserve">Soliman </t>
  </si>
  <si>
    <t>Skew1</t>
  </si>
  <si>
    <t>Li (2011)</t>
  </si>
  <si>
    <t>Asquith, Pathak, and Ritter</t>
  </si>
  <si>
    <t>Chordia Roll Subrahmanyam</t>
  </si>
  <si>
    <t>Holthausen Larcker</t>
  </si>
  <si>
    <t xml:space="preserve">Chan, Jegadeesh, and Lakonishok </t>
  </si>
  <si>
    <t>Amihud</t>
  </si>
  <si>
    <t>Ang, Hodrick, Xing, and Zhang</t>
  </si>
  <si>
    <t>Avramov, Chordia, Jostova, and Philipov</t>
  </si>
  <si>
    <t>Balakrishnan, Bartov, and Faurel</t>
  </si>
  <si>
    <t>Ball, Gerakos, Linnainmaa, and Nikolaev</t>
  </si>
  <si>
    <t xml:space="preserve">Barbee, Mukherji, and Raines </t>
  </si>
  <si>
    <t>Barber, Lehavy, McNichols, and Trueman</t>
  </si>
  <si>
    <t>Belo, Lin, and Bazdresch</t>
  </si>
  <si>
    <t>Boudoukh, Michaely, Richardson, and Roberts</t>
  </si>
  <si>
    <t>Bradshaw, Richardson, and Sloan</t>
  </si>
  <si>
    <t>Brennan, Chordia, and Subrahmanyam</t>
  </si>
  <si>
    <t>Campbell, Hilscher, and Szilagyi</t>
  </si>
  <si>
    <t>Chan, Lakonishok, and Sougiannis</t>
  </si>
  <si>
    <t>Datar, Naik, and Radcliffe</t>
  </si>
  <si>
    <t>Dechow, Hutton, Meulbroek, and Sloan</t>
  </si>
  <si>
    <t>Desai, Rajgopal, and Benkatachalam</t>
  </si>
  <si>
    <t>Foster, Olsen and Shevliln</t>
  </si>
  <si>
    <t>Franzoni and Martin</t>
  </si>
  <si>
    <t>Hafzalla, Lundholm, and Van Winkle</t>
  </si>
  <si>
    <t xml:space="preserve">Heston and Sadka </t>
  </si>
  <si>
    <t>Hirschleifer, Hou Teoh, and Zhang</t>
  </si>
  <si>
    <t>Lakonishok, Scheifer, and Vishny</t>
  </si>
  <si>
    <t>Lamont, Polk, and Saa-Requejo</t>
  </si>
  <si>
    <t>Liu</t>
  </si>
  <si>
    <t>Titman, Wei, and Xie</t>
  </si>
  <si>
    <t>Number</t>
  </si>
  <si>
    <t>Description</t>
  </si>
  <si>
    <t>Broad_Cat</t>
  </si>
  <si>
    <t>%change in sales - %change in accounts receivable</t>
  </si>
  <si>
    <t>Intangibles</t>
  </si>
  <si>
    <t>Effective tax rate</t>
  </si>
  <si>
    <t>Labor force efficiency</t>
  </si>
  <si>
    <t>Bret1</t>
  </si>
  <si>
    <t>Liquidity beta (return-return)</t>
  </si>
  <si>
    <t>Acharya and Pederson</t>
  </si>
  <si>
    <t>Trading frictions</t>
  </si>
  <si>
    <t>Bret6</t>
  </si>
  <si>
    <t>Bret12</t>
  </si>
  <si>
    <t>Blcc1</t>
  </si>
  <si>
    <t>Liquidity beta (illiquidity-illiquidity)</t>
  </si>
  <si>
    <t>Blcc6</t>
  </si>
  <si>
    <t>Blcc12</t>
  </si>
  <si>
    <t>Blrc1</t>
  </si>
  <si>
    <t>Liquidity beta (return-illiquidity)</t>
  </si>
  <si>
    <t>Blrc6</t>
  </si>
  <si>
    <t>Blrc12</t>
  </si>
  <si>
    <t>Blcr1</t>
  </si>
  <si>
    <t>Liquidity beta (illiquidity-return)</t>
  </si>
  <si>
    <t>Blcr6</t>
  </si>
  <si>
    <t>Blcr12</t>
  </si>
  <si>
    <t>Bnet1</t>
  </si>
  <si>
    <t>Net liquidity beta</t>
  </si>
  <si>
    <t>Bnet6</t>
  </si>
  <si>
    <t>Bnet12</t>
  </si>
  <si>
    <t>BLev1</t>
  </si>
  <si>
    <t>Leverage beta</t>
  </si>
  <si>
    <t>Blev6</t>
  </si>
  <si>
    <t>Blev12</t>
  </si>
  <si>
    <t>B-1</t>
  </si>
  <si>
    <t>B-6</t>
  </si>
  <si>
    <t>B-12</t>
  </si>
  <si>
    <t>Ts1</t>
  </si>
  <si>
    <t>Total skewness</t>
  </si>
  <si>
    <t>Ts6</t>
  </si>
  <si>
    <t>Ts12</t>
  </si>
  <si>
    <t>Isc1</t>
  </si>
  <si>
    <t>Idiosyncratic skewness per the CAPM</t>
  </si>
  <si>
    <t>Isc6</t>
  </si>
  <si>
    <t>Isc12</t>
  </si>
  <si>
    <t>Isff1</t>
  </si>
  <si>
    <t>Idiosyncratic skewness per the FF 3-factor model</t>
  </si>
  <si>
    <t>Isff6</t>
  </si>
  <si>
    <t>Isff12</t>
  </si>
  <si>
    <t>Isq1</t>
  </si>
  <si>
    <t>Idiosyncratic skewness per the q-factor model</t>
  </si>
  <si>
    <t>Isq6</t>
  </si>
  <si>
    <t>Isq12</t>
  </si>
  <si>
    <t>Brand capital-to-assets</t>
  </si>
  <si>
    <t>Six-month residual momentum</t>
  </si>
  <si>
    <t>Eleven-month residual momentum</t>
  </si>
  <si>
    <t>Cm1</t>
  </si>
  <si>
    <t>Cm6</t>
  </si>
  <si>
    <t>Cm12</t>
  </si>
  <si>
    <t>Dls1</t>
  </si>
  <si>
    <t>Disparing between long- and short-term earnings growth forecasts</t>
  </si>
  <si>
    <t>Dls6</t>
  </si>
  <si>
    <t>Dls12</t>
  </si>
  <si>
    <t>Value-versus-growth</t>
  </si>
  <si>
    <t>Book leverage</t>
  </si>
  <si>
    <t>Blq1</t>
  </si>
  <si>
    <t>Quarterly book leverage</t>
  </si>
  <si>
    <t>Blq6</t>
  </si>
  <si>
    <t>Blq12</t>
  </si>
  <si>
    <t>Earnigns predictability</t>
  </si>
  <si>
    <t>Earnings smoothness</t>
  </si>
  <si>
    <t>Earnings Convervatism</t>
  </si>
  <si>
    <t>BFP1</t>
  </si>
  <si>
    <t>The Frazzini-Pedersen (2014) beta</t>
  </si>
  <si>
    <t>BFP6</t>
  </si>
  <si>
    <t>BFP12</t>
  </si>
  <si>
    <t>BD1</t>
  </si>
  <si>
    <t>The Dimson (1979) beta</t>
  </si>
  <si>
    <t>BD6</t>
  </si>
  <si>
    <t>BD12</t>
  </si>
  <si>
    <t>Patent-to-R&amp;D capital</t>
  </si>
  <si>
    <t>Citations-to-R&amp;D expense</t>
  </si>
  <si>
    <t>Sim1</t>
  </si>
  <si>
    <t>Supplier industries momentum</t>
  </si>
  <si>
    <t>Menzly and Ozbas</t>
  </si>
  <si>
    <t>Sim6</t>
  </si>
  <si>
    <t>Sim12</t>
  </si>
  <si>
    <t>Cim1</t>
  </si>
  <si>
    <t>Customer industries momentum</t>
  </si>
  <si>
    <t>Cim6</t>
  </si>
  <si>
    <t>Cim12</t>
  </si>
  <si>
    <t>Asset liquity (scaled by book assets)</t>
  </si>
  <si>
    <t>Asset liquity (scaled by market assets)</t>
  </si>
  <si>
    <t>Alaq1</t>
  </si>
  <si>
    <t>Quarterly asset liquidity (book assets)</t>
  </si>
  <si>
    <t>Alaq6</t>
  </si>
  <si>
    <t>Alaq12</t>
  </si>
  <si>
    <t>Almq1</t>
  </si>
  <si>
    <t>Quarterly asset liquidity (market assets)</t>
  </si>
  <si>
    <t>Almq6</t>
  </si>
  <si>
    <t>Almq12</t>
  </si>
  <si>
    <t>BPS1</t>
  </si>
  <si>
    <t>Pastor-Stambaugh Liquidity Beta</t>
  </si>
  <si>
    <t>Pastor and Stambuagh</t>
  </si>
  <si>
    <t>BPS6</t>
  </si>
  <si>
    <t>BPS12</t>
  </si>
  <si>
    <t>Change in net non-cash working capital</t>
  </si>
  <si>
    <t>Change in current Ooperating liabilities</t>
  </si>
  <si>
    <t>Change in net non-current operating assets</t>
  </si>
  <si>
    <t>Change in non-current operating assets</t>
  </si>
  <si>
    <t>Change in non-current operating liabilities</t>
  </si>
  <si>
    <t>Change in short-term investments</t>
  </si>
  <si>
    <t xml:space="preserve">Chagne in long-term investments </t>
  </si>
  <si>
    <t>Financial constraints (the Whited-Wu index)</t>
  </si>
  <si>
    <t>Wwq1</t>
  </si>
  <si>
    <t>Quarterly Whited-Wu index</t>
  </si>
  <si>
    <t>Wwq6</t>
  </si>
  <si>
    <t>Wwq12</t>
  </si>
  <si>
    <t>Inversmtent growth</t>
  </si>
  <si>
    <t>dRoe1</t>
  </si>
  <si>
    <t>Change in ROE</t>
  </si>
  <si>
    <t>???</t>
  </si>
  <si>
    <t>dRoe6</t>
  </si>
  <si>
    <t>dRoe12</t>
  </si>
  <si>
    <t>dRoa1</t>
  </si>
  <si>
    <t>Change in Roa</t>
  </si>
  <si>
    <t>dRoa6</t>
  </si>
  <si>
    <t>dRoa12</t>
  </si>
  <si>
    <t>% change in investment - %change in industry investment</t>
  </si>
  <si>
    <t>%change in gross margin - %change in sales</t>
  </si>
  <si>
    <t>%change in sales - %change in inventory</t>
  </si>
  <si>
    <t>%change in sales - %change in SG&amp;A</t>
  </si>
  <si>
    <t>Idiosyncratic volatility</t>
  </si>
  <si>
    <t>Ali, Hwang, and Trombley</t>
  </si>
  <si>
    <t>Ami1</t>
  </si>
  <si>
    <t>Absolute return-to-volume</t>
  </si>
  <si>
    <t>Ami6</t>
  </si>
  <si>
    <t>Ami12</t>
  </si>
  <si>
    <t>2Ig</t>
  </si>
  <si>
    <t>Two-year investment growth</t>
  </si>
  <si>
    <t>3Ig</t>
  </si>
  <si>
    <t>Three-year investment growth</t>
  </si>
  <si>
    <t>Dlg1</t>
  </si>
  <si>
    <t>Anderson, Ghysels, and Juergens</t>
  </si>
  <si>
    <t>Dlg6</t>
  </si>
  <si>
    <t>Dispersion in analyst long-term growth forecasts</t>
  </si>
  <si>
    <t>Dlg12</t>
  </si>
  <si>
    <t>Ivff1</t>
  </si>
  <si>
    <t>Idiosyncratic volatility per the FF 3-factor model</t>
  </si>
  <si>
    <t>Ivff6</t>
  </si>
  <si>
    <t>Ivff12</t>
  </si>
  <si>
    <t>Ivc1</t>
  </si>
  <si>
    <t>Idiosyncratic volatility per the CAPM</t>
  </si>
  <si>
    <t>Ivc6</t>
  </si>
  <si>
    <t>Ivc12</t>
  </si>
  <si>
    <t>Ivq1</t>
  </si>
  <si>
    <t>Idiosyncratic volatility per the q-factor</t>
  </si>
  <si>
    <t>Ivq6</t>
  </si>
  <si>
    <t>Ivq12</t>
  </si>
  <si>
    <t>Tv1</t>
  </si>
  <si>
    <t>Total volatility</t>
  </si>
  <si>
    <t>Tv6</t>
  </si>
  <si>
    <t>Tv12</t>
  </si>
  <si>
    <t>Sv1</t>
  </si>
  <si>
    <t>Systematic volatillity risk</t>
  </si>
  <si>
    <t>Sv6</t>
  </si>
  <si>
    <t>Sv12</t>
  </si>
  <si>
    <t>Book-to-June-end market equity</t>
  </si>
  <si>
    <t>Asnesss and Frazzini</t>
  </si>
  <si>
    <t>Cr1</t>
  </si>
  <si>
    <t>Credit ratings</t>
  </si>
  <si>
    <t>Cr6</t>
  </si>
  <si>
    <t>Cr12</t>
  </si>
  <si>
    <t>Roa1</t>
  </si>
  <si>
    <t>Roa6</t>
  </si>
  <si>
    <t>Roa12</t>
  </si>
  <si>
    <t>Mdr1</t>
  </si>
  <si>
    <t>Maximum daily return</t>
  </si>
  <si>
    <t>Mdr6</t>
  </si>
  <si>
    <t>Mdr12</t>
  </si>
  <si>
    <t>Opa</t>
  </si>
  <si>
    <t>Operating profits-to-assets</t>
  </si>
  <si>
    <t>Ola</t>
  </si>
  <si>
    <t>Operating profits-to-lagged assets</t>
  </si>
  <si>
    <t>Olaq1</t>
  </si>
  <si>
    <t>Quarterly operating profits-to-lagged assets</t>
  </si>
  <si>
    <t>Olaq6</t>
  </si>
  <si>
    <t>Olaq12</t>
  </si>
  <si>
    <t>Cash-based operating profitablility</t>
  </si>
  <si>
    <t>Cla</t>
  </si>
  <si>
    <t>Cash-based operating profits to-lagged assets</t>
  </si>
  <si>
    <t>Claq1</t>
  </si>
  <si>
    <t>Quarterly cash-based operating profits to-lagged assets</t>
  </si>
  <si>
    <t>Claq6</t>
  </si>
  <si>
    <t>Claq12</t>
  </si>
  <si>
    <t>Market equity</t>
  </si>
  <si>
    <t>Spq1</t>
  </si>
  <si>
    <t>Quarterly Sales-to-price</t>
  </si>
  <si>
    <t>Spq6</t>
  </si>
  <si>
    <t>Spq12</t>
  </si>
  <si>
    <t>Nei1</t>
  </si>
  <si>
    <t># consecutive quarters with earnings increases</t>
  </si>
  <si>
    <t>Barth, Elliot, and Finn</t>
  </si>
  <si>
    <t>Nei6</t>
  </si>
  <si>
    <t>Nei12</t>
  </si>
  <si>
    <t>Ep</t>
  </si>
  <si>
    <t>Earnings-to-price</t>
  </si>
  <si>
    <t>Epq1</t>
  </si>
  <si>
    <t>Quarterly Earnings-to-price</t>
  </si>
  <si>
    <t>Epq6</t>
  </si>
  <si>
    <t>Epq12</t>
  </si>
  <si>
    <t>Ivg</t>
  </si>
  <si>
    <t>Inventory growth</t>
  </si>
  <si>
    <t>Belo and Lin</t>
  </si>
  <si>
    <t>Hiring rate</t>
  </si>
  <si>
    <t>Belo, Lin and Bazdresch</t>
  </si>
  <si>
    <t>Debt-to-market</t>
  </si>
  <si>
    <t>Dmq1</t>
  </si>
  <si>
    <t>Quarterly Debt-to-market</t>
  </si>
  <si>
    <t>Dmq6</t>
  </si>
  <si>
    <t>Dmq12</t>
  </si>
  <si>
    <t>Net payout yield</t>
  </si>
  <si>
    <t>Nopq1</t>
  </si>
  <si>
    <t>Quarterly Net Payout Yield</t>
  </si>
  <si>
    <t>Nopq6</t>
  </si>
  <si>
    <t>Nopq12</t>
  </si>
  <si>
    <t>Op</t>
  </si>
  <si>
    <t>Opq1</t>
  </si>
  <si>
    <t>Quarterly Payout Yield</t>
  </si>
  <si>
    <t>Opq6</t>
  </si>
  <si>
    <t>Opq12</t>
  </si>
  <si>
    <t>Neb debt finance</t>
  </si>
  <si>
    <t>Net equity finance</t>
  </si>
  <si>
    <t>Net external finance</t>
  </si>
  <si>
    <t>Dtv1</t>
  </si>
  <si>
    <t>Dollar trading volume</t>
  </si>
  <si>
    <t>Dtv6</t>
  </si>
  <si>
    <t>Dtv12</t>
  </si>
  <si>
    <t>Failure probaility</t>
  </si>
  <si>
    <t>Abr1</t>
  </si>
  <si>
    <t xml:space="preserve">Cumulative abnormal stock returns around earnings announcements </t>
  </si>
  <si>
    <t>Abr6</t>
  </si>
  <si>
    <t>Abr12</t>
  </si>
  <si>
    <t>Cumulative abnormal stock returns around earnings announcements</t>
  </si>
  <si>
    <t>Re1</t>
  </si>
  <si>
    <t>Revisions in analyst's' earnings forecasts</t>
  </si>
  <si>
    <t>Re6</t>
  </si>
  <si>
    <t>Re12</t>
  </si>
  <si>
    <t>Adm</t>
  </si>
  <si>
    <t>Advertising expense-to-market</t>
  </si>
  <si>
    <t>R&amp;D-to-sales</t>
  </si>
  <si>
    <t>Rdsq1</t>
  </si>
  <si>
    <t>Quarterly R&amp;D-to-sales</t>
  </si>
  <si>
    <t>Rdsq6</t>
  </si>
  <si>
    <t>Rdsq12</t>
  </si>
  <si>
    <t>R&amp;D-to-market</t>
  </si>
  <si>
    <t>Rdmq1</t>
  </si>
  <si>
    <t>Quarterly R&amp;D-to-market</t>
  </si>
  <si>
    <t>Rdmq6</t>
  </si>
  <si>
    <t>Rdmq12</t>
  </si>
  <si>
    <t>Cvt1</t>
  </si>
  <si>
    <t>Coefficient of variation for share turnover</t>
  </si>
  <si>
    <t>Cvt6</t>
  </si>
  <si>
    <t>Cvt12</t>
  </si>
  <si>
    <t>Cvd1</t>
  </si>
  <si>
    <t>Coefficient of variation for dollar trading</t>
  </si>
  <si>
    <t>Cvd6</t>
  </si>
  <si>
    <t>Cvd12</t>
  </si>
  <si>
    <t>Sm1</t>
  </si>
  <si>
    <t>Segment momentum</t>
  </si>
  <si>
    <t>Sm6</t>
  </si>
  <si>
    <t>Sm12</t>
  </si>
  <si>
    <t>I/A</t>
  </si>
  <si>
    <t>Investment-to-assets</t>
  </si>
  <si>
    <t>Iaq1</t>
  </si>
  <si>
    <t>Quarterly Investment-to-assets</t>
  </si>
  <si>
    <t>Iaq6</t>
  </si>
  <si>
    <t>Iaq12</t>
  </si>
  <si>
    <t>Shl1</t>
  </si>
  <si>
    <t>The high-low bid-ask spread estimator</t>
  </si>
  <si>
    <t xml:space="preserve">Corwin and Schultz </t>
  </si>
  <si>
    <t>Shl6</t>
  </si>
  <si>
    <t>Shl12</t>
  </si>
  <si>
    <t>Intangible return</t>
  </si>
  <si>
    <t>Tur1</t>
  </si>
  <si>
    <t>Share turnover</t>
  </si>
  <si>
    <t>Tur6</t>
  </si>
  <si>
    <t>Tur12</t>
  </si>
  <si>
    <t>Rev1</t>
  </si>
  <si>
    <t>Reversal</t>
  </si>
  <si>
    <t>Rev6</t>
  </si>
  <si>
    <t>Rev12</t>
  </si>
  <si>
    <t>Operating cash flow-to-price</t>
  </si>
  <si>
    <t>Ocpq1</t>
  </si>
  <si>
    <t>Quarterly operating cash flow-to-price</t>
  </si>
  <si>
    <t>Ocpq6</t>
  </si>
  <si>
    <t>Ocpq12</t>
  </si>
  <si>
    <t>O-score</t>
  </si>
  <si>
    <t>Oq1</t>
  </si>
  <si>
    <t>Quarterly O-Score</t>
  </si>
  <si>
    <t>Oq6</t>
  </si>
  <si>
    <t>Oq12</t>
  </si>
  <si>
    <t>Z-score</t>
  </si>
  <si>
    <t>Zq1</t>
  </si>
  <si>
    <t>Quarterly Z-score</t>
  </si>
  <si>
    <t>Zq6</t>
  </si>
  <si>
    <t>Zq12</t>
  </si>
  <si>
    <t>Dis1</t>
  </si>
  <si>
    <t>Dispersion of analysts' earnings forecasts</t>
  </si>
  <si>
    <t>Dis6</t>
  </si>
  <si>
    <t>Dis12</t>
  </si>
  <si>
    <t>Organization capital/assets</t>
  </si>
  <si>
    <t>Ioca</t>
  </si>
  <si>
    <t>Industry-adjusted organizationa capital</t>
  </si>
  <si>
    <t>Ana1</t>
  </si>
  <si>
    <t>Analysts coverage</t>
  </si>
  <si>
    <t>Ana6</t>
  </si>
  <si>
    <t>Ana12</t>
  </si>
  <si>
    <t>Efp1</t>
  </si>
  <si>
    <t>Analysts' earnings forecast-to-price</t>
  </si>
  <si>
    <t>Efp6</t>
  </si>
  <si>
    <t>Efp12</t>
  </si>
  <si>
    <t>Change in long-term net operating assets</t>
  </si>
  <si>
    <t>Assets-to-market</t>
  </si>
  <si>
    <t>Amq1</t>
  </si>
  <si>
    <t>Quarterly Assets-to-market</t>
  </si>
  <si>
    <t>Amq6</t>
  </si>
  <si>
    <t>Amq12</t>
  </si>
  <si>
    <t>Operating profits-to-equity</t>
  </si>
  <si>
    <t xml:space="preserve">Fama and French </t>
  </si>
  <si>
    <t>Ole</t>
  </si>
  <si>
    <t>Operating profits-to-lagged equity</t>
  </si>
  <si>
    <t>Oleq1</t>
  </si>
  <si>
    <t>Oleq6</t>
  </si>
  <si>
    <t>Oleq12</t>
  </si>
  <si>
    <t>B1</t>
  </si>
  <si>
    <t>Market beta</t>
  </si>
  <si>
    <t>B6</t>
  </si>
  <si>
    <t>B12</t>
  </si>
  <si>
    <t>Sue1</t>
  </si>
  <si>
    <t xml:space="preserve">Earnings Surprise </t>
  </si>
  <si>
    <t>Sue6</t>
  </si>
  <si>
    <t>Sue12</t>
  </si>
  <si>
    <t>Accrual quality</t>
  </si>
  <si>
    <t>Quarterly accrual quality</t>
  </si>
  <si>
    <t>Analysts-based intrinsic value-to-market</t>
  </si>
  <si>
    <t>Analysts optimism</t>
  </si>
  <si>
    <t>Intrinsic value-to-market</t>
  </si>
  <si>
    <t>Predicted analysts focecast erro</t>
  </si>
  <si>
    <t>Frm</t>
  </si>
  <si>
    <t>Pension funding rate (scaled by market equity)</t>
  </si>
  <si>
    <t>Fra</t>
  </si>
  <si>
    <t>Persion funding rate (scaled by assets)</t>
  </si>
  <si>
    <t>52w1</t>
  </si>
  <si>
    <t>52-week high</t>
  </si>
  <si>
    <t>52w6</t>
  </si>
  <si>
    <t>52w12</t>
  </si>
  <si>
    <t>Corporate governance</t>
  </si>
  <si>
    <t>Percent operating accruals</t>
  </si>
  <si>
    <t>Percent total accruals</t>
  </si>
  <si>
    <t>Pda</t>
  </si>
  <si>
    <t>Percent discretionary accruals</t>
  </si>
  <si>
    <t>Tangibility of assets</t>
  </si>
  <si>
    <t>Tanq1</t>
  </si>
  <si>
    <t>Quarterly tangibility of assets</t>
  </si>
  <si>
    <t>Tanq6</t>
  </si>
  <si>
    <t>Tanq12</t>
  </si>
  <si>
    <t>Cs1</t>
  </si>
  <si>
    <t>Cs6</t>
  </si>
  <si>
    <t>Cs12</t>
  </si>
  <si>
    <t>Ctoq1</t>
  </si>
  <si>
    <t>Quarterly capital turnover</t>
  </si>
  <si>
    <t>Ctoq6</t>
  </si>
  <si>
    <t>Ctoq12</t>
  </si>
  <si>
    <t>dEf1</t>
  </si>
  <si>
    <t>Analysts' forecast change</t>
  </si>
  <si>
    <t>Hawkins, Chamberlin, and Daniel</t>
  </si>
  <si>
    <t>Def6</t>
  </si>
  <si>
    <t>dEf12</t>
  </si>
  <si>
    <t>R1a</t>
  </si>
  <si>
    <t>12-month-lagged return, annual</t>
  </si>
  <si>
    <t>R1n</t>
  </si>
  <si>
    <t>Year 1-lagged return, nonannual</t>
  </si>
  <si>
    <t>R[2-5]a</t>
  </si>
  <si>
    <t>Years 2-5-lagged returns, annual</t>
  </si>
  <si>
    <t>R[2-5]n</t>
  </si>
  <si>
    <t>Years 2-5-lagged returns, nonannual</t>
  </si>
  <si>
    <t>R[6-10]a</t>
  </si>
  <si>
    <t>Years 6-10-lagged returns, annual</t>
  </si>
  <si>
    <t>R[6-10]n</t>
  </si>
  <si>
    <t>Years 6-10-lagged returns, nonannual</t>
  </si>
  <si>
    <t>R[11-15]a</t>
  </si>
  <si>
    <t>Years 11-15-lagged returns, annual</t>
  </si>
  <si>
    <t>R[11-15]n</t>
  </si>
  <si>
    <t>Years 11-15-lagged returns, nonannual</t>
  </si>
  <si>
    <t>R[16-20]a</t>
  </si>
  <si>
    <t>Years 16-20-lagged returns, annual</t>
  </si>
  <si>
    <t>R[16-20]n</t>
  </si>
  <si>
    <t>Years 16-20-lagged returns, nonannual</t>
  </si>
  <si>
    <t>Net ooperating assets</t>
  </si>
  <si>
    <t>Ilr1</t>
  </si>
  <si>
    <t>Industry lead-lag effect in prior returns</t>
  </si>
  <si>
    <t>Ilr6</t>
  </si>
  <si>
    <t>Ilr12</t>
  </si>
  <si>
    <t>Ile1</t>
  </si>
  <si>
    <t>Industry lead-lag effect in earnings surprises</t>
  </si>
  <si>
    <t>Ile6</t>
  </si>
  <si>
    <t>Ile12</t>
  </si>
  <si>
    <t>Sba1</t>
  </si>
  <si>
    <t>Hou and Loh</t>
  </si>
  <si>
    <t>Sba6</t>
  </si>
  <si>
    <t>Sba12</t>
  </si>
  <si>
    <t>D1</t>
  </si>
  <si>
    <t>D2</t>
  </si>
  <si>
    <t>Price delay based on slopes</t>
  </si>
  <si>
    <t>D3</t>
  </si>
  <si>
    <t>Price delay based on slopes adjusted for standard errors</t>
  </si>
  <si>
    <t>Hs</t>
  </si>
  <si>
    <t>Industry concentration (sales)</t>
  </si>
  <si>
    <t>Ha</t>
  </si>
  <si>
    <t>Industry concentration (total assets)</t>
  </si>
  <si>
    <t>He</t>
  </si>
  <si>
    <t>Industry concentration (book equity)</t>
  </si>
  <si>
    <t>dNoa</t>
  </si>
  <si>
    <t>Change in net operating assets</t>
  </si>
  <si>
    <t>Hou, Xue, and Zhang</t>
  </si>
  <si>
    <t>Roe1</t>
  </si>
  <si>
    <t>Return on equity</t>
  </si>
  <si>
    <t>Roe6</t>
  </si>
  <si>
    <t>Roe12</t>
  </si>
  <si>
    <t>Vcf1</t>
  </si>
  <si>
    <t>Cash flow volatility</t>
  </si>
  <si>
    <t>Huang</t>
  </si>
  <si>
    <t>Vcf6</t>
  </si>
  <si>
    <t>Vcf12</t>
  </si>
  <si>
    <t>Short-term reversal</t>
  </si>
  <si>
    <t>Rs1</t>
  </si>
  <si>
    <t>Revenue surprise</t>
  </si>
  <si>
    <t>Rs6</t>
  </si>
  <si>
    <t>Rs12</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</si>
  <si>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t>
    </r>
  </si>
  <si>
    <t>Price momentum (11-month prior returns)</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</si>
  <si>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</si>
  <si>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12</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</si>
  <si>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t>
    </r>
  </si>
  <si>
    <t>Price momentum (6-month prior returns)</t>
  </si>
  <si>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</si>
  <si>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12</t>
    </r>
  </si>
  <si>
    <t>Age1</t>
  </si>
  <si>
    <t>Firm age</t>
  </si>
  <si>
    <t>Jiange, Lee and Zhang</t>
  </si>
  <si>
    <t>Age6</t>
  </si>
  <si>
    <t>Age12</t>
  </si>
  <si>
    <t>Tail1</t>
  </si>
  <si>
    <t>Tail risk</t>
  </si>
  <si>
    <t>Tail6</t>
  </si>
  <si>
    <t>Tail12</t>
  </si>
  <si>
    <t>Ltgm1</t>
  </si>
  <si>
    <t>Long-term growth forecasts, monthly sorts</t>
  </si>
  <si>
    <t>Ltgm6</t>
  </si>
  <si>
    <t>Ltgm12</t>
  </si>
  <si>
    <t>Ltg</t>
  </si>
  <si>
    <t>Long-term growth forecasts</t>
  </si>
  <si>
    <t>Cash flow-to-price</t>
  </si>
  <si>
    <t>Cpq1</t>
  </si>
  <si>
    <t>Quarterly Cash flow-to-price</t>
  </si>
  <si>
    <t>Cpq6</t>
  </si>
  <si>
    <t>Cpq12</t>
  </si>
  <si>
    <t>Five-year sales growth rank,</t>
  </si>
  <si>
    <t>Sgq1</t>
  </si>
  <si>
    <t>Quarterly sales growth</t>
  </si>
  <si>
    <t>Sgq6</t>
  </si>
  <si>
    <t>Sgq12</t>
  </si>
  <si>
    <t>Kz</t>
  </si>
  <si>
    <t>Financial constraints (the Kaplan-Zingales index)</t>
  </si>
  <si>
    <t>Kzq1</t>
  </si>
  <si>
    <t>Quarterly Kaplan-Zingales index</t>
  </si>
  <si>
    <t>Kzq6</t>
  </si>
  <si>
    <t>Kzq12</t>
  </si>
  <si>
    <t>Taxable income-to-book income</t>
  </si>
  <si>
    <t>Tbiq1</t>
  </si>
  <si>
    <t>Quarterly taxable income-to-book income</t>
  </si>
  <si>
    <t>Tbiq6</t>
  </si>
  <si>
    <t>Tbiq12</t>
  </si>
  <si>
    <t>Dividend yield</t>
  </si>
  <si>
    <t>Litzenberger and Ramaswamy</t>
  </si>
  <si>
    <t>Dpq1</t>
  </si>
  <si>
    <t>Quarterly Dividend yield</t>
  </si>
  <si>
    <t>Dpq6</t>
  </si>
  <si>
    <t>Dpq12</t>
  </si>
  <si>
    <t>Prior 1-month turnoever-adjusted numer of zero daily trading volume</t>
  </si>
  <si>
    <t>Prior 6-month turnoever-adjusted numer of zero daily trading volume</t>
  </si>
  <si>
    <t>Prior 12-month turnoever-adjusted numer of zero daily trading volume</t>
  </si>
  <si>
    <t>Growth in advertising expense</t>
  </si>
  <si>
    <t>Enterprise multiple</t>
  </si>
  <si>
    <t>Emq1</t>
  </si>
  <si>
    <t>Quarterly Enterprise multiple</t>
  </si>
  <si>
    <t>Emq6</t>
  </si>
  <si>
    <t>Emq12</t>
  </si>
  <si>
    <t>Dpia</t>
  </si>
  <si>
    <t>Changes in PPE and inventory/assets</t>
  </si>
  <si>
    <t>Pps1</t>
  </si>
  <si>
    <t>Share price</t>
  </si>
  <si>
    <t xml:space="preserve">Miller and Scholes </t>
  </si>
  <si>
    <t>Pps6</t>
  </si>
  <si>
    <t>Pps12</t>
  </si>
  <si>
    <t>Growth (G) score</t>
  </si>
  <si>
    <t>Im1</t>
  </si>
  <si>
    <t>Industry momentum</t>
  </si>
  <si>
    <t>Moskowitz and Grinblatt</t>
  </si>
  <si>
    <t>Im6</t>
  </si>
  <si>
    <t>Im12</t>
  </si>
  <si>
    <t>Operating leverage</t>
  </si>
  <si>
    <t>Olq1</t>
  </si>
  <si>
    <t>Quarterly operating leverage</t>
  </si>
  <si>
    <t>Olq6</t>
  </si>
  <si>
    <t>Olq12</t>
  </si>
  <si>
    <t>Gpa</t>
  </si>
  <si>
    <t>Gross profits-to-assets</t>
  </si>
  <si>
    <t>Gla</t>
  </si>
  <si>
    <t>Gross profits-to-lagged assets</t>
  </si>
  <si>
    <t>Glaq1</t>
  </si>
  <si>
    <t>Glaq6</t>
  </si>
  <si>
    <t>Glaq12</t>
  </si>
  <si>
    <t>Cta1</t>
  </si>
  <si>
    <t>Cash-to-assets</t>
  </si>
  <si>
    <t>Cta6</t>
  </si>
  <si>
    <t>Cta12</t>
  </si>
  <si>
    <t>Enterprise book-to-price</t>
  </si>
  <si>
    <t>Ebpq1</t>
  </si>
  <si>
    <t>Quarterly Enterprise book-to-price</t>
  </si>
  <si>
    <t>Ebpq6</t>
  </si>
  <si>
    <t>Ebpq12</t>
  </si>
  <si>
    <t>Net debt-to-price</t>
  </si>
  <si>
    <t>Ndpq1</t>
  </si>
  <si>
    <t>Quarterly net debt-to-price</t>
  </si>
  <si>
    <t>Ndpq6</t>
  </si>
  <si>
    <t>Ndpq12</t>
  </si>
  <si>
    <t>Fundamental (F) score</t>
  </si>
  <si>
    <t>Fq1</t>
  </si>
  <si>
    <t>Quarterly F-Score</t>
  </si>
  <si>
    <t>Fq6</t>
  </si>
  <si>
    <t>Fq12</t>
  </si>
  <si>
    <t>net stock issues</t>
  </si>
  <si>
    <t>Order backlag</t>
  </si>
  <si>
    <t>Total accruals</t>
  </si>
  <si>
    <t>dBe</t>
  </si>
  <si>
    <t>Chage in common equity</t>
  </si>
  <si>
    <t>dFnl</t>
  </si>
  <si>
    <t>Change in financials liabilities</t>
  </si>
  <si>
    <t>Bm</t>
  </si>
  <si>
    <t>Book-to-market equity</t>
  </si>
  <si>
    <t>Rosenberg, Reid, and Lanstein</t>
  </si>
  <si>
    <t>Bmq1</t>
  </si>
  <si>
    <t>Quarterly Book-to-market equity</t>
  </si>
  <si>
    <t>Bmq6</t>
  </si>
  <si>
    <t>Bmq12</t>
  </si>
  <si>
    <t>Oa</t>
  </si>
  <si>
    <t>Operating accruals</t>
  </si>
  <si>
    <t>Asset turnover</t>
  </si>
  <si>
    <t>Atoq1</t>
  </si>
  <si>
    <t>Quarterly asset turnover</t>
  </si>
  <si>
    <t>Atoq6</t>
  </si>
  <si>
    <t>Atoq12</t>
  </si>
  <si>
    <t>Profit margin</t>
  </si>
  <si>
    <t>Pmq1</t>
  </si>
  <si>
    <t>Quarterly profit margin</t>
  </si>
  <si>
    <t>Pmq6</t>
  </si>
  <si>
    <t>Pmq12</t>
  </si>
  <si>
    <t>Rna</t>
  </si>
  <si>
    <t>Return on net operating assets</t>
  </si>
  <si>
    <t>RoA</t>
  </si>
  <si>
    <t>Rnaq1</t>
  </si>
  <si>
    <t>Quaterly return on net operating assets</t>
  </si>
  <si>
    <t>Rna16</t>
  </si>
  <si>
    <t>Rnaq12</t>
  </si>
  <si>
    <t>Inventory changes</t>
  </si>
  <si>
    <t>Tes1</t>
  </si>
  <si>
    <t>Tax expense surprise</t>
  </si>
  <si>
    <t>Tes6</t>
  </si>
  <si>
    <t>Tes12</t>
  </si>
  <si>
    <t>Abnormal corporate investment</t>
  </si>
  <si>
    <t>Rela estate ratio</t>
  </si>
  <si>
    <t>Sdd</t>
  </si>
  <si>
    <t>Secured debt-to-total debt</t>
  </si>
  <si>
    <t>noname130</t>
  </si>
  <si>
    <t>Convertible debt-to-total debt</t>
  </si>
  <si>
    <t>Dac</t>
  </si>
  <si>
    <t>Discretionay accruals</t>
  </si>
  <si>
    <t xml:space="preserve">Xie </t>
  </si>
  <si>
    <t>Predictor</t>
  </si>
  <si>
    <t>PublicationYear</t>
  </si>
  <si>
    <t>SampleYearStart</t>
  </si>
  <si>
    <t>SampleYearEnd</t>
  </si>
  <si>
    <t>ClosestMatch</t>
  </si>
  <si>
    <t xml:space="preserve">Sloan </t>
  </si>
  <si>
    <t>Chan et al.</t>
  </si>
  <si>
    <t xml:space="preserve">Frankel and Lee </t>
  </si>
  <si>
    <t>Cooper, Guylen and Schill</t>
  </si>
  <si>
    <t>LSV</t>
  </si>
  <si>
    <t xml:space="preserve">Haugen and Baker </t>
  </si>
  <si>
    <t xml:space="preserve">Barth and Hutton </t>
  </si>
  <si>
    <t xml:space="preserve">Jegadeesh et al. </t>
  </si>
  <si>
    <t xml:space="preserve">Dichev and Piotroski </t>
  </si>
  <si>
    <t xml:space="preserve">Spiess and Affleck-Graves </t>
  </si>
  <si>
    <t xml:space="preserve">Michaely, Thaler, and Womack </t>
  </si>
  <si>
    <t>Michaely, Thaler, and Womack</t>
  </si>
  <si>
    <t>Naranjo, Nimalendran, and Ryngaert</t>
  </si>
  <si>
    <t xml:space="preserve">Hartzmark and Solomon </t>
  </si>
  <si>
    <t xml:space="preserve">Alwathainani </t>
  </si>
  <si>
    <t>Foster, Olsen, and Shevlin</t>
  </si>
  <si>
    <t xml:space="preserve">Dharan and Ikenberry </t>
  </si>
  <si>
    <t xml:space="preserve">Barry and Brown </t>
  </si>
  <si>
    <t xml:space="preserve">Diether, Malloy, and Scherbina </t>
  </si>
  <si>
    <t>Gompers, Ishi and Metrick</t>
  </si>
  <si>
    <t xml:space="preserve">Novy-Marx </t>
  </si>
  <si>
    <t xml:space="preserve">Thomas and Zhang </t>
  </si>
  <si>
    <t>Grinblatt and Moskwotiz</t>
  </si>
  <si>
    <t xml:space="preserve">Gou, Lev, and Shi </t>
  </si>
  <si>
    <t xml:space="preserve">Penman, Richardson, and Tuna </t>
  </si>
  <si>
    <t>Debondt and Thaler</t>
  </si>
  <si>
    <t xml:space="preserve">Bartov and Kim </t>
  </si>
  <si>
    <t xml:space="preserve">Bali, Cakici, and Whitelaw </t>
  </si>
  <si>
    <t>Mergers</t>
  </si>
  <si>
    <t>Langetieg</t>
  </si>
  <si>
    <t>Aramov et al.</t>
  </si>
  <si>
    <t xml:space="preserve">Jegadeesh and Titman </t>
  </si>
  <si>
    <t>Momentum-Volume</t>
  </si>
  <si>
    <t xml:space="preserve">Lee and Swaminathan </t>
  </si>
  <si>
    <t xml:space="preserve">Hirshleifer et al. </t>
  </si>
  <si>
    <t xml:space="preserve">Eisfeldt and Papanikolaou </t>
  </si>
  <si>
    <t xml:space="preserve">Dichev </t>
  </si>
  <si>
    <t xml:space="preserve">Karthik, Bartov, and Faurel </t>
  </si>
  <si>
    <t>Public Seasoned Equity Offerings</t>
  </si>
  <si>
    <t xml:space="preserve">Loughran and Ritter </t>
  </si>
  <si>
    <t xml:space="preserve">Jegadeesh and Livnat </t>
  </si>
  <si>
    <t xml:space="preserve">Barbee et al </t>
  </si>
  <si>
    <t xml:space="preserve">Daniel and Titman </t>
  </si>
  <si>
    <t xml:space="preserve">Ikenberry, Lakonishok, and Vermaelen </t>
  </si>
  <si>
    <t xml:space="preserve">Datair, Naik, and Radcliffe </t>
  </si>
  <si>
    <t xml:space="preserve">Cusatis, Miles, and Wooldridge </t>
  </si>
  <si>
    <t xml:space="preserve">Eberhart, Maxwell, and Siddique </t>
  </si>
  <si>
    <t xml:space="preserve">Chordia, Subranhmanyam, and Anshuman </t>
  </si>
  <si>
    <t xml:space="preserve">Abarbanell and Bushee </t>
  </si>
  <si>
    <t>RPS</t>
  </si>
  <si>
    <t>Author(s)</t>
  </si>
  <si>
    <t>Date, Journal</t>
  </si>
  <si>
    <t>Fama &amp; MacBeth</t>
  </si>
  <si>
    <t>1973, JPE</t>
  </si>
  <si>
    <t xml:space="preserve">Beta squared </t>
  </si>
  <si>
    <t xml:space="preserve">Earnings-to-price </t>
  </si>
  <si>
    <t>1977, JF</t>
  </si>
  <si>
    <t xml:space="preserve">Firm size (market cap) </t>
  </si>
  <si>
    <t>1981, JFE</t>
  </si>
  <si>
    <t xml:space="preserve">Dividends-to-price </t>
  </si>
  <si>
    <t>Litzenberger &amp; Ramaswamy</t>
  </si>
  <si>
    <t>1982, JF</t>
  </si>
  <si>
    <t xml:space="preserve">Unexpected quarterly earnings </t>
  </si>
  <si>
    <t>Rendelmann, Jones &amp; Latane</t>
  </si>
  <si>
    <t>1982, JFE</t>
  </si>
  <si>
    <t>chfeps</t>
  </si>
  <si>
    <t xml:space="preserve">Change in forecasted annual EPS </t>
  </si>
  <si>
    <t>Hawkins, Chamberlin &amp; Daniel</t>
  </si>
  <si>
    <t>1984, FAJ</t>
  </si>
  <si>
    <t>Book-to-market</t>
  </si>
  <si>
    <t>Rosenberg, Reid &amp; Lanstein</t>
  </si>
  <si>
    <t>1985, JPM</t>
  </si>
  <si>
    <t>36-month momentum</t>
  </si>
  <si>
    <t>De Bondt &amp; Thaler</t>
  </si>
  <si>
    <t>1985, JF</t>
  </si>
  <si>
    <t>Forecasted growth in 5-year EPS</t>
  </si>
  <si>
    <t>Baumann &amp; Dowen</t>
  </si>
  <si>
    <t>1988, FAJ</t>
  </si>
  <si>
    <t>1988, JF</t>
  </si>
  <si>
    <t>Current ratio</t>
  </si>
  <si>
    <t>Ou &amp; Penmann</t>
  </si>
  <si>
    <t>1989, JAE</t>
  </si>
  <si>
    <t>% change in current ratio</t>
  </si>
  <si>
    <t xml:space="preserve"> % change in quick ratio</t>
  </si>
  <si>
    <t>Sales-to-cash</t>
  </si>
  <si>
    <t>Sales-to-receivables</t>
  </si>
  <si>
    <t>Sales-to-inventory</t>
  </si>
  <si>
    <t>% change in sales-to-inventory</t>
  </si>
  <si>
    <t>Cash flow-to-debt</t>
  </si>
  <si>
    <t>Illiquidity (bid-ask spread)</t>
  </si>
  <si>
    <t>Amihud &amp; Mendelson</t>
  </si>
  <si>
    <t>1989, JF</t>
  </si>
  <si>
    <t>1-month momentum</t>
  </si>
  <si>
    <t>1990, JF</t>
  </si>
  <si>
    <t>6-month momentum</t>
  </si>
  <si>
    <t>Jegadeesh &amp; Titman</t>
  </si>
  <si>
    <t>mom12m</t>
  </si>
  <si>
    <t>12-month momentum</t>
  </si>
  <si>
    <t>Depreciation-to-gross PP&amp;E</t>
  </si>
  <si>
    <t>Holthausen &amp; Larcker</t>
  </si>
  <si>
    <t>1992, JAE</t>
  </si>
  <si>
    <t>% change in depreciation-to-gross PP&amp;E</t>
  </si>
  <si>
    <t>mve_ia</t>
  </si>
  <si>
    <t>Industry-adjusted firm size</t>
  </si>
  <si>
    <t>Asness, Porter &amp; Stevens</t>
  </si>
  <si>
    <t>1994, WP</t>
  </si>
  <si>
    <t>cfp_ia</t>
  </si>
  <si>
    <t>Industry-adjusted cash flow-to-price ratio</t>
  </si>
  <si>
    <t>bm_ia</t>
  </si>
  <si>
    <t>Industry-adjusted book-to-market</t>
  </si>
  <si>
    <t>Lakonishok, Shleifer &amp; Vishny</t>
  </si>
  <si>
    <t>1994, JF</t>
  </si>
  <si>
    <t>chempia</t>
  </si>
  <si>
    <t>Industry-adjusted change in employees</t>
  </si>
  <si>
    <t>New equity issue</t>
  </si>
  <si>
    <t>Loughran, Ritter &amp; Ritter</t>
  </si>
  <si>
    <t>1995, JF</t>
  </si>
  <si>
    <t>Dividend initiation</t>
  </si>
  <si>
    <t>Michaely, Thaler &amp; Womack</t>
  </si>
  <si>
    <t>Dividend omission</t>
  </si>
  <si>
    <t>Barbee, Mukherji &amp; Raines</t>
  </si>
  <si>
    <t>1996, FAJ</t>
  </si>
  <si>
    <t>Working capital accruals</t>
  </si>
  <si>
    <t>1996, TAR</t>
  </si>
  <si>
    <t>turn</t>
  </si>
  <si>
    <t>1998, JFM</t>
  </si>
  <si>
    <t>% change in sales - % change in inventory</t>
  </si>
  <si>
    <t>Abarbanell &amp; Bushee</t>
  </si>
  <si>
    <t>1998, TAR</t>
  </si>
  <si>
    <t xml:space="preserve">% change in sales - % change in accounts receivable </t>
  </si>
  <si>
    <t>% change in CAPEX - industry % change in CAPEX</t>
  </si>
  <si>
    <t xml:space="preserve">% change in gross margin - % change in sales </t>
  </si>
  <si>
    <t xml:space="preserve">% change in sales - % change in SG&amp;A </t>
  </si>
  <si>
    <t xml:space="preserve"># of consecutive earnings increases </t>
  </si>
  <si>
    <t>Barth, Elliott &amp; Finn</t>
  </si>
  <si>
    <t>1999, JAR</t>
  </si>
  <si>
    <t xml:space="preserve">Industry momentum </t>
  </si>
  <si>
    <t>Moskowitz &amp; Grinblatt</t>
  </si>
  <si>
    <t>1999, JF</t>
  </si>
  <si>
    <t xml:space="preserve">Financial statements score </t>
  </si>
  <si>
    <t>2000, JAR</t>
  </si>
  <si>
    <t>dolvol</t>
  </si>
  <si>
    <t xml:space="preserve">Dollar trading volume in month t-2 </t>
  </si>
  <si>
    <t>Chordia, Subrahmanyam &amp; Anshuman</t>
  </si>
  <si>
    <t>2001, JFE</t>
  </si>
  <si>
    <t xml:space="preserve">Volatility of dollar trading volume </t>
  </si>
  <si>
    <t xml:space="preserve">Volatility of share turnover </t>
  </si>
  <si>
    <t>Scaled analyst forecast of one year ahead earnings</t>
  </si>
  <si>
    <t xml:space="preserve">Elgers, Lo &amp; Pfeiffer </t>
  </si>
  <si>
    <t>2001, TAR</t>
  </si>
  <si>
    <t xml:space="preserve"># of analysts covering stock </t>
  </si>
  <si>
    <t xml:space="preserve">Dispersion in forecasted eps </t>
  </si>
  <si>
    <t>Diether, Malloy &amp; Scherbina</t>
  </si>
  <si>
    <t>2002, JF</t>
  </si>
  <si>
    <t>chinv</t>
  </si>
  <si>
    <t xml:space="preserve">Changes in inventory </t>
  </si>
  <si>
    <t xml:space="preserve">Thomas &amp; Zhang </t>
  </si>
  <si>
    <t>2002, RAS</t>
  </si>
  <si>
    <t>Idiosyncratic return volatility</t>
  </si>
  <si>
    <t xml:space="preserve">Ali, Hwang &amp; Trombley </t>
  </si>
  <si>
    <t>2003, JFE</t>
  </si>
  <si>
    <t>Growth in long term net operating assets</t>
  </si>
  <si>
    <t xml:space="preserve">Fairfield, Whisenant &amp; Yohn </t>
  </si>
  <si>
    <t>2003, TAR</t>
  </si>
  <si>
    <t>RD_increase</t>
  </si>
  <si>
    <t xml:space="preserve">Eberhart, Maxwell &amp; Siddique </t>
  </si>
  <si>
    <t>2004, JF</t>
  </si>
  <si>
    <t>Corporate investment</t>
  </si>
  <si>
    <t xml:space="preserve">Titman, Wei &amp; Xie </t>
  </si>
  <si>
    <t>2004, JFQA</t>
  </si>
  <si>
    <t>Taxable income to book income</t>
  </si>
  <si>
    <t xml:space="preserve">Lev &amp; Nissim </t>
  </si>
  <si>
    <t>2004, TAR</t>
  </si>
  <si>
    <t xml:space="preserve">Desai, Rajgopal &amp; Venkatachalam </t>
  </si>
  <si>
    <t>Earnings volatility</t>
  </si>
  <si>
    <t>Francis, LaFond, Olsson &amp; Schipper</t>
  </si>
  <si>
    <t>lgr</t>
  </si>
  <si>
    <t>Change in long-term debt</t>
  </si>
  <si>
    <t>Richardson, Sloan, Soliman &amp; Tun</t>
  </si>
  <si>
    <t>2005, JAE</t>
  </si>
  <si>
    <t>Change in common shareholder equity</t>
  </si>
  <si>
    <t xml:space="preserve">Illiquidity </t>
  </si>
  <si>
    <t>Acharya &amp; Pedersen</t>
  </si>
  <si>
    <t>2005, JF</t>
  </si>
  <si>
    <t># of years since first Compustat coverage</t>
  </si>
  <si>
    <t>Jiang, Lee &amp; Zhang</t>
  </si>
  <si>
    <t>2005, RAS</t>
  </si>
  <si>
    <t>Financial statements score</t>
  </si>
  <si>
    <t>Hou &amp; Moskowitz</t>
  </si>
  <si>
    <t>2005, RFS</t>
  </si>
  <si>
    <t>Guo, Lev &amp; Shi</t>
  </si>
  <si>
    <t>2006, JBFA</t>
  </si>
  <si>
    <t>rd_mve</t>
  </si>
  <si>
    <t>R&amp;D-to-market cap</t>
  </si>
  <si>
    <t>retvol</t>
  </si>
  <si>
    <t>Return volatility</t>
  </si>
  <si>
    <t>Ang, Hodrick, Xing &amp; Zhang</t>
  </si>
  <si>
    <t>2006, JF</t>
  </si>
  <si>
    <t>Industry sales concentration</t>
  </si>
  <si>
    <t>Hou &amp; Robinson</t>
  </si>
  <si>
    <t>% change over two years in CAPEX</t>
  </si>
  <si>
    <t>Anderson &amp; Garcia-Feijoo</t>
  </si>
  <si>
    <t>Zero-trading days</t>
  </si>
  <si>
    <t>2006, JFE</t>
  </si>
  <si>
    <t>chmom</t>
  </si>
  <si>
    <t>Change in 6-month momentum</t>
  </si>
  <si>
    <t>Gettleman &amp; Marks</t>
  </si>
  <si>
    <t>2006, WP</t>
  </si>
  <si>
    <t>Brown &amp; Rowe</t>
  </si>
  <si>
    <t>2007, WP</t>
  </si>
  <si>
    <t>aeavol</t>
  </si>
  <si>
    <t>Abnormal volume in earnings announcement month</t>
  </si>
  <si>
    <t>Lerman, Livnat &amp; Mendenhall</t>
  </si>
  <si>
    <t>Change in # analysts</t>
  </si>
  <si>
    <t>Asset growth</t>
  </si>
  <si>
    <t>Cooper, Gulen &amp; Schil</t>
  </si>
  <si>
    <t>2008, JF</t>
  </si>
  <si>
    <t>Change in shares outstanding</t>
  </si>
  <si>
    <t>Pontiff &amp; Woodgate</t>
  </si>
  <si>
    <t>Industry-adjusted change in profit margin</t>
  </si>
  <si>
    <t>2008, TAR</t>
  </si>
  <si>
    <t>Industry-adjusted change in asset turnover</t>
  </si>
  <si>
    <t>3-day return around earnings announcement</t>
  </si>
  <si>
    <t>Kishore, Brandt, Santa-Clara &amp; Venkatachalam</t>
  </si>
  <si>
    <t xml:space="preserve">2008, WP </t>
  </si>
  <si>
    <t>Kama</t>
  </si>
  <si>
    <t>2009, JBFA</t>
  </si>
  <si>
    <t>2009, JEF</t>
  </si>
  <si>
    <t>Debt capacity-to-firm tangibility</t>
  </si>
  <si>
    <t>Hahn &amp; Lee</t>
  </si>
  <si>
    <t>2009, JF</t>
  </si>
  <si>
    <t>Sin stock</t>
  </si>
  <si>
    <t>Hong &amp; Kacperczyk</t>
  </si>
  <si>
    <t>Employee growth rate</t>
  </si>
  <si>
    <t>Bazdresch, Belo &amp; Lin</t>
  </si>
  <si>
    <t>2009, WP</t>
  </si>
  <si>
    <t>Cash productivity</t>
  </si>
  <si>
    <t>Chandrashekar &amp; Rao</t>
  </si>
  <si>
    <t>Balakrishnan, Bartov &amp; Faurel</t>
  </si>
  <si>
    <t>2010, JAE</t>
  </si>
  <si>
    <t>CAPEX and inventory</t>
  </si>
  <si>
    <t>Chen &amp; Zhang</t>
  </si>
  <si>
    <t>2010, JF</t>
  </si>
  <si>
    <t>2010, RFS</t>
  </si>
  <si>
    <t>absacc</t>
  </si>
  <si>
    <t>Absolute accruals</t>
  </si>
  <si>
    <t>Bandyopadhyay, Huang &amp; Wirjanto</t>
  </si>
  <si>
    <t>2010, WP</t>
  </si>
  <si>
    <t>stdacc</t>
  </si>
  <si>
    <t>Accrual volatility</t>
  </si>
  <si>
    <t>Change in tax expense</t>
  </si>
  <si>
    <t>Thomas &amp; Zhang</t>
  </si>
  <si>
    <t>Maximum daily return in prior month</t>
  </si>
  <si>
    <t>Bali, Cakici &amp; Whitelaw</t>
  </si>
  <si>
    <t>2011, JFE</t>
  </si>
  <si>
    <t>Percent accruals</t>
  </si>
  <si>
    <t>Hafzalla, Lundholm &amp; Van Winkle</t>
  </si>
  <si>
    <t>2011, TAR</t>
  </si>
  <si>
    <t>Cash holdings</t>
  </si>
  <si>
    <t>2012, JFE</t>
  </si>
  <si>
    <t>Gross profitability</t>
  </si>
  <si>
    <t>2012, WP</t>
  </si>
  <si>
    <t>Organizational capital</t>
  </si>
  <si>
    <t>Eisfeldt &amp; Papanikolaou</t>
  </si>
  <si>
    <t>2013, JF</t>
  </si>
  <si>
    <t>2013, WP</t>
  </si>
  <si>
    <t>Acronym (Stata)</t>
  </si>
  <si>
    <t>AcronymNew</t>
  </si>
  <si>
    <t>AcronymCostZoo</t>
  </si>
  <si>
    <t>Publication Year</t>
  </si>
  <si>
    <t>Acronym Copy for Lookup</t>
  </si>
  <si>
    <t>Should be in Paper</t>
  </si>
  <si>
    <t>in MP 2016</t>
  </si>
  <si>
    <t>Sample Start Year</t>
  </si>
  <si>
    <t>Sample End Year</t>
  </si>
  <si>
    <t>Top 3 Finance</t>
  </si>
  <si>
    <t>Top 3 Acct</t>
  </si>
  <si>
    <t>string search test</t>
  </si>
  <si>
    <t>Our Return</t>
  </si>
  <si>
    <t>Our T-stat</t>
  </si>
  <si>
    <t>Category: Data</t>
  </si>
  <si>
    <t>Category: Economic</t>
  </si>
  <si>
    <t>Unique</t>
  </si>
  <si>
    <t>Top Tier</t>
  </si>
  <si>
    <t>Predictive in Pub</t>
  </si>
  <si>
    <t>Should be Doable</t>
  </si>
  <si>
    <t>Reasonable Replication</t>
  </si>
  <si>
    <t>Construction Time (min)</t>
  </si>
  <si>
    <t>Collector</t>
  </si>
  <si>
    <t>Downloaded</t>
  </si>
  <si>
    <t>In Extras</t>
  </si>
  <si>
    <t>Ours / Hand Return</t>
  </si>
  <si>
    <t>Ours / Hand T-stat</t>
  </si>
  <si>
    <t>Hand and keep</t>
  </si>
  <si>
    <t>Unsure</t>
  </si>
  <si>
    <t>More Notes</t>
  </si>
  <si>
    <t>InstOwnSI</t>
  </si>
  <si>
    <t>Institutional Ownership for stocks with high short interest</t>
  </si>
  <si>
    <t>fixed 2018 04.  Keep NYSE only fixes it.  Seems an awful lot like Nagel 2005.  They cite Nagel.</t>
  </si>
  <si>
    <t>Chris</t>
  </si>
  <si>
    <t>Yes</t>
  </si>
  <si>
    <t>Tom</t>
  </si>
  <si>
    <t>Table 2 Panel B P5, RI5-RI1</t>
  </si>
  <si>
    <t>We use above M/B median instead of 5th quintile</t>
  </si>
  <si>
    <t>Table 2</t>
  </si>
  <si>
    <t>We use Dispersion median instead of 5th quint</t>
  </si>
  <si>
    <t>We use idiovol median instead of 5th quint</t>
  </si>
  <si>
    <t>We use turnover median instead of 5th quint</t>
  </si>
  <si>
    <t>AccrOper</t>
  </si>
  <si>
    <t>AccrPct</t>
  </si>
  <si>
    <t>Table 6 year t+1 hedge, flip sign</t>
  </si>
  <si>
    <t>only size adjusted and CAPM adjusted</t>
  </si>
  <si>
    <t>AbnAccr</t>
  </si>
  <si>
    <t>AccrAbn</t>
  </si>
  <si>
    <t xml:space="preserve">Abnormal Accruals </t>
  </si>
  <si>
    <t>Table 3, Panel A, year t + 1, divide annual return by 12, switch signs</t>
  </si>
  <si>
    <t>This return and t-stat are for decile sorts.  Table suggests quintiles would be significantly less extreme</t>
  </si>
  <si>
    <t>Table 4, Panel A, column DeltaCH</t>
  </si>
  <si>
    <t>Other tables show double sorts, alphas</t>
  </si>
  <si>
    <t xml:space="preserve">RealEstate </t>
  </si>
  <si>
    <t>Table 5, panel B, r^e_{VW}, divide by 12</t>
  </si>
  <si>
    <t>Strangely, our replication does much better.   Also strangely, value weighting returns does significantly better.</t>
  </si>
  <si>
    <t>Table 1 FC row has mean returns but no standard errors.</t>
  </si>
  <si>
    <t>The hedge portfolio used in the paper controls for size, which ours doesn't.  Perhaps that's why their mean return is rather small compared to ours.  It may be that the KZ index by itself mostly is just a size effect.</t>
  </si>
  <si>
    <t>RDirtSurp</t>
  </si>
  <si>
    <t>Table 4 pooled hedge return 1 year</t>
  </si>
  <si>
    <t>Seems FF3 has some effect on RDS returns</t>
  </si>
  <si>
    <t>Mscore</t>
  </si>
  <si>
    <t>Table 4, panel b (divide annual return by 12)</t>
  </si>
  <si>
    <t xml:space="preserve">Paper offers size adjusted returns and low BM only firms.  </t>
  </si>
  <si>
    <t>Pscore</t>
  </si>
  <si>
    <t>No Access</t>
  </si>
  <si>
    <t>Table 3, panel A, High-Low Mean (annual BH return divided by 12)</t>
  </si>
  <si>
    <t>Novy-Marx and Velikov fail to replicate this</t>
  </si>
  <si>
    <t xml:space="preserve">ATurn </t>
  </si>
  <si>
    <t>no sorts</t>
  </si>
  <si>
    <t>Main results (Table 7) use annual fama macbeth</t>
  </si>
  <si>
    <t>FailurePr</t>
  </si>
  <si>
    <t>GM2SaleGr</t>
  </si>
  <si>
    <t>EarnCons</t>
  </si>
  <si>
    <t>No</t>
  </si>
  <si>
    <t>Chris could not find predictor.  Andrew could not download the paper but found the predictor in Alwathainani's dissertation at VCU, table 5 Panel C P10-P1.  Did not include stats since the dissertation is not published version.</t>
  </si>
  <si>
    <t>Paper has a couple of different regressions to separate consistent and inconsistent firms. No clear anomaly construction. Follow MP.</t>
  </si>
  <si>
    <t>Unable</t>
  </si>
  <si>
    <t>NA</t>
  </si>
  <si>
    <t>CF2Pvar</t>
  </si>
  <si>
    <t>Cash-flow variance</t>
  </si>
  <si>
    <t>NDebtFin</t>
  </si>
  <si>
    <t>NEqFin</t>
  </si>
  <si>
    <t>ExtFinNet</t>
  </si>
  <si>
    <t>ShareIs1</t>
  </si>
  <si>
    <t>CompDebtI</t>
  </si>
  <si>
    <t>DebtFinC</t>
  </si>
  <si>
    <t>Table 5B.  Uses decile sorts, but then longs top 3 and shorts bottom 3 portfolios, hence the 3*</t>
  </si>
  <si>
    <t>Table 3 actually offers hedge return alphas for IPOs and debt issue indicators too, which the original papers didn't have.  But of course this is a different sample.  Then again this argument seems to say this is not a new predictor.  Seems this paper could also offer a "Composite equity issuance" predictor.</t>
  </si>
  <si>
    <t>ShareIs5</t>
  </si>
  <si>
    <t>Table 3 has FMB regressions but no hedge returns</t>
  </si>
  <si>
    <t>Other tables examine out of sample tests</t>
  </si>
  <si>
    <t>ChCol</t>
  </si>
  <si>
    <t>LiabCGr</t>
  </si>
  <si>
    <t>Table 8, but FMB only</t>
  </si>
  <si>
    <t>accounting papers tend to focus on regressions.  Most results are about accounting rate of return (Table 5-7</t>
  </si>
  <si>
    <t>ChFinLiab</t>
  </si>
  <si>
    <t>FinLiabGr</t>
  </si>
  <si>
    <t>InvestAG</t>
  </si>
  <si>
    <t>LTNOAgr</t>
  </si>
  <si>
    <t>ChBE</t>
  </si>
  <si>
    <t>BEgrowth</t>
  </si>
  <si>
    <t>Table 4, panel A, take difference between High and low SUSG returns, tstat is reported, flipped sign</t>
  </si>
  <si>
    <t>Paper also offers alphas and FM regressions</t>
  </si>
  <si>
    <t>ChBEtoA</t>
  </si>
  <si>
    <t>Eq2AGr</t>
  </si>
  <si>
    <t>ChLTI</t>
  </si>
  <si>
    <t>LTAssetGr</t>
  </si>
  <si>
    <t>InvToRev</t>
  </si>
  <si>
    <t>Table 1 Panel B Column for Year 1, Average ( at the bottom), divide by 12, switch signs</t>
  </si>
  <si>
    <t>Panel A figures are in percent, that is the monthly return is 0.168% (see text on previous page).  Panel B is better for the stats we want, and it includes t-stats.   
Very mysterious how our own investment variable does far better.  One difference is they long ports 1 and 2 and short ports 4 and 5.</t>
  </si>
  <si>
    <t>GrEmp</t>
  </si>
  <si>
    <t>LaborGr</t>
  </si>
  <si>
    <t>ChDeprToPPE</t>
  </si>
  <si>
    <t>DepGr</t>
  </si>
  <si>
    <t>Table 3 shows hedge portfolios for adjusted returns</t>
  </si>
  <si>
    <t>AdExpGr</t>
  </si>
  <si>
    <t>Table 2, panel A , 10-1, formation year</t>
  </si>
  <si>
    <t>They also winsorize the advertising spending growth and somehow update spending throughout the year.  They also show subsequent reversal, so maybe this anomaly persists?</t>
  </si>
  <si>
    <t>ChDRC</t>
  </si>
  <si>
    <t>DeferRev</t>
  </si>
  <si>
    <t>Table 4 has return forecasting regressiosn but no hedge returns</t>
  </si>
  <si>
    <t>Other tables examine analyst forecast errors</t>
  </si>
  <si>
    <t>ChCOA</t>
  </si>
  <si>
    <t>AssetCGr</t>
  </si>
  <si>
    <t>NWCgr</t>
  </si>
  <si>
    <t>ChInventory</t>
  </si>
  <si>
    <t>Invntory</t>
  </si>
  <si>
    <t xml:space="preserve">Table 1 \Delta Invent row has decile hedge size adjusted returns, sign switched.  T-stats are missing though.  </t>
  </si>
  <si>
    <t>Main results use panel regression coefficient and stars.</t>
  </si>
  <si>
    <t>ChInvestInd</t>
  </si>
  <si>
    <t>InvestGr</t>
  </si>
  <si>
    <t>GrCAPX</t>
  </si>
  <si>
    <t>CAPXgr</t>
  </si>
  <si>
    <t>Tax2E</t>
  </si>
  <si>
    <t>Table 5 closest but no hedge portfolio</t>
  </si>
  <si>
    <t>Main results use regressions.  Also focuses on forecasting earnings, like other accounting papers.</t>
  </si>
  <si>
    <t>OperLeverage</t>
  </si>
  <si>
    <t>Table IIIv has both raw and alphas</t>
  </si>
  <si>
    <t>Table 1 shows FM reg</t>
  </si>
  <si>
    <t>TaxGr</t>
  </si>
  <si>
    <t>Table 2, column (1), divide 3-month return by 3</t>
  </si>
  <si>
    <t>Paper uses deciles.  But it's still strange that our returns are higher.</t>
  </si>
  <si>
    <t>Fig 1 Overall, SAR, (Fig 1 actually has a table)</t>
  </si>
  <si>
    <t>Size adjustment may have a large effect here.  Also the original paper's portfolio rebalancing is not extremely clear, since they seem to reference earnings announcement dates even in the calendar time results</t>
  </si>
  <si>
    <t>ProfCash</t>
  </si>
  <si>
    <t>noname125</t>
  </si>
  <si>
    <t>Not top tier journal</t>
  </si>
  <si>
    <t>ProfOper</t>
  </si>
  <si>
    <t>Not sure which paper?</t>
  </si>
  <si>
    <t>GrossProf</t>
  </si>
  <si>
    <t>ProfGross</t>
  </si>
  <si>
    <t>Table 2a column r^e</t>
  </si>
  <si>
    <t>Only show VW sorts.  Table 1 also shows FM reg</t>
  </si>
  <si>
    <t>ProfitMargin</t>
  </si>
  <si>
    <t>RevG2InvG</t>
  </si>
  <si>
    <t>RevG2OHG</t>
  </si>
  <si>
    <t>noname117</t>
  </si>
  <si>
    <t>RevSurprise</t>
  </si>
  <si>
    <t>Table 6 (abnormal return only, not hedge return)</t>
  </si>
  <si>
    <t>Tables 5 and 6 has event time returns, no LS.  Table 7 shows rgression results.  Other tables examine revenue surprise's ability to predict earnings</t>
  </si>
  <si>
    <t>SalesGr</t>
  </si>
  <si>
    <t>RevGrowth</t>
  </si>
  <si>
    <t>Table 2 but paper does not provide t-stats</t>
  </si>
  <si>
    <t>Table VI panel 2 shows double sort results on CF and sales growth</t>
  </si>
  <si>
    <t>should remove!</t>
  </si>
  <si>
    <t>Table 3, but FMB size adjusted only</t>
  </si>
  <si>
    <t>Other tables use nonlinear regressions</t>
  </si>
  <si>
    <t>ChATurn</t>
  </si>
  <si>
    <t>ATurnGr</t>
  </si>
  <si>
    <t>PMGrowth</t>
  </si>
  <si>
    <t>EffFrontier</t>
  </si>
  <si>
    <t>Table 4, Panel A, t-stat is computed from mean and std, flipped sign</t>
  </si>
  <si>
    <t>They use deciles rather than quintiles</t>
  </si>
  <si>
    <t>Non-Accounting component of price delay</t>
  </si>
  <si>
    <t>noname185</t>
  </si>
  <si>
    <t>weak in original paper (works better at long horizons)</t>
  </si>
  <si>
    <t>noname101</t>
  </si>
  <si>
    <t>noname150</t>
  </si>
  <si>
    <t xml:space="preserve">Cohen et al </t>
  </si>
  <si>
    <t>Couldn't replicate</t>
  </si>
  <si>
    <t>noname124</t>
  </si>
  <si>
    <t>only contemporaneous return results</t>
  </si>
  <si>
    <t>noname159</t>
  </si>
  <si>
    <t>Table 5 Panel C (OP) Ret36.  Performance is pretty bad.  Not monotonic, and just -10% return over 36 years.  No t-stat.</t>
  </si>
  <si>
    <t xml:space="preserve">Table 8 Panel A Perr has  regression results. </t>
  </si>
  <si>
    <t>noname106</t>
  </si>
  <si>
    <t>noname132</t>
  </si>
  <si>
    <t>noname100</t>
  </si>
  <si>
    <t>noname114</t>
  </si>
  <si>
    <t>noname115</t>
  </si>
  <si>
    <t>noname120</t>
  </si>
  <si>
    <t>noname123</t>
  </si>
  <si>
    <t>noname126</t>
  </si>
  <si>
    <t>noname127</t>
  </si>
  <si>
    <t>noname128</t>
  </si>
  <si>
    <t>noname134</t>
  </si>
  <si>
    <t>noname129</t>
  </si>
  <si>
    <t>ExcludExp</t>
  </si>
  <si>
    <t>Table II, portfolio alphas, S2 return difference, flip sign</t>
  </si>
  <si>
    <t>This is a rough approximation of what we do, as they do value weighting within size groups. The hand stat is for the 2nd size quintle, value weighted</t>
  </si>
  <si>
    <t>Table III is close but does 3-day event time returns</t>
  </si>
  <si>
    <t>Paper has average analyst recommendation, MP construct UpForecast</t>
  </si>
  <si>
    <t>Paper has average analyst recommendation, MP construct DownForecast</t>
  </si>
  <si>
    <t>ChFAccrual</t>
  </si>
  <si>
    <t>EPSRevisions</t>
  </si>
  <si>
    <t>EPSrevise</t>
  </si>
  <si>
    <t>EPSForeLT</t>
  </si>
  <si>
    <t>Statistical significance is shown in FM regressions (Table 3)</t>
  </si>
  <si>
    <t>EarnSurp</t>
  </si>
  <si>
    <t>ChRecomm</t>
  </si>
  <si>
    <t>Table 3 has abnormal returns by quintile only</t>
  </si>
  <si>
    <t>No t-stats reported, only stars</t>
  </si>
  <si>
    <t>EPforecast</t>
  </si>
  <si>
    <t>2018 04 we lack data.  They have more complicated valuation model for Analyst Value and all FL predictors use Analyst Value.  We can't get both AnalystValue and PredictedFE to work at the same time.</t>
  </si>
  <si>
    <t>EPSDisp</t>
  </si>
  <si>
    <t>noname112</t>
  </si>
  <si>
    <t>weak in original paper.  Seems like a control</t>
  </si>
  <si>
    <t>SEO</t>
  </si>
  <si>
    <t>Loughran Ritter</t>
  </si>
  <si>
    <t>Binary variable equal to 1 if seasoned equity offering within the previous 12 months. SEO data are from SDC.</t>
  </si>
  <si>
    <t>Table 1, but no hedge portfolio</t>
  </si>
  <si>
    <t>Table 3 does a sort of long short portfolio by comparing to matching firms, but it uses event time.</t>
  </si>
  <si>
    <t>Slightly different than MP.  Our construction is closest in the spirit of Ritter's Table II.</t>
  </si>
  <si>
    <t>Table II, but only has buy hold matching firm adjusted returns</t>
  </si>
  <si>
    <t>This is an example of an MP interpretation of a paper, so there's no original table</t>
  </si>
  <si>
    <t>Table 4 Panel a (1) uses FF3 alphas for R debt issuers - Risk free.  Straight debt issuers only</t>
  </si>
  <si>
    <t>Talbe 4 also offers convertible debt issuers, but the results are similar.  Table 3, also shows five year holding returns for matched firms only</t>
  </si>
  <si>
    <t>Table 4, DCONV has FM regression results</t>
  </si>
  <si>
    <t xml:space="preserve">Paper doesn't focus on convertible debt dummy, but isntead on the proportion of convertible debt.  Results for the proportion are in Table 5.  </t>
  </si>
  <si>
    <t>MP use a 12 month window but it doesn't work in our data.  Original paper suggests that 3 month window works best (Table IV)</t>
  </si>
  <si>
    <t>Table 3 All firms Year 1 Diff.  Use normal cdf to convert p value</t>
  </si>
  <si>
    <t>our return is larger, maybe because of lack of size controls</t>
  </si>
  <si>
    <t>Table 3, but no hedge portfolios (might use coefficients here instead since market-adjusted is basically like hedge portfolio (variable = 0 gives basically market return))</t>
  </si>
  <si>
    <t>Actually Table 3 is in event study form, so it's probably not comparable anyway</t>
  </si>
  <si>
    <t>Merger</t>
  </si>
  <si>
    <t>Binary variable equal to 1 if involved in a merger in previous 12 months, and 0 otherwise. Merger data are from SDC.</t>
  </si>
  <si>
    <t>Should remove.  We lack the data.</t>
  </si>
  <si>
    <t>Probably too much of a stretch of the original paper.  Doesn't perform well, and doesn't have enough data.  Using MP's formulation we end up with like 50-90 months of returns.  Not comparable to other anomalies</t>
  </si>
  <si>
    <t>Table 9, matching firm adjusted returns three year</t>
  </si>
  <si>
    <t>OSmirkNTM</t>
  </si>
  <si>
    <t>Volatility smirk</t>
  </si>
  <si>
    <t>Table 3, Panel A, eXRET, weekly returns, multiplied by 4</t>
  </si>
  <si>
    <t xml:space="preserve">Table goes long low skew.  We go long high skew.  Table 4 suggests that monthly returns may not be as strong as weekly ones.  </t>
  </si>
  <si>
    <t>OSmirkCP</t>
  </si>
  <si>
    <t>Slope of smile</t>
  </si>
  <si>
    <t>Table 5, Panel A, Unadjusted mean</t>
  </si>
  <si>
    <t>Table goes long Q1, we go long Q5.  Paper includes two alternative formulations of the predictor that we didn't use</t>
  </si>
  <si>
    <t>GIndex</t>
  </si>
  <si>
    <t>SinStock</t>
  </si>
  <si>
    <t xml:space="preserve"> OP uses speical NYSE archive data that we lack.</t>
  </si>
  <si>
    <t>noname148</t>
  </si>
  <si>
    <t>noname149</t>
  </si>
  <si>
    <t>PensionFunding</t>
  </si>
  <si>
    <t>AnnounceR</t>
  </si>
  <si>
    <t>AnnounRet</t>
  </si>
  <si>
    <t>RetConglomerate</t>
  </si>
  <si>
    <t>BMlev</t>
  </si>
  <si>
    <t>Table 1 (working paper version) but no hedge returns and t-tstats</t>
  </si>
  <si>
    <t>Table 4a has NetDebtPRice results but none for BPEBM</t>
  </si>
  <si>
    <t>NDebtPrice</t>
  </si>
  <si>
    <t>Table 4a has size adjusted returns for double sorts, on NDP and NOA/POA.  I chose 5th NOA/POA Portfolio, but they're all similar.  Divide by 12, change to percent</t>
  </si>
  <si>
    <t>Table 1 Panel C has decile sort returns, but no hedge returns.  Performance here is not great, as noted in the text.  Best performance is Table 4 which reports conditional sorts.</t>
  </si>
  <si>
    <t>20?</t>
  </si>
  <si>
    <t>Mom1813</t>
  </si>
  <si>
    <t>Figure 2, two-year line is closest.  Table I only shows Mom36m</t>
  </si>
  <si>
    <t>MP cite Jegadeesh and Titman 1993 JF but it's found in De Bondt and Thaler 1985 (or something close to it anyway)</t>
  </si>
  <si>
    <t>Mom6Jnk</t>
  </si>
  <si>
    <t>Chan Kot</t>
  </si>
  <si>
    <t>Table 1 (Panel A, K= 3 three month holding period), row 12 buy-sell</t>
  </si>
  <si>
    <t>close replication</t>
  </si>
  <si>
    <t>Table 1 (Panel A, K= 3 three month holding period) row 6 Buy-sell</t>
  </si>
  <si>
    <t>Ours works better, maybe because of more frequent rebalancing</t>
  </si>
  <si>
    <t>Table 2, J = 6, R10-R1, V3</t>
  </si>
  <si>
    <t xml:space="preserve">Our sort is 5 x 5 </t>
  </si>
  <si>
    <t>InterMom</t>
  </si>
  <si>
    <t>Mom12to7</t>
  </si>
  <si>
    <t>Table 2, column (1)</t>
  </si>
  <si>
    <t>Text says they use VW, but EW performs similarly</t>
  </si>
  <si>
    <t>MomYoung</t>
  </si>
  <si>
    <t>Table 4, middle panel, U5 (high) [since 1/Age] and M5-M1</t>
  </si>
  <si>
    <t>Returns are monotonic in momentum, suggesting this variable can be continuous.  Not sure why we didn't use size-Mom double sort</t>
  </si>
  <si>
    <t>Table 4, Panel B</t>
  </si>
  <si>
    <t>Works at annual horizons too</t>
  </si>
  <si>
    <t>Table 2, S1, Jan-Dec</t>
  </si>
  <si>
    <t>this might be the best replication (as it should be!)</t>
  </si>
  <si>
    <t>SalesToPrice</t>
  </si>
  <si>
    <t>Rev2Price</t>
  </si>
  <si>
    <t>NPayYield</t>
  </si>
  <si>
    <t>PayYield</t>
  </si>
  <si>
    <t>CFPcash</t>
  </si>
  <si>
    <t>CFOper2Price</t>
  </si>
  <si>
    <t>CFPinc</t>
  </si>
  <si>
    <t>CF2Price</t>
  </si>
  <si>
    <t>Table VI panel 1 1-year average divide by 12</t>
  </si>
  <si>
    <t>Other panels show B/M and C/P-sales growth double sorts, I suppose for comparison</t>
  </si>
  <si>
    <t xml:space="preserve">Table 3 Panel B </t>
  </si>
  <si>
    <t>Table 3A shows raw returns bo no t-stats</t>
  </si>
  <si>
    <t>4 times latest dividend (divamt) divided by price (prc). Include only if dividend has been paid in all of the past 4 quarters.</t>
  </si>
  <si>
    <t>Table 3, but no hedge return</t>
  </si>
  <si>
    <t>No hedge returns in any table.  Focus instead on GRS test that all alphas are zero, kinda strict old fashioned asset pricing.</t>
  </si>
  <si>
    <t>BMent</t>
  </si>
  <si>
    <t>Table 4a has NetDebtPRice results but only uses EBM as a control</t>
  </si>
  <si>
    <t>IdioVol</t>
  </si>
  <si>
    <t>2018 04: tricky to replicate.  We made some attempt but didn't try that hard</t>
  </si>
  <si>
    <t>noname188</t>
  </si>
  <si>
    <t>noname154</t>
  </si>
  <si>
    <t>noname155</t>
  </si>
  <si>
    <t>noname156</t>
  </si>
  <si>
    <t>Illiquid</t>
  </si>
  <si>
    <t>Dollar volume volatility</t>
  </si>
  <si>
    <t>Standard deviation of log daily dollar trading volume (abs(prc*vol)). Over past month. Exclude if NASDAQ stock.</t>
  </si>
  <si>
    <t>AC 2018 04: I can't find this in the paper.  Table 3 uses past 3 years of monthly data.  Sign is wrong in our data.  I believe this was redundant with VolSD and slipped through.  Makes the wrong sign anyway</t>
  </si>
  <si>
    <t>Not in paper!  This is redundant with VolSD</t>
  </si>
  <si>
    <t>StdTurnover</t>
  </si>
  <si>
    <t>TurnovVol</t>
  </si>
  <si>
    <t>Turnover volatility</t>
  </si>
  <si>
    <t>Previously incorrectly constructed as using daily volume and variance ofer the past month.  Fixed 2018 04 AC</t>
  </si>
  <si>
    <t>Table 3 reports returns, but not long-short</t>
  </si>
  <si>
    <t>VolumeSD</t>
  </si>
  <si>
    <t>ZeroTrade</t>
  </si>
  <si>
    <t>Table 2, fourth row (LM6, HP1m), column B-S</t>
  </si>
  <si>
    <t>Paper has the fancy title "the LAPM"  Also works for longer holding period of up to 2 years</t>
  </si>
  <si>
    <t>VolumeDol</t>
  </si>
  <si>
    <t>VolumeShare</t>
  </si>
  <si>
    <t>Volume2Mkt</t>
  </si>
  <si>
    <t>ChOptVol</t>
  </si>
  <si>
    <t>OptVolGr</t>
  </si>
  <si>
    <t>There is an error in the stata code and in this signal description before 2018 03.  It should be [option vol / equity vol] - recent average of [option vol / equity vol]</t>
  </si>
  <si>
    <t>Table 2 Panel B \delta (O/S) CAPM Int, (1+2)-(9+10), times -4</t>
  </si>
  <si>
    <t>OptVol</t>
  </si>
  <si>
    <t>Table 2 Panel A (O/S) CAPM Int, (1+2)-(9+10), times -4</t>
  </si>
  <si>
    <t>interesting that our monthly variable works fairly well</t>
  </si>
  <si>
    <t>Type</t>
  </si>
  <si>
    <t>Risk factor</t>
  </si>
  <si>
    <t>Formation</t>
  </si>
  <si>
    <t>Short reference</t>
  </si>
  <si>
    <t>Innovative efficiency</t>
  </si>
  <si>
    <t>Patents/citations scaled by research and development expenditures</t>
  </si>
  <si>
    <t>Journal of Financial Economics</t>
  </si>
  <si>
    <t>Hirshleifer, Hsu and Li (2012)</t>
  </si>
  <si>
    <t>Capital investment</t>
  </si>
  <si>
    <t xml:space="preserve"> Journal of Finance</t>
  </si>
  <si>
    <t>Anderson and Garcia-Feijoo (2006)</t>
  </si>
  <si>
    <t>done!</t>
  </si>
  <si>
    <t>Industry concentration</t>
  </si>
  <si>
    <t xml:space="preserve">Industry concentration as proxied by the Herfindahl index </t>
  </si>
  <si>
    <t>Journal of Finance</t>
  </si>
  <si>
    <t>Hou and Robinson (2006)</t>
  </si>
  <si>
    <t>Gross profits to assets</t>
  </si>
  <si>
    <t>Novy-Marx (2013)</t>
  </si>
  <si>
    <t>Distress</t>
  </si>
  <si>
    <t>Distressed firm failure probability estimated based on a dynamic logit model</t>
  </si>
  <si>
    <t>Campbell, Hilscher and Szilagyi (2008)</t>
  </si>
  <si>
    <t>Bankruptcy risk</t>
  </si>
  <si>
    <t>The probability of bankruptcy from Altman (1968)</t>
  </si>
  <si>
    <t>Ilia (1998)</t>
  </si>
  <si>
    <t>Shareholder advantage</t>
  </si>
  <si>
    <t>Review of Financial Studies</t>
  </si>
  <si>
    <t>Garlappi, Shu and Yan (2008)</t>
  </si>
  <si>
    <t>Net financing</t>
  </si>
  <si>
    <t>Net amount of cash flow received from external financing</t>
  </si>
  <si>
    <t>Journal of Accounting and Economics</t>
  </si>
  <si>
    <t>Bradshaw, Richardson and Sloan (2006)</t>
  </si>
  <si>
    <t>Unexpected change in R&amp;D</t>
  </si>
  <si>
    <t>Unexpected change in firm research and expenditures</t>
  </si>
  <si>
    <t>Allan, Maxwell and Siddique (2004)</t>
  </si>
  <si>
    <t>Variability of liquidity</t>
  </si>
  <si>
    <t>Volatility of dollar trading volume and share turnover</t>
  </si>
  <si>
    <t>Chordia, Subrahmanyam and Anshuman (2001)</t>
  </si>
  <si>
    <t>Firm size</t>
  </si>
  <si>
    <t>Market value of firm stocks</t>
  </si>
  <si>
    <t>Banz (1981)</t>
  </si>
  <si>
    <t xml:space="preserve">Size </t>
  </si>
  <si>
    <t>Market value of equity</t>
  </si>
  <si>
    <t>Daniel and Titman (1997)</t>
  </si>
  <si>
    <t>Short interest</t>
  </si>
  <si>
    <t>Short interest from short sellers</t>
  </si>
  <si>
    <t>Accounting Review</t>
  </si>
  <si>
    <t>Michael and Rees (2011)</t>
  </si>
  <si>
    <t>Share issuance</t>
  </si>
  <si>
    <t>Annual share issuance based on adjusted shares</t>
  </si>
  <si>
    <t>Pontiff and Woodgate (2008)</t>
  </si>
  <si>
    <t>Earnings growth expectations</t>
  </si>
  <si>
    <t>Projecting firm earnings growth based on market beta, firm size, dividend payout ratio, leverage and earnings variability</t>
  </si>
  <si>
    <t>Ofer (1975)</t>
  </si>
  <si>
    <t>Earnings</t>
  </si>
  <si>
    <t>Analysts' forecasts</t>
  </si>
  <si>
    <t>Financial analysts' forecasts of annual earnings</t>
  </si>
  <si>
    <t>Pieter, Lo and Pfeiffer (2011)</t>
  </si>
  <si>
    <t>Seasoned equity offerings</t>
  </si>
  <si>
    <t>Whether a firm makes seasoned equity offerings</t>
  </si>
  <si>
    <t>Spiess and Affleck-Graves (1995)</t>
  </si>
  <si>
    <t>Real estate to total property, plant and equipment</t>
  </si>
  <si>
    <t>Tuzel (2010)</t>
  </si>
  <si>
    <t>R&amp;D capital</t>
  </si>
  <si>
    <t>R&amp;D capital over total assets</t>
  </si>
  <si>
    <t>Journal of Accounting &amp; Economics</t>
  </si>
  <si>
    <t>Lev and Sougiannis (1996)</t>
  </si>
  <si>
    <t>R&amp;D investment</t>
  </si>
  <si>
    <t>Firm's investment in research and development</t>
  </si>
  <si>
    <t>Financial constraints</t>
  </si>
  <si>
    <t xml:space="preserve">Predicted earnings change </t>
  </si>
  <si>
    <t>Predicted earnings change in one year based on a financial statement analysis that combines a large set of financial statement items</t>
  </si>
  <si>
    <t>Ou and Penman (1989)</t>
  </si>
  <si>
    <t>Financial statement information</t>
  </si>
  <si>
    <t>A composite score based on historical financial statement that separates winners from losers</t>
  </si>
  <si>
    <t>Journal of Accounting Research</t>
  </si>
  <si>
    <t>Piotroski (2000)</t>
  </si>
  <si>
    <t xml:space="preserve">Percent total accrual </t>
  </si>
  <si>
    <t>Firm accruals scaled by earnings</t>
  </si>
  <si>
    <t>Hafzalla, Lundholm and Van Winkle (2007)</t>
  </si>
  <si>
    <t>Distress risk</t>
  </si>
  <si>
    <t>Distress risk as proxied by Ohlson's O-score</t>
  </si>
  <si>
    <t>Griffin and Lemmon (2002)</t>
  </si>
  <si>
    <t>Exposure to financial distress costs</t>
  </si>
  <si>
    <t>THEORY</t>
  </si>
  <si>
    <t>George and Hwang (2010)</t>
  </si>
  <si>
    <t>Expected earnings growth</t>
  </si>
  <si>
    <t>Fama and French (2006)</t>
  </si>
  <si>
    <t>Investor sophistication</t>
  </si>
  <si>
    <t>Number of analysts or institutional owners</t>
  </si>
  <si>
    <t>Ali, Hwang and Trombley (2003)</t>
  </si>
  <si>
    <t xml:space="preserve"> Past cumulative stock return</t>
  </si>
  <si>
    <t>Brennan, Chordia and Subrahmanyam (1997)</t>
  </si>
  <si>
    <t>Return momentum</t>
  </si>
  <si>
    <t>Size and beta adjusted mean prior five-year returns</t>
  </si>
  <si>
    <t>Chopra, Lakonishok and Ritter (1992)</t>
  </si>
  <si>
    <t>Past stock returns</t>
  </si>
  <si>
    <t>Jegadeesh and Titman (1993)</t>
  </si>
  <si>
    <t>Long-term return reversal</t>
  </si>
  <si>
    <t>Long-term past abnormal return</t>
  </si>
  <si>
    <t>Return predictability</t>
  </si>
  <si>
    <t>Short-term (one month) and long-term (twelve months) serial correlations in returns</t>
  </si>
  <si>
    <t>Jegadeesh (1990)</t>
  </si>
  <si>
    <t>Extreme stock returns</t>
  </si>
  <si>
    <t>Portfolios sorted based on extreme past returns</t>
  </si>
  <si>
    <t>Bali, Cakici and Whitelaw (2011)</t>
  </si>
  <si>
    <t>Measure financial constraints with Kaplan and Zingales (1997) index</t>
  </si>
  <si>
    <t>Lamont, Polk and Saa-Requejo (2001)</t>
  </si>
  <si>
    <t>Kaplan and Zingales (1997) financial constraint index</t>
  </si>
  <si>
    <t>Related industry returns</t>
  </si>
  <si>
    <t>Stock returns from economically related supplier and customer industries</t>
  </si>
  <si>
    <t>Menzly and Ozbas (2010)</t>
  </si>
  <si>
    <t>Industry-wide momentum returns</t>
  </si>
  <si>
    <t>Moskowitz and Grinblatt (1999)</t>
  </si>
  <si>
    <t>New public stock issuance</t>
  </si>
  <si>
    <t xml:space="preserve"> New public stock issuance</t>
  </si>
  <si>
    <t>Loughran and Ritter (1995)</t>
  </si>
  <si>
    <t>Individual stock liquidity</t>
  </si>
  <si>
    <t>Individual stock illiquidity as defined in Amihud (2002)</t>
  </si>
  <si>
    <t>Acharya and Pedersen (2005)</t>
  </si>
  <si>
    <t>Residual stock volatility from CAPM</t>
  </si>
  <si>
    <t>Journal of Political Economy</t>
  </si>
  <si>
    <t>Fama and MacBeth (1973)</t>
  </si>
  <si>
    <t>Residual variance obtained by regressing daily stock returns on market index return</t>
  </si>
  <si>
    <t>Idiosyncratic volatility relative to Fama and French (1992) three-factor model</t>
  </si>
  <si>
    <t>Systematic volatility</t>
  </si>
  <si>
    <t>Ang, Hodrick, Xing and Zhang (2006)</t>
  </si>
  <si>
    <t>Country-level idiosyncratic volatility</t>
  </si>
  <si>
    <t>Weighted average of variances and auto-covariances of firm-level idiosyncratic return shocks</t>
  </si>
  <si>
    <t>Guo and Savickas (2008)</t>
  </si>
  <si>
    <t>Conditional expected idiosyncratic volatility estimated from a GARCH model</t>
  </si>
  <si>
    <t>Fu (2009)</t>
  </si>
  <si>
    <t xml:space="preserve">Nearness to the 52-week high price </t>
  </si>
  <si>
    <t>George and Hwang (2004)</t>
  </si>
  <si>
    <t xml:space="preserve">Growth in long-term net operating assets </t>
  </si>
  <si>
    <t>Growth in long-term net operating assets</t>
  </si>
  <si>
    <t>Fairfield, Whisenant and Yohn (2003)</t>
  </si>
  <si>
    <t>Debt to equity ratio</t>
  </si>
  <si>
    <t>Non-common equity liabilities to equity</t>
  </si>
  <si>
    <t>Bhandari (1988)</t>
  </si>
  <si>
    <t>Shareholder rights</t>
  </si>
  <si>
    <t>Shareholder rights as proxied by an index using 24 governance rules</t>
  </si>
  <si>
    <t>Quarterly Journal of Economics</t>
  </si>
  <si>
    <t>Gompers, Ishii and Metrick (2003)</t>
  </si>
  <si>
    <t>External corporate governance</t>
  </si>
  <si>
    <t>Proxies for corporate control</t>
  </si>
  <si>
    <t>Cremers and Nair (2005)</t>
  </si>
  <si>
    <t>Pension plan funding</t>
  </si>
  <si>
    <t>Pension plan funding status calculated as the difference between the fair value of plan assets and the projected benefit obligation, divided by market capitalization</t>
  </si>
  <si>
    <t>Franzoni and Marin (2006)</t>
  </si>
  <si>
    <t>Analyst dispersion</t>
  </si>
  <si>
    <t>Dispersion in analysts' earnings forecasts</t>
  </si>
  <si>
    <t>Diether, Malloy and Scherbina (2002)</t>
  </si>
  <si>
    <t>Firm's public listing age</t>
  </si>
  <si>
    <t>Kumar, Sorescu, Boehme and Danielsen (2008)</t>
  </si>
  <si>
    <t>PE ratio</t>
  </si>
  <si>
    <t>Firm price-to-earnings ratio</t>
  </si>
  <si>
    <t>Basu (1977)</t>
  </si>
  <si>
    <t>EP ratio</t>
  </si>
  <si>
    <t>Firm earnings-to-price ratio</t>
  </si>
  <si>
    <t>Basu (1983)</t>
  </si>
  <si>
    <t>Unexpected earnings' autocorrelations</t>
  </si>
  <si>
    <t>Standardized unexpected earnings' autocorrelations via the sign of the most recent earnings realization</t>
  </si>
  <si>
    <t>Narayanamoorthy (2006)</t>
  </si>
  <si>
    <t>Trading volume</t>
  </si>
  <si>
    <t>Dollar volume traded per month</t>
  </si>
  <si>
    <t>Lee and Swaminathan (2000)</t>
  </si>
  <si>
    <t>Level of liquidity</t>
  </si>
  <si>
    <t>Level of dollar trading volume and share turnover</t>
  </si>
  <si>
    <t>Dividend per share divided by share price</t>
  </si>
  <si>
    <t>Market return</t>
  </si>
  <si>
    <t>Litzenberger and Ramaswamy (1979)</t>
  </si>
  <si>
    <t>Dividend omissions</t>
  </si>
  <si>
    <t>Omissions of cash dividend payments</t>
  </si>
  <si>
    <t>Michaely, Thaler and Womack (1995)</t>
  </si>
  <si>
    <t>Dividend initiations</t>
  </si>
  <si>
    <t>Initiations of cash dividend payments</t>
  </si>
  <si>
    <t>Debt offerings</t>
  </si>
  <si>
    <t>Whether a firm makes straight and convertible debt offerings</t>
  </si>
  <si>
    <t>Spiess and Affleck-Graves (1999)</t>
  </si>
  <si>
    <t>Bond rating changes</t>
  </si>
  <si>
    <t>Moody's bond ratings changes</t>
  </si>
  <si>
    <t>Dichev and Piotroski (2001)</t>
  </si>
  <si>
    <t xml:space="preserve">Credit rating </t>
  </si>
  <si>
    <t xml:space="preserve"> S&amp;P firm credit rating</t>
  </si>
  <si>
    <t>Avramov, Chordia, Jostova and Philipov (2007)</t>
  </si>
  <si>
    <t>Financial distress</t>
  </si>
  <si>
    <t>Credit rating downgrades</t>
  </si>
  <si>
    <t>Avramov, Chordia, Jostova and Philipov (2009)</t>
  </si>
  <si>
    <t>Tax expense surprises</t>
  </si>
  <si>
    <t>Seasonally differenced quarterly tax expense</t>
  </si>
  <si>
    <t>Thomas and Zhang (2011)</t>
  </si>
  <si>
    <t>Fundamental analysis</t>
  </si>
  <si>
    <t xml:space="preserve">Investment signals constructed using a collection of variables that relate to contemporaneous changes in inventories, accounts receivables, gross margins, selling expenses, capital  expenditures, effective tax rates, inventory methods, audit qualifications, and labor force sales productivity. </t>
  </si>
  <si>
    <t xml:space="preserve"> Accounting Review</t>
  </si>
  <si>
    <t>Abarbanell and Bushee (1998)</t>
  </si>
  <si>
    <t>Firm cash holdings</t>
  </si>
  <si>
    <t xml:space="preserve"> Journal of Financial Economics</t>
  </si>
  <si>
    <t>Palazzo (2012)</t>
  </si>
  <si>
    <t>Book-to-market ratio</t>
  </si>
  <si>
    <t xml:space="preserve">Book value of equity plus deferred taxes to market value of equity </t>
  </si>
  <si>
    <t>Value</t>
  </si>
  <si>
    <t>Book value of equity plus deferred taxes to market value of equity</t>
  </si>
  <si>
    <t>Transaction costs</t>
  </si>
  <si>
    <t>Mayshar (1981)</t>
  </si>
  <si>
    <t>Illiquidity proxied by bid-ask spread</t>
  </si>
  <si>
    <t>Amihud and Mendelson (1989)</t>
  </si>
  <si>
    <t>Bid-ask spread, volume, etc.</t>
  </si>
  <si>
    <t>DuPont analysis</t>
  </si>
  <si>
    <t>Sales over net operating assets in DuPont analysis</t>
  </si>
  <si>
    <t>Soliman (2008)</t>
  </si>
  <si>
    <t>Year-on-year percentage change in total assets</t>
  </si>
  <si>
    <t>Cooper, Gulen and Schill (2008)</t>
  </si>
  <si>
    <t>Firm fundamental value</t>
  </si>
  <si>
    <t>Firms' fundamental values estimated from I/B/E/S consensus forecasts and a residual income model</t>
  </si>
  <si>
    <t>Frankel and Lee (1998)</t>
  </si>
  <si>
    <t>Expected growth in book equity</t>
  </si>
  <si>
    <t>Interaction between market volatility and firm age</t>
  </si>
  <si>
    <t>Product of market volatility and firm age</t>
  </si>
  <si>
    <t>Heterogeneous beliefs</t>
  </si>
  <si>
    <t>Factors constructed from disagreement among analysts about expected short- and long-term earnings</t>
  </si>
  <si>
    <t>Anderson, Ghysels and Juergens (2005)</t>
  </si>
  <si>
    <t>Time-series momentum</t>
  </si>
  <si>
    <t>Time-series momentum strategy based on autocorrelations of scaled returns</t>
  </si>
  <si>
    <t>Moskowitz, Ooi and Pedersen (2012)</t>
  </si>
  <si>
    <t>Deferred revenues</t>
  </si>
  <si>
    <t>Changes in the current deferred revenue liability</t>
  </si>
  <si>
    <t>Contemporary Accounting Research</t>
  </si>
  <si>
    <t>Prakash and Sinha (2012)</t>
  </si>
  <si>
    <t>R&amp;D reporting biases</t>
  </si>
  <si>
    <t>R&amp;D reporting biases proxied by the difference between R&amp;D growth and earnings growth</t>
  </si>
  <si>
    <t xml:space="preserve">Contemporary Accounting Research  </t>
  </si>
  <si>
    <t>Lev, Sarath and Sougiannis (2005)</t>
  </si>
  <si>
    <t>Non-accounting information quality</t>
  </si>
  <si>
    <t>Average delay with which non-accounting information is impounded into stock price</t>
  </si>
  <si>
    <t>Accounting information quality</t>
  </si>
  <si>
    <t>Callen, Khan and Lu (2011)</t>
  </si>
  <si>
    <t>Average delay with which accounting information is impounded into stock price</t>
  </si>
  <si>
    <t>Realized-implied volatility spread</t>
  </si>
  <si>
    <t xml:space="preserve">Difference between past realized volatility and the average of call and put implied volatility </t>
  </si>
  <si>
    <t>Management Science</t>
  </si>
  <si>
    <t>Bali and Hovakimian (2009)</t>
  </si>
  <si>
    <t>Call-put implied volatility spread</t>
  </si>
  <si>
    <t>Difference between call and put implied volatility</t>
  </si>
  <si>
    <t>Investor recognition</t>
  </si>
  <si>
    <t>Investor recognition proxied by the change in the breadth of institutional ownership</t>
  </si>
  <si>
    <t>Review of Accounting Studies</t>
  </si>
  <si>
    <t>Lehavy and Sloan (2008)</t>
  </si>
  <si>
    <t>Excluded expenses</t>
  </si>
  <si>
    <t>Excluded expenses in firm's earnings reports</t>
  </si>
  <si>
    <t>Jeffrey, Lundholm and Soliman (2003)</t>
  </si>
  <si>
    <t>Growth index</t>
  </si>
  <si>
    <t>A combined index constructed based on earnings, cash flows, earnings stability, growth stability and intensity of R&amp;D, capital expenditure and advertising</t>
  </si>
  <si>
    <t>Mohanram (2005)</t>
  </si>
  <si>
    <t>Information uncertainty</t>
  </si>
  <si>
    <t>Information uncertainty proxied by firm age, return volatility, trading volume or cash flow duration</t>
  </si>
  <si>
    <t>Jiang, Lee and Zhang (2005)</t>
  </si>
  <si>
    <t xml:space="preserve">Earnings forecast </t>
  </si>
  <si>
    <t xml:space="preserve">Earnings forecast based on firm fundamentals </t>
  </si>
  <si>
    <t>Predicted earnings increase score</t>
  </si>
  <si>
    <t>Predicted earnings increase score based on financial statement information</t>
  </si>
  <si>
    <t>Wahlen and Wieland (2011)</t>
  </si>
  <si>
    <t>Order backlog divided by average total assets, transformed to a scaled-decile variable</t>
  </si>
  <si>
    <t xml:space="preserve">Review of Accounting Studies </t>
  </si>
  <si>
    <t>Rajgopal, Shevlin and Venkatachalam (2003)</t>
  </si>
  <si>
    <t>proprietary data</t>
  </si>
  <si>
    <t>Really dirty surplus</t>
  </si>
  <si>
    <t>Really dirty surplus that happens when a firm issues or reacquires its own shares in a transaction that does not record the shares at fair market value</t>
  </si>
  <si>
    <t>Landsman, Miller, Peasnell and Shu (2011)</t>
  </si>
  <si>
    <t>Earnings forecast</t>
  </si>
  <si>
    <t>Errors in analysts' forecasts on earnings growth</t>
  </si>
  <si>
    <t>La Porta (1996)</t>
  </si>
  <si>
    <t>Ratio of the number of mutual funds holding long positions in the stock to total number of mutual funds</t>
  </si>
  <si>
    <t>Chen, Hong and Stein (2002)</t>
  </si>
  <si>
    <t>Short-sale constraints</t>
  </si>
  <si>
    <t>Short-sale constraint proxied by Institutional ownership</t>
  </si>
  <si>
    <t>Nagel (2005)</t>
  </si>
  <si>
    <t>Internal corporate governance</t>
  </si>
  <si>
    <t>Proxies for share-holder activism</t>
  </si>
  <si>
    <t>Firm's ability to innovate</t>
  </si>
  <si>
    <t>Rolling firm-by-firm regressions of firm-level sales growth on lagged R&amp;D</t>
  </si>
  <si>
    <t>Cohen, Diether and Malloy (2013)</t>
  </si>
  <si>
    <t>Delay in a stock price's response to information</t>
  </si>
  <si>
    <t>Hou and Moskowitz (2005)</t>
  </si>
  <si>
    <t>Idiosyncratic skewness</t>
  </si>
  <si>
    <t>Skewness forecasted using firm level predictive variables</t>
  </si>
  <si>
    <t>Boyer, Mitton and Vorkink (2010)</t>
  </si>
  <si>
    <t>Information processing complexity</t>
  </si>
  <si>
    <t xml:space="preserve">Past return for paired pseudo-conglomerates  </t>
  </si>
  <si>
    <t>Cohen and Lou (2012)</t>
  </si>
  <si>
    <t>Intangible information</t>
  </si>
  <si>
    <t>Residuals from cross-sectional regression of firm returns on fundamental growth measures</t>
  </si>
  <si>
    <t>Daniel and Titman (2006)</t>
  </si>
  <si>
    <t>Firm tangibility as in Almeida and Campello (2007)</t>
  </si>
  <si>
    <t>Hahn and Lee (2009)</t>
  </si>
  <si>
    <t>Consensus recommendations</t>
  </si>
  <si>
    <t>Consensus recommendations measured by the average analyst recommendations</t>
  </si>
  <si>
    <t>Barber, Lehavy, McNichols and Trueman (2001)</t>
  </si>
  <si>
    <t>Analysts' recommendations</t>
  </si>
  <si>
    <t xml:space="preserve">Consensus analysts' recommendations from sell-side firms </t>
  </si>
  <si>
    <t>Jegadeesh, Kim, Krische and Lee (2004)</t>
  </si>
  <si>
    <t>Efficiency score</t>
  </si>
  <si>
    <t>Firm efficiency/inefficiency estimated from firm characteristics based on a stochastic frontier approach</t>
  </si>
  <si>
    <t>Journal of Financial and Quantitative Analysis</t>
  </si>
  <si>
    <t>Nguyen and Swanson (2009)</t>
  </si>
  <si>
    <t>Equity short interest</t>
  </si>
  <si>
    <t>Figlewski (1981)</t>
  </si>
  <si>
    <t>Abnormal capital investment</t>
  </si>
  <si>
    <t>Past year capital expenditures scaled by average capital expenditures for previous three years</t>
  </si>
  <si>
    <t>Titman, Wei and Xie (2004)</t>
  </si>
  <si>
    <t>Expected return proxy</t>
  </si>
  <si>
    <t>Logistic transformation of the fit (R^2) from a regression of returns on past prices</t>
  </si>
  <si>
    <t>Burlacu, Fontaine, Jimenez-Garces and Seasholes (2012)</t>
  </si>
  <si>
    <t>Put-call parity</t>
  </si>
  <si>
    <t>Violations of put-call parity</t>
  </si>
  <si>
    <t>Ofek, Richardson and Whitelaw (2004)</t>
  </si>
  <si>
    <t>Firm economic links</t>
  </si>
  <si>
    <t>Economic links proxied by return of a portfolio of its major customers</t>
  </si>
  <si>
    <t>Cohen and Frazzini (2008)</t>
  </si>
  <si>
    <t>Jumps in individual stock returns</t>
  </si>
  <si>
    <t>Average jump size proxied by slope of option implied volatility smile</t>
  </si>
  <si>
    <t>Yan (2011)</t>
  </si>
  <si>
    <t>Institutional ownership</t>
  </si>
  <si>
    <t>Institutional holdings of firm assets</t>
  </si>
  <si>
    <t>Gompers and Metrick (2001)</t>
  </si>
  <si>
    <t>Stock skewness</t>
  </si>
  <si>
    <t>Ex ante stock risk-neutral skewness implied by option prices</t>
  </si>
  <si>
    <t>Conrad, Dittmar and Ghysels (2012)</t>
  </si>
  <si>
    <t>Information risk</t>
  </si>
  <si>
    <t xml:space="preserve">Probability of information-based trading for individual stock </t>
  </si>
  <si>
    <t>Easley, Hvidkjaer and O'Hara (2002)</t>
  </si>
  <si>
    <t>TAQ data</t>
  </si>
  <si>
    <t>Small trades</t>
  </si>
  <si>
    <t>Volume arising from small trades</t>
  </si>
  <si>
    <t>Hvidkjaer (2008)</t>
  </si>
  <si>
    <t>Order imbalance</t>
  </si>
  <si>
    <t>Difference between buyer- and seller-initiated trades</t>
  </si>
  <si>
    <t>Barber, Odean and Zhu (2009)</t>
  </si>
  <si>
    <t>Option to stock volume ratio</t>
  </si>
  <si>
    <t>Option volume divided by stock volume</t>
  </si>
  <si>
    <t>Johnson and So (2012)</t>
  </si>
  <si>
    <t>Opportunistic buy</t>
  </si>
  <si>
    <t>Prior month buy indicator for opportunistic traders who do not trade routinely</t>
  </si>
  <si>
    <t>Cohen, Malloy and Pomorski (2012)</t>
  </si>
  <si>
    <t>Institutional holding</t>
  </si>
  <si>
    <t>Institutional concentration rankings from Standard and Poor's</t>
  </si>
  <si>
    <t xml:space="preserve">Financial Analyst Journal </t>
  </si>
  <si>
    <t>Arbel, Carvell and Strebel (1983)</t>
  </si>
  <si>
    <t xml:space="preserve">Stocks in the industry of adult services, alcohol, defense, gaming, medical and tobacco </t>
  </si>
  <si>
    <t>Frank, Ma and Oliphant (2008)</t>
  </si>
  <si>
    <t>Opportunistic sell</t>
  </si>
  <si>
    <t>Prior month sell indicator for opportunistic traders who do not trade routinely</t>
  </si>
  <si>
    <t>Buy orders</t>
  </si>
  <si>
    <t>Sensitivity of price changes to sell orders</t>
  </si>
  <si>
    <t>Brennan, Chordia, Subrahmanyam and Tong (2012)</t>
  </si>
  <si>
    <t>Sell orders</t>
  </si>
  <si>
    <t>Sensitivity of price changes to buy orders</t>
  </si>
  <si>
    <t>Media coverage</t>
  </si>
  <si>
    <t>Firm mass media coverage</t>
  </si>
  <si>
    <t>Fang and Peress (2009)</t>
  </si>
  <si>
    <t>Earnings expectations</t>
  </si>
  <si>
    <t>Consensus earnings expectations</t>
  </si>
  <si>
    <t>Hawkins, Chamberlin and Daniel (1984)</t>
  </si>
  <si>
    <t>New listings dummy</t>
  </si>
  <si>
    <t>Announcement that a company has filed a formal application to list on the NYSE</t>
  </si>
  <si>
    <t>McConnell and Sanger (1984)</t>
  </si>
  <si>
    <t xml:space="preserve">Long-term growth forecasts proxied by the five-year earnings per share growth rate forecasts </t>
  </si>
  <si>
    <t>Bauman and Dowen (1988)</t>
  </si>
  <si>
    <t>Fraud probability</t>
  </si>
  <si>
    <t>Probability of manipulation based on accounting variables</t>
  </si>
  <si>
    <t>Financial Analysts Journal</t>
  </si>
  <si>
    <t>Beneish, Lee and Nichols (2013)</t>
  </si>
  <si>
    <t>Environment indicator</t>
  </si>
  <si>
    <t>A composite index measuring a firm's environmental responsibility</t>
  </si>
  <si>
    <t>Financial Management</t>
  </si>
  <si>
    <t>Brammer, Brooks and Pavelin (2006)</t>
  </si>
  <si>
    <t>Employment indicator</t>
  </si>
  <si>
    <t>A composite index measuring employee responsibility</t>
  </si>
  <si>
    <t>Community indicator</t>
  </si>
  <si>
    <t>A composite index measuring community responsiveness</t>
  </si>
  <si>
    <t>Excess cash</t>
  </si>
  <si>
    <t>Most recently available ratio of cash to total assets</t>
  </si>
  <si>
    <t>Simutin (2010)</t>
  </si>
  <si>
    <t>Earnings management likelihood</t>
  </si>
  <si>
    <t>Earnings management likelihood obtained by regressiong realized  violators of Generally Accepted Accounting Principles on firm characteristics</t>
  </si>
  <si>
    <t>Journal of Accounting and Public Policy</t>
  </si>
  <si>
    <t>Beneish (1997)</t>
  </si>
  <si>
    <t>Excess multiple</t>
  </si>
  <si>
    <t>Excess multiple calculated as the difference between the accounting multiple and the warranted multiple obtained by regressing the cross-section of firm multiples on accounting variables</t>
  </si>
  <si>
    <t>Journal of Accounting, Auditing &amp; Finance</t>
  </si>
  <si>
    <t>An, Bhojraj and Ng (2010)</t>
  </si>
  <si>
    <t xml:space="preserve">Patent citation </t>
  </si>
  <si>
    <t>Change of patent citation impact deflated by average total assets</t>
  </si>
  <si>
    <t>Gu (2005)</t>
  </si>
  <si>
    <t>Extreme downside risk</t>
  </si>
  <si>
    <t>Extreme downside risk proxied by the left tail index in the classical generalized extreme value distribution</t>
  </si>
  <si>
    <t>Journal of Banking and Finance</t>
  </si>
  <si>
    <t>Huang, Liu, Rhee and Wu (2010)</t>
  </si>
  <si>
    <t>Earnings conference calls</t>
  </si>
  <si>
    <t>Sentiment of conference call wording</t>
  </si>
  <si>
    <t>Price, Doran, Peterson and Bliss (2012)</t>
  </si>
  <si>
    <t>Return consistency</t>
  </si>
  <si>
    <t xml:space="preserve">Consecutive returns with the same sign </t>
  </si>
  <si>
    <t>Watkins (2003)</t>
  </si>
  <si>
    <t>Rolling standard deviation of the standardized cashflow over the past sixteen quarters</t>
  </si>
  <si>
    <t>Journal of Empirical Finance</t>
  </si>
  <si>
    <t>Huang (2009)</t>
  </si>
  <si>
    <t>Political campaign contributions</t>
  </si>
  <si>
    <t>Firm contributions to US political campaigns</t>
  </si>
  <si>
    <t>Cooper, Gulen and Ovtchinnikov (2010)</t>
  </si>
  <si>
    <t>Employee satisfaction proxied by the list of ``100 Best Companies to Work for in America"</t>
  </si>
  <si>
    <t>Edmans (2011)</t>
  </si>
  <si>
    <t>Geographic dispersion</t>
  </si>
  <si>
    <t>Number of states in which a firm has business operations</t>
  </si>
  <si>
    <t>Garcia and Norli (2012)</t>
  </si>
  <si>
    <t>Political geography</t>
  </si>
  <si>
    <t>Political proximity measured by political alignment index of each state's leading politicians with the ruling presidential party</t>
  </si>
  <si>
    <t>Kim, Pantzalis and Park (2012)</t>
  </si>
  <si>
    <t>Board centrality</t>
  </si>
  <si>
    <t>Board centrality measured by four basic dimensions of well-connectedness</t>
  </si>
  <si>
    <t>Larcker, So and Wang (2013)</t>
  </si>
  <si>
    <t>Analyst forecasts optimism</t>
  </si>
  <si>
    <t>Relative optimism and pessimism proxied by the difference between long-term and short-term analyst forecast of earnings growth</t>
  </si>
  <si>
    <t>Journal of Financial Markets</t>
  </si>
  <si>
    <t>Da and Warachka (2009)</t>
  </si>
  <si>
    <t>Liquidity proxied by the turnover rate: number of shares traded as a fraction of the number of shares outstanding</t>
  </si>
  <si>
    <t>Datar, Naik and Radcliffe (1998)</t>
  </si>
  <si>
    <t>Earning forecasts uncertainty</t>
  </si>
  <si>
    <t>Standard deviation of earnings forecasts</t>
  </si>
  <si>
    <t>Journal of Financial Research</t>
  </si>
  <si>
    <t>Ackert and Athanassakos (1997)</t>
  </si>
  <si>
    <t>Disclosure level</t>
  </si>
  <si>
    <t xml:space="preserve">Voluntary disclosure level of manufacturing firms' annual reports </t>
  </si>
  <si>
    <t>Botosan (1997)</t>
  </si>
  <si>
    <t>Corporate acquisitions</t>
  </si>
  <si>
    <t>Difference between stock mergers and cash tender offers for corporate acquisitions</t>
  </si>
  <si>
    <t>Loughran and Vijh (1997)</t>
  </si>
  <si>
    <t>Ticker symbol</t>
  </si>
  <si>
    <t>Creativity in stocks' ticker symbols</t>
  </si>
  <si>
    <t>Quarterly Review of Economics &amp; Finance</t>
  </si>
  <si>
    <t>Head, Smith and Wilson (2007)</t>
  </si>
  <si>
    <t>Earnings distributed to equity holders</t>
  </si>
  <si>
    <t>Review of Accounting &amp; Finance</t>
  </si>
  <si>
    <t>Papanastasopoulos, Thomakos and Wang (2010)</t>
  </si>
  <si>
    <t>Net cash distributed to equity holders</t>
  </si>
  <si>
    <t>Dividends minus stock issues</t>
  </si>
  <si>
    <t>Shorting costs for NYSE stocks</t>
  </si>
  <si>
    <t>Jones and Lamont (2002)</t>
  </si>
  <si>
    <t>Short-sale constraint proxied by short interest and institutional ownership</t>
  </si>
  <si>
    <t>Asquith, Pathak and Ritter (2005)</t>
  </si>
  <si>
    <t>Steepness in individual option volatility smirk</t>
  </si>
  <si>
    <t>Xing, Zhang and Zhao (2010)</t>
  </si>
  <si>
    <t>Labor unions</t>
  </si>
  <si>
    <t>Labor force unionization measured by the percentage of employed workers in a firm's primary Census industry Classification industry covered by unions in collective bargaining with employers</t>
  </si>
  <si>
    <t>Chen, Kacperczyk and Ortiz-Molina (2011)</t>
  </si>
  <si>
    <t>Predicted return signs</t>
  </si>
  <si>
    <t>Return signs predicted by a logit model using financial ratios</t>
  </si>
  <si>
    <t>Holthausen and Larcker (1992)</t>
  </si>
  <si>
    <t>Goodwill impairment</t>
  </si>
  <si>
    <t>Buyers' overpriced shares at acquisition</t>
  </si>
  <si>
    <t>Gu and Lev (2008)</t>
  </si>
  <si>
    <t>Constraint index estimated from a firm's investment Euler equation</t>
  </si>
  <si>
    <t>Whited and Wu (2006)</t>
  </si>
  <si>
    <t>Change in order backlog</t>
  </si>
  <si>
    <t>Seoul Journal of Business</t>
  </si>
  <si>
    <t>Baik and Ahn (2007)</t>
  </si>
  <si>
    <t>Convertible debt</t>
  </si>
  <si>
    <t>Proportion of convertible to total debt</t>
  </si>
  <si>
    <t>Working Paper</t>
  </si>
  <si>
    <t>Valta (2013)</t>
  </si>
  <si>
    <t xml:space="preserve">Adjusted R&amp;D </t>
  </si>
  <si>
    <t>Adjusted R&amp;D that incorporates capitalization and amortization</t>
  </si>
  <si>
    <t>Lev, Nissim and Thomas (2005)</t>
  </si>
  <si>
    <t>Earnings forecast optimism</t>
  </si>
  <si>
    <t>Difference between characteristic forecasts and analyst forecasts</t>
  </si>
  <si>
    <t>So (2012)</t>
  </si>
  <si>
    <t>Within-industry size</t>
  </si>
  <si>
    <t>Difference between firm size and average firm size within the industry</t>
  </si>
  <si>
    <t>Asness, Porter and Stevens (2000)</t>
  </si>
  <si>
    <t>Acceleration</t>
  </si>
  <si>
    <t>Firm's ranking on change in six-month momentum relative to the cross-section of other firms</t>
  </si>
  <si>
    <t>Gettleman and Marks (2006)</t>
  </si>
  <si>
    <t>Insider forecasts of firm volatility</t>
  </si>
  <si>
    <t xml:space="preserve"> Future firm volatility obtained from executive stock options</t>
  </si>
  <si>
    <t>James, Fodor and Peterson (2007)</t>
  </si>
  <si>
    <t>Earnings announcement return capturing the market reaction to unexpected information contained in the firm's earnings release</t>
  </si>
  <si>
    <t>Brandt, Kishore, Santa-Clara and Venkatachalam (2008)</t>
  </si>
  <si>
    <t>Realized skewness</t>
  </si>
  <si>
    <t>Realized skewness obtained from high-frequency intraday prices</t>
  </si>
  <si>
    <t>Amaya, Christoffersen, Jacobs and Vasquez (2011)</t>
  </si>
  <si>
    <t>Realized kurtosis</t>
  </si>
  <si>
    <t>Realized kurtosis obtained from high-frequency intraday prices</t>
  </si>
  <si>
    <t>Long-run idiosyncratic volatility</t>
  </si>
  <si>
    <t>Long-run idiosyncratic volatility filtered from idiosyncratic volatility using HP filters</t>
  </si>
  <si>
    <t>Cao and Xu (2010)</t>
  </si>
  <si>
    <t>Firm information quality</t>
  </si>
  <si>
    <t>Firm information quality proxied by analyst forecasts, idiosyncratic volatility and standard errors of beta estimates</t>
  </si>
  <si>
    <t>Armstrong, Banerjee and Corona (2010)</t>
  </si>
  <si>
    <t>Intra-industry return reversals</t>
  </si>
  <si>
    <t>Intra-industry return reversals captured by the return difference between loser stocks and winners stocks based on relative monthly performance within the industry</t>
  </si>
  <si>
    <t>Hameed, Huang and Mian (2010)</t>
  </si>
  <si>
    <t>Credit default swap spreads</t>
  </si>
  <si>
    <t>Five-year spread less one-year spread</t>
  </si>
  <si>
    <t>Han and Zhou (2011)</t>
  </si>
  <si>
    <t>Implied cost of capital</t>
  </si>
  <si>
    <t>Implied cost of capital estimated using option contracts</t>
  </si>
  <si>
    <t>Callen and Lyle (2011)</t>
  </si>
  <si>
    <t>Firm productivity</t>
  </si>
  <si>
    <t>Firm level total factor productivity estimated from firm value added, employment and capital</t>
  </si>
  <si>
    <t>Imrohoroglu and Tuzel (2011)</t>
  </si>
  <si>
    <t>Product price change</t>
  </si>
  <si>
    <t>Cumulative product price changes since an industry enters the producer price index program</t>
  </si>
  <si>
    <t>Van Binsbergen (2012)</t>
  </si>
  <si>
    <t>Expected return uncertainty</t>
  </si>
  <si>
    <t>Proxied by the volatility of option-implied volatility</t>
  </si>
  <si>
    <t>Baltussen, Bekkum, Van Der Grient (2012)</t>
  </si>
  <si>
    <t>Credit risk premia</t>
  </si>
  <si>
    <t>Market implied credit risk premia based on the term structure of CDS spreads</t>
  </si>
  <si>
    <t>Friewald, Wagner and Zechner (2012)</t>
  </si>
  <si>
    <t>Stock-cash flow sensitivity</t>
  </si>
  <si>
    <t xml:space="preserve">Stock-cash flow sensitivity estimated from a structural one-factor contingent-claim model </t>
  </si>
  <si>
    <t>Chen and Strebulaev (2012)</t>
  </si>
  <si>
    <t>Change in call implied volatility</t>
  </si>
  <si>
    <t>Ang, Bali and Cakici (2012)</t>
  </si>
  <si>
    <t xml:space="preserve">Change in put implied volatility </t>
  </si>
  <si>
    <t>Change in put implied volatility</t>
  </si>
  <si>
    <t>Carry</t>
  </si>
  <si>
    <t>Expected return minus expected price appreciation</t>
  </si>
  <si>
    <t>Koijen, Moskowitz, Pedersen and Vrugt (2012)</t>
  </si>
  <si>
    <t>Betting-against-beta</t>
  </si>
  <si>
    <t>Long leveraged low-beta assets and short high-beta assets</t>
  </si>
  <si>
    <t>Frazzini and Pedersen (2013)</t>
  </si>
  <si>
    <t>Attenuated returns</t>
  </si>
  <si>
    <t>Composite trading strategy returns where the weights are based on averaging percentile rank scores of various characteristics for each stock on portfolios</t>
  </si>
  <si>
    <t>Chordia, Subrahmanyam and Tong (2013)</t>
  </si>
  <si>
    <t>Trader composition</t>
  </si>
  <si>
    <t>Fraction of total trading volume of a stock from institutional trading</t>
  </si>
  <si>
    <t>Shu (2007)</t>
  </si>
  <si>
    <t>Information revelation</t>
  </si>
  <si>
    <t>Monthly estimate of the daily correlation between absolute returns and dollar volume</t>
  </si>
  <si>
    <t>Gokcen (2009)</t>
  </si>
  <si>
    <t>Volatility of liquidity</t>
  </si>
  <si>
    <t>Measured by the price impact of trade as in Amihud (2002)</t>
  </si>
  <si>
    <t>Akbas, Armstrong and Petkova (2011)</t>
  </si>
  <si>
    <t>Real asset liquidity</t>
  </si>
  <si>
    <t>Number of potential buyers for a firm's assets from within the industry</t>
  </si>
  <si>
    <t>Ortiz-Molina and Phillips (2011)</t>
  </si>
  <si>
    <t>Information intensity</t>
  </si>
  <si>
    <t>Proxied by monthly frequency of current report filings</t>
  </si>
  <si>
    <t>Zhao (2012)</t>
  </si>
  <si>
    <t>Cross-sectional pricing inefficiency</t>
  </si>
  <si>
    <t>Pricing inefficiency proxied by returns to simulated trading strategies that capture momentum, profitability, value, earnings and reversal</t>
  </si>
  <si>
    <t>Akbas, Armstrong, Sorescu and Subrahmanyam (2013)</t>
  </si>
  <si>
    <t>Dispersion in beliefs</t>
  </si>
  <si>
    <t>Revealed through active holdings of fund managers</t>
  </si>
  <si>
    <t>Jiang and Sun (2011)</t>
  </si>
  <si>
    <t>Local unemployment</t>
  </si>
  <si>
    <t>Relative state unemployment</t>
  </si>
  <si>
    <t>Korniotis and Kumar (2009)</t>
  </si>
  <si>
    <t xml:space="preserve">Local housing collateral </t>
  </si>
  <si>
    <t>State-level housing collateral</t>
  </si>
  <si>
    <t xml:space="preserve">Overreaction to nonfundamental price changes </t>
  </si>
  <si>
    <t>Overreaction to within-industry discount rate shocks as captured by decomposing the short-term reversal into across-industry return momentum, within-industry variation in expected returns, under-reaction to within-industry cash flow news and overreaction to within-industry discount rate news</t>
  </si>
  <si>
    <t>Da, Liu and Schaumburg (2011)</t>
  </si>
  <si>
    <t>Customer-base concentration</t>
  </si>
  <si>
    <t>Annual change in customer-base concentration</t>
  </si>
  <si>
    <t>Patatoukas (2011)</t>
  </si>
  <si>
    <t>Firm hiring rate</t>
  </si>
  <si>
    <t>Firm hiring rate measured by the change in the number of employees over the average number of employees</t>
  </si>
  <si>
    <t>Bazdresch, Belo and Lin (2012)</t>
  </si>
  <si>
    <t>Within-industry value</t>
  </si>
  <si>
    <t>Difference between firm book-to-market ratio and average book-to-market ratio within the industry</t>
  </si>
  <si>
    <t>Within-industry cashflow to price ratio</t>
  </si>
  <si>
    <t>Difference between firm cashflow to price ratio and average cashflow to price ratio within the industry</t>
  </si>
  <si>
    <t>Within-industry percent change in employees</t>
  </si>
  <si>
    <t>Difference between firm percent change in employees and average percent change in employees within the industry</t>
  </si>
  <si>
    <t>Within-industry momentum</t>
  </si>
  <si>
    <t>Difference between firm past stock prices and average past stock prices within the industry</t>
  </si>
  <si>
    <t>Earnings sustainability</t>
  </si>
  <si>
    <t>A summary score based on firm fundamentals that informs about the sustainability of earning</t>
  </si>
  <si>
    <t>Penman and Zhang (2002)</t>
  </si>
  <si>
    <t>Forecasted earnings per share</t>
  </si>
  <si>
    <t>Analysts' forecasted earnings per share</t>
  </si>
  <si>
    <t>Cen, Wei and Zhang (2006)</t>
  </si>
  <si>
    <t>Firm productivity measured by returns on invested capital</t>
  </si>
  <si>
    <t>Brown and Rowe (2007)</t>
  </si>
  <si>
    <t>Information in order backlog</t>
  </si>
  <si>
    <t>Changes in order backlog on future profitability</t>
  </si>
  <si>
    <t>Gu, Wang and Ye (2008)</t>
  </si>
  <si>
    <t>Productivity of cash</t>
  </si>
  <si>
    <t>Net present value of all firm's present and future projects generated per dollar of cash holdings</t>
  </si>
  <si>
    <t>Chandrashekar and Rao (2009)</t>
  </si>
  <si>
    <t>Advertising</t>
  </si>
  <si>
    <t>Change in expenditures on advertising</t>
  </si>
  <si>
    <t>Chemmanur and Yan (2009)</t>
  </si>
  <si>
    <t>Gow and Taylor (2009)</t>
  </si>
  <si>
    <t>Directly measured using Selling, General and Administrative expenditures</t>
  </si>
  <si>
    <t>Eisfeldt and Papanikolaou (2011)</t>
  </si>
  <si>
    <t>Projected earnings accuracy</t>
  </si>
  <si>
    <t>Skilled analysts identified by both past earnings forecasts accuracy and skills</t>
  </si>
  <si>
    <t>Hess, Kreutzmann and Pucker (2011)</t>
  </si>
  <si>
    <t>Yearly percentage change in total balance sheet assets</t>
  </si>
  <si>
    <t>Nyberg and Poyry (2011)</t>
  </si>
  <si>
    <t>Labor mobility</t>
  </si>
  <si>
    <t>Labor mobility based on average occupational dispersion of employees in an industry</t>
  </si>
  <si>
    <t>Donangelo (2012)</t>
  </si>
  <si>
    <t>Debt covenant protection</t>
  </si>
  <si>
    <t>Firm-level covenant index constructed based on 30 covenant categories</t>
  </si>
  <si>
    <t>Wang (2012)</t>
  </si>
  <si>
    <t>Abnormal operating cash flows</t>
  </si>
  <si>
    <t>Li (2012)</t>
  </si>
  <si>
    <t>Abnormal production costs</t>
  </si>
  <si>
    <t>Proportion of secured to total debt</t>
  </si>
  <si>
    <t>Dummy variable indicating whether a firm has convertible debt outstanding</t>
  </si>
  <si>
    <t>Bad private information</t>
  </si>
  <si>
    <t>Decomposing the PIN measure of Easley, Hvidkjaer and O'Hara (2002) into two elements that reflect informed trading on good news and bad news</t>
  </si>
  <si>
    <t xml:space="preserve">Working Paper </t>
  </si>
  <si>
    <t>Brennan, Huh and Subrahmanyam (2013)</t>
  </si>
  <si>
    <t>Individual stock volatility</t>
  </si>
  <si>
    <t>Yale Economic Essays</t>
  </si>
  <si>
    <t>Quarterly return on net operating assets</t>
  </si>
  <si>
    <t>BMq</t>
  </si>
  <si>
    <t>Book to market (quarterly)</t>
  </si>
  <si>
    <t>CFq</t>
  </si>
  <si>
    <t>EPq</t>
  </si>
  <si>
    <t>Leverage_q</t>
  </si>
  <si>
    <t>Total assets to market (quarterly)</t>
  </si>
  <si>
    <t>AMq</t>
  </si>
  <si>
    <t>AssetTurnover_q</t>
  </si>
  <si>
    <t>AssetGrowth_q</t>
  </si>
  <si>
    <t>KZ_q</t>
  </si>
  <si>
    <t>NetDebtPrice_q</t>
  </si>
  <si>
    <t>NetPayoutYield_q</t>
  </si>
  <si>
    <t>cfpq</t>
  </si>
  <si>
    <t>PayoutYield_q</t>
  </si>
  <si>
    <t>EBM_q</t>
  </si>
  <si>
    <t>EntMult_q</t>
  </si>
  <si>
    <t>OPLeverage_q</t>
  </si>
  <si>
    <t>RD_q</t>
  </si>
  <si>
    <t>rd_sale_q</t>
  </si>
  <si>
    <t>sgr_q</t>
  </si>
  <si>
    <t>SP_q</t>
  </si>
  <si>
    <t>tang_q</t>
  </si>
  <si>
    <t>Tax_q</t>
  </si>
  <si>
    <t>ZScore_q</t>
  </si>
  <si>
    <t>PM_q</t>
  </si>
  <si>
    <t>RetNOA_q</t>
  </si>
  <si>
    <t>RetNOA</t>
  </si>
  <si>
    <t>Return on Net Operating Assets</t>
  </si>
  <si>
    <t>ChangeRoA</t>
  </si>
  <si>
    <t>ChangeRoE</t>
  </si>
  <si>
    <t>iomom_cust</t>
  </si>
  <si>
    <t>iomom_supp</t>
  </si>
  <si>
    <t>PS_q</t>
  </si>
  <si>
    <t>OScore_q</t>
  </si>
  <si>
    <t>TotalAccruals</t>
  </si>
  <si>
    <t>BidAskTAQ</t>
  </si>
  <si>
    <t xml:space="preserve">Hou and Loh </t>
  </si>
  <si>
    <t>ReturnSkewQF</t>
  </si>
  <si>
    <t>IdioVolCAPM</t>
  </si>
  <si>
    <t>IdioVol3F</t>
  </si>
  <si>
    <t>IdioVolQF</t>
  </si>
  <si>
    <t>IdioVolAHT</t>
  </si>
  <si>
    <t>Idiosyncratic risk (CAPM)</t>
  </si>
  <si>
    <t>Idiosyncratic risk (3 factor)</t>
  </si>
  <si>
    <t>Idiosyncratic risk (q factor)</t>
  </si>
  <si>
    <t>Idiosyncratic risk (AHT)</t>
  </si>
  <si>
    <t>betaVIX</t>
  </si>
  <si>
    <t>Change in Return on assets</t>
  </si>
  <si>
    <t>Change in Return on equity</t>
  </si>
  <si>
    <t>HXZname</t>
  </si>
  <si>
    <t>CapTurnover_q</t>
  </si>
  <si>
    <t>BMdec</t>
  </si>
  <si>
    <t>OperProfRD</t>
  </si>
  <si>
    <t>InvGrowth</t>
  </si>
  <si>
    <t>InvestPPEInv</t>
  </si>
  <si>
    <t>Fpm1</t>
  </si>
  <si>
    <t>Fpm6</t>
  </si>
  <si>
    <t>Fpm12</t>
  </si>
  <si>
    <t>Failure probability monthly sort</t>
  </si>
  <si>
    <t>FailureProbabilityJune</t>
  </si>
  <si>
    <t>ForecastDispersionLT</t>
  </si>
  <si>
    <t>GPlag</t>
  </si>
  <si>
    <t>Gross profits-to-lagged assets quarterly</t>
  </si>
  <si>
    <t>grcapx3y</t>
  </si>
  <si>
    <t>HerfAsset</t>
  </si>
  <si>
    <t>HerfBE</t>
  </si>
  <si>
    <t>epsilon12_1</t>
  </si>
  <si>
    <t>epsilon12_12</t>
  </si>
  <si>
    <t>epsilon12_6</t>
  </si>
  <si>
    <t>epsilon6_1</t>
  </si>
  <si>
    <t>epsilon6_12</t>
  </si>
  <si>
    <t>epsilon6_6</t>
  </si>
  <si>
    <t>OperProfLag</t>
  </si>
  <si>
    <t>Operating profits-to-lagged equity quarterly</t>
  </si>
  <si>
    <t>OperProfLag_q</t>
  </si>
  <si>
    <t>Price delay based on Rsq</t>
  </si>
  <si>
    <t>PriceDelayRsq</t>
  </si>
  <si>
    <t>PriceDelayAdj</t>
  </si>
  <si>
    <t>Lm1_1</t>
  </si>
  <si>
    <t>Lm1_12</t>
  </si>
  <si>
    <t>Lm12_1</t>
  </si>
  <si>
    <t>Lm12_12</t>
  </si>
  <si>
    <t>Lm12_6</t>
  </si>
  <si>
    <t>Lm1_6</t>
  </si>
  <si>
    <t>Lm6_1</t>
  </si>
  <si>
    <t>Lm6_12</t>
  </si>
  <si>
    <t>Lm6_6</t>
  </si>
  <si>
    <t>FRbook</t>
  </si>
  <si>
    <t>GPlag_q</t>
  </si>
  <si>
    <t>Hirshleifer, Hou, Teoh, Zhang</t>
  </si>
  <si>
    <t>zerotradeAlt1</t>
  </si>
  <si>
    <t>zerotradeAlt12</t>
  </si>
  <si>
    <t>notes</t>
  </si>
  <si>
    <t>Change in capex (three years)</t>
  </si>
  <si>
    <t xml:space="preserve">Belo and Lin </t>
  </si>
  <si>
    <t>AbnormalAccrualsPercent</t>
  </si>
  <si>
    <t>Percent Abnormal Accruals</t>
  </si>
  <si>
    <t>Capital turnover (quarterly)</t>
  </si>
  <si>
    <t>change in net operating assets</t>
  </si>
  <si>
    <t>change in ppe and inv/assets</t>
  </si>
  <si>
    <t>JPM</t>
  </si>
  <si>
    <t>Book to market using most recent ME</t>
  </si>
  <si>
    <t>Book to market using December ME</t>
  </si>
  <si>
    <t>Acqm1</t>
  </si>
  <si>
    <t>Acqm12</t>
  </si>
  <si>
    <t>Acqm6</t>
  </si>
  <si>
    <t>AccrualQualityJune</t>
  </si>
  <si>
    <t>Accrual Quality in June</t>
  </si>
  <si>
    <t>similar</t>
  </si>
  <si>
    <t>not predictive</t>
  </si>
  <si>
    <t>Common #</t>
  </si>
  <si>
    <t>Indi. #</t>
  </si>
  <si>
    <t>Full reference</t>
  </si>
  <si>
    <t>Common financial</t>
  </si>
  <si>
    <t>Sharpe (1964)</t>
  </si>
  <si>
    <r>
      <t xml:space="preserve">Sharpe, William F., 1964, ``Capital asset prices: A theory of market equilibrium under conditions of risk", </t>
    </r>
    <r>
      <rPr>
        <i/>
        <sz val="11"/>
        <rFont val="Calibri"/>
        <family val="2"/>
        <scheme val="minor"/>
      </rPr>
      <t>Journal of Finance</t>
    </r>
    <r>
      <rPr>
        <sz val="11"/>
        <rFont val="Calibri"/>
        <family val="2"/>
        <scheme val="minor"/>
      </rPr>
      <t xml:space="preserve"> 19, 425-442.</t>
    </r>
  </si>
  <si>
    <t>http://www.jstor.org/stable/2977928.pdf</t>
  </si>
  <si>
    <t>Lintner(1965)</t>
  </si>
  <si>
    <r>
      <t xml:space="preserve">Lintner, John, 1965, ``Security prices, risk, and maximal gains from diversification", </t>
    </r>
    <r>
      <rPr>
        <i/>
        <sz val="11"/>
        <rFont val="Calibri"/>
        <family val="2"/>
        <scheme val="minor"/>
      </rPr>
      <t xml:space="preserve">Journal of Finance </t>
    </r>
    <r>
      <rPr>
        <sz val="11"/>
        <rFont val="Calibri"/>
        <family val="2"/>
        <scheme val="minor"/>
      </rPr>
      <t>20, 587-615.</t>
    </r>
  </si>
  <si>
    <t>http://www.jstor.org/stable/2977249.pdf</t>
  </si>
  <si>
    <t>Econometrica</t>
  </si>
  <si>
    <t>Mossin (1966)</t>
  </si>
  <si>
    <r>
      <t xml:space="preserve"> Mossin, Jan, 1966,  ``Equilibrium in a Capital Asset Market", </t>
    </r>
    <r>
      <rPr>
        <i/>
        <sz val="11"/>
        <color theme="1"/>
        <rFont val="Calibri"/>
        <family val="2"/>
        <scheme val="minor"/>
      </rPr>
      <t xml:space="preserve">Econometrica </t>
    </r>
    <r>
      <rPr>
        <sz val="11"/>
        <color rgb="FF000000"/>
        <rFont val="Calibri"/>
        <family val="2"/>
        <charset val="1"/>
      </rPr>
      <t>34, 768-783.</t>
    </r>
  </si>
  <si>
    <t>http://www.jstor.org/stable/pdfplus/1910098.pdf</t>
  </si>
  <si>
    <t>Individual financial</t>
  </si>
  <si>
    <t>Douglas (1967)</t>
  </si>
  <si>
    <r>
      <t xml:space="preserve"> Douglas, G.W., 1967,  ``Risk in the equity markets: An empirical appraisal of market efficiency", </t>
    </r>
    <r>
      <rPr>
        <i/>
        <sz val="11"/>
        <color theme="1"/>
        <rFont val="Calibri"/>
        <family val="2"/>
        <scheme val="minor"/>
      </rPr>
      <t xml:space="preserve">Yale Economic Essays </t>
    </r>
    <r>
      <rPr>
        <sz val="11"/>
        <color rgb="FF000000"/>
        <rFont val="Calibri"/>
        <family val="2"/>
        <charset val="1"/>
      </rPr>
      <t xml:space="preserve">9, 3-48. </t>
    </r>
  </si>
  <si>
    <t>http://yufind.library.yale.edu/yufind/Record/3283436</t>
  </si>
  <si>
    <t>Heckerman (1972)</t>
  </si>
  <si>
    <r>
      <t xml:space="preserve">Heckerman, Donald G., 1972, ``Portfolio selection and the structure  of capital asset prices when relative prices of consumption goods may change", </t>
    </r>
    <r>
      <rPr>
        <i/>
        <sz val="11"/>
        <rFont val="Calibri"/>
        <family val="2"/>
        <scheme val="minor"/>
      </rPr>
      <t>Journal of Finance</t>
    </r>
    <r>
      <rPr>
        <sz val="11"/>
        <rFont val="Calibri"/>
        <family val="2"/>
        <scheme val="minor"/>
      </rPr>
      <t xml:space="preserve"> 27, 47-60. </t>
    </r>
  </si>
  <si>
    <t>http://www.jstor.org/stable/2978502.pdf</t>
  </si>
  <si>
    <t>Relative prices of consumption goods</t>
  </si>
  <si>
    <t>Common macro</t>
  </si>
  <si>
    <t>Equity index return</t>
  </si>
  <si>
    <t>Studies in the Theory of Capital Markets</t>
  </si>
  <si>
    <t>Black, Jensen and Scholes (1972)</t>
  </si>
  <si>
    <t>Black, Fisher, Michael C Jensen and Myron Scholes, 1972, ``The capital asset pricing model: Some empirical tests", In Studies in the theory of capital markets, ed. Michael Jensen, pp. 79-121. New York: Praeger.</t>
  </si>
  <si>
    <t>http://papers.ssrn.com/sol3/papers.cfm?abstract_id=908569</t>
  </si>
  <si>
    <t>Journal of Business</t>
  </si>
  <si>
    <t>Black (1972)</t>
  </si>
  <si>
    <r>
      <t xml:space="preserve">Black, Fischer, 1972, ``Capital market equilibrium with restricted borrowing", </t>
    </r>
    <r>
      <rPr>
        <i/>
        <sz val="11"/>
        <rFont val="Calibri"/>
        <family val="2"/>
        <scheme val="minor"/>
      </rPr>
      <t xml:space="preserve">Journal of Business </t>
    </r>
    <r>
      <rPr>
        <sz val="11"/>
        <rFont val="Calibri"/>
        <family val="2"/>
        <scheme val="minor"/>
      </rPr>
      <t xml:space="preserve">45, 444-455. </t>
    </r>
  </si>
  <si>
    <t>http://www.jstor.org/stable/10.2307/2351499</t>
  </si>
  <si>
    <t>State variables representing future investment opportunity</t>
  </si>
  <si>
    <t>Common financial/macro</t>
  </si>
  <si>
    <t>Merton (1973)</t>
  </si>
  <si>
    <r>
      <t xml:space="preserve"> Merton, Robert C., 1973, ``An intertemporal capital asset pricing model",</t>
    </r>
    <r>
      <rPr>
        <i/>
        <sz val="11"/>
        <color theme="1"/>
        <rFont val="Calibri"/>
        <family val="2"/>
        <scheme val="minor"/>
      </rPr>
      <t xml:space="preserve"> Econometrica</t>
    </r>
    <r>
      <rPr>
        <sz val="11"/>
        <color rgb="FF000000"/>
        <rFont val="Calibri"/>
        <family val="2"/>
        <charset val="1"/>
      </rPr>
      <t xml:space="preserve"> 41, 867-887. </t>
    </r>
  </si>
  <si>
    <t>http://www.jstor.org/stable/pdfplus/1913811.pdf</t>
  </si>
  <si>
    <r>
      <t xml:space="preserve"> Fama, Eugene F. and James D. MacBeth, 1973, ``Risk, return, and equilibrium: Empirical tests", </t>
    </r>
    <r>
      <rPr>
        <i/>
        <sz val="11"/>
        <color theme="1"/>
        <rFont val="Calibri"/>
        <family val="2"/>
        <scheme val="minor"/>
      </rPr>
      <t>Journal of Political Economy</t>
    </r>
    <r>
      <rPr>
        <sz val="11"/>
        <color rgb="FF000000"/>
        <rFont val="Calibri"/>
        <family val="2"/>
        <charset val="1"/>
      </rPr>
      <t xml:space="preserve"> 81, 607-636. </t>
    </r>
  </si>
  <si>
    <t>http://www.jstor.org/stable/pdfplus/1831028.pdf</t>
  </si>
  <si>
    <t>Beta squared</t>
  </si>
  <si>
    <t>Square of market beta</t>
  </si>
  <si>
    <t>High order market return</t>
  </si>
  <si>
    <t>Rubinstein (1973)</t>
  </si>
  <si>
    <r>
      <t xml:space="preserve">Rubinstein, Mark, 1973, ``The fundamental of parameter-preference security valuation", </t>
    </r>
    <r>
      <rPr>
        <i/>
        <sz val="11"/>
        <color theme="1"/>
        <rFont val="Calibri"/>
        <family val="2"/>
        <scheme val="minor"/>
      </rPr>
      <t>Journal of Financial and Quantitative Analysis</t>
    </r>
    <r>
      <rPr>
        <sz val="11"/>
        <color rgb="FF000000"/>
        <rFont val="Calibri"/>
        <family val="2"/>
        <charset val="1"/>
      </rPr>
      <t xml:space="preserve"> 8, 61-69. </t>
    </r>
  </si>
  <si>
    <t>http://www. Jstor.org/stable/10.2307/2329748</t>
  </si>
  <si>
    <t>World market return</t>
  </si>
  <si>
    <t>Journal of Economic Theory</t>
  </si>
  <si>
    <t>Solnik (1974)</t>
  </si>
  <si>
    <r>
      <t>Solnik, Bruno, 1974, ``An equilibrium model of the international capital market",</t>
    </r>
    <r>
      <rPr>
        <i/>
        <sz val="11"/>
        <color theme="1"/>
        <rFont val="Calibri"/>
        <family val="2"/>
        <scheme val="minor"/>
      </rPr>
      <t xml:space="preserve"> Journal of Economic Theory</t>
    </r>
    <r>
      <rPr>
        <sz val="11"/>
        <color rgb="FF000000"/>
        <rFont val="Calibri"/>
        <family val="2"/>
        <charset val="1"/>
      </rPr>
      <t xml:space="preserve"> 8, 500-524. </t>
    </r>
  </si>
  <si>
    <t>http://www.sciencedirect.com/science/article/pii/0022053174900246</t>
  </si>
  <si>
    <t>Individual investor resources</t>
  </si>
  <si>
    <t>Rubinstein (1974)</t>
  </si>
  <si>
    <r>
      <t xml:space="preserve">Rubinstein, Mark, 1973, ``An aggregation theorem for securities markets", </t>
    </r>
    <r>
      <rPr>
        <i/>
        <sz val="11"/>
        <color theme="1"/>
        <rFont val="Calibri"/>
        <family val="2"/>
        <scheme val="minor"/>
      </rPr>
      <t>Journal of Financial Economics</t>
    </r>
    <r>
      <rPr>
        <sz val="11"/>
        <color rgb="FF000000"/>
        <rFont val="Calibri"/>
        <family val="2"/>
        <charset val="1"/>
      </rPr>
      <t xml:space="preserve"> 1, 225-244. </t>
    </r>
  </si>
  <si>
    <t>http://www.sciencedirect.com/science/article/pii/0304405X74900191</t>
  </si>
  <si>
    <t>Individual accounting</t>
  </si>
  <si>
    <r>
      <t xml:space="preserve">Ofer, Aharon R., ``Investor's expectations of earnings growth, their accuracy and effects on the structure of realized rates of return", </t>
    </r>
    <r>
      <rPr>
        <i/>
        <sz val="11"/>
        <color theme="1"/>
        <rFont val="Calibri"/>
        <family val="2"/>
        <scheme val="minor"/>
      </rPr>
      <t>Journal of Finance</t>
    </r>
    <r>
      <rPr>
        <sz val="11"/>
        <color rgb="FF000000"/>
        <rFont val="Calibri"/>
        <family val="2"/>
        <charset val="1"/>
      </rPr>
      <t xml:space="preserve"> 30, 509-523. </t>
    </r>
  </si>
  <si>
    <t>http://www.jstor.org/stable/pdfplus/2978730.pdf</t>
  </si>
  <si>
    <t>Kraus and Litzenberger (1976)</t>
  </si>
  <si>
    <r>
      <t xml:space="preserve">Kraus, Alan and Robert H. Litzenberger, 1976, ``Skewness preference and the valuation of risk assets", </t>
    </r>
    <r>
      <rPr>
        <i/>
        <sz val="11"/>
        <rFont val="Calibri"/>
        <family val="2"/>
        <scheme val="minor"/>
      </rPr>
      <t>Journal of Finance</t>
    </r>
    <r>
      <rPr>
        <sz val="11"/>
        <rFont val="Calibri"/>
        <family val="2"/>
        <scheme val="minor"/>
      </rPr>
      <t xml:space="preserve"> 31, 1085-1100.
</t>
    </r>
  </si>
  <si>
    <t>http://www.jstor.org/stable/2326275.pdf</t>
  </si>
  <si>
    <t>Squared market return</t>
  </si>
  <si>
    <t>Square of equity index return</t>
  </si>
  <si>
    <r>
      <t xml:space="preserve">Basu, S., 1977, ``Investment performance of common stocks in relation to their price-earnings ratios: a test of the efficient market hypothesis", </t>
    </r>
    <r>
      <rPr>
        <i/>
        <sz val="11"/>
        <rFont val="Calibri"/>
        <family val="2"/>
        <scheme val="minor"/>
      </rPr>
      <t>Journal of Finance</t>
    </r>
    <r>
      <rPr>
        <sz val="11"/>
        <rFont val="Calibri"/>
        <family val="2"/>
        <scheme val="minor"/>
      </rPr>
      <t xml:space="preserve"> 32, 663-682.</t>
    </r>
  </si>
  <si>
    <t>http://www.jstor.org/stable/pdfplus/2326304.pdf</t>
  </si>
  <si>
    <t>Marginal rate of substitution</t>
  </si>
  <si>
    <t>Lucas (1978)</t>
  </si>
  <si>
    <r>
      <t xml:space="preserve">Lucas, Robert E., 1978, ``Asset prices in an exchange economy", </t>
    </r>
    <r>
      <rPr>
        <i/>
        <sz val="11"/>
        <rFont val="Calibri"/>
        <family val="2"/>
        <scheme val="minor"/>
      </rPr>
      <t>Econometrica</t>
    </r>
    <r>
      <rPr>
        <sz val="11"/>
        <rFont val="Calibri"/>
        <family val="2"/>
        <scheme val="minor"/>
      </rPr>
      <t xml:space="preserve"> 46, 1429-1445. </t>
    </r>
  </si>
  <si>
    <t>http://www.hss.caltech.edu/~pbs/expfinance/Readings/Lucas1978.pdf</t>
  </si>
  <si>
    <r>
      <t xml:space="preserve"> Litzenberger, Robert H. and Krishna Ramaswamy, 1979, ``The effect of personal taxes and dividends on capital asset prices",</t>
    </r>
    <r>
      <rPr>
        <i/>
        <sz val="11"/>
        <color theme="1"/>
        <rFont val="Calibri"/>
        <family val="2"/>
        <scheme val="minor"/>
      </rPr>
      <t xml:space="preserve"> Journal of Financial Economics</t>
    </r>
    <r>
      <rPr>
        <sz val="11"/>
        <color rgb="FF000000"/>
        <rFont val="Calibri"/>
        <family val="2"/>
        <charset val="1"/>
      </rPr>
      <t xml:space="preserve"> 7, 163-195. </t>
    </r>
  </si>
  <si>
    <t>http://www.sciencedirect.com/science/article/pii/0304405X79900126#</t>
  </si>
  <si>
    <t>Aggregate real consumption</t>
  </si>
  <si>
    <t>Breeden (1979)</t>
  </si>
  <si>
    <r>
      <t xml:space="preserve"> Breeden, Douglas T., 1979, ``An intertemporal asset pricing model with stochastic consumption and investment opportunities", </t>
    </r>
    <r>
      <rPr>
        <i/>
        <sz val="11"/>
        <color theme="1"/>
        <rFont val="Calibri"/>
        <family val="2"/>
        <scheme val="minor"/>
      </rPr>
      <t>Journal of Financial Economics</t>
    </r>
    <r>
      <rPr>
        <sz val="11"/>
        <color rgb="FF000000"/>
        <rFont val="Calibri"/>
        <family val="2"/>
        <charset val="1"/>
      </rPr>
      <t xml:space="preserve"> 7, 265-296. </t>
    </r>
  </si>
  <si>
    <t>http://www.sciencedirect.com/science/article/pii/0304405X79900163</t>
  </si>
  <si>
    <t>Short sale restrictions</t>
  </si>
  <si>
    <t>Individual microstructure</t>
  </si>
  <si>
    <t>Jarrow (1980)</t>
  </si>
  <si>
    <r>
      <t xml:space="preserve">Jarrow, Robert, 1980, ``Heterogeneous expectations, restrictions on short sales, and equilibrium asset prices", </t>
    </r>
    <r>
      <rPr>
        <i/>
        <sz val="11"/>
        <color theme="1"/>
        <rFont val="Calibri"/>
        <family val="2"/>
        <scheme val="minor"/>
      </rPr>
      <t xml:space="preserve">Journal of Finance </t>
    </r>
    <r>
      <rPr>
        <sz val="11"/>
        <color rgb="FF000000"/>
        <rFont val="Calibri"/>
        <family val="2"/>
        <charset val="1"/>
      </rPr>
      <t>35, 1105-1113.</t>
    </r>
  </si>
  <si>
    <t>http://forum.johnson.cornell.edu/faculty/jarrow/004%20Heterogeneous%20Expectations%20JF%201980.pdf</t>
  </si>
  <si>
    <t xml:space="preserve">Equity index return </t>
  </si>
  <si>
    <t>Fogler, John and Tipton (1981)</t>
  </si>
  <si>
    <r>
      <t xml:space="preserve">Fogler, H. Russell, Kose John and James Tipton, 1981, ``Three factors, interest rate differentials and stock groups", </t>
    </r>
    <r>
      <rPr>
        <i/>
        <sz val="11"/>
        <rFont val="Calibri"/>
        <family val="2"/>
        <scheme val="minor"/>
      </rPr>
      <t>Journal of Finance</t>
    </r>
    <r>
      <rPr>
        <sz val="11"/>
        <rFont val="Calibri"/>
        <family val="2"/>
        <scheme val="minor"/>
      </rPr>
      <t xml:space="preserve"> 36 323-335. </t>
    </r>
  </si>
  <si>
    <t>www.jstor.org/stable/pdfplus/2327014.pdf</t>
  </si>
  <si>
    <t>Treasury bond return</t>
  </si>
  <si>
    <t>3-month US Treasury bill return</t>
  </si>
  <si>
    <t>Corporate bond return</t>
  </si>
  <si>
    <t>Index of long-term Aa utility bonds with deferred calls returns</t>
  </si>
  <si>
    <t>Treasury bill return</t>
  </si>
  <si>
    <t>Principle components extracted from returns of Treasury bills</t>
  </si>
  <si>
    <t>Oldfield and Rogalski (1981)</t>
  </si>
  <si>
    <r>
      <t xml:space="preserve">Oldfield, George S. and Richard J. Rogalski, 1981, ``Treasury bill factors and common stock returns", </t>
    </r>
    <r>
      <rPr>
        <i/>
        <sz val="11"/>
        <rFont val="Calibri"/>
        <family val="2"/>
        <scheme val="minor"/>
      </rPr>
      <t>Journal of Finance</t>
    </r>
    <r>
      <rPr>
        <sz val="11"/>
        <rFont val="Calibri"/>
        <family val="2"/>
        <scheme val="minor"/>
      </rPr>
      <t xml:space="preserve"> 36, 337-350.</t>
    </r>
  </si>
  <si>
    <t>http://www.jstor.org/stable/pdfplus/2327015.pdf</t>
  </si>
  <si>
    <t>World consumption</t>
  </si>
  <si>
    <t>Stulz (1981)</t>
  </si>
  <si>
    <r>
      <t xml:space="preserve"> Stulz, Rene M., 1981, ``A model of international asset pricing", </t>
    </r>
    <r>
      <rPr>
        <i/>
        <sz val="11"/>
        <color theme="1"/>
        <rFont val="Calibri"/>
        <family val="2"/>
        <scheme val="minor"/>
      </rPr>
      <t>Journal of Financial Economics</t>
    </r>
    <r>
      <rPr>
        <sz val="11"/>
        <color rgb="FF000000"/>
        <rFont val="Calibri"/>
        <family val="2"/>
        <charset val="1"/>
      </rPr>
      <t xml:space="preserve"> 9, 383-406.</t>
    </r>
  </si>
  <si>
    <t>http://www.sciencedirect.com/science/article/pii/0304405X81900052</t>
  </si>
  <si>
    <r>
      <t>Mayshar, Joram, 1981, ``Transaction costs and the pricing of assets",</t>
    </r>
    <r>
      <rPr>
        <i/>
        <sz val="11"/>
        <rFont val="Calibri"/>
        <family val="2"/>
        <scheme val="minor"/>
      </rPr>
      <t xml:space="preserve"> Journal of Finance</t>
    </r>
    <r>
      <rPr>
        <sz val="11"/>
        <rFont val="Calibri"/>
        <family val="2"/>
        <scheme val="minor"/>
      </rPr>
      <t xml:space="preserve"> 36, 583-597.</t>
    </r>
  </si>
  <si>
    <t>http://www.jstor.org/stable/pdfplus/2327520.pdf</t>
  </si>
  <si>
    <r>
      <t xml:space="preserve"> Banz, Rolf W., 1981, ``The relationship between return and market value of common stocks", </t>
    </r>
    <r>
      <rPr>
        <i/>
        <sz val="11"/>
        <color theme="1"/>
        <rFont val="Calibri"/>
        <family val="2"/>
        <scheme val="minor"/>
      </rPr>
      <t xml:space="preserve">Journal of Financial Economics </t>
    </r>
    <r>
      <rPr>
        <sz val="11"/>
        <color rgb="FF000000"/>
        <rFont val="Calibri"/>
        <family val="2"/>
        <charset val="1"/>
      </rPr>
      <t xml:space="preserve">9, 3-18. </t>
    </r>
  </si>
  <si>
    <t>http://www.sciencedirect.com/science/article/pii/0304405X81900180</t>
  </si>
  <si>
    <r>
      <t xml:space="preserve">Figlewski, Stephen, 1981, The informational effects of restrictions on short sales: some empirical evidence, </t>
    </r>
    <r>
      <rPr>
        <i/>
        <sz val="11"/>
        <color theme="1"/>
        <rFont val="Calibri"/>
        <family val="2"/>
        <scheme val="minor"/>
      </rPr>
      <t>Journal of Financial and Quantitative Analysis</t>
    </r>
    <r>
      <rPr>
        <sz val="11"/>
        <color rgb="FF000000"/>
        <rFont val="Calibri"/>
        <family val="2"/>
        <charset val="1"/>
      </rPr>
      <t xml:space="preserve"> 16, 463-476. </t>
    </r>
  </si>
  <si>
    <t>http://www.jstor.org/stable/pdfplus/2330366.pdf?acceptTC=true</t>
  </si>
  <si>
    <t>Individual consumer's wealth</t>
  </si>
  <si>
    <t>Constantinides (1982)</t>
  </si>
  <si>
    <r>
      <t>Constantinides, George, 1982, ``Intertemporal asset pricing with heterogeneous consumers and without demand aggregation",</t>
    </r>
    <r>
      <rPr>
        <i/>
        <sz val="11"/>
        <rFont val="Calibri"/>
        <family val="2"/>
        <scheme val="minor"/>
      </rPr>
      <t xml:space="preserve"> Journal of Business</t>
    </r>
    <r>
      <rPr>
        <sz val="11"/>
        <rFont val="Calibri"/>
        <family val="2"/>
        <scheme val="minor"/>
      </rPr>
      <t xml:space="preserve"> 55, 253-267. </t>
    </r>
  </si>
  <si>
    <t>http://www.jstor.org/stable/10.2307/2352702</t>
  </si>
  <si>
    <r>
      <t xml:space="preserve">Basu, S., 1983, ``The relationship between earnigns' yield, market value and return  for NYSE common stocks: further evidence", </t>
    </r>
    <r>
      <rPr>
        <i/>
        <sz val="11"/>
        <rFont val="Calibri"/>
        <family val="2"/>
        <scheme val="minor"/>
      </rPr>
      <t>Journal of Financial Economics 12, 129-156.</t>
    </r>
  </si>
  <si>
    <t>http://www.uadphilecon.gr/UA/files/1436950889..pdf</t>
  </si>
  <si>
    <t xml:space="preserve">Foreign exchange rate change </t>
  </si>
  <si>
    <t>Adler and Dumas (1983)</t>
  </si>
  <si>
    <r>
      <t xml:space="preserve">Adler, Michael and Bernard Dumas, 1983, ``International portfolio choice and corporation finance: A synthesis", </t>
    </r>
    <r>
      <rPr>
        <i/>
        <sz val="11"/>
        <rFont val="Calibri"/>
        <family val="2"/>
        <scheme val="minor"/>
      </rPr>
      <t>Journal of Finance</t>
    </r>
    <r>
      <rPr>
        <sz val="11"/>
        <rFont val="Calibri"/>
        <family val="2"/>
        <scheme val="minor"/>
      </rPr>
      <t xml:space="preserve"> 38, 925-984. </t>
    </r>
  </si>
  <si>
    <t>http://www.jstor.org/stable/10.2307/2328091</t>
  </si>
  <si>
    <t>Individual other</t>
  </si>
  <si>
    <r>
      <t xml:space="preserve">Arbel, Avner, Steven Carvell and Paul Strebel, 1983, Giraffes, institutions and neglected firms, </t>
    </r>
    <r>
      <rPr>
        <i/>
        <sz val="11"/>
        <color theme="1"/>
        <rFont val="Calibri"/>
        <family val="2"/>
        <scheme val="minor"/>
      </rPr>
      <t xml:space="preserve">Financial Analysts Journal </t>
    </r>
    <r>
      <rPr>
        <sz val="11"/>
        <color rgb="FF000000"/>
        <rFont val="Calibri"/>
        <family val="2"/>
        <charset val="1"/>
      </rPr>
      <t xml:space="preserve">39, 57-63. </t>
    </r>
  </si>
  <si>
    <t>http://www.jstor.org/stable/pdfplus/4478647.pdf?acceptTC=true</t>
  </si>
  <si>
    <r>
      <t xml:space="preserve">Hawkins, Eugene, Stanley Chamberlin and Wayne Daniel, 1984, Earnings expectations and security prices, </t>
    </r>
    <r>
      <rPr>
        <i/>
        <sz val="11"/>
        <color theme="1"/>
        <rFont val="Calibri"/>
        <family val="2"/>
        <scheme val="minor"/>
      </rPr>
      <t>Financial Analysts Journal</t>
    </r>
    <r>
      <rPr>
        <sz val="11"/>
        <color rgb="FF000000"/>
        <rFont val="Calibri"/>
        <family val="2"/>
        <charset val="1"/>
      </rPr>
      <t xml:space="preserve">, Sep.-Oct., 24-39. </t>
    </r>
  </si>
  <si>
    <t>http://www.jstor.org/stable/pdfplus/4478772.pdf?acceptTC=true</t>
  </si>
  <si>
    <r>
      <t>McConnell, John and Gary Sanger, 1984, A trading strategy for new listings on the NYSE,</t>
    </r>
    <r>
      <rPr>
        <i/>
        <sz val="11"/>
        <color theme="1"/>
        <rFont val="Calibri"/>
        <family val="2"/>
        <scheme val="minor"/>
      </rPr>
      <t xml:space="preserve"> Financial Analysts Journal</t>
    </r>
    <r>
      <rPr>
        <sz val="11"/>
        <color rgb="FF000000"/>
        <rFont val="Calibri"/>
        <family val="2"/>
        <charset val="1"/>
      </rPr>
      <t xml:space="preserve"> 40, 34-38. </t>
    </r>
  </si>
  <si>
    <t>http://www.jstor.org/stable/pdfplus/4478714.pdf?acceptTC=true</t>
  </si>
  <si>
    <t>Chan, Chen and Hsieh (1985)</t>
  </si>
  <si>
    <r>
      <t xml:space="preserve"> Chan, K. C., Nai-fu Chen and David A. Hsieh, 1985, ``An exploratory investigation of the firm size effect", </t>
    </r>
    <r>
      <rPr>
        <i/>
        <sz val="11"/>
        <color theme="1"/>
        <rFont val="Calibri"/>
        <family val="2"/>
        <scheme val="minor"/>
      </rPr>
      <t xml:space="preserve">Journal of Financial Economics </t>
    </r>
    <r>
      <rPr>
        <sz val="11"/>
        <color rgb="FF000000"/>
        <rFont val="Calibri"/>
        <family val="2"/>
        <charset val="1"/>
      </rPr>
      <t xml:space="preserve">14, 451-471. </t>
    </r>
  </si>
  <si>
    <t>http://www.sciencedirect.com/science/article/pii/0304405X8590008X</t>
  </si>
  <si>
    <t>Industrial production growth</t>
  </si>
  <si>
    <t xml:space="preserve"> Seasonally adjusted monthly growth rate of industrial production</t>
  </si>
  <si>
    <t>Change in expected inflation</t>
  </si>
  <si>
    <t>Change in expected inflation as defined in Fama and Gibbons (1984)</t>
  </si>
  <si>
    <t>Unanticipated inflation</t>
  </si>
  <si>
    <t>Realized minus expected inflation</t>
  </si>
  <si>
    <t>Credit premium</t>
  </si>
  <si>
    <t>Risk premium measured as difference in return between ``under Baa" bond portfolio and long-term government bond portfolio</t>
  </si>
  <si>
    <t>Term structure</t>
  </si>
  <si>
    <t>Yield curve slope measured as difference in return between long-term government bond and 1-month Treasury bill</t>
  </si>
  <si>
    <t>Individual  other</t>
  </si>
  <si>
    <t>De Bondt and Thaler (1985)</t>
  </si>
  <si>
    <r>
      <t>De Bondt , Werner F. M. and Richard Thaler, 1985, ``Does the stock market overreact?",</t>
    </r>
    <r>
      <rPr>
        <i/>
        <sz val="11"/>
        <color theme="1"/>
        <rFont val="Calibri"/>
        <family val="2"/>
        <scheme val="minor"/>
      </rPr>
      <t xml:space="preserve"> Journal of Finance</t>
    </r>
    <r>
      <rPr>
        <sz val="11"/>
        <color rgb="FF000000"/>
        <rFont val="Calibri"/>
        <family val="2"/>
        <charset val="1"/>
      </rPr>
      <t xml:space="preserve"> 40, 28-30. </t>
    </r>
  </si>
  <si>
    <t>http://www.jstor.org/stable/pdfplus/2327804.pdf</t>
  </si>
  <si>
    <t>Investment opportunity change</t>
  </si>
  <si>
    <t>Cox, Ingersoll and Ross (1985)</t>
  </si>
  <si>
    <r>
      <t>Cox, John, Jonathan Ingersoll and Stephen Ross, 1985, ``A theory of the term structure of interest rates",</t>
    </r>
    <r>
      <rPr>
        <i/>
        <sz val="11"/>
        <color theme="1"/>
        <rFont val="Calibri"/>
        <family val="2"/>
        <scheme val="minor"/>
      </rPr>
      <t xml:space="preserve"> Econometrica </t>
    </r>
    <r>
      <rPr>
        <sz val="11"/>
        <color rgb="FF000000"/>
        <rFont val="Calibri"/>
        <family val="2"/>
        <charset val="1"/>
      </rPr>
      <t xml:space="preserve">53, 385-407. </t>
    </r>
  </si>
  <si>
    <t>http://www.jstor.org/stable/10.2307/1911242</t>
  </si>
  <si>
    <t>Common microstructure</t>
  </si>
  <si>
    <t>Amihud and Mendelson (1986)</t>
  </si>
  <si>
    <r>
      <t xml:space="preserve">Amihud, Yakov and Haim Mendelson, 1986, ``Asset pricing and the bid-ask spread", </t>
    </r>
    <r>
      <rPr>
        <i/>
        <sz val="11"/>
        <color theme="1"/>
        <rFont val="Calibri"/>
        <family val="2"/>
        <scheme val="minor"/>
      </rPr>
      <t>Journal of Financial Economics</t>
    </r>
    <r>
      <rPr>
        <sz val="11"/>
        <color rgb="FF000000"/>
        <rFont val="Calibri"/>
        <family val="2"/>
        <charset val="1"/>
      </rPr>
      <t xml:space="preserve"> 17, 223-249. </t>
    </r>
  </si>
  <si>
    <t>http://www.sciencedirect.com/science/article/pii/034405X86900656</t>
  </si>
  <si>
    <t>Constantinides (1986)</t>
  </si>
  <si>
    <r>
      <t xml:space="preserve">Constantinides, George, 1986, ``Capital market equilibrium with transaction costs", </t>
    </r>
    <r>
      <rPr>
        <i/>
        <sz val="11"/>
        <color theme="1"/>
        <rFont val="Calibri"/>
        <family val="2"/>
        <scheme val="minor"/>
      </rPr>
      <t>Journal of Political Economy</t>
    </r>
    <r>
      <rPr>
        <sz val="11"/>
        <color rgb="FF000000"/>
        <rFont val="Calibri"/>
        <family val="2"/>
        <charset val="1"/>
      </rPr>
      <t xml:space="preserve"> 94, 842-862. </t>
    </r>
  </si>
  <si>
    <t>http://www.jstor.org/stable/10.2307/1833205</t>
  </si>
  <si>
    <t>Expected inflation</t>
  </si>
  <si>
    <t>Stulz (1986)</t>
  </si>
  <si>
    <r>
      <t xml:space="preserve">Stulz, Rene M., 1986, ``Asset Pricing and Expected Inflation", </t>
    </r>
    <r>
      <rPr>
        <i/>
        <sz val="11"/>
        <color theme="1"/>
        <rFont val="Calibri"/>
        <family val="2"/>
        <scheme val="minor"/>
      </rPr>
      <t xml:space="preserve">Journal of Finance </t>
    </r>
    <r>
      <rPr>
        <sz val="11"/>
        <color rgb="FF000000"/>
        <rFont val="Calibri"/>
        <family val="2"/>
        <charset val="1"/>
      </rPr>
      <t>41, 209-223.</t>
    </r>
  </si>
  <si>
    <t>http://www.jstor.org/stable/pdfplus/2328353.pdf</t>
  </si>
  <si>
    <t>Long-term interest rate</t>
  </si>
  <si>
    <t>Change in the yield of long-term government bonds</t>
  </si>
  <si>
    <t>Sweeney and Warga (1986)</t>
  </si>
  <si>
    <r>
      <t xml:space="preserve">Sweeney, Richard J. and Arthur D. Warga, 1986, ``The pricing of interest-rate risk: evidence from the stock market", </t>
    </r>
    <r>
      <rPr>
        <i/>
        <sz val="11"/>
        <color theme="1"/>
        <rFont val="Calibri"/>
        <family val="2"/>
        <scheme val="minor"/>
      </rPr>
      <t xml:space="preserve">Journal of Finance </t>
    </r>
    <r>
      <rPr>
        <sz val="11"/>
        <color rgb="FF000000"/>
        <rFont val="Calibri"/>
        <family val="2"/>
        <charset val="1"/>
      </rPr>
      <t>41, 393-410.</t>
    </r>
  </si>
  <si>
    <t>http://www.jstor.org/stable/pdfplus/2328443.pdf</t>
  </si>
  <si>
    <t>Seasonally adjusted monthly growth rate of industrial production</t>
  </si>
  <si>
    <t>Chen, Roll and Ross (1986)</t>
  </si>
  <si>
    <r>
      <t xml:space="preserve"> Chen, Nai-Fu, Richard Roll and Stephen A. Ross, 1986,  ``Economic forces and stock market", </t>
    </r>
    <r>
      <rPr>
        <i/>
        <sz val="11"/>
        <color theme="1"/>
        <rFont val="Calibri"/>
        <family val="2"/>
        <scheme val="minor"/>
      </rPr>
      <t>Journal of Business</t>
    </r>
    <r>
      <rPr>
        <sz val="11"/>
        <color rgb="FF000000"/>
        <rFont val="Calibri"/>
        <family val="2"/>
        <charset val="1"/>
      </rPr>
      <t xml:space="preserve"> 59, 383-403.</t>
    </r>
  </si>
  <si>
    <t>http://www.jstor.org/stable/pdfplus/2352710.pdf</t>
  </si>
  <si>
    <t xml:space="preserve"> Realized minus expected inflation</t>
  </si>
  <si>
    <t>Changes in expected inflation</t>
  </si>
  <si>
    <t xml:space="preserve"> Changes in expected inflation as defined in Fama and Gibbons (1984)</t>
  </si>
  <si>
    <t>Change in oil prices</t>
  </si>
  <si>
    <t>Growth rate in oil prices</t>
  </si>
  <si>
    <r>
      <t xml:space="preserve"> Bhandari, Laxmi Chand, ``Debt/Equity ratio and expected common stock returns: Empirical evidence",</t>
    </r>
    <r>
      <rPr>
        <i/>
        <sz val="11"/>
        <color theme="1"/>
        <rFont val="Calibri"/>
        <family val="2"/>
        <scheme val="minor"/>
      </rPr>
      <t xml:space="preserve"> Journal of Finance</t>
    </r>
    <r>
      <rPr>
        <sz val="11"/>
        <color rgb="FF000000"/>
        <rFont val="Calibri"/>
        <family val="2"/>
        <charset val="1"/>
      </rPr>
      <t xml:space="preserve"> 43, 507-528. </t>
    </r>
  </si>
  <si>
    <t>http://www.jstor.org/stable/pdfplus/2328473.pdf</t>
  </si>
  <si>
    <r>
      <t xml:space="preserve">Bauman, Scott and Richard Dowen, 1988, Growth projections and common stock returns, </t>
    </r>
    <r>
      <rPr>
        <i/>
        <sz val="11"/>
        <color theme="1"/>
        <rFont val="Calibri"/>
        <family val="2"/>
        <scheme val="minor"/>
      </rPr>
      <t>Financial Analyst Journal</t>
    </r>
    <r>
      <rPr>
        <sz val="11"/>
        <color rgb="FF000000"/>
        <rFont val="Calibri"/>
        <family val="2"/>
        <charset val="1"/>
      </rPr>
      <t xml:space="preserve">, July/August. </t>
    </r>
  </si>
  <si>
    <t>CFA institute</t>
  </si>
  <si>
    <t>Consumption growth</t>
  </si>
  <si>
    <t>Per capita real consumption growth</t>
  </si>
  <si>
    <t>Breeden, Gibbons and Litzenberger (1989)</t>
  </si>
  <si>
    <r>
      <t xml:space="preserve"> Breeden, Douglas T., Michael R. Gibbons and Robert H. Litzenberger, ``Empirical Test of the Consumption-Oriented CAPM", </t>
    </r>
    <r>
      <rPr>
        <i/>
        <sz val="11"/>
        <color theme="1"/>
        <rFont val="Calibri"/>
        <family val="2"/>
        <scheme val="minor"/>
      </rPr>
      <t>Journal of Finance</t>
    </r>
    <r>
      <rPr>
        <sz val="11"/>
        <color rgb="FF000000"/>
        <rFont val="Calibri"/>
        <family val="2"/>
        <charset val="1"/>
      </rPr>
      <t xml:space="preserve"> 44, 231-262. </t>
    </r>
  </si>
  <si>
    <t>http://www.jstor.org/stable/pdfplus/2328589.pdf</t>
  </si>
  <si>
    <r>
      <t>Amihud, Yakov and Haim Mendelson, 1989, The effects of beta, bid-ask spread, residual risk, and size on stock returns,</t>
    </r>
    <r>
      <rPr>
        <i/>
        <sz val="11"/>
        <color theme="1"/>
        <rFont val="Calibri"/>
        <family val="2"/>
        <scheme val="minor"/>
      </rPr>
      <t xml:space="preserve"> Journal of Finance</t>
    </r>
    <r>
      <rPr>
        <sz val="11"/>
        <color rgb="FF000000"/>
        <rFont val="Calibri"/>
        <family val="2"/>
        <charset val="1"/>
      </rPr>
      <t xml:space="preserve"> 44, 479-486. </t>
    </r>
  </si>
  <si>
    <t>http://www.jstor.org/stable/2328600</t>
  </si>
  <si>
    <r>
      <t>Ou, Jane and Stephen Penman, 1989, Financial statement analysis and the prediction of stock returns,</t>
    </r>
    <r>
      <rPr>
        <i/>
        <sz val="11"/>
        <color theme="1"/>
        <rFont val="Calibri"/>
        <family val="2"/>
        <scheme val="minor"/>
      </rPr>
      <t xml:space="preserve"> Journal of Accounting &amp; Economics</t>
    </r>
    <r>
      <rPr>
        <sz val="11"/>
        <color rgb="FF000000"/>
        <rFont val="Calibri"/>
        <family val="2"/>
        <charset val="1"/>
      </rPr>
      <t xml:space="preserve"> 11, 295-329. </t>
    </r>
  </si>
  <si>
    <t>http://www.sciencedirect.com/science/article/pii/0165410189900177</t>
  </si>
  <si>
    <t xml:space="preserve">Individual financial </t>
  </si>
  <si>
    <r>
      <t xml:space="preserve">Jegadeesh, Narasimhan, 1990, Evidence of predictable behavior of security returns, </t>
    </r>
    <r>
      <rPr>
        <i/>
        <sz val="11"/>
        <color theme="1"/>
        <rFont val="Calibri"/>
        <family val="2"/>
        <scheme val="minor"/>
      </rPr>
      <t>Journal of Finance</t>
    </r>
    <r>
      <rPr>
        <sz val="11"/>
        <color rgb="FF000000"/>
        <rFont val="Calibri"/>
        <family val="2"/>
        <charset val="1"/>
      </rPr>
      <t xml:space="preserve"> 45, 147-171. </t>
    </r>
  </si>
  <si>
    <t>http://www.jstor.org/stable/pdfplus/2328797.pdf?acceptTC=true</t>
  </si>
  <si>
    <t>Ferson and Harvey (1991)</t>
  </si>
  <si>
    <r>
      <t xml:space="preserve"> Ferson, Wayne E. and Campbell R. Harvey, 1991, ``The variation of economic risk premiums", </t>
    </r>
    <r>
      <rPr>
        <i/>
        <sz val="11"/>
        <color theme="1"/>
        <rFont val="Calibri"/>
        <family val="2"/>
        <scheme val="minor"/>
      </rPr>
      <t>Journal of Political Economy</t>
    </r>
    <r>
      <rPr>
        <sz val="11"/>
        <color rgb="FF000000"/>
        <rFont val="Calibri"/>
        <family val="2"/>
        <charset val="1"/>
      </rPr>
      <t xml:space="preserve">, 99, 385-415. </t>
    </r>
  </si>
  <si>
    <t>http://www.jstor.org/stable/pdfplus/2937686.pdf</t>
  </si>
  <si>
    <t>Real per capita growth of personal consumption expenditures for nondurables &amp; services</t>
  </si>
  <si>
    <t>Credit spread</t>
  </si>
  <si>
    <t>Baa corporate bond return less monthly long-term government bond return</t>
  </si>
  <si>
    <t>Change in the slope of the yield curve</t>
  </si>
  <si>
    <t>Change in the difference between a 10-year Treasury bond yield and a 3-month Treasury bill yield</t>
  </si>
  <si>
    <t>Unexpected inflation</t>
  </si>
  <si>
    <t>Difference between actual and time-series forecasts of inflation rate</t>
  </si>
  <si>
    <t>Real short rate</t>
  </si>
  <si>
    <t>One-month Treasury bill return less inflation rate</t>
  </si>
  <si>
    <t>Return on a zero-investment portfolio long in small stocks and short in large stocks</t>
  </si>
  <si>
    <t>Common accounting</t>
  </si>
  <si>
    <t>Fama and French (1992)</t>
  </si>
  <si>
    <r>
      <t xml:space="preserve">Fama, Eugene F. and Kenneth R. French, 1992, ``The cross-section of expected stock returns", </t>
    </r>
    <r>
      <rPr>
        <i/>
        <sz val="11"/>
        <color theme="1"/>
        <rFont val="Calibri"/>
        <family val="2"/>
        <scheme val="minor"/>
      </rPr>
      <t>Journal of Finance</t>
    </r>
    <r>
      <rPr>
        <sz val="11"/>
        <color rgb="FF000000"/>
        <rFont val="Calibri"/>
        <family val="2"/>
        <charset val="1"/>
      </rPr>
      <t xml:space="preserve"> 47, 427-465.</t>
    </r>
  </si>
  <si>
    <t>www.jstor.org/stable/pdfplus/2329112.pdf</t>
  </si>
  <si>
    <t>Return on a zero-investment portfolio long in growth stocks and short in value stocks</t>
  </si>
  <si>
    <r>
      <t xml:space="preserve">Chopra, Navin, Josef Lakonishok and Jay R. Ritter, 1992, Measuring abnormal performance, </t>
    </r>
    <r>
      <rPr>
        <i/>
        <sz val="11"/>
        <color theme="1"/>
        <rFont val="Calibri"/>
        <family val="2"/>
        <scheme val="minor"/>
      </rPr>
      <t xml:space="preserve">Journal of Financial Economics </t>
    </r>
    <r>
      <rPr>
        <sz val="11"/>
        <color rgb="FF000000"/>
        <rFont val="Calibri"/>
        <family val="2"/>
        <charset val="1"/>
      </rPr>
      <t xml:space="preserve">31, 235-268. </t>
    </r>
  </si>
  <si>
    <t>http://www.sciencedirect.com/science/article/pii/0304405X9290005I</t>
  </si>
  <si>
    <r>
      <t xml:space="preserve">Holthausen, Robert and David Larcker, 1992, The prediction of stock returns using financial statement information, </t>
    </r>
    <r>
      <rPr>
        <i/>
        <sz val="11"/>
        <color theme="1"/>
        <rFont val="Calibri"/>
        <family val="2"/>
        <scheme val="minor"/>
      </rPr>
      <t>Journal of Accounting &amp; Economics</t>
    </r>
    <r>
      <rPr>
        <sz val="11"/>
        <color rgb="FF000000"/>
        <rFont val="Calibri"/>
        <family val="2"/>
        <charset val="1"/>
      </rPr>
      <t xml:space="preserve"> 15, 373-411. </t>
    </r>
  </si>
  <si>
    <t>http://www.sciencedirect.com/science/article/pii/016541019290025W</t>
  </si>
  <si>
    <r>
      <t xml:space="preserve">Jegadeesh, Narasimhan and Sheridan Titman, 1993, ``Returns to buying winners and selling losers: implications for stock market efficiency", </t>
    </r>
    <r>
      <rPr>
        <i/>
        <sz val="11"/>
        <color theme="1"/>
        <rFont val="Calibri"/>
        <family val="2"/>
        <scheme val="minor"/>
      </rPr>
      <t>Journal of Finance</t>
    </r>
    <r>
      <rPr>
        <sz val="11"/>
        <color rgb="FF000000"/>
        <rFont val="Calibri"/>
        <family val="2"/>
        <charset val="1"/>
      </rPr>
      <t xml:space="preserve"> 48, 65-91.</t>
    </r>
  </si>
  <si>
    <t>http://www.jstor.org/stable/2328882</t>
  </si>
  <si>
    <t>Return on S&amp;P stocks</t>
  </si>
  <si>
    <t>Returns on S&amp;P stocks</t>
  </si>
  <si>
    <t>Elton, Gruber, Das and Hlavka (1993)</t>
  </si>
  <si>
    <r>
      <t xml:space="preserve">Elton, Edwin, Martin Gruber, Sanjiv Das and Matthew Hlavka, 1993, ``Efficiency with costly information: A reinterpretation of evidence from managed portfolios", </t>
    </r>
    <r>
      <rPr>
        <i/>
        <sz val="11"/>
        <color theme="1"/>
        <rFont val="Calibri"/>
        <family val="2"/>
        <scheme val="minor"/>
      </rPr>
      <t>Review of Financial Studies</t>
    </r>
    <r>
      <rPr>
        <sz val="11"/>
        <color rgb="FF000000"/>
        <rFont val="Calibri"/>
        <family val="2"/>
        <charset val="1"/>
      </rPr>
      <t xml:space="preserve"> 6, 1-22. </t>
    </r>
  </si>
  <si>
    <t>http://www.jstor.org/stable/10.2307/2961987</t>
  </si>
  <si>
    <t>Returns on non-S&amp;P stocks</t>
  </si>
  <si>
    <t>High order market and bond return</t>
  </si>
  <si>
    <t xml:space="preserve">High order equity index returns and bond returns </t>
  </si>
  <si>
    <t>Bansal and Viswanathan (1993)</t>
  </si>
  <si>
    <r>
      <t>Bansal, Ravi and S.Viswanathan, 1993, ``No arbitrage and arbitrage pricing: a new approach",</t>
    </r>
    <r>
      <rPr>
        <i/>
        <sz val="11"/>
        <color theme="1"/>
        <rFont val="Calibri"/>
        <family val="2"/>
        <scheme val="minor"/>
      </rPr>
      <t xml:space="preserve"> Journal of Finance</t>
    </r>
    <r>
      <rPr>
        <sz val="11"/>
        <color rgb="FF000000"/>
        <rFont val="Calibri"/>
        <family val="2"/>
        <charset val="1"/>
      </rPr>
      <t xml:space="preserve"> 48, 1231-1262. </t>
    </r>
  </si>
  <si>
    <t>http://www.jstor.org/stable/pdfplus/2329037.pdf</t>
  </si>
  <si>
    <t>Fama and French (1993)</t>
  </si>
  <si>
    <r>
      <t xml:space="preserve"> Fama, Eugene F. and Kenneth R. French, 1993, ``Common risk factors in the returns on stocks and bonds", </t>
    </r>
    <r>
      <rPr>
        <i/>
        <sz val="11"/>
        <color theme="1"/>
        <rFont val="Calibri"/>
        <family val="2"/>
        <scheme val="minor"/>
      </rPr>
      <t>Journal of Financial Economics</t>
    </r>
    <r>
      <rPr>
        <sz val="11"/>
        <color rgb="FF000000"/>
        <rFont val="Calibri"/>
        <family val="2"/>
        <charset val="1"/>
      </rPr>
      <t xml:space="preserve"> 33, 3-56. </t>
    </r>
  </si>
  <si>
    <t>http://www.sciencedirect.com/science/article/pii/0304405X93900235#</t>
  </si>
  <si>
    <t xml:space="preserve">Return on a zero-investment portfolio long in growth stocks and short in value stocks </t>
  </si>
  <si>
    <t>Difference in return between long-term government bond and one-month Treasury bill</t>
  </si>
  <si>
    <t>Credit risk</t>
  </si>
  <si>
    <t>Difference in return between long-term corporate bond and long-term government bond</t>
  </si>
  <si>
    <t>World equity return</t>
  </si>
  <si>
    <t>US dollar return of the MSCI world equity market in excess of a short-term interest rate</t>
  </si>
  <si>
    <t>Ferson and Harvey (1993)</t>
  </si>
  <si>
    <r>
      <t xml:space="preserve"> Ferson, Wayne E. and Campbell R. Harvey, 1993, ``The risk and predictability of international equity returns",</t>
    </r>
    <r>
      <rPr>
        <i/>
        <sz val="11"/>
        <color theme="1"/>
        <rFont val="Calibri"/>
        <family val="2"/>
        <scheme val="minor"/>
      </rPr>
      <t xml:space="preserve"> Review of Financial Studies </t>
    </r>
    <r>
      <rPr>
        <sz val="11"/>
        <color rgb="FF000000"/>
        <rFont val="Calibri"/>
        <family val="2"/>
        <charset val="1"/>
      </rPr>
      <t xml:space="preserve">6, 527-566. </t>
    </r>
  </si>
  <si>
    <t>http://www.jstor.org./stable/pdfplus/2961978.pdf</t>
  </si>
  <si>
    <t>Change in weighted exchange rate</t>
  </si>
  <si>
    <t>Log first difference of the trade-weighted US dollar price of ten industrialized countries' currencies</t>
  </si>
  <si>
    <t>Change in long-term inflationary expectations</t>
  </si>
  <si>
    <t>Weighted real short-term interest rate</t>
  </si>
  <si>
    <t>GDP weighted average of short-term interest rates in G-7 countries</t>
  </si>
  <si>
    <t>Change in oil price</t>
  </si>
  <si>
    <t>Change in the monthly average US dollar price per barrel of crude oil</t>
  </si>
  <si>
    <t>Change in the Eurodollar-Treasury yield spread</t>
  </si>
  <si>
    <t>First difference of the spread between the 90-day Eurodollar yield and the 90-day Treasury-bill yield</t>
  </si>
  <si>
    <t>Change in G-7 industrial production</t>
  </si>
  <si>
    <t>Unexpected inflation for the G-7 countries</t>
  </si>
  <si>
    <t>Unexpected inflation based on a time-series model on an aggregate G-7 inflation rate</t>
  </si>
  <si>
    <t>Ferson and Harvey (1994)</t>
  </si>
  <si>
    <r>
      <t xml:space="preserve">Ferson, Wayne and Campbell Harvey, 1994, ``Sources of risk and expected returns in global equity markets", </t>
    </r>
    <r>
      <rPr>
        <i/>
        <sz val="11"/>
        <color theme="1"/>
        <rFont val="Calibri"/>
        <family val="2"/>
        <scheme val="minor"/>
      </rPr>
      <t xml:space="preserve">Journal of Banking and Finance </t>
    </r>
    <r>
      <rPr>
        <sz val="11"/>
        <color rgb="FF000000"/>
        <rFont val="Calibri"/>
        <family val="2"/>
        <charset val="1"/>
      </rPr>
      <t xml:space="preserve">18, 775-803. </t>
    </r>
  </si>
  <si>
    <t>http://www.sciencedirect.com/science/article/pii/037842669300020P</t>
  </si>
  <si>
    <t>Tax rate for capital gains</t>
  </si>
  <si>
    <t>Short-term capital gains tax rate</t>
  </si>
  <si>
    <t>Bossaerts and Dammon (1994)</t>
  </si>
  <si>
    <r>
      <t xml:space="preserve"> Bossaert, Peters and Robert M. Dammon, 1994, ``Tax-induced intertemporal restrictions on security returns",</t>
    </r>
    <r>
      <rPr>
        <i/>
        <sz val="11"/>
        <color theme="1"/>
        <rFont val="Calibri"/>
        <family val="2"/>
        <scheme val="minor"/>
      </rPr>
      <t xml:space="preserve"> Journal of Finance</t>
    </r>
    <r>
      <rPr>
        <sz val="11"/>
        <color rgb="FF000000"/>
        <rFont val="Calibri"/>
        <family val="2"/>
        <charset val="1"/>
      </rPr>
      <t xml:space="preserve"> 49, 1347-1371. </t>
    </r>
  </si>
  <si>
    <t>http://www.jstor.org/stable/pdfplus/2329189.pdf</t>
  </si>
  <si>
    <t>Tax rate for dividend</t>
  </si>
  <si>
    <t>Dividend tax rate</t>
  </si>
  <si>
    <t>Change in expectation from economic surveys</t>
  </si>
  <si>
    <t>Elton, Gruber and Blake (1995)</t>
  </si>
  <si>
    <r>
      <t>Elton, Edwin J., Martin J. Gruber and Christopher R. Blake, 1995, ``Fundamental economic variables, expected returns, and bond fund performance",</t>
    </r>
    <r>
      <rPr>
        <i/>
        <sz val="11"/>
        <color theme="1"/>
        <rFont val="Calibri"/>
        <family val="2"/>
        <scheme val="minor"/>
      </rPr>
      <t xml:space="preserve"> Journal of Finance </t>
    </r>
    <r>
      <rPr>
        <sz val="11"/>
        <color rgb="FF000000"/>
        <rFont val="Calibri"/>
        <family val="2"/>
        <charset val="1"/>
      </rPr>
      <t>50, 1229-1256.</t>
    </r>
  </si>
  <si>
    <t>http://www.jstor.org/stable/pdfplus/2329350.pdf</t>
  </si>
  <si>
    <t>Change in expected GNP</t>
  </si>
  <si>
    <r>
      <t xml:space="preserve">Loughran, Tim and Jay R. Ritter, 1995, ``The new issues puzzle", </t>
    </r>
    <r>
      <rPr>
        <i/>
        <sz val="11"/>
        <color theme="1"/>
        <rFont val="Calibri"/>
        <family val="2"/>
        <scheme val="minor"/>
      </rPr>
      <t>Journal of Finance</t>
    </r>
    <r>
      <rPr>
        <sz val="11"/>
        <color rgb="FF000000"/>
        <rFont val="Calibri"/>
        <family val="2"/>
        <charset val="1"/>
      </rPr>
      <t xml:space="preserve"> 50, 23-51.</t>
    </r>
  </si>
  <si>
    <t>http://www.jstor.org/stable/pdfplus/2329238.pdf</t>
  </si>
  <si>
    <r>
      <t>Michaely, Roni, Richard Thaler and Kent Womack, 1995, Price reactions to dividend initiations and omissions: overreaction or drift?</t>
    </r>
    <r>
      <rPr>
        <i/>
        <sz val="11"/>
        <color theme="1"/>
        <rFont val="Calibri"/>
        <family val="2"/>
        <scheme val="minor"/>
      </rPr>
      <t xml:space="preserve"> Journal of Finance</t>
    </r>
    <r>
      <rPr>
        <sz val="11"/>
        <color rgb="FF000000"/>
        <rFont val="Calibri"/>
        <family val="2"/>
        <charset val="1"/>
      </rPr>
      <t xml:space="preserve"> 50, 573-608. </t>
    </r>
  </si>
  <si>
    <t>http://onlinelibrary.wiley.com/doi/10.1111/j.1540-6261.1995.tb04796.x/abstract</t>
  </si>
  <si>
    <r>
      <t xml:space="preserve">Spiess, Katherine and John Affleck-Graves, 1995, Underperformance in long-run stock returns following seasoned equity offerings, </t>
    </r>
    <r>
      <rPr>
        <i/>
        <sz val="11"/>
        <color theme="1"/>
        <rFont val="Calibri"/>
        <family val="2"/>
        <scheme val="minor"/>
      </rPr>
      <t>Journal of Financial Economics</t>
    </r>
    <r>
      <rPr>
        <sz val="11"/>
        <color rgb="FF000000"/>
        <rFont val="Calibri"/>
        <family val="2"/>
        <charset val="1"/>
      </rPr>
      <t xml:space="preserve"> 38, 243-267. </t>
    </r>
  </si>
  <si>
    <t>http://www.sciencedirect.com/science/article/pii/0304405X9400817K</t>
  </si>
  <si>
    <t>Money growth</t>
  </si>
  <si>
    <t>M2 or M3 minus currency, divided by total population</t>
  </si>
  <si>
    <t>Chan, Foresi and Lang (1996)</t>
  </si>
  <si>
    <r>
      <t xml:space="preserve"> Chan, K.C., Silverio Foresi and Larry H.P. Lang, 1996, ``Does money explain returns? Theory and empirical analysis", </t>
    </r>
    <r>
      <rPr>
        <i/>
        <sz val="11"/>
        <color theme="1"/>
        <rFont val="Calibri"/>
        <family val="2"/>
        <scheme val="minor"/>
      </rPr>
      <t>Journal of Finance</t>
    </r>
    <r>
      <rPr>
        <sz val="11"/>
        <color rgb="FF000000"/>
        <rFont val="Calibri"/>
        <family val="2"/>
        <charset val="1"/>
      </rPr>
      <t xml:space="preserve"> 51, 345-361.</t>
    </r>
  </si>
  <si>
    <t>http://www.jstor.org/stable/pdfplus/2329312.pdf</t>
  </si>
  <si>
    <t>Returns on physical investment</t>
  </si>
  <si>
    <t>Inferred from investment data via a production function</t>
  </si>
  <si>
    <t>Cochrane (1996)</t>
  </si>
  <si>
    <r>
      <t xml:space="preserve"> Cochrane, John H., 1996,  ``A cross-sectional test of an investment-based asset pricing model", </t>
    </r>
    <r>
      <rPr>
        <i/>
        <sz val="11"/>
        <color theme="1"/>
        <rFont val="Calibri"/>
        <family val="2"/>
        <scheme val="minor"/>
      </rPr>
      <t xml:space="preserve">Journal of Political Economy </t>
    </r>
    <r>
      <rPr>
        <sz val="11"/>
        <color rgb="FF000000"/>
        <rFont val="Calibri"/>
        <family val="2"/>
        <charset val="1"/>
      </rPr>
      <t xml:space="preserve">104, 572-621. </t>
    </r>
  </si>
  <si>
    <t>http://faculty.chicagobooth.edu/john.cochrane/research/papers/cross%20sectional%20test%20%28jpe%29.pdf</t>
  </si>
  <si>
    <t>Campbell (1996)</t>
  </si>
  <si>
    <r>
      <t xml:space="preserve"> Campbell, John Y., 1996,  ``Understanding risk and return", </t>
    </r>
    <r>
      <rPr>
        <i/>
        <sz val="11"/>
        <color theme="1"/>
        <rFont val="Calibri"/>
        <family val="2"/>
        <scheme val="minor"/>
      </rPr>
      <t xml:space="preserve">Journal of Political Economy </t>
    </r>
    <r>
      <rPr>
        <sz val="11"/>
        <color rgb="FF000000"/>
        <rFont val="Calibri"/>
        <family val="2"/>
        <charset val="1"/>
      </rPr>
      <t xml:space="preserve">104, 298-345. </t>
    </r>
  </si>
  <si>
    <t>http://dash.harvard.edu/bitstream/handle/1/3153293/campbell_risk.pdf</t>
  </si>
  <si>
    <t>Labor income</t>
  </si>
  <si>
    <t>Real labor income growth rate</t>
  </si>
  <si>
    <t>Dividend yield on value-weighted index</t>
  </si>
  <si>
    <t>Interest rate</t>
  </si>
  <si>
    <t xml:space="preserve">Treasury bill rate less 1-year moving average </t>
  </si>
  <si>
    <t>Long-short government bond yield spread</t>
  </si>
  <si>
    <t>Jagannathan and Wang (1996)</t>
  </si>
  <si>
    <r>
      <t xml:space="preserve"> Jagannathan, Ravi and Zhenyu Wang, 1996, ``The conditional CAPM and the cross-section of expected returns", </t>
    </r>
    <r>
      <rPr>
        <i/>
        <sz val="11"/>
        <color theme="1"/>
        <rFont val="Calibri"/>
        <family val="2"/>
        <scheme val="minor"/>
      </rPr>
      <t>Journal of Finance</t>
    </r>
    <r>
      <rPr>
        <sz val="11"/>
        <color rgb="FF000000"/>
        <rFont val="Calibri"/>
        <family val="2"/>
        <charset val="1"/>
      </rPr>
      <t xml:space="preserve"> 51, 3-53.</t>
    </r>
  </si>
  <si>
    <t>http://www.jstor.org/stable/pdfplus/2329301.pdf</t>
  </si>
  <si>
    <t>Slope of yield curve</t>
  </si>
  <si>
    <t xml:space="preserve"> Long-short government bond yield spread</t>
  </si>
  <si>
    <r>
      <t xml:space="preserve">La Porta, Rafael, 1996, ``Expectations and the cross-section of stock returns", </t>
    </r>
    <r>
      <rPr>
        <i/>
        <sz val="11"/>
        <color theme="1"/>
        <rFont val="Calibri"/>
        <family val="2"/>
        <scheme val="minor"/>
      </rPr>
      <t>Journal of Finance</t>
    </r>
    <r>
      <rPr>
        <sz val="11"/>
        <color rgb="FF000000"/>
        <rFont val="Calibri"/>
        <family val="2"/>
        <charset val="1"/>
      </rPr>
      <t xml:space="preserve"> 51, 1715-1742.</t>
    </r>
  </si>
  <si>
    <t>http://www.jstor.org/stable/pdfplus/2329535.pdf</t>
  </si>
  <si>
    <r>
      <t xml:space="preserve">Lev, Baruch and Theodore Sougiannis, 1996, The capitalization, amortization, and value-relevance of R&amp;D, </t>
    </r>
    <r>
      <rPr>
        <i/>
        <sz val="11"/>
        <color theme="1"/>
        <rFont val="Calibri"/>
        <family val="2"/>
        <scheme val="minor"/>
      </rPr>
      <t>Journal of Accounting and Economics</t>
    </r>
    <r>
      <rPr>
        <sz val="11"/>
        <color rgb="FF000000"/>
        <rFont val="Calibri"/>
        <family val="2"/>
        <charset val="1"/>
      </rPr>
      <t xml:space="preserve"> 21, 107-138. </t>
    </r>
  </si>
  <si>
    <t>http://www.sciencedirect.com/science/article/pii/0165410195004106</t>
  </si>
  <si>
    <t xml:space="preserve">Accruals </t>
  </si>
  <si>
    <t>Accruals defined by the change in non-cash current assets, less the change in current liabilities, less depreciation expense, all divided by average total assets</t>
  </si>
  <si>
    <t>Sloan (1996)</t>
  </si>
  <si>
    <r>
      <t xml:space="preserve">Sloan, Richard, 1996, Do stock prices fully reflect information in accruals and cash flows about future earnings? </t>
    </r>
    <r>
      <rPr>
        <i/>
        <sz val="11"/>
        <color theme="1"/>
        <rFont val="Calibri"/>
        <family val="2"/>
        <scheme val="minor"/>
      </rPr>
      <t>Accounting Review</t>
    </r>
    <r>
      <rPr>
        <sz val="11"/>
        <color rgb="FF000000"/>
        <rFont val="Calibri"/>
        <family val="2"/>
        <charset val="1"/>
      </rPr>
      <t xml:space="preserve"> 71, 289-315. </t>
    </r>
  </si>
  <si>
    <t>http://www.jstor.org/stable/pdfplus/248290.pdf</t>
  </si>
  <si>
    <t>Buy recommendations</t>
  </si>
  <si>
    <t>Buy recommendations from security analysts</t>
  </si>
  <si>
    <t>Womack (1996)</t>
  </si>
  <si>
    <r>
      <t>Womack, Kent, 1996, Do brokerage analysts' recommendations have investment value?</t>
    </r>
    <r>
      <rPr>
        <i/>
        <sz val="11"/>
        <color theme="1"/>
        <rFont val="Calibri"/>
        <family val="2"/>
        <scheme val="minor"/>
      </rPr>
      <t xml:space="preserve"> Journal of Finance </t>
    </r>
    <r>
      <rPr>
        <sz val="11"/>
        <color rgb="FF000000"/>
        <rFont val="Calibri"/>
        <family val="2"/>
        <charset val="1"/>
      </rPr>
      <t xml:space="preserve">51, 137-167. </t>
    </r>
  </si>
  <si>
    <t>http://www.jstor.org.proxy.lib.duke.edu/stable/pdfplus/2329305.pdf</t>
  </si>
  <si>
    <t>Sell recommendations</t>
  </si>
  <si>
    <t>Sell recommendations from security analysts</t>
  </si>
  <si>
    <t>Credit rating</t>
  </si>
  <si>
    <t>Institutional investor country credit rating from semi-annual survey</t>
  </si>
  <si>
    <t>Journal of Portfolio Management</t>
  </si>
  <si>
    <t>Erb, Harvey and Viskanta (1996)</t>
  </si>
  <si>
    <r>
      <t xml:space="preserve">Erb, Claude, Campbell Harvey and Tadas Viskanta, 1996, Expected returns and volatility in 135 countries, </t>
    </r>
    <r>
      <rPr>
        <i/>
        <sz val="11"/>
        <color theme="1"/>
        <rFont val="Calibri"/>
        <family val="2"/>
        <scheme val="minor"/>
      </rPr>
      <t>Journal of Portfolio Management</t>
    </r>
    <r>
      <rPr>
        <sz val="11"/>
        <color rgb="FF000000"/>
        <rFont val="Calibri"/>
        <family val="2"/>
        <charset val="1"/>
      </rPr>
      <t xml:space="preserve"> 22, 46-58. </t>
    </r>
  </si>
  <si>
    <t>http://www.iijournals.com/doi/abs/10.3905/jpm.1996.409554</t>
  </si>
  <si>
    <t>Derivative transaction price with respect to signed trade size</t>
  </si>
  <si>
    <t>Brennan and Subrahmanyam (1996)</t>
  </si>
  <si>
    <r>
      <t>Brennan, Michael and Avanidhar Subrahmanyam, 1996, Market microstructure and asset pricing: On the compensation for illiquidity in stock returns,</t>
    </r>
    <r>
      <rPr>
        <i/>
        <sz val="11"/>
        <color theme="1"/>
        <rFont val="Calibri"/>
        <family val="2"/>
        <scheme val="minor"/>
      </rPr>
      <t xml:space="preserve"> Journal of Financial Economics</t>
    </r>
    <r>
      <rPr>
        <sz val="11"/>
        <color rgb="FF000000"/>
        <rFont val="Calibri"/>
        <family val="2"/>
        <charset val="1"/>
      </rPr>
      <t xml:space="preserve"> 41, 441-464. </t>
    </r>
  </si>
  <si>
    <t>http://www.sciencedirect.com/science/article/pii/0304405X9500870K</t>
  </si>
  <si>
    <t>Nonlinear functions of consumption growth</t>
  </si>
  <si>
    <t>Low order orthonormal polynomials of current and future consumption growth</t>
  </si>
  <si>
    <t>Chapman (1997)</t>
  </si>
  <si>
    <r>
      <t xml:space="preserve">Chapman, David A., 1997, ``Approximating the asset pricing kernel", </t>
    </r>
    <r>
      <rPr>
        <i/>
        <sz val="11"/>
        <color theme="1"/>
        <rFont val="Calibri"/>
        <family val="2"/>
        <scheme val="minor"/>
      </rPr>
      <t>Journal of Finance</t>
    </r>
    <r>
      <rPr>
        <sz val="11"/>
        <color rgb="FF000000"/>
        <rFont val="Calibri"/>
        <family val="2"/>
        <charset val="1"/>
      </rPr>
      <t xml:space="preserve"> 52, 1383-1410.</t>
    </r>
  </si>
  <si>
    <t>http://www.jstor.org/stable/pdfplus/2329440.pdf</t>
  </si>
  <si>
    <t>Opportunistic strategy return</t>
  </si>
  <si>
    <t>Return for hedge funds that follow an opportunistic strategy</t>
  </si>
  <si>
    <t>Fung and Hsieh (1997)</t>
  </si>
  <si>
    <r>
      <t xml:space="preserve"> Fung, William and David A. Hsieh, 1997, ``Empirical characteristics of dynamic trading strategies: The case of hedge funds", </t>
    </r>
    <r>
      <rPr>
        <i/>
        <sz val="11"/>
        <color theme="1"/>
        <rFont val="Calibri"/>
        <family val="2"/>
        <scheme val="minor"/>
      </rPr>
      <t>Review of Financial Studies</t>
    </r>
    <r>
      <rPr>
        <sz val="11"/>
        <color rgb="FF000000"/>
        <rFont val="Calibri"/>
        <family val="2"/>
        <charset val="1"/>
      </rPr>
      <t xml:space="preserve"> 10, 275-302. </t>
    </r>
  </si>
  <si>
    <t>http://www.jstor.org/stable/pdfplus/2962347.pdf</t>
  </si>
  <si>
    <t>Global/macro strategy return</t>
  </si>
  <si>
    <t>Return for hedge funds that follow a global/macro strategy</t>
  </si>
  <si>
    <t>Value strategy return</t>
  </si>
  <si>
    <t>Return for hedge funds that follow a value strategy</t>
  </si>
  <si>
    <t>Trend following strategy return</t>
  </si>
  <si>
    <t xml:space="preserve"> Return for hedge funds that follow a trend following strategy</t>
  </si>
  <si>
    <t>Distressed investment strategy return</t>
  </si>
  <si>
    <t>Return for hedge funds that follow a distressed investment strategy</t>
  </si>
  <si>
    <t>Carhart (1997)</t>
  </si>
  <si>
    <r>
      <t xml:space="preserve">Carhart, Mark M., 1997, ``On persistence in mutual fund performance", </t>
    </r>
    <r>
      <rPr>
        <i/>
        <sz val="11"/>
        <color theme="1"/>
        <rFont val="Calibri"/>
        <family val="2"/>
        <scheme val="minor"/>
      </rPr>
      <t>Journal of Finance</t>
    </r>
    <r>
      <rPr>
        <sz val="11"/>
        <color rgb="FF000000"/>
        <rFont val="Calibri"/>
        <family val="2"/>
        <charset val="1"/>
      </rPr>
      <t xml:space="preserve"> 52, 57-82.</t>
    </r>
  </si>
  <si>
    <t>http://www.iscte.pt/~jpsp/Teaching/AssetPricing_PhD/Carhart%20JF%201997%20Persistence%20in%20Fund%20Performance.pdf</t>
  </si>
  <si>
    <t>Return on a zero-investment portfolio long in past winners and short in past losers</t>
  </si>
  <si>
    <t>Common other</t>
  </si>
  <si>
    <r>
      <t xml:space="preserve"> Brennan, Michael J., Tarun Chordia and Avanidhar Subrahmanyam, 1997, ``Alternative factor specifications, security characteristics, and the cross-section of expected stock returns",</t>
    </r>
    <r>
      <rPr>
        <i/>
        <sz val="11"/>
        <color theme="1"/>
        <rFont val="Calibri"/>
        <family val="2"/>
        <scheme val="minor"/>
      </rPr>
      <t xml:space="preserve"> Journal of Financial Economics </t>
    </r>
    <r>
      <rPr>
        <sz val="11"/>
        <color rgb="FF000000"/>
        <rFont val="Calibri"/>
        <family val="2"/>
        <charset val="1"/>
      </rPr>
      <t xml:space="preserve">49, 345-373. </t>
    </r>
  </si>
  <si>
    <t>http://www.sciencedirect.com/science/article/pii/S0304405X98000282#</t>
  </si>
  <si>
    <r>
      <t xml:space="preserve"> Botosan, Christine A., 1997,  ``Disclosure level and the cost of equity capital", </t>
    </r>
    <r>
      <rPr>
        <i/>
        <sz val="11"/>
        <color theme="1"/>
        <rFont val="Calibri"/>
        <family val="2"/>
        <scheme val="minor"/>
      </rPr>
      <t>Accounting Review</t>
    </r>
    <r>
      <rPr>
        <sz val="11"/>
        <color rgb="FF000000"/>
        <rFont val="Calibri"/>
        <family val="2"/>
        <charset val="1"/>
      </rPr>
      <t xml:space="preserve">, 72, 323-349. </t>
    </r>
  </si>
  <si>
    <t>http://www.jstor.org/stable/pdfplus/248475.pdf</t>
  </si>
  <si>
    <r>
      <t xml:space="preserve">Ackert, L., and G. Athanassakos, 1997, Prior uncertainty, analyst bias, and subsequent abnormal returns, </t>
    </r>
    <r>
      <rPr>
        <i/>
        <sz val="11"/>
        <color theme="1"/>
        <rFont val="Calibri"/>
        <family val="2"/>
        <scheme val="minor"/>
      </rPr>
      <t>Journal of Financial Research</t>
    </r>
    <r>
      <rPr>
        <sz val="11"/>
        <color rgb="FF000000"/>
        <rFont val="Calibri"/>
        <family val="2"/>
        <charset val="1"/>
      </rPr>
      <t xml:space="preserve"> 20, 263-273. </t>
    </r>
  </si>
  <si>
    <t>http://www.bengrahaminvesting.ca/Research/Papers/Athanassakos/Prior_Uncertainty.pdf</t>
  </si>
  <si>
    <r>
      <t xml:space="preserve">Daniel, Kent and Sheridan Titman, 1997, ``Evidence on the characteristics of cross sectional variation in stock returns", </t>
    </r>
    <r>
      <rPr>
        <i/>
        <sz val="11"/>
        <rFont val="Calibri"/>
        <family val="2"/>
        <scheme val="minor"/>
      </rPr>
      <t>Journal of Finance</t>
    </r>
    <r>
      <rPr>
        <sz val="11"/>
        <rFont val="Calibri"/>
        <family val="2"/>
        <scheme val="minor"/>
      </rPr>
      <t xml:space="preserve"> 52, 1-33.</t>
    </r>
  </si>
  <si>
    <t>http://www.jstor.org/stable/pdfplus/2329554.pdf</t>
  </si>
  <si>
    <t xml:space="preserve">Individual accounting </t>
  </si>
  <si>
    <r>
      <t xml:space="preserve">Beneish, M.D., 1997, Detecting GAAP violation: Implications for assessing earnings management among firms with extreme financial performance, </t>
    </r>
    <r>
      <rPr>
        <i/>
        <sz val="11"/>
        <rFont val="Calibri"/>
        <family val="2"/>
        <scheme val="minor"/>
      </rPr>
      <t>Journal of Accounting and Public Policy</t>
    </r>
    <r>
      <rPr>
        <sz val="11"/>
        <rFont val="Calibri"/>
        <family val="2"/>
        <scheme val="minor"/>
      </rPr>
      <t xml:space="preserve"> 16, 271-309. </t>
    </r>
  </si>
  <si>
    <t>http://www.sciencedirect.com/science/article/pii/S0278425497000239</t>
  </si>
  <si>
    <r>
      <t xml:space="preserve">Loughran, Tim and Anand Vijh, 1997, Do long-term shareholders benefit from corporate acquisitions? </t>
    </r>
    <r>
      <rPr>
        <i/>
        <sz val="11"/>
        <rFont val="Calibri"/>
        <family val="2"/>
        <scheme val="minor"/>
      </rPr>
      <t xml:space="preserve">Journal of Finance </t>
    </r>
    <r>
      <rPr>
        <sz val="11"/>
        <rFont val="Calibri"/>
        <family val="2"/>
        <scheme val="minor"/>
      </rPr>
      <t xml:space="preserve">52, 1765-1790. </t>
    </r>
  </si>
  <si>
    <t>http://www.jstor.org/stable/pdfplus/2329464.pdf?acceptTC=true</t>
  </si>
  <si>
    <r>
      <t xml:space="preserve">Abarbanell, J.S., and B.J. Bushee, 1998, Abnormal returns to a fundamental analysis strategy, </t>
    </r>
    <r>
      <rPr>
        <i/>
        <sz val="11"/>
        <rFont val="Calibri"/>
        <family val="2"/>
        <scheme val="minor"/>
      </rPr>
      <t>Accounting Review</t>
    </r>
    <r>
      <rPr>
        <sz val="11"/>
        <rFont val="Calibri"/>
        <family val="2"/>
        <scheme val="minor"/>
      </rPr>
      <t xml:space="preserve"> 73, 19-45.</t>
    </r>
  </si>
  <si>
    <t>http://www.jstor.org/stable/248340</t>
  </si>
  <si>
    <r>
      <t xml:space="preserve">Frankel, Richard and Charles Lee, 1998, ``Accounting valuation, market expectation, and cross-sectional stock returns", </t>
    </r>
    <r>
      <rPr>
        <i/>
        <sz val="11"/>
        <rFont val="Calibri"/>
        <family val="2"/>
        <scheme val="minor"/>
      </rPr>
      <t>Journal of Accounting and Economics</t>
    </r>
    <r>
      <rPr>
        <sz val="11"/>
        <rFont val="Calibri"/>
        <family val="2"/>
        <scheme val="minor"/>
      </rPr>
      <t xml:space="preserve"> 25, 283-319. </t>
    </r>
  </si>
  <si>
    <t>http://www.sciencedirect.com/science/article/pii/S0165410198000263</t>
  </si>
  <si>
    <r>
      <t xml:space="preserve">Dichev, Ilia, 1998, Is the risk of bankruptcy a systematic risk? </t>
    </r>
    <r>
      <rPr>
        <i/>
        <sz val="11"/>
        <rFont val="Calibri"/>
        <family val="2"/>
        <scheme val="minor"/>
      </rPr>
      <t>Journal of Finance</t>
    </r>
    <r>
      <rPr>
        <sz val="11"/>
        <rFont val="Calibri"/>
        <family val="2"/>
        <scheme val="minor"/>
      </rPr>
      <t xml:space="preserve"> 53, 1131-1147.</t>
    </r>
  </si>
  <si>
    <t>http://onlinelibrary.wiley.com/doi/10.1111/0022-1082.00046/pdf</t>
  </si>
  <si>
    <r>
      <t>Datar, Vinay, Narayan Naik and Robert Radcliffe, 1998, Liquidity and stock returns: An alternative test,</t>
    </r>
    <r>
      <rPr>
        <i/>
        <sz val="11"/>
        <rFont val="Calibri"/>
        <family val="2"/>
        <scheme val="minor"/>
      </rPr>
      <t xml:space="preserve"> Journal of Financial Markets</t>
    </r>
    <r>
      <rPr>
        <sz val="11"/>
        <rFont val="Calibri"/>
        <family val="2"/>
        <scheme val="minor"/>
      </rPr>
      <t xml:space="preserve"> 1, 203-219. </t>
    </r>
  </si>
  <si>
    <t>http://www.sciencedirect.com/science/article/pii/S1386418197000049</t>
  </si>
  <si>
    <t>Fitted return based on predictive regressions</t>
  </si>
  <si>
    <t xml:space="preserve">Expected portfolio return obtained by projecting historical returns on lagged macro instruments, including term spreads, dividend yield, credit spread and short-term Treasury bill </t>
  </si>
  <si>
    <t>Ferson and Harvey (1999)</t>
  </si>
  <si>
    <r>
      <t xml:space="preserve"> Ferson, Wayne E. and Campbell R. Harvey, 1999, ``Conditioning variables and the cross section of stock returns", </t>
    </r>
    <r>
      <rPr>
        <i/>
        <sz val="11"/>
        <rFont val="Calibri"/>
        <family val="2"/>
        <scheme val="minor"/>
      </rPr>
      <t>Journal of Finance</t>
    </r>
    <r>
      <rPr>
        <sz val="11"/>
        <rFont val="Calibri"/>
        <family val="2"/>
        <scheme val="minor"/>
      </rPr>
      <t xml:space="preserve"> 54, 1325-1360.</t>
    </r>
  </si>
  <si>
    <t>http://www.jstor.org/stable/pdfplus/798007.pdf</t>
  </si>
  <si>
    <r>
      <t xml:space="preserve"> Moskowitz, Tobias J. and Mark Grinblatt, 1999, ``Do industries explain momentum?",</t>
    </r>
    <r>
      <rPr>
        <i/>
        <sz val="11"/>
        <rFont val="Calibri"/>
        <family val="2"/>
        <scheme val="minor"/>
      </rPr>
      <t xml:space="preserve"> Journal of Finance</t>
    </r>
    <r>
      <rPr>
        <sz val="11"/>
        <rFont val="Calibri"/>
        <family val="2"/>
        <scheme val="minor"/>
      </rPr>
      <t xml:space="preserve"> 54, 1249-1290.</t>
    </r>
  </si>
  <si>
    <t>http://www.jstor.org/stable/pdfplus/798005.pdf</t>
  </si>
  <si>
    <r>
      <t xml:space="preserve">Spiess, Katherine and John Affleck-Graves, 1995, The long-run performance of stock returns following debt offerings, </t>
    </r>
    <r>
      <rPr>
        <i/>
        <sz val="11"/>
        <rFont val="Calibri"/>
        <family val="2"/>
        <scheme val="minor"/>
      </rPr>
      <t>Journal of Financial Economics</t>
    </r>
    <r>
      <rPr>
        <sz val="11"/>
        <rFont val="Calibri"/>
        <family val="2"/>
        <scheme val="minor"/>
      </rPr>
      <t xml:space="preserve"> 54, 45-73. </t>
    </r>
  </si>
  <si>
    <t>http://www.sciencedirect.com/science/article/pii/S0304405X99000318</t>
  </si>
  <si>
    <t>Entrepreneur income</t>
  </si>
  <si>
    <t>Proprietary income of entrepreneurs</t>
  </si>
  <si>
    <t>Heaton and Lucas (2000)</t>
  </si>
  <si>
    <r>
      <t xml:space="preserve"> Heaton, John and Deborah Lucas, 2000, ``Portfolio choice and asset prices: The importance of entrepreneurial risk",</t>
    </r>
    <r>
      <rPr>
        <i/>
        <sz val="11"/>
        <rFont val="Calibri"/>
        <family val="2"/>
        <scheme val="minor"/>
      </rPr>
      <t xml:space="preserve"> Journal of Finance</t>
    </r>
    <r>
      <rPr>
        <sz val="11"/>
        <rFont val="Calibri"/>
        <family val="2"/>
        <scheme val="minor"/>
      </rPr>
      <t xml:space="preserve"> 55, 1163-1198.</t>
    </r>
  </si>
  <si>
    <t>http://www.jstor.org/stable/pdfplus/222449.pdf</t>
  </si>
  <si>
    <t>Excess return on a portfolio which long stocks with low past coskewness</t>
  </si>
  <si>
    <t>Harvey and Siddique (2000)</t>
  </si>
  <si>
    <r>
      <t>Harvey, Campbell and Akhtar Siddique, 2000, ``Conditional skewness in asset pricing tests",</t>
    </r>
    <r>
      <rPr>
        <i/>
        <sz val="11"/>
        <rFont val="Calibri"/>
        <family val="2"/>
        <scheme val="minor"/>
      </rPr>
      <t xml:space="preserve"> Journal of Finance</t>
    </r>
    <r>
      <rPr>
        <sz val="11"/>
        <rFont val="Calibri"/>
        <family val="2"/>
        <scheme val="minor"/>
      </rPr>
      <t xml:space="preserve"> 55, 1263-1295.</t>
    </r>
  </si>
  <si>
    <t>http://www.jstor.org/stable/10.2307/222452</t>
  </si>
  <si>
    <r>
      <t xml:space="preserve"> Lee, Charles M.C. and Bhaskaran Swaminathan, 2000, ``Price momentum and trading volume", </t>
    </r>
    <r>
      <rPr>
        <i/>
        <sz val="11"/>
        <rFont val="Calibri"/>
        <family val="2"/>
        <scheme val="minor"/>
      </rPr>
      <t>Journal of Finance</t>
    </r>
    <r>
      <rPr>
        <sz val="11"/>
        <rFont val="Calibri"/>
        <family val="2"/>
        <scheme val="minor"/>
      </rPr>
      <t xml:space="preserve"> 55, 2017-2069.</t>
    </r>
  </si>
  <si>
    <t>http://www.jstor.org/stable/pdfplus/222483.pdf</t>
  </si>
  <si>
    <r>
      <t xml:space="preserve">Asness, Clifford, R. Burt Porter and Ross Stevens, 2000, Predicting stock returns using industry-relative firm characteristics, </t>
    </r>
    <r>
      <rPr>
        <i/>
        <sz val="11"/>
        <rFont val="Calibri"/>
        <family val="2"/>
        <scheme val="minor"/>
      </rPr>
      <t>Working Paper,</t>
    </r>
    <r>
      <rPr>
        <sz val="11"/>
        <rFont val="Calibri"/>
        <family val="2"/>
        <scheme val="minor"/>
      </rPr>
      <t xml:space="preserve"> AQR Capital Management. </t>
    </r>
  </si>
  <si>
    <t>http://papers.ssrn.com/sol3/papers.cfm?abstract_id=213872</t>
  </si>
  <si>
    <r>
      <t>Piotroski, Joseph, 2000, Value investing: The use of historical financial statement information to separate winners from losers,</t>
    </r>
    <r>
      <rPr>
        <i/>
        <sz val="11"/>
        <rFont val="Calibri"/>
        <family val="2"/>
        <scheme val="minor"/>
      </rPr>
      <t xml:space="preserve"> Journal of Accounting Research</t>
    </r>
    <r>
      <rPr>
        <sz val="11"/>
        <rFont val="Calibri"/>
        <family val="2"/>
        <scheme val="minor"/>
      </rPr>
      <t xml:space="preserve"> 38, 1-41. </t>
    </r>
  </si>
  <si>
    <t>http://www.jstor.org/stable/pdfplus/2672906.pdf?acceptTC=true</t>
  </si>
  <si>
    <t>Per capita real consumption growth rate</t>
  </si>
  <si>
    <t>Lettau and Ludvigson (2001)</t>
  </si>
  <si>
    <r>
      <t xml:space="preserve"> Lettau, Martin and Sydney Ludvigson, 2001,  ``Resurrecting the (C)CAPM: A cross-sectional test when risk premia are time-varying", </t>
    </r>
    <r>
      <rPr>
        <i/>
        <sz val="11"/>
        <color theme="1"/>
        <rFont val="Calibri"/>
        <family val="2"/>
        <scheme val="minor"/>
      </rPr>
      <t>Journal of Political Economy</t>
    </r>
    <r>
      <rPr>
        <sz val="11"/>
        <color rgb="FF000000"/>
        <rFont val="Calibri"/>
        <family val="2"/>
        <charset val="1"/>
      </rPr>
      <t xml:space="preserve"> 109, 1238-1287. </t>
    </r>
  </si>
  <si>
    <t>http://www.jstor.org/stable/pdfplus/10.1086/323282.pdf</t>
  </si>
  <si>
    <t>Consumption-wealth ratio</t>
  </si>
  <si>
    <t>Proxied by a weighted average of human and nonhuman wealth</t>
  </si>
  <si>
    <r>
      <t xml:space="preserve"> Chordia, Tarun, Avanidhar Subrahmanyam and V. Ravi Anshuman, 2001, ``Trading activity and expected stock returns",</t>
    </r>
    <r>
      <rPr>
        <i/>
        <sz val="11"/>
        <color theme="1"/>
        <rFont val="Calibri"/>
        <family val="2"/>
        <scheme val="minor"/>
      </rPr>
      <t xml:space="preserve"> Journal of Financial Economics </t>
    </r>
    <r>
      <rPr>
        <sz val="11"/>
        <color rgb="FF000000"/>
        <rFont val="Calibri"/>
        <family val="2"/>
        <charset val="1"/>
      </rPr>
      <t xml:space="preserve">59, 3-32. </t>
    </r>
  </si>
  <si>
    <t>http://www.sciencedirect.com/science/article/pii/S0304405X00000805#</t>
  </si>
  <si>
    <r>
      <t xml:space="preserve"> Lamont, Owen, Christopher Polk and Jesus Saa-Requejo, 2001, ``Financial constraints and stock returns", </t>
    </r>
    <r>
      <rPr>
        <i/>
        <sz val="11"/>
        <color theme="1"/>
        <rFont val="Calibri"/>
        <family val="2"/>
        <scheme val="minor"/>
      </rPr>
      <t>Review of Financial Studies</t>
    </r>
    <r>
      <rPr>
        <sz val="11"/>
        <color rgb="FF000000"/>
        <rFont val="Calibri"/>
        <family val="2"/>
        <charset val="1"/>
      </rPr>
      <t xml:space="preserve"> 14, 529-554. </t>
    </r>
  </si>
  <si>
    <t>http://www.jstor.org/stable/pdfplus/2696750.pdf</t>
  </si>
  <si>
    <t>Straddle return</t>
  </si>
  <si>
    <t>Lookback straddles' returns constructed based on option prices</t>
  </si>
  <si>
    <t>Fung and Hsieh (2001)</t>
  </si>
  <si>
    <r>
      <t xml:space="preserve">Fung, William and David Hsieh, 2001, ``The risk in hedge fund strategies: Theory and evidence from trend followers", </t>
    </r>
    <r>
      <rPr>
        <i/>
        <sz val="11"/>
        <color theme="1"/>
        <rFont val="Calibri"/>
        <family val="2"/>
        <scheme val="minor"/>
      </rPr>
      <t xml:space="preserve">Review of Financial Studies </t>
    </r>
    <r>
      <rPr>
        <sz val="11"/>
        <color rgb="FF000000"/>
        <rFont val="Calibri"/>
        <family val="2"/>
        <charset val="1"/>
      </rPr>
      <t xml:space="preserve">14, 313-341. </t>
    </r>
  </si>
  <si>
    <t>http://www.jstor.org/stable/10.2307/2696743</t>
  </si>
  <si>
    <r>
      <t xml:space="preserve">Barber, Brad, Reuven Lehavy, Maureen McNichols and Brett Trueman, 2001, Can investors profit from the prophets? Security analyst recommendations and stock returns, </t>
    </r>
    <r>
      <rPr>
        <i/>
        <sz val="11"/>
        <color theme="1"/>
        <rFont val="Calibri"/>
        <family val="2"/>
        <scheme val="minor"/>
      </rPr>
      <t>Journal of Finance</t>
    </r>
    <r>
      <rPr>
        <sz val="11"/>
        <color rgb="FF000000"/>
        <rFont val="Calibri"/>
        <family val="2"/>
        <charset val="1"/>
      </rPr>
      <t xml:space="preserve"> 56, 531-563. </t>
    </r>
  </si>
  <si>
    <t>http://onlinelibrary.wiley.com/doi/10.1111/0022-1082.00336/abstract</t>
  </si>
  <si>
    <r>
      <t xml:space="preserve">Dichev, Ilia and Joseph Piotroski, 2001, The long-run stock returns following bond ratings changes, </t>
    </r>
    <r>
      <rPr>
        <i/>
        <sz val="11"/>
        <color theme="1"/>
        <rFont val="Calibri"/>
        <family val="2"/>
        <scheme val="minor"/>
      </rPr>
      <t xml:space="preserve">Journal of Finance </t>
    </r>
    <r>
      <rPr>
        <sz val="11"/>
        <color rgb="FF000000"/>
        <rFont val="Calibri"/>
        <family val="2"/>
        <charset val="1"/>
      </rPr>
      <t xml:space="preserve">56,173-203. </t>
    </r>
  </si>
  <si>
    <t>http://onlinelibrary.wiley.com/doi/10.1111/0022-1082.00322/abstract</t>
  </si>
  <si>
    <r>
      <t>Elgers, Pieter, May Lo and Ray Pfeiffer, 2001, Delayed security price adjustments to financial analysts' forecasts of annual earnings,</t>
    </r>
    <r>
      <rPr>
        <i/>
        <sz val="11"/>
        <color theme="1"/>
        <rFont val="Calibri"/>
        <family val="2"/>
        <scheme val="minor"/>
      </rPr>
      <t xml:space="preserve"> Accounting Review</t>
    </r>
    <r>
      <rPr>
        <sz val="11"/>
        <color rgb="FF000000"/>
        <rFont val="Calibri"/>
        <family val="2"/>
        <charset val="1"/>
      </rPr>
      <t xml:space="preserve"> 76, 613-632.</t>
    </r>
  </si>
  <si>
    <t>http://www.jstor.org/stable/pdfplus/3068929.pdf?acceptTC=true</t>
  </si>
  <si>
    <r>
      <t>Gompers, Paul and Andrew Metrick, 2001, Institutional investors and equity prices,</t>
    </r>
    <r>
      <rPr>
        <i/>
        <sz val="11"/>
        <color theme="1"/>
        <rFont val="Calibri"/>
        <family val="2"/>
        <scheme val="minor"/>
      </rPr>
      <t xml:space="preserve"> Quarterly Journal of Economics</t>
    </r>
    <r>
      <rPr>
        <sz val="11"/>
        <color rgb="FF000000"/>
        <rFont val="Calibri"/>
        <family val="2"/>
        <charset val="1"/>
      </rPr>
      <t xml:space="preserve">, 116, 229-259. </t>
    </r>
  </si>
  <si>
    <t>http://qje.oxfordjournals.org/content/116/1/229.abstract</t>
  </si>
  <si>
    <t>Dittmar (2002)</t>
  </si>
  <si>
    <r>
      <t xml:space="preserve"> Dittmar, Robert F., 2002, ``Nonlinear pricing kernels, kurtosis preference, and evidence from the cross section of equity returns",</t>
    </r>
    <r>
      <rPr>
        <i/>
        <sz val="11"/>
        <rFont val="Calibri"/>
        <family val="2"/>
        <scheme val="minor"/>
      </rPr>
      <t xml:space="preserve"> Journal of Finance</t>
    </r>
    <r>
      <rPr>
        <sz val="11"/>
        <rFont val="Calibri"/>
        <family val="2"/>
        <scheme val="minor"/>
      </rPr>
      <t xml:space="preserve"> 57, 369-403. </t>
    </r>
  </si>
  <si>
    <t>http://www.jstor.org/stable/pdfplus/2697843.pdf</t>
  </si>
  <si>
    <t>Squared equity index return</t>
  </si>
  <si>
    <t>Labor income growth</t>
  </si>
  <si>
    <t>Smoothed labor income growth rate</t>
  </si>
  <si>
    <t>Squared labor income growth</t>
  </si>
  <si>
    <t>Squared smoothed labor income growth rate</t>
  </si>
  <si>
    <r>
      <t xml:space="preserve"> Griffin, John M. and Michael L. Lemmon, 2002, ``Book-to-market equity, distress risk, and stock returns", </t>
    </r>
    <r>
      <rPr>
        <i/>
        <sz val="11"/>
        <rFont val="Calibri"/>
        <family val="2"/>
        <scheme val="minor"/>
      </rPr>
      <t>Journal of Finance</t>
    </r>
    <r>
      <rPr>
        <sz val="11"/>
        <rFont val="Calibri"/>
        <family val="2"/>
        <scheme val="minor"/>
      </rPr>
      <t xml:space="preserve"> 57, 2317-2336. </t>
    </r>
  </si>
  <si>
    <t>http://www.jstor.org/stable/pdfplus/3094513.pdf</t>
  </si>
  <si>
    <t>Individual behavioral</t>
  </si>
  <si>
    <r>
      <t xml:space="preserve"> Diether, Karl B., Christopher J. Malloy and Anna Scherbina, 2002, ``Differences of opinion and the cross section of stock returns", </t>
    </r>
    <r>
      <rPr>
        <i/>
        <sz val="11"/>
        <rFont val="Calibri"/>
        <family val="2"/>
        <scheme val="minor"/>
      </rPr>
      <t xml:space="preserve">Journal of Finance </t>
    </r>
    <r>
      <rPr>
        <sz val="11"/>
        <rFont val="Calibri"/>
        <family val="2"/>
        <scheme val="minor"/>
      </rPr>
      <t xml:space="preserve">57, 2113-2141. </t>
    </r>
  </si>
  <si>
    <t>http://www.jstor.org/stable/pdfplus/3094506.pdf</t>
  </si>
  <si>
    <r>
      <t xml:space="preserve"> Chen, Joseph, Harrison Hong and Jeremy C. Stein, 2002, ``Breadth of ownership and stock returns", </t>
    </r>
    <r>
      <rPr>
        <i/>
        <sz val="11"/>
        <color theme="1"/>
        <rFont val="Calibri"/>
        <family val="2"/>
        <scheme val="minor"/>
      </rPr>
      <t>Journal of Financial Economics</t>
    </r>
    <r>
      <rPr>
        <sz val="11"/>
        <color rgb="FF000000"/>
        <rFont val="Calibri"/>
        <family val="2"/>
        <charset val="1"/>
      </rPr>
      <t xml:space="preserve"> 66, 171-205. </t>
    </r>
  </si>
  <si>
    <t>http://www.sciencedirect.com/science/article/pii/S0304405X02002234#</t>
  </si>
  <si>
    <r>
      <t xml:space="preserve"> Easley, David, Soeren Hvidkjaer and Maureen O'Hara, 2002, ``Is information risk a determinant of asset returns", </t>
    </r>
    <r>
      <rPr>
        <i/>
        <sz val="11"/>
        <color theme="1"/>
        <rFont val="Calibri"/>
        <family val="2"/>
        <scheme val="minor"/>
      </rPr>
      <t>Journal of Finance</t>
    </r>
    <r>
      <rPr>
        <sz val="11"/>
        <color rgb="FF000000"/>
        <rFont val="Calibri"/>
        <family val="2"/>
        <charset val="1"/>
      </rPr>
      <t xml:space="preserve"> 57, 2185-2221.</t>
    </r>
  </si>
  <si>
    <t>http://www.jstor.org/stable/pdfplus/3094509.pdf</t>
  </si>
  <si>
    <r>
      <t xml:space="preserve"> Jones, Charles M and Owen A Lamont, 2002, ``Short-sale constraints and stock returns", </t>
    </r>
    <r>
      <rPr>
        <i/>
        <sz val="11"/>
        <color theme="1"/>
        <rFont val="Calibri"/>
        <family val="2"/>
        <scheme val="minor"/>
      </rPr>
      <t xml:space="preserve">Journal of Financial Economics </t>
    </r>
    <r>
      <rPr>
        <sz val="11"/>
        <color rgb="FF000000"/>
        <rFont val="Calibri"/>
        <family val="2"/>
        <charset val="1"/>
      </rPr>
      <t xml:space="preserve">66, 207-239. </t>
    </r>
  </si>
  <si>
    <t>http://www.sciencedirect.com/science/article/pii/S0304405X02002246</t>
  </si>
  <si>
    <r>
      <t xml:space="preserve">Penman, Stephen and Xiao-jun Zhang, 2002, Modeling sustainable earings and P/E ratios with financial statement analysis, </t>
    </r>
    <r>
      <rPr>
        <i/>
        <sz val="11"/>
        <color theme="1"/>
        <rFont val="Calibri"/>
        <family val="2"/>
        <scheme val="minor"/>
      </rPr>
      <t>Working Paper</t>
    </r>
    <r>
      <rPr>
        <sz val="11"/>
        <color rgb="FF000000"/>
        <rFont val="Calibri"/>
        <family val="2"/>
        <charset val="1"/>
      </rPr>
      <t xml:space="preserve">, Columbia University. </t>
    </r>
  </si>
  <si>
    <t>http://papers.ssrn.com/sol3/papers.cfm?abstract_id=318967&amp;download=yes</t>
  </si>
  <si>
    <t>Market illiquidity</t>
  </si>
  <si>
    <t>Average over the year of the daily ratio of the stock's absolute return to its dollar trading volume</t>
  </si>
  <si>
    <t>Amihud (2002)</t>
  </si>
  <si>
    <r>
      <t xml:space="preserve">Amihud, Yakov, 2002, Illiquidity and stock returns: cross-section and time-series effects, </t>
    </r>
    <r>
      <rPr>
        <i/>
        <sz val="11"/>
        <color theme="1"/>
        <rFont val="Calibri"/>
        <family val="2"/>
        <scheme val="minor"/>
      </rPr>
      <t xml:space="preserve">Journal of Financial Markets </t>
    </r>
    <r>
      <rPr>
        <sz val="11"/>
        <color rgb="FF000000"/>
        <rFont val="Calibri"/>
        <family val="2"/>
        <charset val="1"/>
      </rPr>
      <t xml:space="preserve">5, 31-56. </t>
    </r>
  </si>
  <si>
    <t>http://www.sciencedirect.com/science/article/pii/S1386418101000246</t>
  </si>
  <si>
    <t>GDP growth news</t>
  </si>
  <si>
    <t>GDP growth news obtained from predictive regressions on lagged equity and fixed-income portfolios</t>
  </si>
  <si>
    <t>Vassalou (2003)</t>
  </si>
  <si>
    <r>
      <t xml:space="preserve"> Vassalou, Maria, 2003, ``News related to future GDP growth as a risk factor in equity returns", </t>
    </r>
    <r>
      <rPr>
        <i/>
        <sz val="11"/>
        <color theme="1"/>
        <rFont val="Calibri"/>
        <family val="2"/>
        <scheme val="minor"/>
      </rPr>
      <t>Journal of Financial Economics</t>
    </r>
    <r>
      <rPr>
        <sz val="11"/>
        <color rgb="FF000000"/>
        <rFont val="Calibri"/>
        <family val="2"/>
        <charset val="1"/>
      </rPr>
      <t xml:space="preserve"> 68, 46-73. </t>
    </r>
  </si>
  <si>
    <t>http://www.sciencedirect.com/science/article/pii/S0304405X02002489#</t>
  </si>
  <si>
    <t>Market liquidity</t>
  </si>
  <si>
    <t>Aggregated liquidity based on firm future excess stock return regressed on current signed excess return times trading volume</t>
  </si>
  <si>
    <t>Pastor and Stambaugh (2003)</t>
  </si>
  <si>
    <r>
      <t xml:space="preserve"> Pastor, Lubos and Robert F Stambaugh, 2003, ``Liquidity risk and expected stock returns", </t>
    </r>
    <r>
      <rPr>
        <i/>
        <sz val="11"/>
        <color theme="1"/>
        <rFont val="Calibri"/>
        <family val="2"/>
        <scheme val="minor"/>
      </rPr>
      <t>Journal of Political Economy</t>
    </r>
    <r>
      <rPr>
        <sz val="11"/>
        <color rgb="FF000000"/>
        <rFont val="Calibri"/>
        <family val="2"/>
        <charset val="1"/>
      </rPr>
      <t xml:space="preserve"> 111, 643-685. </t>
    </r>
  </si>
  <si>
    <t>http://pages.stern.nyu.edu/~lpederse/courses/LAP/papers/TransactionCosts/PastorStam.pdf</t>
  </si>
  <si>
    <r>
      <t xml:space="preserve"> Ali, Ashiq, Lee-Seok Hwang and Mark A. Trombley, 2003, ``Arbitrage risk and the book-to-market anomaly", </t>
    </r>
    <r>
      <rPr>
        <i/>
        <sz val="11"/>
        <color theme="1"/>
        <rFont val="Calibri"/>
        <family val="2"/>
        <scheme val="minor"/>
      </rPr>
      <t>Journal of Financial Economics</t>
    </r>
    <r>
      <rPr>
        <sz val="11"/>
        <color rgb="FF000000"/>
        <rFont val="Calibri"/>
        <family val="2"/>
        <charset val="1"/>
      </rPr>
      <t xml:space="preserve"> 69, 355-373. </t>
    </r>
  </si>
  <si>
    <t>http://www.sciencedirect.com/science/article/pii/S0304405X03001168</t>
  </si>
  <si>
    <r>
      <t xml:space="preserve"> Gompers, Paul, Joy Ishii and Andrew Metrick, 2003, ``Corporate governance and equity prices", </t>
    </r>
    <r>
      <rPr>
        <i/>
        <sz val="11"/>
        <color theme="1"/>
        <rFont val="Calibri"/>
        <family val="2"/>
        <scheme val="minor"/>
      </rPr>
      <t>Quarterly Journal of Economics</t>
    </r>
    <r>
      <rPr>
        <sz val="11"/>
        <color rgb="FF000000"/>
        <rFont val="Calibri"/>
        <family val="2"/>
        <charset val="1"/>
      </rPr>
      <t xml:space="preserve"> 118, 107-155. </t>
    </r>
  </si>
  <si>
    <t>http://www.jstor.org/stable/pdfplus/25053900.pdf</t>
  </si>
  <si>
    <r>
      <t xml:space="preserve">Doyle, Jeffrey, Russell Lundholm and Mark Soliman, 2003, The predictive value of expenses excluded from pro forma earnings, </t>
    </r>
    <r>
      <rPr>
        <i/>
        <sz val="11"/>
        <color theme="1"/>
        <rFont val="Calibri"/>
        <family val="2"/>
        <scheme val="minor"/>
      </rPr>
      <t>Review of Accounting Studies</t>
    </r>
    <r>
      <rPr>
        <sz val="11"/>
        <color rgb="FF000000"/>
        <rFont val="Calibri"/>
        <family val="2"/>
        <charset val="1"/>
      </rPr>
      <t xml:space="preserve"> 8, 145-174. </t>
    </r>
  </si>
  <si>
    <t>http://link.springer.com/content/pdf/10.1023%2FA%3A1024472210359.pdf</t>
  </si>
  <si>
    <r>
      <t xml:space="preserve">Fairfield, Patricia, Scott Whisenant and Teri Lombardi Yohn, 2003, Accrued earnings and growth: implications for future profitability and market mispricing, </t>
    </r>
    <r>
      <rPr>
        <i/>
        <sz val="11"/>
        <color theme="1"/>
        <rFont val="Calibri"/>
        <family val="2"/>
        <scheme val="minor"/>
      </rPr>
      <t>Accounting Review</t>
    </r>
    <r>
      <rPr>
        <sz val="11"/>
        <color rgb="FF000000"/>
        <rFont val="Calibri"/>
        <family val="2"/>
        <charset val="1"/>
      </rPr>
      <t xml:space="preserve"> 78, 353-371. </t>
    </r>
  </si>
  <si>
    <t>http://www.jstor.org/stable/pdfplus/3203307.pdf?acceptTC=true</t>
  </si>
  <si>
    <r>
      <t xml:space="preserve">Rajgopal, Shivaram, Terry Shevlin and Mohan Venkatachalam, 2012, Does the stock market fully appreciate the implications of leading indicators for future earnings? Evidence from order backlog, </t>
    </r>
    <r>
      <rPr>
        <i/>
        <sz val="11"/>
        <color theme="1"/>
        <rFont val="Calibri"/>
        <family val="2"/>
        <scheme val="minor"/>
      </rPr>
      <t xml:space="preserve">Review of Accounting Studies </t>
    </r>
    <r>
      <rPr>
        <sz val="11"/>
        <color rgb="FF000000"/>
        <rFont val="Calibri"/>
        <family val="2"/>
        <charset val="1"/>
      </rPr>
      <t xml:space="preserve">8, 461-492. </t>
    </r>
  </si>
  <si>
    <t>http://link.springer.com/content/pdf/10.1023%2FA%3A1027364031775.pdf</t>
  </si>
  <si>
    <r>
      <t>Watkins, Boyce, 2003, Riding the wave of sentiment: An analysis of return consistency as a predictor of future returns,</t>
    </r>
    <r>
      <rPr>
        <i/>
        <sz val="11"/>
        <color theme="1"/>
        <rFont val="Calibri"/>
        <family val="2"/>
        <scheme val="minor"/>
      </rPr>
      <t xml:space="preserve"> Journal of Behavioral Finance</t>
    </r>
    <r>
      <rPr>
        <sz val="11"/>
        <color rgb="FF000000"/>
        <rFont val="Calibri"/>
        <family val="2"/>
        <charset val="1"/>
      </rPr>
      <t xml:space="preserve"> 4, 191-200.  </t>
    </r>
  </si>
  <si>
    <t>http://www.tandfonline.com/doi/pdf/10.1207/s15427579jpfm0404_2</t>
  </si>
  <si>
    <t>Idiosyncratic consumption</t>
  </si>
  <si>
    <t>Cross-sectional consumption growth variance</t>
  </si>
  <si>
    <t>Jacobs and Wang (2004)</t>
  </si>
  <si>
    <r>
      <t xml:space="preserve"> Jacobs, Kris and Kevin Q. Wang, 2004, ``Idiosyncratic consumption risk and the cross section of asset returns", </t>
    </r>
    <r>
      <rPr>
        <i/>
        <sz val="11"/>
        <color theme="1"/>
        <rFont val="Calibri"/>
        <family val="2"/>
        <scheme val="minor"/>
      </rPr>
      <t>Journal of Finance</t>
    </r>
    <r>
      <rPr>
        <sz val="11"/>
        <color rgb="FF000000"/>
        <rFont val="Calibri"/>
        <family val="2"/>
        <charset val="1"/>
      </rPr>
      <t xml:space="preserve"> 59, 2211-2252.</t>
    </r>
  </si>
  <si>
    <t>http://www.jstor.org/stable/pdfplus/3694822.pdf</t>
  </si>
  <si>
    <t>Cash flow news</t>
  </si>
  <si>
    <t>News about future market cash flow</t>
  </si>
  <si>
    <t>American Economic Review</t>
  </si>
  <si>
    <t>Campbell and Vuolteenaho (2004)</t>
  </si>
  <si>
    <r>
      <t xml:space="preserve"> Campbell, John Y. and Tuomo Vuolteenaho, 2004, ``Bad beta, good beta", </t>
    </r>
    <r>
      <rPr>
        <i/>
        <sz val="11"/>
        <color theme="1"/>
        <rFont val="Calibri"/>
        <family val="2"/>
        <scheme val="minor"/>
      </rPr>
      <t>American Economic Review</t>
    </r>
    <r>
      <rPr>
        <sz val="11"/>
        <color rgb="FF000000"/>
        <rFont val="Calibri"/>
        <family val="2"/>
        <charset val="1"/>
      </rPr>
      <t xml:space="preserve"> 94, 1249-1275. </t>
    </r>
  </si>
  <si>
    <t>http://www.aeaweb.org/articles.php?doi=10.1257/0002828043052240</t>
  </si>
  <si>
    <t>Discount rate news</t>
  </si>
  <si>
    <t>News about future market discount rate</t>
  </si>
  <si>
    <t>Vanden (2004)</t>
  </si>
  <si>
    <r>
      <t xml:space="preserve"> Vanden, Joel M., 2004, ``Options trading and the CAPM", </t>
    </r>
    <r>
      <rPr>
        <i/>
        <sz val="11"/>
        <color theme="1"/>
        <rFont val="Calibri"/>
        <family val="2"/>
        <scheme val="minor"/>
      </rPr>
      <t>Review of Financial Studies</t>
    </r>
    <r>
      <rPr>
        <sz val="11"/>
        <color rgb="FF000000"/>
        <rFont val="Calibri"/>
        <family val="2"/>
        <charset val="1"/>
      </rPr>
      <t xml:space="preserve"> 17, 207-238. </t>
    </r>
  </si>
  <si>
    <t>http://www.jstor.org/stable/pdfplus/1262673.pdf</t>
  </si>
  <si>
    <t>Index option returns</t>
  </si>
  <si>
    <t>Return on S\&amp;P 500 index option</t>
  </si>
  <si>
    <t>Default risk</t>
  </si>
  <si>
    <t>Firm default likelihood using Merton's option pricing model</t>
  </si>
  <si>
    <t xml:space="preserve">Common financial </t>
  </si>
  <si>
    <t>Vassalou and Xing (2004)</t>
  </si>
  <si>
    <r>
      <t xml:space="preserve"> Vassalou, Maria and Yuhang Xing, 2004, ``Default risk in equity returns", </t>
    </r>
    <r>
      <rPr>
        <i/>
        <sz val="11"/>
        <color theme="1"/>
        <rFont val="Calibri"/>
        <family val="2"/>
        <scheme val="minor"/>
      </rPr>
      <t xml:space="preserve">Journal of Finance </t>
    </r>
    <r>
      <rPr>
        <sz val="11"/>
        <color rgb="FF000000"/>
        <rFont val="Calibri"/>
        <family val="2"/>
        <charset val="1"/>
      </rPr>
      <t>2004, 831-868.</t>
    </r>
  </si>
  <si>
    <t>http://www.jstor.org/stable/pdfplus/3694915.pdf</t>
  </si>
  <si>
    <t>Real interest rate</t>
  </si>
  <si>
    <t>Real interest rates extracted from a time-series model of bond yields and expected inflation</t>
  </si>
  <si>
    <t>Brennan, Wang and Xia (2004)</t>
  </si>
  <si>
    <r>
      <t xml:space="preserve"> Brennan, Michael J., Ashley W. Wang and Yihong Xia, 2004, ``Estimation and test of a simple model of intertemporal capital asset pricing", </t>
    </r>
    <r>
      <rPr>
        <i/>
        <sz val="11"/>
        <rFont val="Calibri"/>
        <family val="2"/>
        <scheme val="minor"/>
      </rPr>
      <t>Journal of Finance</t>
    </r>
    <r>
      <rPr>
        <sz val="11"/>
        <rFont val="Calibri"/>
        <family val="2"/>
        <scheme val="minor"/>
      </rPr>
      <t xml:space="preserve"> 59, 1743-1775. </t>
    </r>
  </si>
  <si>
    <t>http://www.jstor.org/stable/pdfplus/3694877.pdf</t>
  </si>
  <si>
    <t>Maximum Sharpe ratio portfolio</t>
  </si>
  <si>
    <t xml:space="preserve"> Maximum Sharpe ratio portfolio extracted from a time-series model of bond yields and expected inflation</t>
  </si>
  <si>
    <t>Return reversals at the style level</t>
  </si>
  <si>
    <t>Zero-investment portfolios sorted based on past return performance at the style level</t>
  </si>
  <si>
    <t>Teo and Woo (2004)</t>
  </si>
  <si>
    <r>
      <t xml:space="preserve"> Teo, Melvyn and Sung-Jun Woo, 2004, ``Style effects in the cross-section of stock returns", </t>
    </r>
    <r>
      <rPr>
        <i/>
        <sz val="11"/>
        <color theme="1"/>
        <rFont val="Calibri"/>
        <family val="2"/>
        <scheme val="minor"/>
      </rPr>
      <t>Journal of Financial Economics</t>
    </r>
    <r>
      <rPr>
        <sz val="11"/>
        <color rgb="FF000000"/>
        <rFont val="Calibri"/>
        <family val="2"/>
        <charset val="1"/>
      </rPr>
      <t xml:space="preserve"> 74, 367-398. </t>
    </r>
  </si>
  <si>
    <t>http://www.sciencedirect.com/science/article/pii/S0304405X04000753#</t>
  </si>
  <si>
    <r>
      <t xml:space="preserve">Eberhart, Allan, William Maxwell and Akhtar Siddique, 2004, An examination of long-term abnormal stock returns and operating performance following R&amp;D increases, </t>
    </r>
    <r>
      <rPr>
        <i/>
        <sz val="11"/>
        <color theme="1"/>
        <rFont val="Calibri"/>
        <family val="2"/>
        <scheme val="minor"/>
      </rPr>
      <t>Journal of Finance</t>
    </r>
    <r>
      <rPr>
        <sz val="11"/>
        <color rgb="FF000000"/>
        <rFont val="Calibri"/>
        <family val="2"/>
        <charset val="1"/>
      </rPr>
      <t xml:space="preserve"> 59, 623-650. </t>
    </r>
  </si>
  <si>
    <t>http://onlinelibrary.wiley.com/doi/10.1111/j.1540-6261.2004.00644.x/abstract</t>
  </si>
  <si>
    <r>
      <t>George, Thomas and Chuan-yang Hwang, 2004, The 52-week high and momentum investing,</t>
    </r>
    <r>
      <rPr>
        <i/>
        <sz val="11"/>
        <color theme="1"/>
        <rFont val="Calibri"/>
        <family val="2"/>
        <scheme val="minor"/>
      </rPr>
      <t xml:space="preserve"> Journal of Finance </t>
    </r>
    <r>
      <rPr>
        <sz val="11"/>
        <color rgb="FF000000"/>
        <rFont val="Calibri"/>
        <family val="2"/>
        <charset val="1"/>
      </rPr>
      <t xml:space="preserve">5, 2145-2176.  </t>
    </r>
  </si>
  <si>
    <t>http://onlinelibrary.wiley.com/doi/10.1111/j.1540-6261.2004.00695.x/full</t>
  </si>
  <si>
    <r>
      <t>Jegadeesh, Narasimhan, Joonghyuk Kim, Suan Krische and Charles Lee, 2004, Analyzing the analysts: When do recommendations add value?</t>
    </r>
    <r>
      <rPr>
        <i/>
        <sz val="11"/>
        <color theme="1"/>
        <rFont val="Calibri"/>
        <family val="2"/>
        <scheme val="minor"/>
      </rPr>
      <t xml:space="preserve"> Journal of Finance</t>
    </r>
    <r>
      <rPr>
        <sz val="11"/>
        <color rgb="FF000000"/>
        <rFont val="Calibri"/>
        <family val="2"/>
        <charset val="1"/>
      </rPr>
      <t xml:space="preserve"> 59, 1083-1124. </t>
    </r>
  </si>
  <si>
    <t>http://onlinelibrary.wiley.com/doi/10.1111/j.1540-6261.2004.00657.x/pdf</t>
  </si>
  <si>
    <r>
      <t xml:space="preserve">Ofek, Eli, Matthew Richardson and Robert Whitelaw, 2004, Limited arbitrage and short sales restrictions: evidence from the options markets, </t>
    </r>
    <r>
      <rPr>
        <i/>
        <sz val="11"/>
        <color theme="1"/>
        <rFont val="Calibri"/>
        <family val="2"/>
        <scheme val="minor"/>
      </rPr>
      <t>Journal of Financial Economics</t>
    </r>
    <r>
      <rPr>
        <sz val="11"/>
        <color rgb="FF000000"/>
        <rFont val="Calibri"/>
        <family val="2"/>
        <charset val="1"/>
      </rPr>
      <t xml:space="preserve"> 74, 305-342. </t>
    </r>
  </si>
  <si>
    <t>http://www.sciencedirect.com/science/article/pii/S0304405X04000662</t>
  </si>
  <si>
    <r>
      <t>Titman, Sheridan, John Wei and Feixue Xie, 2004, Capital investments and stock returns,</t>
    </r>
    <r>
      <rPr>
        <i/>
        <sz val="11"/>
        <color theme="1"/>
        <rFont val="Calibri"/>
        <family val="2"/>
        <scheme val="minor"/>
      </rPr>
      <t xml:space="preserve"> Journal of Financial and Quantitative Analysis</t>
    </r>
    <r>
      <rPr>
        <sz val="11"/>
        <color rgb="FF000000"/>
        <rFont val="Calibri"/>
        <family val="2"/>
        <charset val="1"/>
      </rPr>
      <t xml:space="preserve"> 39, 677-700.</t>
    </r>
  </si>
  <si>
    <t>http://www.jstor.org/stable/pdfplus/30031881.pdf?acceptTC=true</t>
  </si>
  <si>
    <t>Long-horizon consumption growth</t>
  </si>
  <si>
    <t xml:space="preserve"> Three-year consumption growth rate</t>
  </si>
  <si>
    <t>Parker and Julliard (2005)</t>
  </si>
  <si>
    <r>
      <t xml:space="preserve"> Parker, Jonathan A. and Christian Julliard, 2005, ``Consumption risk and the cross section of expected returns", </t>
    </r>
    <r>
      <rPr>
        <i/>
        <sz val="11"/>
        <color theme="1"/>
        <rFont val="Calibri"/>
        <family val="2"/>
        <scheme val="minor"/>
      </rPr>
      <t>Journal of Political Economy</t>
    </r>
    <r>
      <rPr>
        <sz val="11"/>
        <color rgb="FF000000"/>
        <rFont val="Calibri"/>
        <family val="2"/>
        <charset val="1"/>
      </rPr>
      <t xml:space="preserve"> 113, 186-222. </t>
    </r>
  </si>
  <si>
    <t>http://bbs.cenet.org.cn/uploadimages/200531610275968043.pdf</t>
  </si>
  <si>
    <t>Long run consumption</t>
  </si>
  <si>
    <t>Cash flow risk measured by cointegration residual with aggregate consumption</t>
  </si>
  <si>
    <t>Bansal, Dittmar and Lundblad (2005)</t>
  </si>
  <si>
    <r>
      <t xml:space="preserve"> Bansal, Ravi, Robert F. Dittmar and Christian T. Lundblad, 2005, ``Consumption, dividends, and the cross section of equity returns'',</t>
    </r>
    <r>
      <rPr>
        <i/>
        <sz val="11"/>
        <color theme="1"/>
        <rFont val="Calibri"/>
        <family val="2"/>
        <scheme val="minor"/>
      </rPr>
      <t xml:space="preserve"> Journal of Finance</t>
    </r>
    <r>
      <rPr>
        <sz val="11"/>
        <color rgb="FF000000"/>
        <rFont val="Calibri"/>
        <family val="2"/>
        <charset val="1"/>
      </rPr>
      <t xml:space="preserve"> 60, 1639-1672. </t>
    </r>
  </si>
  <si>
    <t>http://www.jstor.org/stable/pdfplus/3694850.pdf</t>
  </si>
  <si>
    <t>Housing price ratio</t>
  </si>
  <si>
    <t>Ratio of housing to human wealth</t>
  </si>
  <si>
    <t>Lustig and Nieuwerburgh (2005)</t>
  </si>
  <si>
    <r>
      <t xml:space="preserve"> Lustig, Hanno N. and Stijn G. Van Neiuwerburgh, 2005, ``Housing collateral, consumption insurance, and risk premia: An empirical perspective", </t>
    </r>
    <r>
      <rPr>
        <i/>
        <sz val="11"/>
        <color theme="1"/>
        <rFont val="Calibri"/>
        <family val="2"/>
        <scheme val="minor"/>
      </rPr>
      <t>Journal of Finance</t>
    </r>
    <r>
      <rPr>
        <sz val="11"/>
        <color rgb="FF000000"/>
        <rFont val="Calibri"/>
        <family val="2"/>
        <charset val="1"/>
      </rPr>
      <t xml:space="preserve"> 60, 1167-1219. </t>
    </r>
  </si>
  <si>
    <t>http://www.jstor.org/stable/pdfplus/3694924.pdf</t>
  </si>
  <si>
    <r>
      <t>Cremers, K.J. Martijn and Vinay B. Nair, 2005, ``Governance Mechanisms and equity prices",</t>
    </r>
    <r>
      <rPr>
        <i/>
        <sz val="11"/>
        <rFont val="Calibri"/>
        <family val="2"/>
        <scheme val="minor"/>
      </rPr>
      <t xml:space="preserve"> Journal of Finance</t>
    </r>
    <r>
      <rPr>
        <sz val="11"/>
        <rFont val="Calibri"/>
        <family val="2"/>
        <scheme val="minor"/>
      </rPr>
      <t xml:space="preserve"> 60, 2859-2894. </t>
    </r>
  </si>
  <si>
    <t>http://www.jstor.org/stable/pdfplus/3694806.pdf</t>
  </si>
  <si>
    <r>
      <t xml:space="preserve"> Acharya, Viral V. and Lasse Heje Pedersen, 2005, ``Asset pricing with liquidity risk", </t>
    </r>
    <r>
      <rPr>
        <i/>
        <sz val="11"/>
        <color theme="1"/>
        <rFont val="Calibri"/>
        <family val="2"/>
        <scheme val="minor"/>
      </rPr>
      <t>Journal of Financial Economics</t>
    </r>
    <r>
      <rPr>
        <sz val="11"/>
        <color rgb="FF000000"/>
        <rFont val="Calibri"/>
        <family val="2"/>
        <charset val="1"/>
      </rPr>
      <t xml:space="preserve"> 77, 375-410.</t>
    </r>
  </si>
  <si>
    <t>http://www.sciencedirect.com/science/article/pii/S0304405X05000334</t>
  </si>
  <si>
    <t xml:space="preserve"> Value-weighted individual stock illiquidity as defined in Amihud (2002) </t>
  </si>
  <si>
    <r>
      <t xml:space="preserve"> Hou, Kewei and Tobias J. Moskowitz, 2005, ``Market frictions, price delay, and the cross-section of expected returns", </t>
    </r>
    <r>
      <rPr>
        <i/>
        <sz val="11"/>
        <color theme="1"/>
        <rFont val="Calibri"/>
        <family val="2"/>
        <scheme val="minor"/>
      </rPr>
      <t>Review of Financial Studies</t>
    </r>
    <r>
      <rPr>
        <sz val="11"/>
        <color rgb="FF000000"/>
        <rFont val="Calibri"/>
        <family val="2"/>
        <charset val="1"/>
      </rPr>
      <t xml:space="preserve"> 18, 981-1020. </t>
    </r>
  </si>
  <si>
    <t>http://www.jstor.org/stable/pdfplus/3598084.pdf</t>
  </si>
  <si>
    <r>
      <t xml:space="preserve"> Anderson, Evan W., Eric Ghysels and Jennifer L. Juergens, 2005, ``Do heterogeneous beliefs matter for asset pricing", </t>
    </r>
    <r>
      <rPr>
        <i/>
        <sz val="11"/>
        <color theme="1"/>
        <rFont val="Calibri"/>
        <family val="2"/>
        <scheme val="minor"/>
      </rPr>
      <t xml:space="preserve">Review of Financial Studies </t>
    </r>
    <r>
      <rPr>
        <sz val="11"/>
        <color rgb="FF000000"/>
        <rFont val="Calibri"/>
        <family val="2"/>
        <charset val="1"/>
      </rPr>
      <t>18, 875-924.</t>
    </r>
  </si>
  <si>
    <t>http://www.jstor.org/stable/pdfplus/3598081.pdf</t>
  </si>
  <si>
    <r>
      <t xml:space="preserve"> Nagel, Stefan, 2005, ``Short sales, institutional investors and the cross-section of stock returns", </t>
    </r>
    <r>
      <rPr>
        <i/>
        <sz val="11"/>
        <color theme="1"/>
        <rFont val="Calibri"/>
        <family val="2"/>
        <scheme val="minor"/>
      </rPr>
      <t>Journal of Financial Economics</t>
    </r>
    <r>
      <rPr>
        <sz val="11"/>
        <color rgb="FF000000"/>
        <rFont val="Calibri"/>
        <family val="2"/>
        <charset val="1"/>
      </rPr>
      <t xml:space="preserve"> 78, 277-309. </t>
    </r>
  </si>
  <si>
    <t>http://www.sciencedirect.com/science/article/pii/S0304405X05000735#</t>
  </si>
  <si>
    <r>
      <t xml:space="preserve"> Asquith, Paul, Parag A. Pathak and Jay R. Ritter, 2005, ``Short interest, institutional ownership and stock returns",</t>
    </r>
    <r>
      <rPr>
        <i/>
        <sz val="11"/>
        <color theme="1"/>
        <rFont val="Calibri"/>
        <family val="2"/>
        <scheme val="minor"/>
      </rPr>
      <t xml:space="preserve"> Journal of Financial Economics</t>
    </r>
    <r>
      <rPr>
        <sz val="11"/>
        <color rgb="FF000000"/>
        <rFont val="Calibri"/>
        <family val="2"/>
        <charset val="1"/>
      </rPr>
      <t xml:space="preserve"> 78, 243-276. </t>
    </r>
  </si>
  <si>
    <t>http://www.sciencedirect.com/science/article/pii/S0304405X05001170#</t>
  </si>
  <si>
    <r>
      <t xml:space="preserve">Gu, Feng, 2005, Innovation, future earnings, and market efficiency, </t>
    </r>
    <r>
      <rPr>
        <i/>
        <sz val="11"/>
        <color theme="1"/>
        <rFont val="Calibri"/>
        <family val="2"/>
        <scheme val="minor"/>
      </rPr>
      <t>Journal of Accounting, Auditing and Finance</t>
    </r>
    <r>
      <rPr>
        <sz val="11"/>
        <color rgb="FF000000"/>
        <rFont val="Calibri"/>
        <family val="2"/>
        <charset val="1"/>
      </rPr>
      <t xml:space="preserve"> 20, 385-418. </t>
    </r>
  </si>
  <si>
    <t>http://jaf.sagepub.com/content/20/4/385.full.pdf+html</t>
  </si>
  <si>
    <r>
      <t xml:space="preserve">Jiang, Guohua, Charles Lee and Yi Zhang, 2005, Information uncertainty and expected returns, </t>
    </r>
    <r>
      <rPr>
        <i/>
        <sz val="11"/>
        <color theme="1"/>
        <rFont val="Calibri"/>
        <family val="2"/>
        <scheme val="minor"/>
      </rPr>
      <t>Review of Accounting Studies</t>
    </r>
    <r>
      <rPr>
        <sz val="11"/>
        <color rgb="FF000000"/>
        <rFont val="Calibri"/>
        <family val="2"/>
        <charset val="1"/>
      </rPr>
      <t xml:space="preserve"> 10, 185-221. </t>
    </r>
  </si>
  <si>
    <t>http://link.springer.com/content/pdf/10.1007%2Fs11142-005-1528-2.pdf</t>
  </si>
  <si>
    <r>
      <t xml:space="preserve">Lev, Baruch, Doron Nissim and Jacob Thomas, 2005, On the informational usefulness of R&amp;D capitalization and amortization, </t>
    </r>
    <r>
      <rPr>
        <i/>
        <sz val="11"/>
        <color theme="1"/>
        <rFont val="Calibri"/>
        <family val="2"/>
        <scheme val="minor"/>
      </rPr>
      <t>Working Paper,</t>
    </r>
    <r>
      <rPr>
        <sz val="11"/>
        <color rgb="FF000000"/>
        <rFont val="Calibri"/>
        <family val="2"/>
        <charset val="1"/>
      </rPr>
      <t xml:space="preserve"> Columbia University. </t>
    </r>
  </si>
  <si>
    <t>http://accounting.rutgers.edu/docs/intangibles/Papers/On%20the%20informational%20usefulness%20of%20RD%20capitalization%20and%20amortization.pdf</t>
  </si>
  <si>
    <r>
      <t xml:space="preserve">Lev, Baruch, Bharat Sarath and Theodore Sougiannis, 2005, R&amp;D reporting biases and their consequences, </t>
    </r>
    <r>
      <rPr>
        <i/>
        <sz val="11"/>
        <color theme="1"/>
        <rFont val="Calibri"/>
        <family val="2"/>
        <scheme val="minor"/>
      </rPr>
      <t>Contemporary accounting research</t>
    </r>
    <r>
      <rPr>
        <sz val="11"/>
        <color rgb="FF000000"/>
        <rFont val="Calibri"/>
        <family val="2"/>
        <charset val="1"/>
      </rPr>
      <t xml:space="preserve"> 22, 977-1026. </t>
    </r>
  </si>
  <si>
    <t>http://onlinelibrary.wiley.com/doi/10.1506/7XMH-QQ74-L6GG-CJRX/pdf</t>
  </si>
  <si>
    <r>
      <t>Mohanram, Partha, 2005, Separating winners from losers among low book-to-market stocks using financial statement analysis,</t>
    </r>
    <r>
      <rPr>
        <i/>
        <sz val="11"/>
        <color theme="1"/>
        <rFont val="Calibri"/>
        <family val="2"/>
        <scheme val="minor"/>
      </rPr>
      <t xml:space="preserve"> Review of Accounting Studies</t>
    </r>
    <r>
      <rPr>
        <sz val="11"/>
        <color rgb="FF000000"/>
        <rFont val="Calibri"/>
        <family val="2"/>
        <charset val="1"/>
      </rPr>
      <t xml:space="preserve"> 10, 133-170. </t>
    </r>
  </si>
  <si>
    <t>http://www.jstor.org/stable/pdfplus/2329420.pdf</t>
  </si>
  <si>
    <t>Equity index return and its square</t>
  </si>
  <si>
    <t>Vanden (2006)</t>
  </si>
  <si>
    <r>
      <t xml:space="preserve"> Vanden, Joel M., 2006, ``Option coskewness and capital asset pricing",</t>
    </r>
    <r>
      <rPr>
        <i/>
        <sz val="11"/>
        <color theme="1"/>
        <rFont val="Calibri"/>
        <family val="2"/>
        <scheme val="minor"/>
      </rPr>
      <t xml:space="preserve"> Review of Financial Studies</t>
    </r>
    <r>
      <rPr>
        <sz val="11"/>
        <color rgb="FF000000"/>
        <rFont val="Calibri"/>
        <family val="2"/>
        <charset val="1"/>
      </rPr>
      <t xml:space="preserve"> 19, 1279-1320. </t>
    </r>
  </si>
  <si>
    <t>http://www.jstor.org/stable/pdfplus/4123474.pdf</t>
  </si>
  <si>
    <t>Index option return</t>
  </si>
  <si>
    <t>Index option return and its square</t>
  </si>
  <si>
    <t>Interaction between index and option return</t>
  </si>
  <si>
    <t>Product of market and option returns</t>
  </si>
  <si>
    <t>Financing frictions</t>
  </si>
  <si>
    <t>Default premium</t>
  </si>
  <si>
    <t>Gomes, Yaron and Zhang (2006)</t>
  </si>
  <si>
    <r>
      <t xml:space="preserve"> Gomes, Joao F., Amir Yaron and Lu Zhang, 2006, ``Asset pricing implications of firms' financing constraints", </t>
    </r>
    <r>
      <rPr>
        <i/>
        <sz val="11"/>
        <color theme="1"/>
        <rFont val="Calibri"/>
        <family val="2"/>
        <scheme val="minor"/>
      </rPr>
      <t xml:space="preserve">Review of Financial Studies </t>
    </r>
    <r>
      <rPr>
        <sz val="11"/>
        <color rgb="FF000000"/>
        <rFont val="Calibri"/>
        <family val="2"/>
        <charset val="1"/>
      </rPr>
      <t xml:space="preserve">19, 1321-1356. </t>
    </r>
  </si>
  <si>
    <t>http://www.jstor.org/stable/pdfplus/4123475.pdf</t>
  </si>
  <si>
    <t>Investment growth by households</t>
  </si>
  <si>
    <t>Household investment growth</t>
  </si>
  <si>
    <t>Li, Vassalou and Xing (2006)</t>
  </si>
  <si>
    <r>
      <t xml:space="preserve"> Li, Qing, Maria Vassalou and Yuhang Xing, 2006, ``Sector investment growth rates and the cross section of equity returns",</t>
    </r>
    <r>
      <rPr>
        <i/>
        <sz val="11"/>
        <color theme="1"/>
        <rFont val="Calibri"/>
        <family val="2"/>
        <scheme val="minor"/>
      </rPr>
      <t xml:space="preserve"> Journal of Business</t>
    </r>
    <r>
      <rPr>
        <sz val="11"/>
        <color rgb="FF000000"/>
        <rFont val="Calibri"/>
        <family val="2"/>
        <charset val="1"/>
      </rPr>
      <t xml:space="preserve"> 79, 1637-1665.</t>
    </r>
  </si>
  <si>
    <t>http://www.jstor.org/stable/pdfplus/10.1086/500687.pdf</t>
  </si>
  <si>
    <t>Investment growth by nonfarm nonfinancial corporate firms</t>
  </si>
  <si>
    <t xml:space="preserve">Nonfarm nonfinancial corporate firms investment growth </t>
  </si>
  <si>
    <t>Investment growth by nonfarm noncorporate business</t>
  </si>
  <si>
    <t xml:space="preserve">Nonfarm noncorporate business investment growth </t>
  </si>
  <si>
    <t>Investment growth by financial firms</t>
  </si>
  <si>
    <t xml:space="preserve"> Financial firms investment growth</t>
  </si>
  <si>
    <t xml:space="preserve">Third to tenth power of market return </t>
  </si>
  <si>
    <t>Third to tenth power of market return</t>
  </si>
  <si>
    <t>Chung, Johnson and Schill (2006)</t>
  </si>
  <si>
    <r>
      <t xml:space="preserve"> Chung, Y. Peter, Herb Johnson and Michael J. Schill, 2006,  ``Asset pricing when returns are nonnormal: Fama-French factors versus higher-order systematic comoments",</t>
    </r>
    <r>
      <rPr>
        <i/>
        <sz val="11"/>
        <color theme="1"/>
        <rFont val="Calibri"/>
        <family val="2"/>
        <scheme val="minor"/>
      </rPr>
      <t xml:space="preserve"> Journal of Business</t>
    </r>
    <r>
      <rPr>
        <sz val="11"/>
        <color rgb="FF000000"/>
        <rFont val="Calibri"/>
        <family val="2"/>
        <charset val="1"/>
      </rPr>
      <t xml:space="preserve"> 79, 923-940. </t>
    </r>
  </si>
  <si>
    <t>http://papers.ssrn.com/sol3/papers.cfm?abstract_id=503122</t>
  </si>
  <si>
    <r>
      <t xml:space="preserve"> Whited, Toni M. and Guojun Wu, 2006, ``Financial constraints risk", </t>
    </r>
    <r>
      <rPr>
        <i/>
        <sz val="11"/>
        <color theme="1"/>
        <rFont val="Calibri"/>
        <family val="2"/>
        <scheme val="minor"/>
      </rPr>
      <t>Review of Financial Studies</t>
    </r>
    <r>
      <rPr>
        <sz val="11"/>
        <color rgb="FF000000"/>
        <rFont val="Calibri"/>
        <family val="2"/>
        <charset val="1"/>
      </rPr>
      <t xml:space="preserve"> 19, 531-559. </t>
    </r>
  </si>
  <si>
    <t>http://www.jstor.org/stable/pdfplus/3844005.pdf</t>
  </si>
  <si>
    <t>Downside risk</t>
  </si>
  <si>
    <t>Correlation with index return conditional on index return being below a threshold value</t>
  </si>
  <si>
    <t>Ang, Chen and Xing (2006)</t>
  </si>
  <si>
    <r>
      <t xml:space="preserve"> Ang, Andrew, Joseph Chen and Yuhang Xing, 2006, ``Downside risk", </t>
    </r>
    <r>
      <rPr>
        <i/>
        <sz val="11"/>
        <color theme="1"/>
        <rFont val="Calibri"/>
        <family val="2"/>
        <scheme val="minor"/>
      </rPr>
      <t>Review of Financial Studies</t>
    </r>
    <r>
      <rPr>
        <sz val="11"/>
        <color rgb="FF000000"/>
        <rFont val="Calibri"/>
        <family val="2"/>
        <charset val="1"/>
      </rPr>
      <t xml:space="preserve"> 19, 1191-1239. </t>
    </r>
  </si>
  <si>
    <t>http://www.jstor.org/stable/pdfplus/4123472.pdf</t>
  </si>
  <si>
    <t>Aggregate volatility relative to Fama and French (1992) three-factor model</t>
  </si>
  <si>
    <r>
      <t xml:space="preserve"> Ang, Andrew, Robert J. Hodrick, Yuhang Xing and Xiaoyan Zhang, 2006, ``The cross-section of volatility and expected returns", </t>
    </r>
    <r>
      <rPr>
        <i/>
        <sz val="11"/>
        <rFont val="Calibri"/>
        <family val="2"/>
        <scheme val="minor"/>
      </rPr>
      <t>Journal of Finance</t>
    </r>
    <r>
      <rPr>
        <sz val="11"/>
        <rFont val="Calibri"/>
        <family val="2"/>
        <scheme val="minor"/>
      </rPr>
      <t xml:space="preserve"> 61, 259-299.</t>
    </r>
  </si>
  <si>
    <t>http://www.jstor.org/stable/pdfplus/3699341.pdf</t>
  </si>
  <si>
    <t xml:space="preserve">idiosyncratic volatility </t>
  </si>
  <si>
    <t>Investor sentiment</t>
  </si>
  <si>
    <t>Composite sentiment index based on various sentiment measures</t>
  </si>
  <si>
    <t>Common behavioral</t>
  </si>
  <si>
    <t>Baker and Wurgler (2006)</t>
  </si>
  <si>
    <r>
      <t xml:space="preserve"> Baker, Malcolm and Jeffrey Wurgler, 2006, ``Investor sentiment and the cross-section of stock returns", </t>
    </r>
    <r>
      <rPr>
        <i/>
        <sz val="11"/>
        <rFont val="Calibri"/>
        <family val="2"/>
        <scheme val="minor"/>
      </rPr>
      <t>Journal of Finance</t>
    </r>
    <r>
      <rPr>
        <sz val="11"/>
        <rFont val="Calibri"/>
        <family val="2"/>
        <scheme val="minor"/>
      </rPr>
      <t xml:space="preserve"> 61, 1645-1680.</t>
    </r>
  </si>
  <si>
    <t>http://www.jstor.org/stable/pdfplus/3874723.pdf</t>
  </si>
  <si>
    <t>Retail investor sentiment</t>
  </si>
  <si>
    <t>Systematic retail trading based on transaction data</t>
  </si>
  <si>
    <t>Kumar and Lee (2006)</t>
  </si>
  <si>
    <r>
      <t xml:space="preserve"> Kumar, Alok and Charles M. C. Lee, 2006, ``Retail investor sentiment and return comovement", </t>
    </r>
    <r>
      <rPr>
        <i/>
        <sz val="11"/>
        <rFont val="Calibri"/>
        <family val="2"/>
        <scheme val="minor"/>
      </rPr>
      <t>Journal of Finance</t>
    </r>
    <r>
      <rPr>
        <sz val="11"/>
        <rFont val="Calibri"/>
        <family val="2"/>
        <scheme val="minor"/>
      </rPr>
      <t xml:space="preserve"> 61, 2451-2486.</t>
    </r>
  </si>
  <si>
    <t>http://www.jstor.org/stable/pdfplus/3874716.pdf</t>
  </si>
  <si>
    <t>Durable and nondurable consumption growth</t>
  </si>
  <si>
    <t xml:space="preserve">Durable and nondurable consumption growth </t>
  </si>
  <si>
    <t>Yogo (2006)</t>
  </si>
  <si>
    <r>
      <t xml:space="preserve"> Yogo, Motohiro, 2006, ``A consumption-based explanation of expected stock returns", </t>
    </r>
    <r>
      <rPr>
        <i/>
        <sz val="11"/>
        <rFont val="Calibri"/>
        <family val="2"/>
        <scheme val="minor"/>
      </rPr>
      <t>Journal of Finance</t>
    </r>
    <r>
      <rPr>
        <sz val="11"/>
        <rFont val="Calibri"/>
        <family val="2"/>
        <scheme val="minor"/>
      </rPr>
      <t xml:space="preserve"> 61, 539-580.</t>
    </r>
  </si>
  <si>
    <t>http://onlinelibrary.wiley.com/doi/10.1111/j.1540-6261.2006.00848.x/pdf</t>
  </si>
  <si>
    <t>Lo and Wang (2006)</t>
  </si>
  <si>
    <r>
      <t xml:space="preserve"> Lo, Andrew W. and Jiang Wang, 2006, ``Trading volume: Implications of an intertemporal capital asset pricing model", </t>
    </r>
    <r>
      <rPr>
        <i/>
        <sz val="11"/>
        <rFont val="Calibri"/>
        <family val="2"/>
        <scheme val="minor"/>
      </rPr>
      <t>Journal of Finance</t>
    </r>
    <r>
      <rPr>
        <sz val="11"/>
        <rFont val="Calibri"/>
        <family val="2"/>
        <scheme val="minor"/>
      </rPr>
      <t xml:space="preserve"> 61, 2805-2840. </t>
    </r>
  </si>
  <si>
    <t>http://www.jstor.org/stable/pdfplus/4123445.pdf</t>
  </si>
  <si>
    <t xml:space="preserve"> Return on a hedge portfolio constructed using trading volume and market returns</t>
  </si>
  <si>
    <t xml:space="preserve">Liquidity </t>
  </si>
  <si>
    <t>Market-wide liquidity constructed first by decomposing firm-level liquidity into variable and fixed price effects then averaging the variable component</t>
  </si>
  <si>
    <t>Sadka (2006)</t>
  </si>
  <si>
    <r>
      <t xml:space="preserve">Sadka, Ronnie, 2006, ``Momentum and post-earnings-announcement drift anomalies: The role of liquidity risk", </t>
    </r>
    <r>
      <rPr>
        <i/>
        <sz val="11"/>
        <color theme="1"/>
        <rFont val="Calibri"/>
        <family val="2"/>
        <scheme val="minor"/>
      </rPr>
      <t>Journal of Financial Economics</t>
    </r>
    <r>
      <rPr>
        <sz val="11"/>
        <color rgb="FF000000"/>
        <rFont val="Calibri"/>
        <family val="2"/>
        <charset val="1"/>
      </rPr>
      <t xml:space="preserve"> 80, 309-349. </t>
    </r>
  </si>
  <si>
    <t>http://www.sciencedirect.com/science/article/pii/S0304405X05001819</t>
  </si>
  <si>
    <t>Return on a zero-investment portfolio long in stocks with high earnings surprises and short in stocks with low earnings surprises</t>
  </si>
  <si>
    <t>Chordia and Shivakumar (2006)</t>
  </si>
  <si>
    <r>
      <t xml:space="preserve"> Chordia, Tarun and Lakshmanan Shivakumar, 2006, ``Earnings and price momentum", </t>
    </r>
    <r>
      <rPr>
        <i/>
        <sz val="11"/>
        <color theme="1"/>
        <rFont val="Calibri"/>
        <family val="2"/>
        <scheme val="minor"/>
      </rPr>
      <t>Journal of Financial Economics</t>
    </r>
    <r>
      <rPr>
        <sz val="11"/>
        <color rgb="FF000000"/>
        <rFont val="Calibri"/>
        <family val="2"/>
        <charset val="1"/>
      </rPr>
      <t xml:space="preserve"> 80, 627-656. </t>
    </r>
  </si>
  <si>
    <t>http://www.sciencedirect.com/science/article/pii/S0304405X05002175#</t>
  </si>
  <si>
    <t>Liquidity</t>
  </si>
  <si>
    <t>Turnover-adjusted number of days with zero trading over the prior 12 months</t>
  </si>
  <si>
    <t>Liu (2006)</t>
  </si>
  <si>
    <r>
      <t xml:space="preserve"> Liu, Weimin, 2006, ``A liquidity-augmented capital asset pricing model", </t>
    </r>
    <r>
      <rPr>
        <i/>
        <sz val="11"/>
        <color theme="1"/>
        <rFont val="Calibri"/>
        <family val="2"/>
        <scheme val="minor"/>
      </rPr>
      <t xml:space="preserve">Journal of Financial Economics </t>
    </r>
    <r>
      <rPr>
        <sz val="11"/>
        <color rgb="FF000000"/>
        <rFont val="Calibri"/>
        <family val="2"/>
        <charset val="1"/>
      </rPr>
      <t xml:space="preserve">82, 631-671. </t>
    </r>
  </si>
  <si>
    <t>http://www.sciencedirect.com/science/article/pii/S0304405X0600064X#</t>
  </si>
  <si>
    <t>Capital expenditure growth</t>
  </si>
  <si>
    <r>
      <t xml:space="preserve">Anderson, Christopher W. and Luis Garcia-Feijoo, 2006, ``Empirical evidence on capital investment, growth options, and security returns", </t>
    </r>
    <r>
      <rPr>
        <i/>
        <sz val="11"/>
        <color theme="1"/>
        <rFont val="Calibri"/>
        <family val="2"/>
        <scheme val="minor"/>
      </rPr>
      <t>Journal of Finance</t>
    </r>
    <r>
      <rPr>
        <sz val="11"/>
        <color rgb="FF000000"/>
        <rFont val="Calibri"/>
        <family val="2"/>
        <charset val="1"/>
      </rPr>
      <t xml:space="preserve"> 61, 171-194. </t>
    </r>
  </si>
  <si>
    <t>http://www.jstor.org/stable/pdfplus/3699338.pdf</t>
  </si>
  <si>
    <r>
      <t xml:space="preserve"> Hou, Kewei and David T. Robinson, 2006, ``Industry concentration and average stock returns", </t>
    </r>
    <r>
      <rPr>
        <i/>
        <sz val="11"/>
        <color theme="1"/>
        <rFont val="Calibri"/>
        <family val="2"/>
        <scheme val="minor"/>
      </rPr>
      <t xml:space="preserve">Journal of Finance </t>
    </r>
    <r>
      <rPr>
        <sz val="11"/>
        <color rgb="FF000000"/>
        <rFont val="Calibri"/>
        <family val="2"/>
        <charset val="1"/>
      </rPr>
      <t>61, 1927-1956.</t>
    </r>
  </si>
  <si>
    <t>http://www.jstor.org/stable/pdfplus/3874731.pdf</t>
  </si>
  <si>
    <r>
      <t xml:space="preserve"> Brammer, Stephen, Chris Brooks and Stephen Pavelin, 2006, ``Corporate social performance and stock returns: UK evidence from disaggregate measures", </t>
    </r>
    <r>
      <rPr>
        <i/>
        <sz val="11"/>
        <color theme="1"/>
        <rFont val="Calibri"/>
        <family val="2"/>
        <scheme val="minor"/>
      </rPr>
      <t xml:space="preserve">Financial Management </t>
    </r>
    <r>
      <rPr>
        <sz val="11"/>
        <color rgb="FF000000"/>
        <rFont val="Calibri"/>
        <family val="2"/>
        <charset val="1"/>
      </rPr>
      <t xml:space="preserve">35, 97-116. </t>
    </r>
  </si>
  <si>
    <t>http://onlinelibrary.wiley.com/doi/10.1111/j.1755-053X.2006.tb00149.x/pdf</t>
  </si>
  <si>
    <r>
      <t xml:space="preserve"> Daniel, Kent and Sheridan Titman, 2006, ``Market reactions to tangible and intangible information",</t>
    </r>
    <r>
      <rPr>
        <i/>
        <sz val="11"/>
        <rFont val="Calibri"/>
        <family val="2"/>
        <scheme val="minor"/>
      </rPr>
      <t xml:space="preserve"> Journal of Finance</t>
    </r>
    <r>
      <rPr>
        <sz val="11"/>
        <rFont val="Calibri"/>
        <family val="2"/>
        <scheme val="minor"/>
      </rPr>
      <t xml:space="preserve"> 61, 1605-1643.</t>
    </r>
  </si>
  <si>
    <t>http://www.jstor.org/stable/pdfplus/3874722.pdf</t>
  </si>
  <si>
    <r>
      <t xml:space="preserve"> Fama, Eugene F. and Kenneth R. French, 2006, ``Profitability, investment and average returns", </t>
    </r>
    <r>
      <rPr>
        <i/>
        <sz val="11"/>
        <color theme="1"/>
        <rFont val="Calibri"/>
        <family val="2"/>
        <scheme val="minor"/>
      </rPr>
      <t>Journal of Financial Economics</t>
    </r>
    <r>
      <rPr>
        <sz val="11"/>
        <color rgb="FF000000"/>
        <rFont val="Calibri"/>
        <family val="2"/>
        <charset val="1"/>
      </rPr>
      <t xml:space="preserve"> 82, 491-518. </t>
    </r>
  </si>
  <si>
    <t>http://www.sciencedirect.com/science/article/pii/S0304405X06001164#</t>
  </si>
  <si>
    <r>
      <t>Bradshaw, Mark, Scott Richardson and Richard Sloan, 2006, The relation between corporate financing activities, analysts' forecasts and stock returns,</t>
    </r>
    <r>
      <rPr>
        <i/>
        <sz val="11"/>
        <color theme="1"/>
        <rFont val="Calibri"/>
        <family val="2"/>
        <scheme val="minor"/>
      </rPr>
      <t xml:space="preserve"> Journal of Accounting and Economics</t>
    </r>
    <r>
      <rPr>
        <sz val="11"/>
        <color rgb="FF000000"/>
        <rFont val="Calibri"/>
        <family val="2"/>
        <charset val="1"/>
      </rPr>
      <t xml:space="preserve"> 42, 53-85. </t>
    </r>
  </si>
  <si>
    <t>http://www.sciencedirect.com/science/article/pii/S0165410106000371</t>
  </si>
  <si>
    <t>HKUST working paper</t>
  </si>
  <si>
    <r>
      <t xml:space="preserve">Franzoni, Francesco and Jose Marin, 2006, Pension plan funding and stock market efficiency, </t>
    </r>
    <r>
      <rPr>
        <i/>
        <sz val="11"/>
        <color theme="1"/>
        <rFont val="Calibri"/>
        <family val="2"/>
        <scheme val="minor"/>
      </rPr>
      <t>Journal of Finance</t>
    </r>
    <r>
      <rPr>
        <sz val="11"/>
        <color rgb="FF000000"/>
        <rFont val="Calibri"/>
        <family val="2"/>
        <charset val="1"/>
      </rPr>
      <t xml:space="preserve"> 61, 921-956. </t>
    </r>
  </si>
  <si>
    <t>http://onlinelibrary.wiley.com/doi/10.1111/j.1540-6261.2006.00859.x/full</t>
  </si>
  <si>
    <r>
      <t xml:space="preserve">Gettleman, Eric and Joseph Marks, 2006, Acceleration strategies, </t>
    </r>
    <r>
      <rPr>
        <i/>
        <sz val="11"/>
        <color theme="1"/>
        <rFont val="Calibri"/>
        <family val="2"/>
        <scheme val="minor"/>
      </rPr>
      <t>Working Paper</t>
    </r>
    <r>
      <rPr>
        <sz val="11"/>
        <color rgb="FF000000"/>
        <rFont val="Calibri"/>
        <family val="2"/>
        <charset val="1"/>
      </rPr>
      <t xml:space="preserve">, Seton Hall Univeristy. </t>
    </r>
  </si>
  <si>
    <t>http://papers.ssrn.com/sol3/papers.cfm?abstract_id=802724&amp;download=yes</t>
  </si>
  <si>
    <t>200t6</t>
  </si>
  <si>
    <r>
      <t xml:space="preserve">Narayanamoorthy, Ganapathi, 2006, Conservatism and cross-sectional variation in the post-earnings announcement drift, </t>
    </r>
    <r>
      <rPr>
        <i/>
        <sz val="11"/>
        <color theme="1"/>
        <rFont val="Calibri"/>
        <family val="2"/>
        <scheme val="minor"/>
      </rPr>
      <t>Journal of Accounting Research</t>
    </r>
    <r>
      <rPr>
        <sz val="11"/>
        <color rgb="FF000000"/>
        <rFont val="Calibri"/>
        <family val="2"/>
        <charset val="1"/>
      </rPr>
      <t xml:space="preserve"> 44, 763-789. </t>
    </r>
  </si>
  <si>
    <t>http://onlinelibrary.wiley.com/doi/10.1111/j.1475-679X.2006.00218.x/pdf</t>
  </si>
  <si>
    <t>Payout yield</t>
  </si>
  <si>
    <t>Return on a zero-investment portfolio long in high-yield stocks and short in low-yield stocks</t>
  </si>
  <si>
    <t>Boudoukh, Michaely, Richardson and Roberts (2007)</t>
  </si>
  <si>
    <r>
      <t xml:space="preserve"> Boudoukh, Jacob, Roni Michaely, Matthew Richardson and Michael R. Roberts, 2007, ``On the importance of measuring payout yield: implications for empirical asset pricing",</t>
    </r>
    <r>
      <rPr>
        <i/>
        <sz val="11"/>
        <rFont val="Calibri"/>
        <family val="2"/>
        <scheme val="minor"/>
      </rPr>
      <t xml:space="preserve"> Journal of Finance</t>
    </r>
    <r>
      <rPr>
        <sz val="11"/>
        <rFont val="Calibri"/>
        <family val="2"/>
        <scheme val="minor"/>
      </rPr>
      <t xml:space="preserve"> 62, 877-915. </t>
    </r>
  </si>
  <si>
    <t>http://www.jstor.org/stable/pdfplus/4622289.pdf</t>
  </si>
  <si>
    <t>Productivity</t>
  </si>
  <si>
    <t>Productivity level as in King and Rebelo (2000)</t>
  </si>
  <si>
    <t xml:space="preserve">Balvers and Huang (2007) </t>
  </si>
  <si>
    <r>
      <t xml:space="preserve"> Balvers, Ronald J. and Dayong Huang, 2007, ``Productivity-based asset pricing: Theory and evidence", </t>
    </r>
    <r>
      <rPr>
        <i/>
        <sz val="11"/>
        <color theme="1"/>
        <rFont val="Calibri"/>
        <family val="2"/>
        <scheme val="minor"/>
      </rPr>
      <t>Journal of Financial Economics</t>
    </r>
    <r>
      <rPr>
        <sz val="11"/>
        <color rgb="FF000000"/>
        <rFont val="Calibri"/>
        <family val="2"/>
        <charset val="1"/>
      </rPr>
      <t xml:space="preserve"> 2007, 405-445. </t>
    </r>
  </si>
  <si>
    <t>http://www.sciencedirect.com/science/article/pii/S0304405X07001110#</t>
  </si>
  <si>
    <t>Capital stock</t>
  </si>
  <si>
    <t>Quarterly capital stock interpolated from annual data</t>
  </si>
  <si>
    <t xml:space="preserve">Fourth-quarter to fourth-quarter consumption growth </t>
  </si>
  <si>
    <t xml:space="preserve">Fourth-quarter to fourth-quarter consumption growth rate </t>
  </si>
  <si>
    <t>Jagannathan and Wang  (2007)</t>
  </si>
  <si>
    <r>
      <t xml:space="preserve">Jagannathan, Ravi and Yong Wang, 2007, ``Lazy investors, discretionary consumption, and the cross-section of stock returns", </t>
    </r>
    <r>
      <rPr>
        <i/>
        <sz val="11"/>
        <color theme="1"/>
        <rFont val="Calibri"/>
        <family val="2"/>
        <scheme val="minor"/>
      </rPr>
      <t>Journal of Finance</t>
    </r>
    <r>
      <rPr>
        <sz val="11"/>
        <color rgb="FF000000"/>
        <rFont val="Calibri"/>
        <family val="2"/>
        <charset val="1"/>
      </rPr>
      <t xml:space="preserve"> 62, 1623-1661. </t>
    </r>
  </si>
  <si>
    <t>http://www.jstor.org/stable/pdfplus/4622313.pdf</t>
  </si>
  <si>
    <r>
      <t xml:space="preserve"> Avramov, Doron, Tarun Chordia, Gergana Jostova and Alexander Philipov, 2007, ``Momentum and credit rating",</t>
    </r>
    <r>
      <rPr>
        <i/>
        <sz val="11"/>
        <rFont val="Calibri"/>
        <family val="2"/>
        <scheme val="minor"/>
      </rPr>
      <t xml:space="preserve"> Journal of Finance</t>
    </r>
    <r>
      <rPr>
        <sz val="11"/>
        <rFont val="Calibri"/>
        <family val="2"/>
        <scheme val="minor"/>
      </rPr>
      <t xml:space="preserve"> 62, 2503-2520. </t>
    </r>
  </si>
  <si>
    <t>http://www.jstor.org/stable/pdfplus/4622342.pdf</t>
  </si>
  <si>
    <r>
      <t xml:space="preserve"> Shu, Tao, 2007,  ``Trader composition, price efficiency, and the cross-section of stock returns", </t>
    </r>
    <r>
      <rPr>
        <i/>
        <sz val="11"/>
        <color theme="1"/>
        <rFont val="Calibri"/>
        <family val="2"/>
        <scheme val="minor"/>
      </rPr>
      <t>Working Paper.</t>
    </r>
  </si>
  <si>
    <t>http://www.finance.eller.arizona.edu/documents/seminars/2006-7/tshu.jmp01-07.pdf</t>
  </si>
  <si>
    <t>http://s-space.snu.ac.kr/bitstream/10371/1814/1/sjbv13n2_105.pdf</t>
  </si>
  <si>
    <r>
      <t xml:space="preserve">Brown, David and Bradford Rowe, 2007, The productivity premium in equity returns, </t>
    </r>
    <r>
      <rPr>
        <i/>
        <sz val="11"/>
        <color theme="1"/>
        <rFont val="Calibri"/>
        <family val="2"/>
        <scheme val="minor"/>
      </rPr>
      <t>Working Paper</t>
    </r>
    <r>
      <rPr>
        <sz val="11"/>
        <color rgb="FF000000"/>
        <rFont val="Calibri"/>
        <family val="2"/>
        <charset val="1"/>
      </rPr>
      <t xml:space="preserve">, University of Wisconsin, Madison. </t>
    </r>
  </si>
  <si>
    <t>http://papers.ssrn.com/sol3/papers.cfm?abstract_id=993467</t>
  </si>
  <si>
    <r>
      <t>Doran, James, Andy Fodor and David Peterson, 2007, Insiders versus outsiders with employee stock options: Who knows best about future firm risk and implications for stock returns</t>
    </r>
    <r>
      <rPr>
        <i/>
        <sz val="11"/>
        <color theme="1"/>
        <rFont val="Calibri"/>
        <family val="2"/>
        <scheme val="minor"/>
      </rPr>
      <t>, Working Paper</t>
    </r>
    <r>
      <rPr>
        <sz val="11"/>
        <color rgb="FF000000"/>
        <rFont val="Calibri"/>
        <family val="2"/>
        <charset val="1"/>
      </rPr>
      <t xml:space="preserve">, Florida State University.  </t>
    </r>
  </si>
  <si>
    <r>
      <t>Head, Alex, Gary Smith and Julia Wilson, 2007, Would a stock by any other ticker smell as sweet?</t>
    </r>
    <r>
      <rPr>
        <i/>
        <sz val="11"/>
        <color theme="1"/>
        <rFont val="Calibri"/>
        <family val="2"/>
        <scheme val="minor"/>
      </rPr>
      <t xml:space="preserve"> Quarterly Review of Economics &amp; Finance </t>
    </r>
    <r>
      <rPr>
        <sz val="11"/>
        <color rgb="FF000000"/>
        <rFont val="Calibri"/>
        <family val="2"/>
        <charset val="1"/>
      </rPr>
      <t xml:space="preserve">49, 551-561. </t>
    </r>
  </si>
  <si>
    <t>http://www.sciencedirect.com/science/article/pii/S1062976907000865</t>
  </si>
  <si>
    <t>Earnings cyclicality</t>
  </si>
  <si>
    <t>Sensitivity of earnings to changes in aggregate total factor productivity</t>
  </si>
  <si>
    <t>Gourio (2007)</t>
  </si>
  <si>
    <r>
      <t xml:space="preserve">Gourio, Francois, 2007, Labor leverage, firms' heterogeneous sensitivities to the business cycle, and the cross-section of expected returns, </t>
    </r>
    <r>
      <rPr>
        <i/>
        <sz val="11"/>
        <color theme="1"/>
        <rFont val="Calibri"/>
        <family val="2"/>
        <scheme val="minor"/>
      </rPr>
      <t>Working Paper,</t>
    </r>
    <r>
      <rPr>
        <sz val="11"/>
        <color rgb="FF000000"/>
        <rFont val="Calibri"/>
        <family val="2"/>
        <charset val="1"/>
      </rPr>
      <t xml:space="preserve"> Boston University.  </t>
    </r>
  </si>
  <si>
    <t>http://people.bu.edu/fgourio/xspaper.pdf</t>
  </si>
  <si>
    <t>Market volatility innovation</t>
  </si>
  <si>
    <t xml:space="preserve">Difference in monthly average of squared daily return differences </t>
  </si>
  <si>
    <r>
      <t xml:space="preserve"> Kumar, Praveen, Sorin M. Sorescu, Rodney D. Boehme and Bartley R. Danielsen, 2008, ``Estimation risk, information, and the conditional CAPM: Theory and evidence", </t>
    </r>
    <r>
      <rPr>
        <i/>
        <sz val="11"/>
        <color theme="1"/>
        <rFont val="Calibri"/>
        <family val="2"/>
        <scheme val="minor"/>
      </rPr>
      <t xml:space="preserve">Review of Financial Studies </t>
    </r>
    <r>
      <rPr>
        <sz val="11"/>
        <color rgb="FF000000"/>
        <rFont val="Calibri"/>
        <family val="2"/>
        <charset val="1"/>
      </rPr>
      <t xml:space="preserve">21, 1037-1075. </t>
    </r>
  </si>
  <si>
    <t>http://www.jstor.org/stable/pdfplus/40056844.pdf</t>
  </si>
  <si>
    <t>Short-run market volatility</t>
  </si>
  <si>
    <t>High frequency volatility extracted from a time-series model of market returns</t>
  </si>
  <si>
    <t>Adrian and Rosenberg (2008)</t>
  </si>
  <si>
    <r>
      <t xml:space="preserve"> Adrian, Tobias and Joshua Rosenberg, 2008, ``Stock returns and volatility: Pricing the short-run and long-run components of market risk", </t>
    </r>
    <r>
      <rPr>
        <i/>
        <sz val="11"/>
        <color theme="1"/>
        <rFont val="Calibri"/>
        <family val="2"/>
        <scheme val="minor"/>
      </rPr>
      <t>Journal of Finance</t>
    </r>
    <r>
      <rPr>
        <sz val="11"/>
        <color rgb="FF000000"/>
        <rFont val="Calibri"/>
        <family val="2"/>
        <charset val="1"/>
      </rPr>
      <t xml:space="preserve"> 63, 2997-3030. </t>
    </r>
  </si>
  <si>
    <t>http://www.jstor.org/stable/pdfplus/20487956.pdf</t>
  </si>
  <si>
    <t xml:space="preserve">Long-run market volatility </t>
  </si>
  <si>
    <t>Low frequency volatility extracted from a time-series model of market returns</t>
  </si>
  <si>
    <t>Investment growth</t>
  </si>
  <si>
    <t>Return on a zero-investment portfolio long in low investment growth firms and short in high investment growth firms</t>
  </si>
  <si>
    <t>Xing (2008)</t>
  </si>
  <si>
    <r>
      <t xml:space="preserve"> Xing, Yuhang, 2008, ``Interpreting the value effect through the Q-Theory: An empirical investigation",</t>
    </r>
    <r>
      <rPr>
        <i/>
        <sz val="11"/>
        <color theme="1"/>
        <rFont val="Calibri"/>
        <family val="2"/>
        <scheme val="minor"/>
      </rPr>
      <t xml:space="preserve"> Review of Financial Studies </t>
    </r>
    <r>
      <rPr>
        <sz val="11"/>
        <color rgb="FF000000"/>
        <rFont val="Calibri"/>
        <family val="2"/>
        <charset val="1"/>
      </rPr>
      <t xml:space="preserve">21, 1767-1795. </t>
    </r>
  </si>
  <si>
    <t>http://www.jstor.org/stable/pdfplus/40056867.pdf</t>
  </si>
  <si>
    <t>Mean consumption growth</t>
  </si>
  <si>
    <t>Across-state mean consumption growth rate</t>
  </si>
  <si>
    <t>Korniotis (2008)</t>
  </si>
  <si>
    <r>
      <t xml:space="preserve"> Korniotis, George M., 2008, ``Habit formation, incomplete markets, and the significance of regional risk for expected returns", </t>
    </r>
    <r>
      <rPr>
        <i/>
        <sz val="11"/>
        <color theme="1"/>
        <rFont val="Calibri"/>
        <family val="2"/>
        <scheme val="minor"/>
      </rPr>
      <t>Review of Financial Studies</t>
    </r>
    <r>
      <rPr>
        <sz val="11"/>
        <color rgb="FF000000"/>
        <rFont val="Calibri"/>
        <family val="2"/>
        <charset val="1"/>
      </rPr>
      <t xml:space="preserve"> 21, 2139-2172. </t>
    </r>
  </si>
  <si>
    <t>http://www.jstor.org/stable/pdfplus/40056879.pdf</t>
  </si>
  <si>
    <t>Variance of consumption growth</t>
  </si>
  <si>
    <t>Across-state consumption growth variance</t>
  </si>
  <si>
    <t>Mean habit growth</t>
  </si>
  <si>
    <t>Across-state mean habit growth rate</t>
  </si>
  <si>
    <t>Variance of habit growth</t>
  </si>
  <si>
    <t xml:space="preserve">Across-state habit growth variance </t>
  </si>
  <si>
    <t>Systematic liquidity extracted from eight empirical liquidity measures</t>
  </si>
  <si>
    <t>Korajczyk and Sadka (2008)</t>
  </si>
  <si>
    <r>
      <t xml:space="preserve"> Korajczyk, Robert A. and Ronnie Sadka, 2008, ``Pricing the commonality across alternative measures of liquidity", </t>
    </r>
    <r>
      <rPr>
        <i/>
        <sz val="11"/>
        <color theme="1"/>
        <rFont val="Calibri"/>
        <family val="2"/>
        <scheme val="minor"/>
      </rPr>
      <t>Journal of Financial Economics</t>
    </r>
    <r>
      <rPr>
        <sz val="11"/>
        <color rgb="FF000000"/>
        <rFont val="Calibri"/>
        <family val="2"/>
        <charset val="1"/>
      </rPr>
      <t xml:space="preserve"> 87, 45-72. </t>
    </r>
  </si>
  <si>
    <t>http://www.sciencedirect.com/science/article/pii/S0304405X07001572#</t>
  </si>
  <si>
    <r>
      <t xml:space="preserve"> Guo, Hui and Robert Savickas, 2008, ``Average idiosyncratic volatility in G7 countries", </t>
    </r>
    <r>
      <rPr>
        <i/>
        <sz val="11"/>
        <color theme="1"/>
        <rFont val="Calibri"/>
        <family val="2"/>
        <scheme val="minor"/>
      </rPr>
      <t xml:space="preserve">Review of Financial Studies </t>
    </r>
    <r>
      <rPr>
        <sz val="11"/>
        <color rgb="FF000000"/>
        <rFont val="Calibri"/>
        <family val="2"/>
        <charset val="1"/>
      </rPr>
      <t xml:space="preserve">21, 1259-1296. </t>
    </r>
  </si>
  <si>
    <t>http://www.jstor.org/stable/pdfplus/40056850.pdf</t>
  </si>
  <si>
    <r>
      <t xml:space="preserve"> Campbell, John Y., Jens Hilscher and Jan Szilagyi, 2008, ``In search of distress risk", </t>
    </r>
    <r>
      <rPr>
        <i/>
        <sz val="11"/>
        <color theme="1"/>
        <rFont val="Calibri"/>
        <family val="2"/>
        <scheme val="minor"/>
      </rPr>
      <t>Journal of Finance</t>
    </r>
    <r>
      <rPr>
        <sz val="11"/>
        <color rgb="FF000000"/>
        <rFont val="Calibri"/>
        <family val="2"/>
        <charset val="1"/>
      </rPr>
      <t xml:space="preserve"> 63, 2899-2939.</t>
    </r>
  </si>
  <si>
    <t>http://www.jstor.org/stable/pdfplus/20487953.pdf</t>
  </si>
  <si>
    <t xml:space="preserve">Benefits from renegotiation upon default </t>
  </si>
  <si>
    <r>
      <t xml:space="preserve"> Garlappi, Lorenzo, Tao Shu and Hong Yan, 2008, ``Default risk, shareholder advantage, and stock returns", </t>
    </r>
    <r>
      <rPr>
        <i/>
        <sz val="11"/>
        <color theme="1"/>
        <rFont val="Calibri"/>
        <family val="2"/>
        <scheme val="minor"/>
      </rPr>
      <t>Review of Financial Studies</t>
    </r>
    <r>
      <rPr>
        <sz val="11"/>
        <color rgb="FF000000"/>
        <rFont val="Calibri"/>
        <family val="2"/>
        <charset val="1"/>
      </rPr>
      <t xml:space="preserve"> 21, 2743-2778. </t>
    </r>
  </si>
  <si>
    <t>http://www.jstor.org/stable/pdfplus/40056898.pdf</t>
  </si>
  <si>
    <t>Interaction between shareholder advantage and implied market value of assets</t>
  </si>
  <si>
    <t>Implied market value of assets provided by Moody's KMV</t>
  </si>
  <si>
    <r>
      <t xml:space="preserve"> Cooper, Michael J., Huseying Gulen and Michael J. Schill, 2008,  ``Asset growth and the cross-section of stock returns", </t>
    </r>
    <r>
      <rPr>
        <i/>
        <sz val="11"/>
        <rFont val="Calibri"/>
        <family val="2"/>
        <scheme val="minor"/>
      </rPr>
      <t>Journal of Finance</t>
    </r>
    <r>
      <rPr>
        <sz val="11"/>
        <rFont val="Calibri"/>
        <family val="2"/>
        <scheme val="minor"/>
      </rPr>
      <t xml:space="preserve"> 63, 1609-1651. </t>
    </r>
  </si>
  <si>
    <t>http://www.jstor.org/stable/pdfplus/25094485.pdf</t>
  </si>
  <si>
    <r>
      <t xml:space="preserve">Pontiff, Jeffrey and Arteiza Woodgate, 2008, ``Share issuance and cross-sectional returns", </t>
    </r>
    <r>
      <rPr>
        <i/>
        <sz val="11"/>
        <rFont val="Calibri"/>
        <family val="2"/>
        <scheme val="minor"/>
      </rPr>
      <t>Journal of Finance</t>
    </r>
    <r>
      <rPr>
        <sz val="11"/>
        <rFont val="Calibri"/>
        <family val="2"/>
        <scheme val="minor"/>
      </rPr>
      <t xml:space="preserve"> 63, 921-945. </t>
    </r>
  </si>
  <si>
    <t>http://www.jstor.org/stable/pdfplus/25094460.pdf</t>
  </si>
  <si>
    <t xml:space="preserve">Individual financial  </t>
  </si>
  <si>
    <r>
      <t>Brandt, Michael, Runeet Kishore, Pedro Santa-Clara and Mohan Venkatachalam, Earnings announcements are full of surprises,</t>
    </r>
    <r>
      <rPr>
        <i/>
        <sz val="11"/>
        <rFont val="Calibri"/>
        <family val="2"/>
        <scheme val="minor"/>
      </rPr>
      <t xml:space="preserve"> Working Paper</t>
    </r>
    <r>
      <rPr>
        <sz val="11"/>
        <rFont val="Calibri"/>
        <family val="2"/>
        <scheme val="minor"/>
      </rPr>
      <t xml:space="preserve">, Duke University. </t>
    </r>
  </si>
  <si>
    <t>http://papers.ssrn.com/sol3/papers.cfm?abstract_id=909563</t>
  </si>
  <si>
    <r>
      <t xml:space="preserve">Cohen, Lauren and Andrea Frazzini, 2008, Economic links and predictable returns, </t>
    </r>
    <r>
      <rPr>
        <i/>
        <sz val="11"/>
        <rFont val="Calibri"/>
        <family val="2"/>
        <scheme val="minor"/>
      </rPr>
      <t>Journal of Finance</t>
    </r>
    <r>
      <rPr>
        <sz val="11"/>
        <rFont val="Calibri"/>
        <family val="2"/>
        <scheme val="minor"/>
      </rPr>
      <t xml:space="preserve"> 63, 1977-2011. </t>
    </r>
  </si>
  <si>
    <t>http://onlinelibrary.wiley.com/doi/10.1111/j.1540-6261.2008.01379.x/full</t>
  </si>
  <si>
    <r>
      <t xml:space="preserve">Fabozzi, Frank, K.C. Ma and Becky Oliphant, 2008, Sin stock returns, </t>
    </r>
    <r>
      <rPr>
        <i/>
        <sz val="11"/>
        <rFont val="Calibri"/>
        <family val="2"/>
        <scheme val="minor"/>
      </rPr>
      <t>Financial Analysts Journal</t>
    </r>
    <r>
      <rPr>
        <sz val="11"/>
        <rFont val="Calibri"/>
        <family val="2"/>
        <scheme val="minor"/>
      </rPr>
      <t xml:space="preserve"> Fall, 82-94.</t>
    </r>
  </si>
  <si>
    <t>http://gyanresearch.wdfiles.com/local--files/alpha/JPM_FA_08_FABOZZI.pdf</t>
  </si>
  <si>
    <r>
      <t xml:space="preserve">Gu, Feng and Baruch Lev, 2008, Overpriced shares, ill-advised acquisitions, and goodwill impairment, </t>
    </r>
    <r>
      <rPr>
        <i/>
        <sz val="11"/>
        <rFont val="Calibri"/>
        <family val="2"/>
        <scheme val="minor"/>
      </rPr>
      <t>Accounting Review 86,</t>
    </r>
    <r>
      <rPr>
        <sz val="11"/>
        <rFont val="Calibri"/>
        <family val="2"/>
        <scheme val="minor"/>
      </rPr>
      <t xml:space="preserve"> 1995-2022. </t>
    </r>
  </si>
  <si>
    <t>http://www.aaajournals.org/doi/abs/10.2308/accr-10131</t>
  </si>
  <si>
    <t>http://69.175.2.130/~finman/Turin/Papers/Informationinorderbacklogchangeversuslevel.pdf</t>
  </si>
  <si>
    <r>
      <t xml:space="preserve">Lehavy, Reuven and Richard Sloan, 2008, Investor recognition and stock returns, </t>
    </r>
    <r>
      <rPr>
        <i/>
        <sz val="11"/>
        <rFont val="Calibri"/>
        <family val="2"/>
        <scheme val="minor"/>
      </rPr>
      <t>Review of Accounting Studies</t>
    </r>
    <r>
      <rPr>
        <sz val="11"/>
        <rFont val="Calibri"/>
        <family val="2"/>
        <scheme val="minor"/>
      </rPr>
      <t xml:space="preserve"> 13, 327-361. </t>
    </r>
  </si>
  <si>
    <t>http://link.springer.com/content/pdf/10.1007%2Fs11142-007-9063-y.pdf</t>
  </si>
  <si>
    <r>
      <t xml:space="preserve">Soliman, Mark, 2008, The use of DuPont analysis by market participants, </t>
    </r>
    <r>
      <rPr>
        <i/>
        <sz val="11"/>
        <rFont val="Calibri"/>
        <family val="2"/>
        <scheme val="minor"/>
      </rPr>
      <t>Accounting Review</t>
    </r>
    <r>
      <rPr>
        <sz val="11"/>
        <rFont val="Calibri"/>
        <family val="2"/>
        <scheme val="minor"/>
      </rPr>
      <t xml:space="preserve"> 83, 823-853. </t>
    </r>
  </si>
  <si>
    <t>http://faculty.haas.berkeley.edu/kli/papers/Soliman-2008TAR.pdf</t>
  </si>
  <si>
    <r>
      <t xml:space="preserve">Hvidkjaer, Soeren, 2008, Small trades and the cross-section of stock returns, </t>
    </r>
    <r>
      <rPr>
        <i/>
        <sz val="11"/>
        <rFont val="Calibri"/>
        <family val="2"/>
        <scheme val="minor"/>
      </rPr>
      <t>Review of Financial Studies</t>
    </r>
    <r>
      <rPr>
        <sz val="11"/>
        <rFont val="Calibri"/>
        <family val="2"/>
        <scheme val="minor"/>
      </rPr>
      <t xml:space="preserve"> 31, 1123-1151. </t>
    </r>
  </si>
  <si>
    <t>http://rfs.oxfordjournals.org/content/21/3/1123.abstract</t>
  </si>
  <si>
    <t>Idiosyncratic component of S&amp;P 500 return</t>
  </si>
  <si>
    <t>Residual of the linear projection of the S&amp;P 500 return onto the CRSP value weighted index return</t>
  </si>
  <si>
    <t>Brennan and Li (2008)</t>
  </si>
  <si>
    <r>
      <t xml:space="preserve">Brennan, Michael and Feifei Li, 2008, Agency and asset pricing, </t>
    </r>
    <r>
      <rPr>
        <i/>
        <sz val="11"/>
        <rFont val="Calibri"/>
        <family val="2"/>
        <scheme val="minor"/>
      </rPr>
      <t>Working Paper</t>
    </r>
    <r>
      <rPr>
        <sz val="11"/>
        <rFont val="Calibri"/>
        <family val="2"/>
        <scheme val="minor"/>
      </rPr>
      <t xml:space="preserve">, UCLA. </t>
    </r>
  </si>
  <si>
    <t>http://papers.ssrn.com/sol3/papers.cfm?abstract_id=1104546&amp;download=yes</t>
  </si>
  <si>
    <t>Cash flow covariance with aggregate consumption</t>
  </si>
  <si>
    <t>Da (2009)</t>
  </si>
  <si>
    <r>
      <t xml:space="preserve"> Da, Zhi, 2009, ``Cash flow, consumption risk, and the cross-section of stock returns",</t>
    </r>
    <r>
      <rPr>
        <i/>
        <sz val="11"/>
        <rFont val="Calibri"/>
        <family val="2"/>
        <scheme val="minor"/>
      </rPr>
      <t xml:space="preserve"> Journal of Finance</t>
    </r>
    <r>
      <rPr>
        <sz val="11"/>
        <rFont val="Calibri"/>
        <family val="2"/>
        <scheme val="minor"/>
      </rPr>
      <t xml:space="preserve"> 64, 923-956.</t>
    </r>
  </si>
  <si>
    <t>http://onlinelibrary.wiley.com/doi/10.1111/j.1540-6261.2009.01453.x/pdf</t>
  </si>
  <si>
    <t>Cash flow duration</t>
  </si>
  <si>
    <t>Cash flow duration sensitivity to aggregate consumption</t>
  </si>
  <si>
    <t>Livdan, Sapriza and Zhang (2009)</t>
  </si>
  <si>
    <r>
      <t xml:space="preserve"> Livdan, Dmitry, Horacio Sapriza and Lu Zhang, 2009, ``Financially constrained stock returns", </t>
    </r>
    <r>
      <rPr>
        <i/>
        <sz val="11"/>
        <rFont val="Calibri"/>
        <family val="2"/>
        <scheme val="minor"/>
      </rPr>
      <t>Journal of Finance</t>
    </r>
    <r>
      <rPr>
        <sz val="11"/>
        <rFont val="Calibri"/>
        <family val="2"/>
        <scheme val="minor"/>
      </rPr>
      <t xml:space="preserve">64, 1827-1862. </t>
    </r>
  </si>
  <si>
    <t>http://onlinelibrary.wiley.com/doi/10.1111/j.1540-6261.2009.01481.x/pdf</t>
  </si>
  <si>
    <t>Long-run stockholder consumption growth</t>
  </si>
  <si>
    <t>Aggregated microlevel stockholder consumption</t>
  </si>
  <si>
    <t>Malloy, Moskowitz and Vissing-Jorgensen (2009)</t>
  </si>
  <si>
    <r>
      <t xml:space="preserve"> Malloy, Christopher J., Tobias J. Moskowitz and Annette Vissing-Jorgensen, 2009, ``Long-run stockholder consumption risk and asset returns", </t>
    </r>
    <r>
      <rPr>
        <i/>
        <sz val="11"/>
        <rFont val="Calibri"/>
        <family val="2"/>
        <scheme val="minor"/>
      </rPr>
      <t>Journal of Finance</t>
    </r>
    <r>
      <rPr>
        <sz val="11"/>
        <rFont val="Calibri"/>
        <family val="2"/>
        <scheme val="minor"/>
      </rPr>
      <t xml:space="preserve"> 64, 2427-2479.</t>
    </r>
  </si>
  <si>
    <t>http://onlinelibrary.wiley.com/doi/10.1111/j.1540-6261.2009.01507.x/pdf</t>
  </si>
  <si>
    <t>Takeover likelihood</t>
  </si>
  <si>
    <t>Estimated via a logit model of regressing ex-post acquisition indicator on various firm- and industry-level accounting variables</t>
  </si>
  <si>
    <t>Cremers, Nair and John (2009)</t>
  </si>
  <si>
    <r>
      <t xml:space="preserve"> Cremers, K. J. Martijn, Vinay B. Nair and Kose John, 2009, ``Takeovers and the cross-section of returns'', </t>
    </r>
    <r>
      <rPr>
        <i/>
        <sz val="11"/>
        <color theme="1"/>
        <rFont val="Calibri"/>
        <family val="2"/>
        <scheme val="minor"/>
      </rPr>
      <t>Review of Financial Studies</t>
    </r>
    <r>
      <rPr>
        <sz val="11"/>
        <color rgb="FF000000"/>
        <rFont val="Calibri"/>
        <family val="2"/>
        <charset val="1"/>
      </rPr>
      <t xml:space="preserve"> 22, 1410-1445. </t>
    </r>
  </si>
  <si>
    <t>http://rfs.oxfordjournals.org/content/22/4/1409.full.pdf+html</t>
  </si>
  <si>
    <t>Estimated using structural formula in line with Kyle's (1985) lambda</t>
  </si>
  <si>
    <t>Chordia, Huh and Subrahmanyam (2009)</t>
  </si>
  <si>
    <r>
      <t xml:space="preserve"> Chordia, Taurn, Sahn-Wook Huh and Avanidhar Subrahmanyam, 2009, ``Theory-based illiquidity and asset pricing",</t>
    </r>
    <r>
      <rPr>
        <i/>
        <sz val="11"/>
        <color theme="1"/>
        <rFont val="Calibri"/>
        <family val="2"/>
        <scheme val="minor"/>
      </rPr>
      <t xml:space="preserve"> Review of Financial Studies </t>
    </r>
    <r>
      <rPr>
        <sz val="11"/>
        <color rgb="FF000000"/>
        <rFont val="Calibri"/>
        <family val="2"/>
        <charset val="1"/>
      </rPr>
      <t xml:space="preserve">22, 3630-3668. </t>
    </r>
  </si>
  <si>
    <t>http://rfs.oxfordjournals.org/content/22/9/3629.full.pdf+html</t>
  </si>
  <si>
    <t>Cash flow</t>
  </si>
  <si>
    <t>Aggregate earnings based on revisions to analyst earnings forecasts</t>
  </si>
  <si>
    <r>
      <t xml:space="preserve"> Da, Zhi and Mitchell Craig Warachka, 2009, ``Cash flow risk, systematic earnings revisions, and the cross-section of stock returns", </t>
    </r>
    <r>
      <rPr>
        <i/>
        <sz val="11"/>
        <color theme="1"/>
        <rFont val="Calibri"/>
        <family val="2"/>
        <scheme val="minor"/>
      </rPr>
      <t xml:space="preserve">Journal of Financial Economics </t>
    </r>
    <r>
      <rPr>
        <sz val="11"/>
        <color rgb="FF000000"/>
        <rFont val="Calibri"/>
        <family val="2"/>
        <charset val="1"/>
      </rPr>
      <t xml:space="preserve">94, 448-468. </t>
    </r>
  </si>
  <si>
    <t>http://www.sciencedirect.com/science/article/pii/S0304405X0900141X#</t>
  </si>
  <si>
    <t>Investors' beliefs</t>
  </si>
  <si>
    <t>Belief extracted from a two-state regime-switching model of aggregate market return and aggregate output</t>
  </si>
  <si>
    <t>Ozoguz (2008)</t>
  </si>
  <si>
    <r>
      <t xml:space="preserve"> Ozoguz, Arzu, 2009, ``Good times or bad times? Investor's uncertainty and stock returns", </t>
    </r>
    <r>
      <rPr>
        <i/>
        <sz val="11"/>
        <color theme="1"/>
        <rFont val="Calibri"/>
        <family val="2"/>
        <scheme val="minor"/>
      </rPr>
      <t xml:space="preserve">Review of Financial Studies </t>
    </r>
    <r>
      <rPr>
        <sz val="11"/>
        <color rgb="FF000000"/>
        <rFont val="Calibri"/>
        <family val="2"/>
        <charset val="1"/>
      </rPr>
      <t xml:space="preserve">22, 4378-4422. </t>
    </r>
  </si>
  <si>
    <t>http://rfs.oxfordjournals.org/content/22/11/4377.full.pdf+html</t>
  </si>
  <si>
    <t>Investors' uncertainty</t>
  </si>
  <si>
    <t>Uncertainty extracted from a two-state regime-switching model of aggregate market return and aggregate output</t>
  </si>
  <si>
    <r>
      <t xml:space="preserve"> Fang, Lily and Joel Peress, 2009, ``Media coverage and the cross-section of stock returns", </t>
    </r>
    <r>
      <rPr>
        <i/>
        <sz val="11"/>
        <rFont val="Calibri"/>
        <family val="2"/>
        <scheme val="minor"/>
      </rPr>
      <t>Journal of Finance</t>
    </r>
    <r>
      <rPr>
        <sz val="11"/>
        <rFont val="Calibri"/>
        <family val="2"/>
        <scheme val="minor"/>
      </rPr>
      <t xml:space="preserve"> 64, 2023-2052.</t>
    </r>
  </si>
  <si>
    <t>http://onlinelibrary.wiley.com/doi/10.1111/j.1540-6261.2009.01493.x/pdf</t>
  </si>
  <si>
    <r>
      <t xml:space="preserve"> Avramov, Doron, Tarun Chordia, Gergana Jostova and Alexander Philipov, 2009, ``Dispersion in analysts' earnings forecasts and credit rating", </t>
    </r>
    <r>
      <rPr>
        <i/>
        <sz val="11"/>
        <color theme="1"/>
        <rFont val="Calibri"/>
        <family val="2"/>
        <scheme val="minor"/>
      </rPr>
      <t>Journal of Financial Economics</t>
    </r>
    <r>
      <rPr>
        <sz val="11"/>
        <color rgb="FF000000"/>
        <rFont val="Calibri"/>
        <family val="2"/>
        <charset val="1"/>
      </rPr>
      <t xml:space="preserve"> 91, 83-101. </t>
    </r>
  </si>
  <si>
    <t>http://www.sciencedirect.com/science/article/pii/S0304405X08001840#</t>
  </si>
  <si>
    <r>
      <t xml:space="preserve"> Fu, Fangjian, 2009, ``Idiosyncratic risk and the cross-section of expected stock returns", </t>
    </r>
    <r>
      <rPr>
        <i/>
        <sz val="11"/>
        <color theme="1"/>
        <rFont val="Calibri"/>
        <family val="2"/>
        <scheme val="minor"/>
      </rPr>
      <t>Journal of Financial Economics</t>
    </r>
    <r>
      <rPr>
        <sz val="11"/>
        <color rgb="FF000000"/>
        <rFont val="Calibri"/>
        <family val="2"/>
        <charset val="1"/>
      </rPr>
      <t xml:space="preserve"> 91, 24-37. </t>
    </r>
  </si>
  <si>
    <t>http://www.sciencedirect.com/science/article/pii/S0304405X08001694</t>
  </si>
  <si>
    <t>Debt capacity</t>
  </si>
  <si>
    <r>
      <t xml:space="preserve"> Hahn, Jaehoon and Hangyong Lee, 2009, ``Financial constraints, debt capacity, and the cross-section of stock returns",</t>
    </r>
    <r>
      <rPr>
        <i/>
        <sz val="11"/>
        <color theme="1"/>
        <rFont val="Calibri"/>
        <family val="2"/>
        <scheme val="minor"/>
      </rPr>
      <t xml:space="preserve"> Journal of Finance </t>
    </r>
    <r>
      <rPr>
        <sz val="11"/>
        <color rgb="FF000000"/>
        <rFont val="Calibri"/>
        <family val="2"/>
        <charset val="1"/>
      </rPr>
      <t>64, 891-921.</t>
    </r>
  </si>
  <si>
    <t>http://onlinelibrary.wiley.com/doi/10.1111/j.1540-6261.2009.01452.x/pdf</t>
  </si>
  <si>
    <r>
      <t xml:space="preserve">Bali, Turan and Armen Hovakimian, 2009, Volatility spreads and expected stock returns, </t>
    </r>
    <r>
      <rPr>
        <i/>
        <sz val="11"/>
        <rFont val="Calibri"/>
        <family val="2"/>
        <scheme val="minor"/>
      </rPr>
      <t>Management Science</t>
    </r>
    <r>
      <rPr>
        <sz val="11"/>
        <rFont val="Calibri"/>
        <family val="2"/>
        <scheme val="minor"/>
      </rPr>
      <t xml:space="preserve"> 2009, 1797-1812.  </t>
    </r>
  </si>
  <si>
    <t>http://mansci.journal.informs.org/content/55/11/1797.full.pdf</t>
  </si>
  <si>
    <r>
      <t xml:space="preserve"> Chandrashekar, Satyajit and Ramesh K.S. Rao, 2009 ``The productivity of corporate cash holdings and the cross-section of expected stock returns", </t>
    </r>
    <r>
      <rPr>
        <i/>
        <sz val="11"/>
        <color theme="1"/>
        <rFont val="Calibri"/>
        <family val="2"/>
        <scheme val="minor"/>
      </rPr>
      <t xml:space="preserve">Working Paper. </t>
    </r>
  </si>
  <si>
    <t>http://papers.ssrn.com/sol3/papers.cfm?abstract_id=1334162</t>
  </si>
  <si>
    <r>
      <t>Chemmanur, Thomas and An Yan, 2009, Advertising, attention, and stock returns,</t>
    </r>
    <r>
      <rPr>
        <i/>
        <sz val="11"/>
        <color theme="1"/>
        <rFont val="Calibri"/>
        <family val="2"/>
        <scheme val="minor"/>
      </rPr>
      <t xml:space="preserve"> Working Paper,</t>
    </r>
    <r>
      <rPr>
        <sz val="11"/>
        <color rgb="FF000000"/>
        <rFont val="Calibri"/>
        <family val="2"/>
        <charset val="1"/>
      </rPr>
      <t xml:space="preserve"> Boston College. </t>
    </r>
  </si>
  <si>
    <t>http://papers.ssrn.com/sol3/papers.cfm?abstract_id=1340605</t>
  </si>
  <si>
    <r>
      <t xml:space="preserve">Da, Zhi and Mitch Warachka, 2009, Long-term earnings growth forecasts, limited attention, and return predictability, </t>
    </r>
    <r>
      <rPr>
        <i/>
        <sz val="11"/>
        <color theme="1"/>
        <rFont val="Calibri"/>
        <family val="2"/>
        <scheme val="minor"/>
      </rPr>
      <t>Working Paper</t>
    </r>
    <r>
      <rPr>
        <sz val="11"/>
        <color rgb="FF000000"/>
        <rFont val="Calibri"/>
        <family val="2"/>
        <charset val="1"/>
      </rPr>
      <t xml:space="preserve">, University of Notre Dame. </t>
    </r>
  </si>
  <si>
    <t>http://papers.ssrn.com/sol3/papers.cfm?abstract_id=1107637&amp;download=yes</t>
  </si>
  <si>
    <r>
      <t xml:space="preserve">Gokcen, Umut, 2009, Information revelation and expected stock returns, </t>
    </r>
    <r>
      <rPr>
        <i/>
        <sz val="11"/>
        <color theme="1"/>
        <rFont val="Calibri"/>
        <family val="2"/>
        <scheme val="minor"/>
      </rPr>
      <t>Working Paper,</t>
    </r>
    <r>
      <rPr>
        <sz val="11"/>
        <color rgb="FF000000"/>
        <rFont val="Calibri"/>
        <family val="2"/>
        <charset val="1"/>
      </rPr>
      <t xml:space="preserve"> Boston College. </t>
    </r>
  </si>
  <si>
    <t>http://papers.ssrn.com/sol3/papers.cfm?abstract_id=1477066</t>
  </si>
  <si>
    <r>
      <t xml:space="preserve">Gow, Ian and Daniel Taylor, 2009, Earnings volatility and the cross-section of returns, </t>
    </r>
    <r>
      <rPr>
        <i/>
        <sz val="11"/>
        <color theme="1"/>
        <rFont val="Calibri"/>
        <family val="2"/>
        <scheme val="minor"/>
      </rPr>
      <t>Working Paper,</t>
    </r>
    <r>
      <rPr>
        <sz val="11"/>
        <color rgb="FF000000"/>
        <rFont val="Calibri"/>
        <family val="2"/>
        <charset val="1"/>
      </rPr>
      <t xml:space="preserve"> Northwestern University. </t>
    </r>
  </si>
  <si>
    <t>http://areas.kenan-flagler.unc.edu/Accounting/fallcamp/Document%20Library/GT_2009-09-11.pdf</t>
  </si>
  <si>
    <r>
      <t>Huang, Alan Guoming, 2009, The cross section of cashflow volatility and expected stock returns,</t>
    </r>
    <r>
      <rPr>
        <i/>
        <sz val="11"/>
        <color theme="1"/>
        <rFont val="Calibri"/>
        <family val="2"/>
        <scheme val="minor"/>
      </rPr>
      <t xml:space="preserve"> Journal of Empirical Finance</t>
    </r>
    <r>
      <rPr>
        <sz val="11"/>
        <color rgb="FF000000"/>
        <rFont val="Calibri"/>
        <family val="2"/>
        <charset val="1"/>
      </rPr>
      <t xml:space="preserve"> 16, 409-429. </t>
    </r>
  </si>
  <si>
    <t>http://www.sciencedirect.com/science/article/pii/S0927539809000036</t>
  </si>
  <si>
    <r>
      <t xml:space="preserve">Korniotis, George and Alok Kumar, 2009, Long Georgia, short Colorado? The geography of return predictability, </t>
    </r>
    <r>
      <rPr>
        <i/>
        <sz val="11"/>
        <color theme="1"/>
        <rFont val="Calibri"/>
        <family val="2"/>
        <scheme val="minor"/>
      </rPr>
      <t>Working Paper</t>
    </r>
    <r>
      <rPr>
        <sz val="11"/>
        <color rgb="FF000000"/>
        <rFont val="Calibri"/>
        <family val="2"/>
        <charset val="1"/>
      </rPr>
      <t xml:space="preserve">, Board of Governors of the Federal Reserve System. </t>
    </r>
  </si>
  <si>
    <t>http://papers.ssrn.com/sol3/papers.cfm?abstract_id=1328973</t>
  </si>
  <si>
    <r>
      <t xml:space="preserve">Nguyen, Giao and Peggy Swanson, 2009, Firm characteristics, relative efficiency and equity returns, </t>
    </r>
    <r>
      <rPr>
        <i/>
        <sz val="11"/>
        <color theme="1"/>
        <rFont val="Calibri"/>
        <family val="2"/>
        <scheme val="minor"/>
      </rPr>
      <t>Journal of Financial and Quantitative Analysis</t>
    </r>
    <r>
      <rPr>
        <sz val="11"/>
        <color rgb="FF000000"/>
        <rFont val="Calibri"/>
        <family val="2"/>
        <charset val="1"/>
      </rPr>
      <t xml:space="preserve"> 44, 213-236. </t>
    </r>
  </si>
  <si>
    <t>http://journals.cambridge.org/action/displayAbstract?fromPage=online&amp;aid=5468968</t>
  </si>
  <si>
    <r>
      <t xml:space="preserve">Barber, B., T. Odean and N. Zhu, 2009, Do retail trades move markets? </t>
    </r>
    <r>
      <rPr>
        <i/>
        <sz val="11"/>
        <color theme="1"/>
        <rFont val="Calibri"/>
        <family val="2"/>
        <scheme val="minor"/>
      </rPr>
      <t>Review of Financial Studies</t>
    </r>
    <r>
      <rPr>
        <sz val="11"/>
        <color rgb="FF000000"/>
        <rFont val="Calibri"/>
        <family val="2"/>
        <charset val="1"/>
      </rPr>
      <t xml:space="preserve">, 22, 152-186. </t>
    </r>
  </si>
  <si>
    <t>http://rfs.oxfordjournals.org/content/22/1/151.short</t>
  </si>
  <si>
    <t>Market volatility and jumps</t>
  </si>
  <si>
    <t>Estimated based on S&amp;P index option returns</t>
  </si>
  <si>
    <t>Cremers, Halling and Weinbaum (2010)</t>
  </si>
  <si>
    <r>
      <t xml:space="preserve"> Cremers, Martijn, Michael Halling and David Weinbaum, 2010, ``In search of aggregate jump and volatility risk in the cross-section of stock returns", </t>
    </r>
    <r>
      <rPr>
        <i/>
        <sz val="11"/>
        <color theme="1"/>
        <rFont val="Calibri"/>
        <family val="2"/>
        <scheme val="minor"/>
      </rPr>
      <t xml:space="preserve">Working Paper. </t>
    </r>
  </si>
  <si>
    <t>http://www.rhsmith.umd.edu/feaconference/docs/Session4HallingInSearchofAggregate.pdf</t>
  </si>
  <si>
    <t>Market mispricing</t>
  </si>
  <si>
    <t>Zero-investment portfolio constructed from repurchasing and issuing firms</t>
  </si>
  <si>
    <t>Hirshleifer and Jiang (2010)</t>
  </si>
  <si>
    <r>
      <t xml:space="preserve"> Hirshleifer, David and Danling Jiang, 2010, ``A financing-based misvaluation factor and the cross-section of expected returns", </t>
    </r>
    <r>
      <rPr>
        <i/>
        <sz val="11"/>
        <color theme="1"/>
        <rFont val="Calibri"/>
        <family val="2"/>
        <scheme val="minor"/>
      </rPr>
      <t>Review of Financial Studies</t>
    </r>
    <r>
      <rPr>
        <sz val="11"/>
        <color rgb="FF000000"/>
        <rFont val="Calibri"/>
        <family val="2"/>
        <charset val="1"/>
      </rPr>
      <t xml:space="preserve"> 23, 3402-3436. </t>
    </r>
  </si>
  <si>
    <t>http://rfs.oxfordjournals.org/content/23/9/3401.full.pdf+html</t>
  </si>
  <si>
    <r>
      <t xml:space="preserve"> Boyer, Brian, Todd Mitton and Keith Vorkink, 2010, ``Expected idiosyncratic skewness", </t>
    </r>
    <r>
      <rPr>
        <i/>
        <sz val="11"/>
        <color theme="1"/>
        <rFont val="Calibri"/>
        <family val="2"/>
        <scheme val="minor"/>
      </rPr>
      <t>Review of Financial Studies</t>
    </r>
    <r>
      <rPr>
        <sz val="11"/>
        <color rgb="FF000000"/>
        <rFont val="Calibri"/>
        <family val="2"/>
        <charset val="1"/>
      </rPr>
      <t xml:space="preserve"> 23, 170-202. </t>
    </r>
  </si>
  <si>
    <t>http://rfs.oxfordjournals.org/content/23/1/169.full.pdf+html</t>
  </si>
  <si>
    <r>
      <t xml:space="preserve">Cooper, Michael J., Huseyin Gulen and Alexei V. Ovtchinnikov, 2010, ``Corporate political contributions and stock returns", </t>
    </r>
    <r>
      <rPr>
        <i/>
        <sz val="11"/>
        <color theme="1"/>
        <rFont val="Calibri"/>
        <family val="2"/>
        <scheme val="minor"/>
      </rPr>
      <t>Journal of Finance</t>
    </r>
    <r>
      <rPr>
        <sz val="11"/>
        <color rgb="FF000000"/>
        <rFont val="Calibri"/>
        <family val="2"/>
        <charset val="1"/>
      </rPr>
      <t xml:space="preserve"> 65, 687-724.</t>
    </r>
  </si>
  <si>
    <t>http://onlinelibrary.wiley.com/doi/10.1111/j.1540-6261.2009.01548.x/pdf</t>
  </si>
  <si>
    <r>
      <t xml:space="preserve"> Tuzel, Selale, 2010, ``Corporate real estate holdings and the cross-section of stock returns", </t>
    </r>
    <r>
      <rPr>
        <i/>
        <sz val="11"/>
        <color theme="1"/>
        <rFont val="Calibri"/>
        <family val="2"/>
        <scheme val="minor"/>
      </rPr>
      <t>Review of Financial Studies</t>
    </r>
    <r>
      <rPr>
        <sz val="11"/>
        <color rgb="FF000000"/>
        <rFont val="Calibri"/>
        <family val="2"/>
        <charset val="1"/>
      </rPr>
      <t xml:space="preserve"> 23, 2269-2302. </t>
    </r>
  </si>
  <si>
    <t>http://rfs.oxfordjournals.org/content/23/6/2268.full.pdf+html</t>
  </si>
  <si>
    <r>
      <t xml:space="preserve">Amaya, Diego, Peter Christoffersen, Kris Jacobs and Aurelio Vasquez, 2011, Do realized skewness and kurtosis predict the cross-section of equity returns, </t>
    </r>
    <r>
      <rPr>
        <i/>
        <sz val="11"/>
        <color theme="1"/>
        <rFont val="Calibri"/>
        <family val="2"/>
        <scheme val="minor"/>
      </rPr>
      <t>Working Paper,</t>
    </r>
    <r>
      <rPr>
        <sz val="11"/>
        <color rgb="FF000000"/>
        <rFont val="Calibri"/>
        <family val="2"/>
        <charset val="1"/>
      </rPr>
      <t xml:space="preserve"> HEC Montreal. </t>
    </r>
  </si>
  <si>
    <t>http://www.econ.queensu.ca/files/event/ACJV_28July2011.pdf</t>
  </si>
  <si>
    <r>
      <t xml:space="preserve">An, Jiyoun, Sanjeev Bhojraj and David Ng, 2010, Warranted multiples and future returns, </t>
    </r>
    <r>
      <rPr>
        <i/>
        <sz val="11"/>
        <color theme="1"/>
        <rFont val="Calibri"/>
        <family val="2"/>
        <scheme val="minor"/>
      </rPr>
      <t>Journal of Accounting, Auditing &amp; Finance</t>
    </r>
    <r>
      <rPr>
        <sz val="11"/>
        <color rgb="FF000000"/>
        <rFont val="Calibri"/>
        <family val="2"/>
        <charset val="1"/>
      </rPr>
      <t xml:space="preserve"> 25, 143-169.</t>
    </r>
  </si>
  <si>
    <t>http://jaf.sagepub.com/content/25/2/143.short</t>
  </si>
  <si>
    <t>Individual financial/accounting</t>
  </si>
  <si>
    <r>
      <t>Armstrong, Chris, Snehal Banerjee and Carlos Corona, 2010, Information quality and the cross-section of expected returns,</t>
    </r>
    <r>
      <rPr>
        <i/>
        <sz val="11"/>
        <color theme="1"/>
        <rFont val="Calibri"/>
        <family val="2"/>
        <scheme val="minor"/>
      </rPr>
      <t xml:space="preserve"> Working Paper,</t>
    </r>
    <r>
      <rPr>
        <sz val="11"/>
        <color rgb="FF000000"/>
        <rFont val="Calibri"/>
        <family val="2"/>
        <charset val="1"/>
      </rPr>
      <t xml:space="preserve"> University of Pennsylvania. </t>
    </r>
  </si>
  <si>
    <t>http://recanati-bs.tau.ac.il/Eng/_Uploads/dbsAttachedFiles/Snehal_Banerjee.pdf</t>
  </si>
  <si>
    <r>
      <t xml:space="preserve">Cao, Xuying and Yexiao Xu, 2010, Long-run idiosyncratic volatilities and cross-sectional stock returns, </t>
    </r>
    <r>
      <rPr>
        <i/>
        <sz val="11"/>
        <color theme="1"/>
        <rFont val="Calibri"/>
        <family val="2"/>
        <scheme val="minor"/>
      </rPr>
      <t>Working Paper</t>
    </r>
    <r>
      <rPr>
        <sz val="11"/>
        <color rgb="FF000000"/>
        <rFont val="Calibri"/>
        <family val="2"/>
        <charset val="1"/>
      </rPr>
      <t xml:space="preserve">, University of Illinois at Urbana-Champaign. </t>
    </r>
  </si>
  <si>
    <t>http://papers.ssrn.com/sol3/papers.cfm?abstract_id=1569945</t>
  </si>
  <si>
    <t>Private information</t>
  </si>
  <si>
    <t>Return on a zero-investment portfolio long in high PIN stocks and short in low PIN stocks; PIN (private information) is the probability of information-
based trade</t>
  </si>
  <si>
    <t>David, Hvidkjaer and O'Hara (2010)</t>
  </si>
  <si>
    <r>
      <t>Easley, David, Soeren Hvidkjaer and Maureen O'Hara, 2010, Factoring returns,</t>
    </r>
    <r>
      <rPr>
        <i/>
        <sz val="11"/>
        <color theme="1"/>
        <rFont val="Calibri"/>
        <family val="2"/>
        <scheme val="minor"/>
      </rPr>
      <t xml:space="preserve"> Journal of Financial and Quantitative Analysis</t>
    </r>
    <r>
      <rPr>
        <sz val="11"/>
        <color rgb="FF000000"/>
        <rFont val="Calibri"/>
        <family val="2"/>
        <charset val="1"/>
      </rPr>
      <t xml:space="preserve"> 45, 293-309. </t>
    </r>
  </si>
  <si>
    <t>http://journals.cambridge.org/action/displayAbstract?fromPage=online&amp;aid=7785676</t>
  </si>
  <si>
    <r>
      <t xml:space="preserve">Hameed, Allaudeen, Joshua Huang and Mujtaba Mian, 2010, Industries and stock return reversals, </t>
    </r>
    <r>
      <rPr>
        <i/>
        <sz val="11"/>
        <color theme="1"/>
        <rFont val="Calibri"/>
        <family val="2"/>
        <scheme val="minor"/>
      </rPr>
      <t>Working Paper,</t>
    </r>
    <r>
      <rPr>
        <sz val="11"/>
        <color rgb="FF000000"/>
        <rFont val="Calibri"/>
        <family val="2"/>
        <charset val="1"/>
      </rPr>
      <t xml:space="preserve"> National University of Singapore. </t>
    </r>
  </si>
  <si>
    <t>http://www.ccfr.org.cn/cicf2010/papers/20091213190553.pdf</t>
  </si>
  <si>
    <r>
      <t xml:space="preserve">Menzly, Lior and Oguzhan Ozbas, 2010, Market segmentation and cross-predictability of returns, </t>
    </r>
    <r>
      <rPr>
        <i/>
        <sz val="11"/>
        <color theme="1"/>
        <rFont val="Calibri"/>
        <family val="2"/>
        <scheme val="minor"/>
      </rPr>
      <t>Journal of Finance</t>
    </r>
    <r>
      <rPr>
        <sz val="11"/>
        <color rgb="FF000000"/>
        <rFont val="Calibri"/>
        <family val="2"/>
        <charset val="1"/>
      </rPr>
      <t xml:space="preserve"> 65, 1555-1580. </t>
    </r>
  </si>
  <si>
    <t>http://onlinelibrary.wiley.com/doi/10.1111/j.1540-6261.2010.01578.x/full</t>
  </si>
  <si>
    <r>
      <t xml:space="preserve">Papanastasopoulos, Georgios, Dimitrios Thomakos and Tao Wang, 2010, The implications of retained and distributed earnings for future profitability and stock returns, </t>
    </r>
    <r>
      <rPr>
        <i/>
        <sz val="11"/>
        <color theme="1"/>
        <rFont val="Calibri"/>
        <family val="2"/>
        <scheme val="minor"/>
      </rPr>
      <t xml:space="preserve">Review of Accounting &amp; Finance </t>
    </r>
    <r>
      <rPr>
        <sz val="11"/>
        <color rgb="FF000000"/>
        <rFont val="Calibri"/>
        <family val="2"/>
        <charset val="1"/>
      </rPr>
      <t xml:space="preserve">9, 395-423. </t>
    </r>
  </si>
  <si>
    <t>http://www.emeraldinsight.com/journals.htm?articleid=1892066&amp;show=abstract</t>
  </si>
  <si>
    <r>
      <t xml:space="preserve">Simutin, Mikhail, 2010, Excess cash and stock returns, </t>
    </r>
    <r>
      <rPr>
        <i/>
        <sz val="11"/>
        <color theme="1"/>
        <rFont val="Calibri"/>
        <family val="2"/>
        <scheme val="minor"/>
      </rPr>
      <t>Financial Management</t>
    </r>
    <r>
      <rPr>
        <sz val="11"/>
        <color rgb="FF000000"/>
        <rFont val="Calibri"/>
        <family val="2"/>
        <charset val="1"/>
      </rPr>
      <t xml:space="preserve"> 39, 1197-1222. </t>
    </r>
  </si>
  <si>
    <t>http://onlinelibrary.wiley.com/doi/10.1111/j.1755-053X.2010.01109.x/full</t>
  </si>
  <si>
    <r>
      <t xml:space="preserve">Huang, Wei, Qianqiu Liu, Ghon Rhee and Feng Wu, 2010, Extreme downside risk and expected stock returns, </t>
    </r>
    <r>
      <rPr>
        <i/>
        <sz val="11"/>
        <color theme="1"/>
        <rFont val="Calibri"/>
        <family val="2"/>
        <scheme val="minor"/>
      </rPr>
      <t>Journal of Banking &amp; Finance</t>
    </r>
    <r>
      <rPr>
        <sz val="11"/>
        <color rgb="FF000000"/>
        <rFont val="Calibri"/>
        <family val="2"/>
        <charset val="1"/>
      </rPr>
      <t xml:space="preserve"> 36, 1492-1502. </t>
    </r>
  </si>
  <si>
    <t>http://www.sciencedirect.com/science/article/pii/S0378426611003591</t>
  </si>
  <si>
    <r>
      <t>Xing, Yuhang, Xiaoyan Zhang and Rui Zhao, 2010, What does the individual option volatility smirk tell us about future equity returns?</t>
    </r>
    <r>
      <rPr>
        <i/>
        <sz val="11"/>
        <color theme="1"/>
        <rFont val="Calibri"/>
        <family val="2"/>
        <scheme val="minor"/>
      </rPr>
      <t xml:space="preserve"> Journal of Financial &amp; Quantitative Analysis</t>
    </r>
    <r>
      <rPr>
        <sz val="11"/>
        <color rgb="FF000000"/>
        <rFont val="Calibri"/>
        <family val="2"/>
        <charset val="1"/>
      </rPr>
      <t xml:space="preserve"> 45, 641-662. </t>
    </r>
  </si>
  <si>
    <t>http://journals.cambridge.org/action/displayAbstract?fromPage=online&amp;aid=7858228</t>
  </si>
  <si>
    <r>
      <t xml:space="preserve">George, Thomas and Chuan-yang Hwang, 2010, A resolution of the distress risk and leverage puzzles in the cross section of stock returns, </t>
    </r>
    <r>
      <rPr>
        <i/>
        <sz val="11"/>
        <color theme="1"/>
        <rFont val="Calibri"/>
        <family val="2"/>
        <scheme val="minor"/>
      </rPr>
      <t>Journal of Financial Economics</t>
    </r>
    <r>
      <rPr>
        <sz val="11"/>
        <color rgb="FF000000"/>
        <rFont val="Calibri"/>
        <family val="2"/>
        <charset val="1"/>
      </rPr>
      <t xml:space="preserve">  96, 56-79. </t>
    </r>
  </si>
  <si>
    <t>http://www.sciencedirect.com/science/article/pii/S0304405X09002335</t>
  </si>
  <si>
    <t>Rare disasters</t>
  </si>
  <si>
    <t>Disaster index based on international political crises</t>
  </si>
  <si>
    <t>Berkman, Jacobsen and Lee (2011)</t>
  </si>
  <si>
    <r>
      <t xml:space="preserve"> Berkman, Henk, Ben Jacobsen and John B. Lee, 2011, ``Time-varying rare disaster risk and stock returns", </t>
    </r>
    <r>
      <rPr>
        <i/>
        <sz val="11"/>
        <color theme="1"/>
        <rFont val="Calibri"/>
        <family val="2"/>
        <scheme val="minor"/>
      </rPr>
      <t>Journal of Financial Economics</t>
    </r>
    <r>
      <rPr>
        <sz val="11"/>
        <color rgb="FF000000"/>
        <rFont val="Calibri"/>
        <family val="2"/>
        <charset val="1"/>
      </rPr>
      <t xml:space="preserve"> 101, 313-332. </t>
    </r>
  </si>
  <si>
    <t>http://www.sciencedirect.com/science/article/pii/S0304405X11000523#</t>
  </si>
  <si>
    <t>Aggregate distress risk obtained by projecting future business failure growth rates on a set of basis assets</t>
  </si>
  <si>
    <t>Kapadia (2011)</t>
  </si>
  <si>
    <r>
      <t xml:space="preserve"> Kapadia, Nishad, 2011, ``Tracking down distress risk", </t>
    </r>
    <r>
      <rPr>
        <i/>
        <sz val="11"/>
        <color theme="1"/>
        <rFont val="Calibri"/>
        <family val="2"/>
        <scheme val="minor"/>
      </rPr>
      <t>Journal of Financial Economics</t>
    </r>
    <r>
      <rPr>
        <sz val="11"/>
        <color rgb="FF000000"/>
        <rFont val="Calibri"/>
        <family val="2"/>
        <charset val="1"/>
      </rPr>
      <t xml:space="preserve"> 102, 167-182. </t>
    </r>
  </si>
  <si>
    <t>http://www.sciencedirect.com/science/article/pii/S0304405X11001164#</t>
  </si>
  <si>
    <t>Factor-mimicking portfolios based on momentum of international equity returns</t>
  </si>
  <si>
    <t>Hou, Karolyi and Kho (2011)</t>
  </si>
  <si>
    <r>
      <t xml:space="preserve"> Hou, Kewei, G. Andrew Karolyi and Bong-Chan Kho, 2011, ``What factors drive global stock returns?", </t>
    </r>
    <r>
      <rPr>
        <i/>
        <sz val="11"/>
        <color theme="1"/>
        <rFont val="Calibri"/>
        <family val="2"/>
        <scheme val="minor"/>
      </rPr>
      <t>Review of Financial Studies</t>
    </r>
    <r>
      <rPr>
        <sz val="11"/>
        <color rgb="FF000000"/>
        <rFont val="Calibri"/>
        <family val="2"/>
        <charset val="1"/>
      </rPr>
      <t xml:space="preserve"> 24, 2528-2574. </t>
    </r>
  </si>
  <si>
    <t>http://rfs.oxfordjournals.org/content/24/8/2527.full.pdf+html</t>
  </si>
  <si>
    <t>Factor-mimicking portfolios based on cash flow-to-price of international equity returns</t>
  </si>
  <si>
    <r>
      <t xml:space="preserve"> Li, Dongmei, 2011, ``Financial constraints, R&amp;D investment, and stock returns", </t>
    </r>
    <r>
      <rPr>
        <i/>
        <sz val="11"/>
        <color theme="1"/>
        <rFont val="Calibri"/>
        <family val="2"/>
        <scheme val="minor"/>
      </rPr>
      <t>Review of Financial Studies</t>
    </r>
    <r>
      <rPr>
        <sz val="11"/>
        <color rgb="FF000000"/>
        <rFont val="Calibri"/>
        <family val="2"/>
        <charset val="1"/>
      </rPr>
      <t xml:space="preserve"> 24, 2975-3007. </t>
    </r>
  </si>
  <si>
    <t>http://rfs.oxfordjournals.org/content/24/9/2974.full.pdf+html</t>
  </si>
  <si>
    <r>
      <t xml:space="preserve"> Bali, Turan G., Nusret Cakici and Robert F. Whitelaw, 2011, ``Maxing out: Stocks as lotteries and the cross-section of expected returns", </t>
    </r>
    <r>
      <rPr>
        <i/>
        <sz val="11"/>
        <color theme="1"/>
        <rFont val="Calibri"/>
        <family val="2"/>
        <scheme val="minor"/>
      </rPr>
      <t>Journal of Financial Economics</t>
    </r>
    <r>
      <rPr>
        <sz val="11"/>
        <color rgb="FF000000"/>
        <rFont val="Calibri"/>
        <family val="2"/>
        <charset val="1"/>
      </rPr>
      <t xml:space="preserve"> 99, 427-446. </t>
    </r>
  </si>
  <si>
    <t>http://www.sciencedirect.com/science/article/pii/S0304405X1000190X#</t>
  </si>
  <si>
    <r>
      <t xml:space="preserve"> Yan, Shu, 2011, ``Jump risk, stock returns, and slope of implied volatility smile", </t>
    </r>
    <r>
      <rPr>
        <i/>
        <sz val="11"/>
        <color theme="1"/>
        <rFont val="Calibri"/>
        <family val="2"/>
        <scheme val="minor"/>
      </rPr>
      <t xml:space="preserve">Journal of Financial Economics </t>
    </r>
    <r>
      <rPr>
        <sz val="11"/>
        <color rgb="FF000000"/>
        <rFont val="Calibri"/>
        <family val="2"/>
        <charset val="1"/>
      </rPr>
      <t xml:space="preserve">99, 216-233. </t>
    </r>
  </si>
  <si>
    <t>http://www.sciencedirect.com/science/article/pii/S0304405X1000187X#</t>
  </si>
  <si>
    <r>
      <t xml:space="preserve"> Edmans, Alex, 2011, ``Does the stock market fully value intangibles? Employee satisfaction and equity prices",</t>
    </r>
    <r>
      <rPr>
        <i/>
        <sz val="11"/>
        <color theme="1"/>
        <rFont val="Calibri"/>
        <family val="2"/>
        <scheme val="minor"/>
      </rPr>
      <t xml:space="preserve"> Journal of Financial Economics</t>
    </r>
    <r>
      <rPr>
        <sz val="11"/>
        <color rgb="FF000000"/>
        <rFont val="Calibri"/>
        <family val="2"/>
        <charset val="1"/>
      </rPr>
      <t xml:space="preserve"> 101, 621-640. </t>
    </r>
  </si>
  <si>
    <t>http://www.sciencedirect.com/science/article/pii/S0304405X11000869</t>
  </si>
  <si>
    <t>Chen, Novy-Marx and Zhang (2011)</t>
  </si>
  <si>
    <r>
      <t xml:space="preserve">Chen, Long, Robert Novy-Marx and Lu Zhang, ``An alternative three-factor model", </t>
    </r>
    <r>
      <rPr>
        <i/>
        <sz val="11"/>
        <color theme="1"/>
        <rFont val="Calibri"/>
        <family val="2"/>
        <scheme val="minor"/>
      </rPr>
      <t xml:space="preserve">Working Paper. </t>
    </r>
  </si>
  <si>
    <t>http://papers.ssrn.com/sol3/papers.cfm?abstract_id=1418117</t>
  </si>
  <si>
    <t>Investment portfolio return</t>
  </si>
  <si>
    <t xml:space="preserve">Difference between returns of portfolios with low and high investment-to-asset ratio  </t>
  </si>
  <si>
    <t>Return-on-equity portfolio return</t>
  </si>
  <si>
    <t>Difference between returns of portfolios with high and low return on equity</t>
  </si>
  <si>
    <r>
      <t xml:space="preserve"> Akbas, Ferhat, Will J. Armstrong and Ralitsa Petkova, 2011,``The Volatility of Liquidity and Expected Stock Returns", </t>
    </r>
    <r>
      <rPr>
        <i/>
        <sz val="11"/>
        <color theme="1"/>
        <rFont val="Calibri"/>
        <family val="2"/>
        <scheme val="minor"/>
      </rPr>
      <t>Working Paper.</t>
    </r>
  </si>
  <si>
    <t>http://papers.ssrn.com/sol3/papers.cfm?abstract_id=1786991</t>
  </si>
  <si>
    <r>
      <t xml:space="preserve"> Jiang, Hao and Zheng Sun, 2011, ``Dispersion in beliefs among active mutual funds and the cross-section of stock returns", </t>
    </r>
    <r>
      <rPr>
        <i/>
        <sz val="11"/>
        <color theme="1"/>
        <rFont val="Calibri"/>
        <family val="2"/>
        <scheme val="minor"/>
      </rPr>
      <t>Working Paper.</t>
    </r>
  </si>
  <si>
    <t>http://merage.uci.edu/Resources/Documents/Disperion%20in%20Beliefs%20and%20Stock%20Returns%20_%20Jiang%20&amp;%20Sun%200811.pdf</t>
  </si>
  <si>
    <r>
      <t xml:space="preserve"> Han, Bing and Yi Zhou, 2011, ``Term structure of credit default swap spreads and cross-section of stock returns", </t>
    </r>
    <r>
      <rPr>
        <i/>
        <sz val="11"/>
        <color theme="1"/>
        <rFont val="Calibri"/>
        <family val="2"/>
        <scheme val="minor"/>
      </rPr>
      <t>Working Paper.</t>
    </r>
  </si>
  <si>
    <t>http://papers.ssrn.com/sol3/papers.cfm?abstract_id=1735162</t>
  </si>
  <si>
    <r>
      <t xml:space="preserve"> Eisfeldt, Andrea L. and Dimitris Papanikolaou, 2011,  ``Organization capital and the cross-section of expected returns", </t>
    </r>
    <r>
      <rPr>
        <i/>
        <sz val="11"/>
        <color theme="1"/>
        <rFont val="Calibri"/>
        <family val="2"/>
        <scheme val="minor"/>
      </rPr>
      <t>Working Paper.</t>
    </r>
  </si>
  <si>
    <t>http://www.kellogg.northwestern.edu/faculty/papanikolaou/htm/org_cap.pdf</t>
  </si>
  <si>
    <t xml:space="preserve">Residual income </t>
  </si>
  <si>
    <t>Firm residual income growth extracted from firm earnings growth</t>
  </si>
  <si>
    <t>Balachandran and Mohanram (2011)</t>
  </si>
  <si>
    <r>
      <t>Balachandran, Sudhakar and Partha Mohanram, 2011, Using residual income to refine the relationship between earings growth and stock returns,</t>
    </r>
    <r>
      <rPr>
        <i/>
        <sz val="11"/>
        <color theme="1"/>
        <rFont val="Calibri"/>
        <family val="2"/>
        <scheme val="minor"/>
      </rPr>
      <t xml:space="preserve"> Review of Accounting Studies</t>
    </r>
    <r>
      <rPr>
        <sz val="11"/>
        <color rgb="FF000000"/>
        <rFont val="Calibri"/>
        <family val="2"/>
        <charset val="1"/>
      </rPr>
      <t xml:space="preserve"> 17, 134-165.  </t>
    </r>
  </si>
  <si>
    <t>http://link.springer.com/content/pdf/10.1007%2Fs11142-011-9168-1.pdf</t>
  </si>
  <si>
    <t>Firm accrual volatility measured by the standard deviation of the ratio of accruals to sales</t>
  </si>
  <si>
    <t>Bandyopadhyay, Huang and Wirjanto (2011)</t>
  </si>
  <si>
    <r>
      <t>Bandyopadhyay, Sati, Alan Huang and Tony Wirjanto, 2010, The accrual volatility anomaly,</t>
    </r>
    <r>
      <rPr>
        <i/>
        <sz val="11"/>
        <color theme="1"/>
        <rFont val="Calibri"/>
        <family val="2"/>
        <scheme val="minor"/>
      </rPr>
      <t xml:space="preserve"> Working Paper</t>
    </r>
    <r>
      <rPr>
        <sz val="11"/>
        <color rgb="FF000000"/>
        <rFont val="Calibri"/>
        <family val="2"/>
        <charset val="1"/>
      </rPr>
      <t xml:space="preserve">, University of Waterloo. </t>
    </r>
  </si>
  <si>
    <t>arts.uwaterloo.ca/~aghuang/research/ava.pdf‎</t>
  </si>
  <si>
    <r>
      <t xml:space="preserve">Callen, Jeffrey and Matthew Lyle, 2011, The term structure of implied costs of equity capital, </t>
    </r>
    <r>
      <rPr>
        <i/>
        <sz val="11"/>
        <color theme="1"/>
        <rFont val="Calibri"/>
        <family val="2"/>
        <scheme val="minor"/>
      </rPr>
      <t>Working Paper,</t>
    </r>
    <r>
      <rPr>
        <sz val="11"/>
        <color rgb="FF000000"/>
        <rFont val="Calibri"/>
        <family val="2"/>
        <charset val="1"/>
      </rPr>
      <t xml:space="preserve"> University of Toronto. </t>
    </r>
  </si>
  <si>
    <t>http://papers.ssrn.com/sol3/papers.cfm?abstract_id=1975947</t>
  </si>
  <si>
    <r>
      <t xml:space="preserve">Callen, Jeffrey, Mozaffar Khan and Hai Lu, 2011, Accounting quality, stock price delay, and future stock returns, </t>
    </r>
    <r>
      <rPr>
        <i/>
        <sz val="11"/>
        <color theme="1"/>
        <rFont val="Calibri"/>
        <family val="2"/>
        <scheme val="minor"/>
      </rPr>
      <t>Contemporary Accounting Research</t>
    </r>
    <r>
      <rPr>
        <sz val="11"/>
        <color rgb="FF000000"/>
        <rFont val="Calibri"/>
        <family val="2"/>
        <charset val="1"/>
      </rPr>
      <t xml:space="preserve">, 30, 269-295.  </t>
    </r>
  </si>
  <si>
    <t>http://onlinelibrary.wiley.com/doi/10.1111/j.1911-3846.2011.01154.x/pdf</t>
  </si>
  <si>
    <r>
      <t>Chen, Huafeng, Marcin Kacperczyk and Hernan Ortiz-Molina, 2011, Labor unions, operating flexibility, and the cost of equity,</t>
    </r>
    <r>
      <rPr>
        <i/>
        <sz val="11"/>
        <color theme="1"/>
        <rFont val="Calibri"/>
        <family val="2"/>
        <scheme val="minor"/>
      </rPr>
      <t xml:space="preserve"> Journal of Financial and Quantitative Analysis</t>
    </r>
    <r>
      <rPr>
        <sz val="11"/>
        <color rgb="FF000000"/>
        <rFont val="Calibri"/>
        <family val="2"/>
        <charset val="1"/>
      </rPr>
      <t xml:space="preserve"> 46, 25-58. </t>
    </r>
  </si>
  <si>
    <t>http://journals.cambridge.org/action/displayAbstract?fromPage=online&amp;aid=8218526</t>
  </si>
  <si>
    <r>
      <t xml:space="preserve">Da, Zhi, Qianqiu Liu and Ernst Schaumburg, 2011, Decomposing short-term return reversal, </t>
    </r>
    <r>
      <rPr>
        <i/>
        <sz val="11"/>
        <color theme="1"/>
        <rFont val="Calibri"/>
        <family val="2"/>
        <scheme val="minor"/>
      </rPr>
      <t>Working Paper</t>
    </r>
    <r>
      <rPr>
        <sz val="11"/>
        <color rgb="FF000000"/>
        <rFont val="Calibri"/>
        <family val="2"/>
        <charset val="1"/>
      </rPr>
      <t xml:space="preserve">, University of Notre Dame. </t>
    </r>
  </si>
  <si>
    <t>http://papers.ssrn.com/sol3/Papers.cfm?abstract_id=1551025</t>
  </si>
  <si>
    <r>
      <t xml:space="preserve">Drake, Michael and Lynn Rees, 2011, Should investors follow the prophets or the bears? Evidence on the use of public information by analysts and short sellers, </t>
    </r>
    <r>
      <rPr>
        <i/>
        <sz val="11"/>
        <color theme="1"/>
        <rFont val="Calibri"/>
        <family val="2"/>
        <scheme val="minor"/>
      </rPr>
      <t>Accounting Review</t>
    </r>
    <r>
      <rPr>
        <sz val="11"/>
        <color rgb="FF000000"/>
        <rFont val="Calibri"/>
        <family val="2"/>
        <charset val="1"/>
      </rPr>
      <t xml:space="preserve"> 86, 101-130.  </t>
    </r>
  </si>
  <si>
    <t>http://aaajournals.org/doi/abs/10.2308/accr.00000006</t>
  </si>
  <si>
    <r>
      <t>Hafzalla, Nader, Russell Lundholm and Matthew Van Winkle, 2011, Percent Accruals,</t>
    </r>
    <r>
      <rPr>
        <i/>
        <sz val="11"/>
        <color theme="1"/>
        <rFont val="Calibri"/>
        <family val="2"/>
        <scheme val="minor"/>
      </rPr>
      <t xml:space="preserve"> Accounting Review</t>
    </r>
    <r>
      <rPr>
        <sz val="11"/>
        <color rgb="FF000000"/>
        <rFont val="Calibri"/>
        <family val="2"/>
        <charset val="1"/>
      </rPr>
      <t xml:space="preserve"> 86, 209-236. </t>
    </r>
  </si>
  <si>
    <t>http://www.aaajournals.org/doi/abs/10.2308/accr.00000011</t>
  </si>
  <si>
    <r>
      <t xml:space="preserve">Hess, Dieter, Daniel Kreutzmann and Oliver Pucker, Projected earnings accuracy and profitability of stock recommendations, </t>
    </r>
    <r>
      <rPr>
        <i/>
        <sz val="11"/>
        <color theme="1"/>
        <rFont val="Calibri"/>
        <family val="2"/>
        <scheme val="minor"/>
      </rPr>
      <t>Working Paper</t>
    </r>
    <r>
      <rPr>
        <sz val="11"/>
        <color rgb="FF000000"/>
        <rFont val="Calibri"/>
        <family val="2"/>
        <charset val="1"/>
      </rPr>
      <t xml:space="preserve">, University of Cologne. </t>
    </r>
  </si>
  <si>
    <t>http://papers.ssrn.com/sol3/papers.cfm?abstract_id=1786608&amp;download=yes</t>
  </si>
  <si>
    <r>
      <t xml:space="preserve">Imrohoroglu, Avse and Selale Tuzel, 2011, Firm level productivity, risk, and return, </t>
    </r>
    <r>
      <rPr>
        <i/>
        <sz val="11"/>
        <color theme="1"/>
        <rFont val="Calibri"/>
        <family val="2"/>
        <scheme val="minor"/>
      </rPr>
      <t>Working Paper</t>
    </r>
    <r>
      <rPr>
        <sz val="11"/>
        <color rgb="FF000000"/>
        <rFont val="Calibri"/>
        <family val="2"/>
        <charset val="1"/>
      </rPr>
      <t xml:space="preserve">, University of Southern California. </t>
    </r>
  </si>
  <si>
    <t>http://papers.ssrn.com/sol3/papers.cfm?abstract_id=1770264&amp;download=yes</t>
  </si>
  <si>
    <r>
      <t xml:space="preserve">Landsman, Wayne, Bruce Miller, Ken Peasnell and Shu Yeh, 2011, Do investors understand really dirty surplus? </t>
    </r>
    <r>
      <rPr>
        <i/>
        <sz val="11"/>
        <color theme="1"/>
        <rFont val="Calibri"/>
        <family val="2"/>
        <scheme val="minor"/>
      </rPr>
      <t>Accounting Review</t>
    </r>
    <r>
      <rPr>
        <sz val="11"/>
        <color rgb="FF000000"/>
        <rFont val="Calibri"/>
        <family val="2"/>
        <charset val="1"/>
      </rPr>
      <t xml:space="preserve"> 86, 237-258. </t>
    </r>
  </si>
  <si>
    <t>http://aaajournals.org/doi/abs/10.2308/accr.00000014</t>
  </si>
  <si>
    <r>
      <t>Li, Kevin Ke, 2011, How well do investors understand loss persistence?</t>
    </r>
    <r>
      <rPr>
        <i/>
        <sz val="11"/>
        <color theme="1"/>
        <rFont val="Calibri"/>
        <family val="2"/>
        <scheme val="minor"/>
      </rPr>
      <t xml:space="preserve"> Review of Accounting Studies</t>
    </r>
    <r>
      <rPr>
        <sz val="11"/>
        <color rgb="FF000000"/>
        <rFont val="Calibri"/>
        <family val="2"/>
        <charset val="1"/>
      </rPr>
      <t xml:space="preserve"> 16, 630-667. </t>
    </r>
  </si>
  <si>
    <t>http://link.springer.com/content/pdf/10.1007%2Fs11142-011-9157-4.pdf</t>
  </si>
  <si>
    <r>
      <t>Nyberg, Peter and Salla Poyry, 2011, Firm expansion and stock price momentum,</t>
    </r>
    <r>
      <rPr>
        <i/>
        <sz val="11"/>
        <color theme="1"/>
        <rFont val="Calibri"/>
        <family val="2"/>
        <scheme val="minor"/>
      </rPr>
      <t xml:space="preserve"> Working Paper,</t>
    </r>
    <r>
      <rPr>
        <sz val="11"/>
        <color rgb="FF000000"/>
        <rFont val="Calibri"/>
        <family val="2"/>
        <charset val="1"/>
      </rPr>
      <t xml:space="preserve"> Aalto University.</t>
    </r>
  </si>
  <si>
    <t>http://papers.ssrn.com/sol3/papers.cfm?abstract_id=1684767&amp;download=yes</t>
  </si>
  <si>
    <r>
      <t xml:space="preserve">Ortiz-Molina, Hernan and Gordon Phillips, 2011, Real asset liquidity and the cost of capital, </t>
    </r>
    <r>
      <rPr>
        <i/>
        <sz val="11"/>
        <color theme="1"/>
        <rFont val="Calibri"/>
        <family val="2"/>
        <scheme val="minor"/>
      </rPr>
      <t>Working Paper</t>
    </r>
    <r>
      <rPr>
        <sz val="11"/>
        <color rgb="FF000000"/>
        <rFont val="Calibri"/>
        <family val="2"/>
        <charset val="1"/>
      </rPr>
      <t>, University of British Columbia.</t>
    </r>
  </si>
  <si>
    <t>https://msbfile03.usc.edu/digitalmeasures/gordonph/intellcont/AssetLiquidity-1.pdf</t>
  </si>
  <si>
    <r>
      <t xml:space="preserve">Patatoukas, Panos, 2011, Customer-base concentration: implications for firm performance and capital markets, </t>
    </r>
    <r>
      <rPr>
        <i/>
        <sz val="11"/>
        <color theme="1"/>
        <rFont val="Calibri"/>
        <family val="2"/>
        <scheme val="minor"/>
      </rPr>
      <t>Working Paper</t>
    </r>
    <r>
      <rPr>
        <sz val="11"/>
        <color rgb="FF000000"/>
        <rFont val="Calibri"/>
        <family val="2"/>
        <charset val="1"/>
      </rPr>
      <t xml:space="preserve">, University of California Berkeley. </t>
    </r>
  </si>
  <si>
    <t>http://papers.ssrn.com/sol3/papers.cfm?abstract_id=1666497&amp;download=yes</t>
  </si>
  <si>
    <r>
      <t xml:space="preserve">Thomas, Jacob and Frank Zhang, 2011, Tax expense momentum, </t>
    </r>
    <r>
      <rPr>
        <i/>
        <sz val="11"/>
        <color theme="1"/>
        <rFont val="Calibri"/>
        <family val="2"/>
        <scheme val="minor"/>
      </rPr>
      <t>Journal of Accounting Research</t>
    </r>
    <r>
      <rPr>
        <sz val="11"/>
        <color rgb="FF000000"/>
        <rFont val="Calibri"/>
        <family val="2"/>
        <charset val="1"/>
      </rPr>
      <t xml:space="preserve"> 49, 791-821. </t>
    </r>
  </si>
  <si>
    <t>http://onlinelibrary.wiley.com/doi/10.1111/j.1475-679X.2011.00409.x/full</t>
  </si>
  <si>
    <r>
      <t>Wahlen, James and Matthew Wieland, 2011, Can financial statement analysis beat consensus analysts' recommendations?</t>
    </r>
    <r>
      <rPr>
        <i/>
        <sz val="11"/>
        <color theme="1"/>
        <rFont val="Calibri"/>
        <family val="2"/>
        <scheme val="minor"/>
      </rPr>
      <t xml:space="preserve"> Review of Accounting Studies</t>
    </r>
    <r>
      <rPr>
        <sz val="11"/>
        <color rgb="FF000000"/>
        <rFont val="Calibri"/>
        <family val="2"/>
        <charset val="1"/>
      </rPr>
      <t xml:space="preserve"> 16, 89-115. </t>
    </r>
  </si>
  <si>
    <t>http://link.springer.com/content/pdf/10.1007%2Fs11142-010-9124-5.pdf</t>
  </si>
  <si>
    <t>Shareholder recovery</t>
  </si>
  <si>
    <t>Garlappi and Yan (2011)</t>
  </si>
  <si>
    <r>
      <t>Garlappi, Lorenzo and Hong Yan, 2011, Financial distress and the cross-section of equity returns,</t>
    </r>
    <r>
      <rPr>
        <i/>
        <sz val="11"/>
        <color theme="1"/>
        <rFont val="Calibri"/>
        <family val="2"/>
        <scheme val="minor"/>
      </rPr>
      <t xml:space="preserve"> Journal of Finance </t>
    </r>
    <r>
      <rPr>
        <sz val="11"/>
        <color rgb="FF000000"/>
        <rFont val="Calibri"/>
        <family val="2"/>
        <charset val="1"/>
      </rPr>
      <t xml:space="preserve">66, 789-822. </t>
    </r>
  </si>
  <si>
    <t>http://onlinelibrary.wiley.com/doi/10.1111/j.1540-6261.2011.01652.x/full</t>
  </si>
  <si>
    <t>Garbage growth</t>
  </si>
  <si>
    <t>Realized annual garbage growth</t>
  </si>
  <si>
    <t xml:space="preserve">Common macro </t>
  </si>
  <si>
    <t>Savov (2011)</t>
  </si>
  <si>
    <r>
      <t xml:space="preserve">Savov, Alexi, 2011, Asset pricing with garbage, </t>
    </r>
    <r>
      <rPr>
        <i/>
        <sz val="11"/>
        <color theme="1"/>
        <rFont val="Calibri"/>
        <family val="2"/>
        <scheme val="minor"/>
      </rPr>
      <t>Journal of Finance</t>
    </r>
    <r>
      <rPr>
        <sz val="11"/>
        <color rgb="FF000000"/>
        <rFont val="Calibri"/>
        <family val="2"/>
        <charset val="1"/>
      </rPr>
      <t xml:space="preserve"> 66, 177-201. </t>
    </r>
  </si>
  <si>
    <t>http://onlinelibrary.wiley.com/doi/10.1111/j.1540-6261.2010.01629.x/full</t>
  </si>
  <si>
    <t>Financial intermediary's wealth</t>
  </si>
  <si>
    <t>Intermediary's marginal value of wealth proxied by shocks to leverage of securities broker-dealers</t>
  </si>
  <si>
    <t>Adrian, Etula and Muir (2012)</t>
  </si>
  <si>
    <r>
      <t xml:space="preserve"> Adrian, Tobias, Erkko Etula and Tyler Muir, 2012,  ``Financial Intermediaries and the Cross-Section of Asset Returns", </t>
    </r>
    <r>
      <rPr>
        <i/>
        <sz val="11"/>
        <color theme="1"/>
        <rFont val="Calibri"/>
        <family val="2"/>
        <scheme val="minor"/>
      </rPr>
      <t xml:space="preserve">Journal of Finance. </t>
    </r>
  </si>
  <si>
    <t>http://www.ny.frb.org/research/staff_reports/sr464.pdf</t>
  </si>
  <si>
    <t xml:space="preserve">Stochastic volatility </t>
  </si>
  <si>
    <t>Estimated from a heteroscedastic VAR based on market and macro variables</t>
  </si>
  <si>
    <t>Campbell, Giglio, Polk and Turley (2012)</t>
  </si>
  <si>
    <r>
      <t xml:space="preserve"> Campbell, John Y., Stefano Giglio, Christopher Polk and Robert Turley, 2012, ``An Intertemporal CAPM with Stochastic Volatility", </t>
    </r>
    <r>
      <rPr>
        <i/>
        <sz val="11"/>
        <color theme="1"/>
        <rFont val="Calibri"/>
        <family val="2"/>
        <scheme val="minor"/>
      </rPr>
      <t xml:space="preserve">Working Paper. </t>
    </r>
  </si>
  <si>
    <t>http://papers.ssrn.com/sol3/papers.cfm?abstract_id=2021846</t>
  </si>
  <si>
    <t>Average variance of equity returns</t>
  </si>
  <si>
    <t>Decomposition of market variance into an average correlation component and an average variance component</t>
  </si>
  <si>
    <t>Chen and Petkova (2012)</t>
  </si>
  <si>
    <r>
      <t xml:space="preserve"> Chen, Zhanhui and Ralitsa Petkova, 2012, ``Does idiosyncratic volatility proxy for risk exposure?",</t>
    </r>
    <r>
      <rPr>
        <i/>
        <sz val="11"/>
        <color theme="1"/>
        <rFont val="Calibri"/>
        <family val="2"/>
        <scheme val="minor"/>
      </rPr>
      <t xml:space="preserve"> Review of Financial Studies</t>
    </r>
    <r>
      <rPr>
        <sz val="11"/>
        <color rgb="FF000000"/>
        <rFont val="Calibri"/>
        <family val="2"/>
        <charset val="1"/>
      </rPr>
      <t xml:space="preserve"> 25, 2746-2787. </t>
    </r>
  </si>
  <si>
    <t>http://rfs.oxfordjournals.org/content/25/9/2745.full.pdf+html</t>
  </si>
  <si>
    <t>Income growth for goods producing industries</t>
  </si>
  <si>
    <t>Eiling (2012)</t>
  </si>
  <si>
    <r>
      <t xml:space="preserve"> Eiling, Esther, 2012, ``Industry-specific human capital, idiosyncratic risk, and the cross-section of expected stock returns", </t>
    </r>
    <r>
      <rPr>
        <i/>
        <sz val="11"/>
        <color theme="1"/>
        <rFont val="Calibri"/>
        <family val="2"/>
        <scheme val="minor"/>
      </rPr>
      <t>The Journal of Finance.</t>
    </r>
  </si>
  <si>
    <t>http://northernfinance.org/2008/papers/209.pdf</t>
  </si>
  <si>
    <t>Income growth for manufacturing industries</t>
  </si>
  <si>
    <t>Income growth for distributive industries</t>
  </si>
  <si>
    <t xml:space="preserve"> Income growth for distributive industries </t>
  </si>
  <si>
    <t>Income growth for service industries</t>
  </si>
  <si>
    <t>Income growth for government</t>
  </si>
  <si>
    <t>Consumption volatility</t>
  </si>
  <si>
    <t>Filtered consumption growth volatility from a Markov regime-switching model based on historical consumption data</t>
  </si>
  <si>
    <t>Boguth and Kuehn (2012)</t>
  </si>
  <si>
    <r>
      <t xml:space="preserve"> Boguth, Oliver and Lars-Alexander Kuehn, 2012, ``Consumption volatility risk", </t>
    </r>
    <r>
      <rPr>
        <i/>
        <sz val="11"/>
        <rFont val="Calibri"/>
        <family val="2"/>
        <scheme val="minor"/>
      </rPr>
      <t>The Journal of Finance.</t>
    </r>
  </si>
  <si>
    <t>http://papers.ssrn.com/sol3/papers.cfm?abstract_id=1336712##</t>
  </si>
  <si>
    <t>Market skewness</t>
  </si>
  <si>
    <t>Higher moments of market returns estimated from daily index options</t>
  </si>
  <si>
    <t>Chang, Christoffersen and Jacobs (2012)</t>
  </si>
  <si>
    <r>
      <t xml:space="preserve"> Chang, Bo Young, Peter Christoffersen and Kris Jacobs, 2012, ``Market skewness risk and the cross section of stock returns", </t>
    </r>
    <r>
      <rPr>
        <i/>
        <sz val="11"/>
        <color theme="1"/>
        <rFont val="Calibri"/>
        <family val="2"/>
        <scheme val="minor"/>
      </rPr>
      <t>Journal of Financial Economics.</t>
    </r>
  </si>
  <si>
    <t>http://www.sciencedirect.com/science/article/pii/S0304405X12001523?v=s5</t>
  </si>
  <si>
    <t>Learning</t>
  </si>
  <si>
    <t>Learning estimated from an investor's optimization problem under Knightian uncertainty</t>
  </si>
  <si>
    <t>Viale, Garcia-Feijoo and Giannetti (2011)</t>
  </si>
  <si>
    <r>
      <t xml:space="preserve"> Viale, Ariel M., Luis Garcia-Feijoo and Antoine Giannetti, 2012,  ``Safety first, robust dynamic asset pricing, and the cross-section of expected stock returns", </t>
    </r>
    <r>
      <rPr>
        <i/>
        <sz val="11"/>
        <color theme="1"/>
        <rFont val="Calibri"/>
        <family val="2"/>
        <scheme val="minor"/>
      </rPr>
      <t xml:space="preserve">Working Paper. </t>
    </r>
  </si>
  <si>
    <t>http://papers.ssrn.com/sol3/papers.cfm?abstract_id=1782081</t>
  </si>
  <si>
    <t>Knightian uncertainty</t>
  </si>
  <si>
    <t>Knightian uncertainty estimated from an investor's optimization problem under Knightian uncertainty</t>
  </si>
  <si>
    <t>Market uncertainty</t>
  </si>
  <si>
    <t>Proxied by variance risk premium</t>
  </si>
  <si>
    <t>Bali and Zhou (2012)</t>
  </si>
  <si>
    <r>
      <t xml:space="preserve"> Bali, Turan G. and Hao Zhou, 2012,  ``Risk, uncertainty, and expected returns", </t>
    </r>
    <r>
      <rPr>
        <i/>
        <sz val="11"/>
        <color theme="1"/>
        <rFont val="Calibri"/>
        <family val="2"/>
        <scheme val="minor"/>
      </rPr>
      <t xml:space="preserve">Working Paper. </t>
    </r>
  </si>
  <si>
    <t>http://papers.ssrn.com/sol3/papers.cfm?abstract_id=2020604</t>
  </si>
  <si>
    <t>Labor income at the census division level</t>
  </si>
  <si>
    <t>Gomez, Priestley and Zapatero (2012)</t>
  </si>
  <si>
    <r>
      <t xml:space="preserve"> Gomez, Juan-Pedro, Richard Priestley and Fernando Zapatero, 2012,  ``Labor income, relative wealth concerns, and the cross-section of stock returns", </t>
    </r>
    <r>
      <rPr>
        <i/>
        <sz val="11"/>
        <color theme="1"/>
        <rFont val="Calibri"/>
        <family val="2"/>
        <scheme val="minor"/>
      </rPr>
      <t>Working Paper.</t>
    </r>
    <r>
      <rPr>
        <sz val="11"/>
        <color rgb="FF000000"/>
        <rFont val="Calibri"/>
        <family val="2"/>
        <charset val="1"/>
      </rPr>
      <t xml:space="preserve"> </t>
    </r>
  </si>
  <si>
    <t>http://marshallinside.usc.edu/zapatero/Papers/HBH_new_v22.pdf</t>
  </si>
  <si>
    <r>
      <t xml:space="preserve"> Van Binsbergen, Jules H., 2009, ``Good-specific habit formation and the cross-section of expected returns", </t>
    </r>
    <r>
      <rPr>
        <i/>
        <sz val="11"/>
        <color theme="1"/>
        <rFont val="Calibri"/>
        <family val="2"/>
        <scheme val="minor"/>
      </rPr>
      <t>Working Paper.</t>
    </r>
  </si>
  <si>
    <t>http://www.haas.berkeley.edu/groups/finance/Habits_and_the_cross_section.pdf</t>
  </si>
  <si>
    <t>Future growth in the opportunity cost of money</t>
  </si>
  <si>
    <t>Opportunity cost of money as proxied by 3-month Treasury bill rate or effective Federal Funds rate</t>
  </si>
  <si>
    <t>Lioui and Maio (2012)</t>
  </si>
  <si>
    <r>
      <t xml:space="preserve"> Lioui, Abraham and Paulo Maio, 2012,  ``Interest rate risk and the cross-section of stock returns", </t>
    </r>
    <r>
      <rPr>
        <i/>
        <sz val="11"/>
        <color theme="1"/>
        <rFont val="Calibri"/>
        <family val="2"/>
        <scheme val="minor"/>
      </rPr>
      <t>Working Paper.</t>
    </r>
  </si>
  <si>
    <t>http://papers.ssrn.com/sol3/papers.cfm?abstract_id=1571481</t>
  </si>
  <si>
    <t>Inter-cohort consumption differences</t>
  </si>
  <si>
    <t>Garleanu, Kogan and Panageas (2012)</t>
  </si>
  <si>
    <r>
      <t xml:space="preserve"> Garleanu, Nicolae, Leonid Kogan and Stavros Panageas, 2012, ``Displacement risk and asset returns", </t>
    </r>
    <r>
      <rPr>
        <i/>
        <sz val="11"/>
        <color theme="1"/>
        <rFont val="Calibri"/>
        <family val="2"/>
        <scheme val="minor"/>
      </rPr>
      <t>Journal of Financial Economics</t>
    </r>
    <r>
      <rPr>
        <sz val="11"/>
        <color rgb="FF000000"/>
        <rFont val="Calibri"/>
        <family val="2"/>
        <charset val="1"/>
      </rPr>
      <t xml:space="preserve"> 105, 491-510. </t>
    </r>
  </si>
  <si>
    <t>http://www.sciencedirect.com/science/article/pii/S0304405X12000621#</t>
  </si>
  <si>
    <t>Market-wide liquidity</t>
  </si>
  <si>
    <t>Proxied by ``noise" in Treasury prices</t>
  </si>
  <si>
    <t>Hu, Pan and Wang (2012)</t>
  </si>
  <si>
    <r>
      <t xml:space="preserve"> Hu, Grace Xing, Jun Pan and Jiang Wang, 2012, ``Noise as information for illiquidity", </t>
    </r>
    <r>
      <rPr>
        <i/>
        <sz val="11"/>
        <color theme="1"/>
        <rFont val="Calibri"/>
        <family val="2"/>
        <scheme val="minor"/>
      </rPr>
      <t>Working Paper.</t>
    </r>
  </si>
  <si>
    <t>http://www.mit.edu/~junpan/Noise.pdf?version=1</t>
  </si>
  <si>
    <r>
      <t xml:space="preserve"> Conrad, Jennifer, Robert F. Dittmar and Eric Ghysels, 2012, ``Ex ante skewness and expected stock returns",</t>
    </r>
    <r>
      <rPr>
        <i/>
        <sz val="11"/>
        <color theme="1"/>
        <rFont val="Calibri"/>
        <family val="2"/>
        <scheme val="minor"/>
      </rPr>
      <t xml:space="preserve"> Journal of Finance 68, 85-124. </t>
    </r>
  </si>
  <si>
    <t>http://onlinelibrary.wiley.com/doi/10.1111/j.1540-6261.2012.01795.x/pdf</t>
  </si>
  <si>
    <r>
      <t xml:space="preserve">Baltussen, Van Bekkum and Van Der Grient,  2012, ``Unknown unknowns: Vol-of-vol and the cross section of stock returns", </t>
    </r>
    <r>
      <rPr>
        <i/>
        <sz val="11"/>
        <color theme="1"/>
        <rFont val="Calibri"/>
        <family val="2"/>
        <scheme val="minor"/>
      </rPr>
      <t xml:space="preserve">Working Paper. </t>
    </r>
  </si>
  <si>
    <t>http://papers.ssrn.com/sol3/papers.cfm?abstract_id=2023066</t>
  </si>
  <si>
    <r>
      <t xml:space="preserve"> Zhao, Xiaofei, 2012, ``Information intensity and the cross-section of stock returns", </t>
    </r>
    <r>
      <rPr>
        <i/>
        <sz val="11"/>
        <color theme="1"/>
        <rFont val="Calibri"/>
        <family val="2"/>
        <scheme val="minor"/>
      </rPr>
      <t xml:space="preserve">Working Paper. </t>
    </r>
  </si>
  <si>
    <t>http://xiaofeizhao.org/wp-content/uploads/2012/09/quantInfo_jmp.pdf</t>
  </si>
  <si>
    <r>
      <t xml:space="preserve"> Friewald, Nils, Christian Wagner and Josef Zechner, 2012, ``The cross-section of credit risk premia and equity returns", </t>
    </r>
    <r>
      <rPr>
        <i/>
        <sz val="11"/>
        <color theme="1"/>
        <rFont val="Calibri"/>
        <family val="2"/>
        <scheme val="minor"/>
      </rPr>
      <t xml:space="preserve">Working Paper. </t>
    </r>
  </si>
  <si>
    <t>http://papers.ssrn.com/sol3/papers.cfm?abstract_id=1883101</t>
  </si>
  <si>
    <r>
      <t xml:space="preserve"> Garcia, Diego and Oyvind Norli, 2012, ``Geographic dispersion and stock returns",</t>
    </r>
    <r>
      <rPr>
        <i/>
        <sz val="11"/>
        <color theme="1"/>
        <rFont val="Calibri"/>
        <family val="2"/>
        <scheme val="minor"/>
      </rPr>
      <t xml:space="preserve"> Journal of Financial Economics.</t>
    </r>
  </si>
  <si>
    <t>http://www.sciencedirect.com/science/article/pii/S0304405X1200133X#</t>
  </si>
  <si>
    <r>
      <t xml:space="preserve"> Kim, Chansog (Francis), Christos Pantzalis and Jung Chul Park, 2012, ``Political geography and stock returns: The value and risk implications of proximity to political power", </t>
    </r>
    <r>
      <rPr>
        <i/>
        <sz val="11"/>
        <color theme="1"/>
        <rFont val="Calibri"/>
        <family val="2"/>
        <scheme val="minor"/>
      </rPr>
      <t>Journal of Financial Economics</t>
    </r>
    <r>
      <rPr>
        <sz val="11"/>
        <color rgb="FF000000"/>
        <rFont val="Calibri"/>
        <family val="2"/>
        <charset val="1"/>
      </rPr>
      <t xml:space="preserve"> 106, 196-228. </t>
    </r>
  </si>
  <si>
    <t>http://www.sciencedirect.com/science/article/pii/S0304405X12000785</t>
  </si>
  <si>
    <r>
      <t xml:space="preserve"> Johnson, Travis L. and Eric C. So, 2012, ``The option to stock volume ratio and future returns",</t>
    </r>
    <r>
      <rPr>
        <i/>
        <sz val="11"/>
        <color theme="1"/>
        <rFont val="Calibri"/>
        <family val="2"/>
        <scheme val="minor"/>
      </rPr>
      <t xml:space="preserve"> Journal of Financial Economics</t>
    </r>
    <r>
      <rPr>
        <sz val="11"/>
        <color rgb="FF000000"/>
        <rFont val="Calibri"/>
        <family val="2"/>
        <charset val="1"/>
      </rPr>
      <t xml:space="preserve"> 106, 262-286. </t>
    </r>
  </si>
  <si>
    <t>http://www.sciencedirect.com/science/article/pii/S0304405X12000797</t>
  </si>
  <si>
    <r>
      <t>Berardino, Palazzo, 2012, ``Cash holdings, risk, and expected returns",</t>
    </r>
    <r>
      <rPr>
        <i/>
        <sz val="11"/>
        <color theme="1"/>
        <rFont val="Calibri"/>
        <family val="2"/>
        <scheme val="minor"/>
      </rPr>
      <t xml:space="preserve"> Journal of Financial Economics</t>
    </r>
    <r>
      <rPr>
        <sz val="11"/>
        <color rgb="FF000000"/>
        <rFont val="Calibri"/>
        <family val="2"/>
        <charset val="1"/>
      </rPr>
      <t xml:space="preserve"> 104, 162-185. </t>
    </r>
  </si>
  <si>
    <t>http://www.sciencedirect.com/science/article/pii/S0304405X11002856#</t>
  </si>
  <si>
    <r>
      <t xml:space="preserve"> Donangelo, Andres, 2012, ``Labor Mobility: Implications for Asset Pricing", </t>
    </r>
    <r>
      <rPr>
        <i/>
        <sz val="11"/>
        <color theme="1"/>
        <rFont val="Calibri"/>
        <family val="2"/>
        <scheme val="minor"/>
      </rPr>
      <t>Working Paper.</t>
    </r>
  </si>
  <si>
    <t>http://papers.ssrn.com/sol3/papers.cfm?abstract_id=1715232</t>
  </si>
  <si>
    <r>
      <t xml:space="preserve"> Wang, Yuan, 2012, ``Debt covenants and cross-sectional equity returns", </t>
    </r>
    <r>
      <rPr>
        <i/>
        <sz val="11"/>
        <color theme="1"/>
        <rFont val="Calibri"/>
        <family val="2"/>
        <scheme val="minor"/>
      </rPr>
      <t>Working Paper.</t>
    </r>
  </si>
  <si>
    <t>http://northernfinance.org/2012/openconf/modules/request.php?module=oc_program&amp;action=view.php&amp;id=407</t>
  </si>
  <si>
    <r>
      <t xml:space="preserve">Chen, Zhiyao and Ilya Strebulaev, ``Contingent-claim-based expected stock returns", </t>
    </r>
    <r>
      <rPr>
        <i/>
        <sz val="11"/>
        <color theme="1"/>
        <rFont val="Calibri"/>
        <family val="2"/>
        <scheme val="minor"/>
      </rPr>
      <t>Working Paper.</t>
    </r>
    <r>
      <rPr>
        <sz val="11"/>
        <color rgb="FF000000"/>
        <rFont val="Calibri"/>
        <family val="2"/>
        <charset val="1"/>
      </rPr>
      <t xml:space="preserve"> </t>
    </r>
  </si>
  <si>
    <t>http://www.efmaefm.org/0EFMAMEETINGS/EFMA%20ANNUAL%20MEETINGS/2012-Barcelona/papers/EFMA2012_0582_fullpaper.pdf</t>
  </si>
  <si>
    <t>Jump beta</t>
  </si>
  <si>
    <t>Discontinuous jump beta based on Todorov and Bollerslev (2010)</t>
  </si>
  <si>
    <t>Sophia Zhengzi Li (2012)</t>
  </si>
  <si>
    <r>
      <t xml:space="preserve">Li, Zhengzi, 2012, ``Continuous beta, discontinuous beta, and the cross-section of expected stock returns", </t>
    </r>
    <r>
      <rPr>
        <i/>
        <sz val="11"/>
        <rFont val="Calibri"/>
        <family val="2"/>
        <scheme val="minor"/>
      </rPr>
      <t>Working Paper</t>
    </r>
    <r>
      <rPr>
        <sz val="11"/>
        <rFont val="Calibri"/>
        <family val="2"/>
        <scheme val="minor"/>
      </rPr>
      <t xml:space="preserve">. </t>
    </r>
  </si>
  <si>
    <t>http://econ.duke.edu/people/szl</t>
  </si>
  <si>
    <t>Long-run consumption growth</t>
  </si>
  <si>
    <t>Long-run consumption growth rate identified from the risk-free rate and market price-dividend ratio based on Bansal and Yaron (2005)'s long-run risk model</t>
  </si>
  <si>
    <t>Ferson, Nallareddy and Xie (2012)</t>
  </si>
  <si>
    <r>
      <t>Ferson Wayne, Suresh Nallareddy and Biqin Xie, 2012, ``The ``out-of-sample" performance of long run risk models",</t>
    </r>
    <r>
      <rPr>
        <i/>
        <sz val="11"/>
        <rFont val="Calibri"/>
        <family val="2"/>
        <scheme val="minor"/>
      </rPr>
      <t xml:space="preserve"> Journal of Financial Economics</t>
    </r>
    <r>
      <rPr>
        <sz val="11"/>
        <rFont val="Calibri"/>
        <family val="2"/>
        <scheme val="minor"/>
      </rPr>
      <t xml:space="preserve"> 107, 537-556. </t>
    </r>
  </si>
  <si>
    <t>http://www.sciencedirect.com/science/article/pii/S0304405X12001912</t>
  </si>
  <si>
    <t>Short-run consumption growt</t>
  </si>
  <si>
    <t>Short-run consumption growth rate identified from the risk-free rate and market price-dividend ratio based on Bansal and Yaron (2005)'s long-run risk model</t>
  </si>
  <si>
    <t>Consumption growth volatility</t>
  </si>
  <si>
    <t>Consumption growth volatility shocks identified from the risk-free rate and market price-dividend ratio based on Bansal and Yaron (2005)'s long-run risk model</t>
  </si>
  <si>
    <r>
      <t xml:space="preserve">Ang, Andrew, Turan Bali and Nusret Cakici, 2012, The joint cross section of stocks and options, </t>
    </r>
    <r>
      <rPr>
        <i/>
        <sz val="11"/>
        <rFont val="Calibri"/>
        <family val="2"/>
        <scheme val="minor"/>
      </rPr>
      <t>Working Paper</t>
    </r>
    <r>
      <rPr>
        <sz val="11"/>
        <rFont val="Calibri"/>
        <family val="2"/>
        <scheme val="minor"/>
      </rPr>
      <t xml:space="preserve">, Columbia University. </t>
    </r>
  </si>
  <si>
    <t>http://papers.ssrn.com/sol3/papers.cfm?abstract_id=2008902&amp;download=yes</t>
  </si>
  <si>
    <r>
      <t xml:space="preserve">Bazdresch, Santiago, Frederico Belo and Xiaoji Lin, 2012, Labor hiring, investment, and stock return predictability in the cross section, </t>
    </r>
    <r>
      <rPr>
        <i/>
        <sz val="11"/>
        <rFont val="Calibri"/>
        <family val="2"/>
        <scheme val="minor"/>
      </rPr>
      <t>Working Paper</t>
    </r>
    <r>
      <rPr>
        <sz val="11"/>
        <rFont val="Calibri"/>
        <family val="2"/>
        <scheme val="minor"/>
      </rPr>
      <t xml:space="preserve">, University of Minnesota. </t>
    </r>
  </si>
  <si>
    <t>http://papers.ssrn.com/sol3/papers.cfm?abstract_id=1267462&amp;download=yes</t>
  </si>
  <si>
    <r>
      <t xml:space="preserve">Cohen, Lauren and Dong Lou, 2012, Complicated firms, </t>
    </r>
    <r>
      <rPr>
        <i/>
        <sz val="11"/>
        <rFont val="Calibri"/>
        <family val="2"/>
        <scheme val="minor"/>
      </rPr>
      <t>Journal of Financial Economics</t>
    </r>
    <r>
      <rPr>
        <sz val="11"/>
        <rFont val="Calibri"/>
        <family val="2"/>
        <scheme val="minor"/>
      </rPr>
      <t xml:space="preserve"> 104, 383-400. </t>
    </r>
  </si>
  <si>
    <t>http://www.sciencedirect.com/science/article/pii/S0304405X11001899</t>
  </si>
  <si>
    <r>
      <t>Cohen, Lauren, Christopher Malloy and Lukasz Pomorski, 2012, Decoding inside information</t>
    </r>
    <r>
      <rPr>
        <i/>
        <sz val="11"/>
        <rFont val="Calibri"/>
        <family val="2"/>
        <scheme val="minor"/>
      </rPr>
      <t>, Journal of Finance</t>
    </r>
    <r>
      <rPr>
        <sz val="11"/>
        <rFont val="Calibri"/>
        <family val="2"/>
        <scheme val="minor"/>
      </rPr>
      <t xml:space="preserve"> 67, 1009-1043. </t>
    </r>
  </si>
  <si>
    <t>http://onlinelibrary.wiley.com/doi/10.1111/j.1540-6261.2012.01740.x/full</t>
  </si>
  <si>
    <r>
      <t>Hirshleifer, David, Po-Hsuan Hsu and Dongmei Li, 2012, Innovative efficiency and stock returns,</t>
    </r>
    <r>
      <rPr>
        <i/>
        <sz val="11"/>
        <rFont val="Calibri"/>
        <family val="2"/>
        <scheme val="minor"/>
      </rPr>
      <t xml:space="preserve"> Journal of Financial Economics </t>
    </r>
    <r>
      <rPr>
        <sz val="11"/>
        <rFont val="Calibri"/>
        <family val="2"/>
        <scheme val="minor"/>
      </rPr>
      <t xml:space="preserve">107, 632-654. </t>
    </r>
  </si>
  <si>
    <t>http://www.sciencedirect.com/science/article/pii/S0304405X12001961</t>
  </si>
  <si>
    <r>
      <t xml:space="preserve">Li, Xi, 2012, Real earings management and subsequent stock returns, </t>
    </r>
    <r>
      <rPr>
        <i/>
        <sz val="11"/>
        <rFont val="Calibri"/>
        <family val="2"/>
        <scheme val="minor"/>
      </rPr>
      <t>Working Paper,</t>
    </r>
    <r>
      <rPr>
        <sz val="11"/>
        <rFont val="Calibri"/>
        <family val="2"/>
        <scheme val="minor"/>
      </rPr>
      <t xml:space="preserve"> Boston College. </t>
    </r>
  </si>
  <si>
    <t>http://papers.ssrn.com/sol3/papers.cfm?abstract_id=1679832&amp;download=yes</t>
  </si>
  <si>
    <r>
      <t>Prakash, Rachna and Nishi Sinha, 2012, Deferred revenues and the matching of revenues and expenses,</t>
    </r>
    <r>
      <rPr>
        <i/>
        <sz val="11"/>
        <rFont val="Calibri"/>
        <family val="2"/>
        <scheme val="minor"/>
      </rPr>
      <t xml:space="preserve"> Contemporary Accounting Research. </t>
    </r>
  </si>
  <si>
    <t>http://onlinelibrary.wiley.com/doi/10.1111/j.1911-3846.2012.01164.x/pdf</t>
  </si>
  <si>
    <r>
      <t>Price, Mckay, James Doran, David Peterson and Barbara Bliss, Earnings conference calls and stock returns: The incremental informativeness of textual tone</t>
    </r>
    <r>
      <rPr>
        <i/>
        <sz val="11"/>
        <rFont val="Calibri"/>
        <family val="2"/>
        <scheme val="minor"/>
      </rPr>
      <t>, Journal of Banking and Finance</t>
    </r>
    <r>
      <rPr>
        <sz val="11"/>
        <rFont val="Calibri"/>
        <family val="2"/>
        <scheme val="minor"/>
      </rPr>
      <t xml:space="preserve"> 36, 992-1011. </t>
    </r>
  </si>
  <si>
    <t>http://www.sciencedirect.com/science/article/pii/S0378426611002901</t>
  </si>
  <si>
    <r>
      <t xml:space="preserve">So, Eric, 2012, A new approach to predicting analyst forecast errors: Do investors overweight analyst forecasts? </t>
    </r>
    <r>
      <rPr>
        <i/>
        <sz val="11"/>
        <rFont val="Calibri"/>
        <family val="2"/>
        <scheme val="minor"/>
      </rPr>
      <t>Working Paper</t>
    </r>
    <r>
      <rPr>
        <sz val="11"/>
        <rFont val="Calibri"/>
        <family val="2"/>
        <scheme val="minor"/>
      </rPr>
      <t xml:space="preserve">, Stanford University. </t>
    </r>
  </si>
  <si>
    <t>http://papers.ssrn.com/sol3/papers.cfm?abstract_id=1714657&amp;download=yes</t>
  </si>
  <si>
    <t>Commodity index</t>
  </si>
  <si>
    <t>Open interest-weighted total index that aggregates 33 commodities</t>
  </si>
  <si>
    <t>Boons, Roon and Szymanowska (2012)</t>
  </si>
  <si>
    <r>
      <t xml:space="preserve">Boons, Martijn, Frans de Roon and Marta Szymanowska, 2012, The stock market price of commodity risk, </t>
    </r>
    <r>
      <rPr>
        <i/>
        <sz val="11"/>
        <rFont val="Calibri"/>
        <family val="2"/>
        <scheme val="minor"/>
      </rPr>
      <t>Working Paper</t>
    </r>
    <r>
      <rPr>
        <sz val="11"/>
        <rFont val="Calibri"/>
        <family val="2"/>
        <scheme val="minor"/>
      </rPr>
      <t xml:space="preserve">, Tilburg University. </t>
    </r>
  </si>
  <si>
    <t>http://papers.ssrn.com/sol3/papers.cfm?abstract_id=1785728&amp;download=yes</t>
  </si>
  <si>
    <r>
      <t>Moskowitz, Tobias, Yao Hua Ooi and Lasse Heje Pedersen, 2012, Time series momentum,</t>
    </r>
    <r>
      <rPr>
        <i/>
        <sz val="11"/>
        <rFont val="Calibri"/>
        <family val="2"/>
        <scheme val="minor"/>
      </rPr>
      <t xml:space="preserve"> Journal of Financial Economics</t>
    </r>
    <r>
      <rPr>
        <sz val="11"/>
        <rFont val="Calibri"/>
        <family val="2"/>
        <scheme val="minor"/>
      </rPr>
      <t xml:space="preserve"> 104, 228-250. </t>
    </r>
  </si>
  <si>
    <t>http://www.sciencedirect.com/science/article/pii/S0304405X11002613</t>
  </si>
  <si>
    <r>
      <t>Koijen, Ralph, Tobias Moskowitz, Lasse Heje Pedersen and Evert Vrugt, 2012, Carry,</t>
    </r>
    <r>
      <rPr>
        <i/>
        <sz val="11"/>
        <rFont val="Calibri"/>
        <family val="2"/>
        <scheme val="minor"/>
      </rPr>
      <t xml:space="preserve"> Working Paper</t>
    </r>
    <r>
      <rPr>
        <sz val="11"/>
        <rFont val="Calibri"/>
        <family val="2"/>
        <scheme val="minor"/>
      </rPr>
      <t xml:space="preserve">, University of Chicago.  </t>
    </r>
  </si>
  <si>
    <t>http://pages.stern.nyu.edu/~lpederse/papers/Carry.pdf</t>
  </si>
  <si>
    <r>
      <t xml:space="preserve"> Burlacu, Radu, Patrice Fontaine, Sonia Jimenez-Garces and Mark S. Seasholes, 2012, ``Risk and the cross section of stock returns",</t>
    </r>
    <r>
      <rPr>
        <i/>
        <sz val="11"/>
        <color theme="1"/>
        <rFont val="Calibri"/>
        <family val="2"/>
        <scheme val="minor"/>
      </rPr>
      <t xml:space="preserve"> Journal of Financial Economics</t>
    </r>
    <r>
      <rPr>
        <sz val="11"/>
        <color rgb="FF000000"/>
        <rFont val="Calibri"/>
        <family val="2"/>
        <charset val="1"/>
      </rPr>
      <t xml:space="preserve"> 105, 511-522. </t>
    </r>
  </si>
  <si>
    <t>http://www.sciencedirect.com/science/article/pii/S0304405X12000451</t>
  </si>
  <si>
    <r>
      <t>Beneish, Messod, Charles Lee and Craig Nichols, 2012, Fraud detection and expected returns</t>
    </r>
    <r>
      <rPr>
        <i/>
        <sz val="11"/>
        <color theme="1"/>
        <rFont val="Calibri"/>
        <family val="2"/>
        <scheme val="minor"/>
      </rPr>
      <t xml:space="preserve">, Financial Analysts Journal </t>
    </r>
    <r>
      <rPr>
        <sz val="11"/>
        <color rgb="FF000000"/>
        <rFont val="Calibri"/>
        <family val="2"/>
        <charset val="1"/>
      </rPr>
      <t xml:space="preserve">2013. </t>
    </r>
  </si>
  <si>
    <t>http://papers.ssrn.com/sol3/papers.cfm?abstract_id=1998387</t>
  </si>
  <si>
    <r>
      <t>Brennan, Michael, Tarun Chordia, Avanidhar Subrahmanyam and Qing Tong, 2009, Sell-side liquidity and the cross-section of expected stock returns,</t>
    </r>
    <r>
      <rPr>
        <i/>
        <sz val="11"/>
        <color theme="1"/>
        <rFont val="Calibri"/>
        <family val="2"/>
        <scheme val="minor"/>
      </rPr>
      <t xml:space="preserve"> Journal of Financial Economics. </t>
    </r>
  </si>
  <si>
    <t>http://papers.ssrn.com/sol3/papers.cfm?abstract_id=1396328</t>
  </si>
  <si>
    <t>Expected dividend level</t>
  </si>
  <si>
    <t>Expected dividend level based on a macro time-series model</t>
  </si>
  <si>
    <t>Doskov, Pekkala and Ribeiro (2013)</t>
  </si>
  <si>
    <t xml:space="preserve">Doskov, Nikolay, Tapio Pekkala and Ruy Ribeiro, 2013, ``Tradable macro risk factors and the cross-section of stock returns", Working Paper. </t>
  </si>
  <si>
    <t>http://papers.ssrn.com/sol3/papers.cfm?abstract_id=2200889</t>
  </si>
  <si>
    <t>Expected dividend growth</t>
  </si>
  <si>
    <t>Expected dividend growth based on a macro time-series model</t>
  </si>
  <si>
    <r>
      <t xml:space="preserve">Cohen, Lauren, Karl Diether and Christopher Malloy, 2013, Misvaluing innovation, </t>
    </r>
    <r>
      <rPr>
        <i/>
        <sz val="11"/>
        <rFont val="Calibri"/>
        <family val="2"/>
        <scheme val="minor"/>
      </rPr>
      <t>Review of Financial Studies</t>
    </r>
    <r>
      <rPr>
        <sz val="11"/>
        <rFont val="Calibri"/>
        <family val="2"/>
        <scheme val="minor"/>
      </rPr>
      <t xml:space="preserve"> 26, 635-666. </t>
    </r>
  </si>
  <si>
    <t>http://rfs.oxfordjournals.org/content/26/3/635.short</t>
  </si>
  <si>
    <r>
      <t>Larcker, David, Eric So and Charles Wang, 2013, Boardroom centrality and firm performance,</t>
    </r>
    <r>
      <rPr>
        <i/>
        <sz val="11"/>
        <rFont val="Calibri"/>
        <family val="2"/>
        <scheme val="minor"/>
      </rPr>
      <t xml:space="preserve"> Journal of Accounting and Economics</t>
    </r>
    <r>
      <rPr>
        <sz val="11"/>
        <rFont val="Calibri"/>
        <family val="2"/>
        <scheme val="minor"/>
      </rPr>
      <t xml:space="preserve"> 55, 225-250. </t>
    </r>
  </si>
  <si>
    <t>http://www.sciencedirect.com/science/article/pii/S0165410113000141</t>
  </si>
  <si>
    <r>
      <t>Novy-Marx, Robert, 2013, The other side of value: The gross profitability premium,</t>
    </r>
    <r>
      <rPr>
        <i/>
        <sz val="11"/>
        <rFont val="Calibri"/>
        <family val="2"/>
        <scheme val="minor"/>
      </rPr>
      <t xml:space="preserve"> Journal of Financial Economics</t>
    </r>
    <r>
      <rPr>
        <sz val="11"/>
        <rFont val="Calibri"/>
        <family val="2"/>
        <scheme val="minor"/>
      </rPr>
      <t xml:space="preserve"> 108, 1-28. </t>
    </r>
  </si>
  <si>
    <t>http://www.sciencedirect.com/science/article/pii/S0304405X13000044</t>
  </si>
  <si>
    <r>
      <t xml:space="preserve">Frazzini, Andrea and Lasse Heje Pedersen, 2013, Betting against beta, </t>
    </r>
    <r>
      <rPr>
        <i/>
        <sz val="11"/>
        <rFont val="Calibri"/>
        <family val="2"/>
        <scheme val="minor"/>
      </rPr>
      <t>Working Paper</t>
    </r>
    <r>
      <rPr>
        <sz val="11"/>
        <rFont val="Calibri"/>
        <family val="2"/>
        <scheme val="minor"/>
      </rPr>
      <t xml:space="preserve">, AQR Capital Management. </t>
    </r>
  </si>
  <si>
    <t>http://pages.stern.nyu.edu/~lpederse/papers/BettingAgainstBeta.pdf</t>
  </si>
  <si>
    <r>
      <t xml:space="preserve">Valta, Philip, 2013, Strategic default, debt structure, and stock returns, </t>
    </r>
    <r>
      <rPr>
        <i/>
        <sz val="11"/>
        <rFont val="Calibri"/>
        <family val="2"/>
        <scheme val="minor"/>
      </rPr>
      <t>Working Paper</t>
    </r>
    <r>
      <rPr>
        <sz val="11"/>
        <rFont val="Calibri"/>
        <family val="2"/>
        <scheme val="minor"/>
      </rPr>
      <t xml:space="preserve">, University of Lausanne. </t>
    </r>
  </si>
  <si>
    <t>http://papers.ssrn.com/sol3/papers.cfm?abstract_id=1101534&amp;download=yes</t>
  </si>
  <si>
    <r>
      <t xml:space="preserve">Akbas, Ferhat, Will Armstrong, Sorin Sorescu and Avanidhar Subrahmanyam, 2013, Time varying market efficiency in the cross-section of expected stock returns, </t>
    </r>
    <r>
      <rPr>
        <i/>
        <sz val="11"/>
        <rFont val="Calibri"/>
        <family val="2"/>
        <scheme val="minor"/>
      </rPr>
      <t>Working Paper</t>
    </r>
    <r>
      <rPr>
        <sz val="11"/>
        <rFont val="Calibri"/>
        <family val="2"/>
        <scheme val="minor"/>
      </rPr>
      <t xml:space="preserve">, University of Kansas. </t>
    </r>
  </si>
  <si>
    <t>http://papers.ssrn.com/sol3/papers.cfm?abstract_id=2022485</t>
  </si>
  <si>
    <r>
      <t xml:space="preserve">Chordia, Tarun, Avanidhar Subrahmanyam and Qing Tong, 2013, Trends in capital market anomalies, </t>
    </r>
    <r>
      <rPr>
        <i/>
        <sz val="11"/>
        <rFont val="Calibri"/>
        <family val="2"/>
        <scheme val="minor"/>
      </rPr>
      <t>Working Paper</t>
    </r>
    <r>
      <rPr>
        <sz val="11"/>
        <rFont val="Calibri"/>
        <family val="2"/>
        <scheme val="minor"/>
      </rPr>
      <t xml:space="preserve">, Emory University.  </t>
    </r>
  </si>
  <si>
    <t>http://papers.ssrn.com/sol3/papers.cfm?abstract_id=2029057</t>
  </si>
  <si>
    <r>
      <t xml:space="preserve">Brennan, Michael, Sahn-Wook Huh and Avanidhar Subrahmanyam, 2013, The pricing of good and bad private information in the cross-section of expected stock returns, </t>
    </r>
    <r>
      <rPr>
        <i/>
        <sz val="11"/>
        <rFont val="Calibri"/>
        <family val="2"/>
        <scheme val="minor"/>
      </rPr>
      <t>Working Paper,</t>
    </r>
    <r>
      <rPr>
        <sz val="11"/>
        <rFont val="Calibri"/>
        <family val="2"/>
        <scheme val="minor"/>
      </rPr>
      <t xml:space="preserve"> University of California at Los Angeles. </t>
    </r>
  </si>
  <si>
    <t>http://papers.ssrn.com/sol3/papers.cfm?abstract_id=2199723</t>
  </si>
  <si>
    <t xml:space="preserve">Trend signal </t>
  </si>
  <si>
    <t>Return on a zero-investment portfolio long in past winners and short in past losers based on short-term, intermediate-term and long-term stock price trends</t>
  </si>
  <si>
    <t>Han and Zhou (2013)</t>
  </si>
  <si>
    <r>
      <t xml:space="preserve">Han, Yufeng and Guofu Zhou, 2013, Trend factor: A new determinant of cross-section stock returns, </t>
    </r>
    <r>
      <rPr>
        <i/>
        <sz val="11"/>
        <rFont val="Calibri"/>
        <family val="2"/>
        <scheme val="minor"/>
      </rPr>
      <t>Working Paper</t>
    </r>
    <r>
      <rPr>
        <sz val="11"/>
        <rFont val="Calibri"/>
        <family val="2"/>
        <scheme val="minor"/>
      </rPr>
      <t>, University of Colorado Denver</t>
    </r>
  </si>
  <si>
    <t>http://papers.ssrn.com/sol3/papers.cfm?abstract_id=2182667</t>
  </si>
  <si>
    <t>Downloaded http://faculty.fuqua.duke.edu/~charvey/Factor-List.xlsx in 2020 04, took the sort_year sheet, unmerged manually and annotated</t>
  </si>
  <si>
    <t>not cross section</t>
  </si>
  <si>
    <t>not empirical</t>
  </si>
  <si>
    <t>zz missing</t>
  </si>
  <si>
    <t>only tested on size-sorted portfolios + bonds</t>
  </si>
  <si>
    <t>Cat.Data</t>
  </si>
  <si>
    <t>Cat.Economic</t>
  </si>
  <si>
    <t>9_drop</t>
  </si>
  <si>
    <t>1_clear</t>
  </si>
  <si>
    <t>2_likely</t>
  </si>
  <si>
    <t>3_maybe</t>
  </si>
  <si>
    <t>4_not</t>
  </si>
  <si>
    <t>info proxy</t>
  </si>
  <si>
    <t>market risk</t>
  </si>
  <si>
    <t>cash flow risk</t>
  </si>
  <si>
    <t>turnover</t>
  </si>
  <si>
    <t>basically a component of earnings surpise (Tab 6 and Eq2)</t>
  </si>
  <si>
    <t>no cross sectional predictability</t>
  </si>
  <si>
    <t>Factor model tests and predicting mkt and hml only</t>
  </si>
  <si>
    <t>not stock level cross section</t>
  </si>
  <si>
    <t>Table 9 has regression results for 30 FF industry portfolios</t>
  </si>
  <si>
    <t>_x000D_
http://papers.ssrn.com/sol3/papers.cfm?abstract_id=963405&amp;download=yes</t>
  </si>
  <si>
    <t>Link without href</t>
  </si>
  <si>
    <t xml:space="preserve">Average return t-stat is -1.88 (Tab 3).  </t>
  </si>
  <si>
    <t>size sorted portfolios in Tab 4</t>
  </si>
  <si>
    <t>Same as earnings surprise</t>
  </si>
  <si>
    <t>combines Nanalysts, idiovol, and std volume  from theory.  Maybe we should include this.</t>
  </si>
  <si>
    <t>target size and B/M sorted portfolios</t>
  </si>
  <si>
    <t>predicts size/BM and size/beta sorted portfolio returns</t>
  </si>
  <si>
    <t>not stocks</t>
  </si>
  <si>
    <t>only studies bonds.  Not clear about predictability on a quick read</t>
  </si>
  <si>
    <t>targets bonds.  Not clear about predictability on a quick read</t>
  </si>
  <si>
    <t>targets country portfolios</t>
  </si>
  <si>
    <t>not company stocks</t>
  </si>
  <si>
    <t>Coverage</t>
  </si>
  <si>
    <t>Not even sure how to classify this paper. It's not about asset pricing but about portfolios across the household wealth distribution.</t>
  </si>
  <si>
    <t>They use stock level to form 100 portfolios on which they run their tests. So I guess that is portfolio level then?</t>
  </si>
  <si>
    <t>Table 9 shows weak predictability in long-short extreme portfolios (some in less extreme)</t>
  </si>
  <si>
    <t>very weak (t.stat of 1.96 in quintiles, table III)</t>
  </si>
  <si>
    <t>Now in JPE</t>
  </si>
  <si>
    <t>New Journal</t>
  </si>
  <si>
    <t>Paper Collection</t>
  </si>
  <si>
    <t>We cite Lou 2014</t>
  </si>
  <si>
    <t>same as EarningsPredictability, see note on page 24 of WP "EVOL mirrors... ...Predictability in Francis et al. (2004)."  Francis et al. do not show return predictability, but for simplicity we'll keep this as a maybe.</t>
  </si>
  <si>
    <t>JFQA 2015</t>
  </si>
  <si>
    <t>RoF</t>
  </si>
  <si>
    <t>We cite Hong and Kacperczyk 2009</t>
  </si>
  <si>
    <t>They use specialized data, could be considered different.  We use 13F and cite Chen, Hong, and Stein 2002</t>
  </si>
  <si>
    <t>Could be called maybe, as their data is only 5 years long.  We cite Chan, Jegadeesh, and Lakonishok 1996.  CJL don't cite HCD though.</t>
  </si>
  <si>
    <t>Studies OTC stocks</t>
  </si>
  <si>
    <t>Ridiculously short sample, no statistical signifinace.  Our version cites La Porta 1996, who has a proper sample and the opposite sign.</t>
  </si>
  <si>
    <t>Tiny sample of 170 firms for 10 years.  We cite Diether Malloy Scherbina 2002, who get the opposite sign.</t>
  </si>
  <si>
    <t>we cite Grinblatt and Moskowitz</t>
  </si>
  <si>
    <t>maybe we shoudl add it</t>
  </si>
  <si>
    <t>citationsRD is similar.  Table 8 shows marginal significance in regressions</t>
  </si>
  <si>
    <t>Similar to OrgCap, but not close enough to claim it's really similar.</t>
  </si>
  <si>
    <t>census data.  New version uses labor share from census.</t>
  </si>
  <si>
    <t>marginally significant using daily data</t>
  </si>
  <si>
    <t>We cite Chan, Jegadeesh, Lakonoshok.  Brandt et al say Chan et al do something very similar</t>
  </si>
  <si>
    <t>Target assets are 25 portfolios</t>
  </si>
  <si>
    <t>maybe we shoudl add it.  Another missing WP does the same thing</t>
  </si>
  <si>
    <t>got it from GHZ</t>
  </si>
  <si>
    <t>Tab 4: raw returns are marginally significant, and paper is unclear about re-estimation of rho</t>
  </si>
  <si>
    <t>Used in part of difficult to estimate model.  Published as "State-level Business Cycles..."</t>
  </si>
  <si>
    <t>Intraday skewness.  Similar to ReturnSkew</t>
  </si>
  <si>
    <t>similar to Frontier</t>
  </si>
  <si>
    <t>Mainly theory.  Tab 4 has new empirical results, but uses regressors with look ahead bias and requires controls.  Not clear if it works in our setting.</t>
  </si>
  <si>
    <t>Tab 3 IV WM HPF shows regression is highly significant.  Interesting paper, but difficult to construct.</t>
  </si>
  <si>
    <t>2000</t>
  </si>
  <si>
    <t>2009</t>
  </si>
  <si>
    <t>2010</t>
  </si>
  <si>
    <t>2011</t>
  </si>
  <si>
    <t>2012</t>
  </si>
  <si>
    <t>2013</t>
  </si>
  <si>
    <t>Might consider specialized data.  Uses CME S&amp;P Futures daily closing prices</t>
  </si>
  <si>
    <t>A refinement of Mom1m.  Joshua Huang left the paper.</t>
  </si>
  <si>
    <t>Tail risk measure from daily data.  Similar to MaxRet, ReturnSkew, maybe others.</t>
  </si>
  <si>
    <t>grCAPX</t>
  </si>
  <si>
    <t>grltnoa</t>
  </si>
  <si>
    <t>idiovol</t>
  </si>
  <si>
    <t>operprof</t>
  </si>
  <si>
    <t>rd</t>
  </si>
  <si>
    <t>roeq</t>
  </si>
  <si>
    <t>Operating Profitability</t>
  </si>
  <si>
    <t>2015, JFE</t>
  </si>
  <si>
    <t>Return on Assets, Quarterly</t>
  </si>
  <si>
    <t>Return on Equity, Quarterly</t>
  </si>
  <si>
    <t>2015, RFS</t>
  </si>
  <si>
    <t>Datar, Naik &amp; Radcliffe</t>
  </si>
  <si>
    <t>https://www.cambridge.org/core/services/aop-cambridge-core/content/view/47C2A80634AE215BF7D8A58ED12EA0D4/S0022109016000223a.pdf/capital_market_efficiency_and_arbitrage_efficacy.pdf</t>
  </si>
  <si>
    <t>https://www.sciencedirect.com/science/article/pii/S0304405X15001257</t>
  </si>
  <si>
    <t xml:space="preserve">JF </t>
  </si>
  <si>
    <t xml:space="preserve">JFQA  </t>
  </si>
  <si>
    <t>https://www.cambridge.org/core/journals/journal-of-financial-and-quantitative-analysis/article/risk-uncertainty-and-expected-returns/01FBA8D271133EAB846678F4E7987E1A</t>
  </si>
  <si>
    <t>https://www.cambridge.org/core/journals/journal-of-financial-and-quantitative-analysis/article/unknown-unknowns-uncertainty-about-risk-and-stock-returns/6E0E98349D20C1DCF67F3A0452361B80</t>
  </si>
  <si>
    <t>https://www.tandfonline.com/doi/abs/10.2469/faj.v69.n2.1</t>
  </si>
  <si>
    <t>Table 7 right panel has PIN _B results which indicate predictability for small firms</t>
  </si>
  <si>
    <t>https://link.springer.com/content/pdf/10.1007/s11142-019-09513-z.pdf</t>
  </si>
  <si>
    <t>https://www.sciencedirect.com/science/article/pii/S0304405X18300503</t>
  </si>
  <si>
    <t>https://www.sciencedirect.com/science/article/pii/S0165410114000275</t>
  </si>
  <si>
    <t>https://www3.nd.edu/~zda/Reversal.pdf</t>
  </si>
  <si>
    <t>very weak (t-stat of around 2 in LS portfolios, table V)</t>
  </si>
  <si>
    <t>https://onlinelibrary.wiley.com/doi/epdf/10.1111/jofi.12143</t>
  </si>
  <si>
    <t>https://www.cambridge.org/core/journals/journal-of-financial-and-quantitative-analysis/article/labor-income-relative-wealth-concerns-and-the-cross-section-of-stock-returns/8C6BA6D3AA08C2CDA1F76B6D202DD9F7</t>
  </si>
  <si>
    <t>Markit CDS data</t>
  </si>
  <si>
    <t>https://www.sciencedirect.com/science/article/pii/S0304405X16301271</t>
  </si>
  <si>
    <t>Not long-short.</t>
  </si>
  <si>
    <t>https://onlinelibrary.wiley.com/doi/full/10.1111/jofi.12083</t>
  </si>
  <si>
    <t>https://pubsonline.informs.org/doi/pdf/10.1287/mnsc.2013.1852</t>
  </si>
  <si>
    <t>CDA/Spectrum Mutual FundHoldings Databas</t>
  </si>
  <si>
    <t>https://reader.elsevier.com/reader/sd/pii/S0304405X17302908</t>
  </si>
  <si>
    <t>https://www.cambridge.org/core/journals/journal-of-financial-and-quantitative-analysis/article/interest-rate-risk-and-the-cross-section-of-stock-returns/CD067D70455136EA67D4C2D058C596F6</t>
  </si>
  <si>
    <t>https://www.sciencedirect.com/science/article/pii/S0304405X13000329</t>
  </si>
  <si>
    <t>Weird, looks like published version has a slightly different title and two coauthors. Still I think it's the same paper.</t>
  </si>
  <si>
    <t>https://onlinelibrary.wiley.com/doi/epdf/10.1111/jofi.12397</t>
  </si>
  <si>
    <t>RAPS</t>
  </si>
  <si>
    <t>https://academic.oup.com/raps/article/4/1/118/1941606</t>
  </si>
  <si>
    <t>FISD Covenant Data</t>
  </si>
  <si>
    <t>https://pubsonline.informs.org/doi/pdf/10.1287/mnsc.2015.2381</t>
  </si>
  <si>
    <t>EDGAR 8K Filings</t>
  </si>
  <si>
    <t>https://pubsonline.informs.org/doi/pdf/10.1287/mnsc.2015.2408</t>
  </si>
  <si>
    <t>Customers momentum</t>
  </si>
  <si>
    <t>Suppliers momentum</t>
  </si>
  <si>
    <t>Tab4A t-stat 2.48</t>
  </si>
  <si>
    <t>Tab2 t-stat 5.79</t>
  </si>
  <si>
    <t>Firm age based on CRSP</t>
  </si>
  <si>
    <t>Sales-to-price quarterly</t>
  </si>
  <si>
    <t>Market leverage quarterly</t>
  </si>
  <si>
    <t>Net Payout Yield quarterly</t>
  </si>
  <si>
    <t>Payout Yield quarterly</t>
  </si>
  <si>
    <t>Operating Cash flows to price quarterly</t>
  </si>
  <si>
    <t>O Score quarterly</t>
  </si>
  <si>
    <t>Altman Z-Score quarterly</t>
  </si>
  <si>
    <t>Earnings Forecast to price</t>
  </si>
  <si>
    <t>Intrinsic or historical value</t>
  </si>
  <si>
    <t>Tangibility quarterly</t>
  </si>
  <si>
    <t>Price delay SE adjusted</t>
  </si>
  <si>
    <t>Price delay r square</t>
  </si>
  <si>
    <t>Price delay coeff</t>
  </si>
  <si>
    <t>Cash flow to market quarterly</t>
  </si>
  <si>
    <t>Annual sales growth quarterly</t>
  </si>
  <si>
    <t>Kaplan Zingales index quarterly</t>
  </si>
  <si>
    <t>Return seasonality years 11 to 15</t>
  </si>
  <si>
    <t>Return seasonality years 16 to 20</t>
  </si>
  <si>
    <t>Return seasonality years 6 to 10</t>
  </si>
  <si>
    <t>Return seasonality last year</t>
  </si>
  <si>
    <t>HLZ</t>
  </si>
  <si>
    <t>GHZ</t>
  </si>
  <si>
    <t>Comparison with Chen and Zimmermann (2020)</t>
  </si>
  <si>
    <t>CZ</t>
  </si>
  <si>
    <t>Earnings streak length</t>
  </si>
  <si>
    <t>Industry concentration (assets)</t>
  </si>
  <si>
    <t>Industry concentration (equity)</t>
  </si>
  <si>
    <t>Option volume to average</t>
  </si>
  <si>
    <t>Option to stock volume</t>
  </si>
  <si>
    <t>Change in depreciation to PPE</t>
  </si>
  <si>
    <t>Depreciation to PPE</t>
  </si>
  <si>
    <t>Bid-ask spread (TAQ)</t>
  </si>
  <si>
    <t>Cat.Signal</t>
  </si>
  <si>
    <t>Long-term EPS forecast (Monthly)</t>
  </si>
  <si>
    <t>Acronym2</t>
  </si>
  <si>
    <t>TaxRate</t>
  </si>
  <si>
    <t>RevG2ARG</t>
  </si>
  <si>
    <t>RevG2EmpG</t>
  </si>
  <si>
    <t>CAPXgr1y</t>
  </si>
  <si>
    <t>CAPXgr3y</t>
  </si>
  <si>
    <t>EPSDispLT</t>
  </si>
  <si>
    <t>betaDown</t>
  </si>
  <si>
    <t>RoAq</t>
  </si>
  <si>
    <t>RetSkew</t>
  </si>
  <si>
    <t>RetSkew3F</t>
  </si>
  <si>
    <t>RetskewCAPM</t>
  </si>
  <si>
    <t>RetSkewQF</t>
  </si>
  <si>
    <t>ProfCashLag</t>
  </si>
  <si>
    <t>ProfCashLagq</t>
  </si>
  <si>
    <t>OperProfRDLag</t>
  </si>
  <si>
    <t>Operating profitability R&amp;D adjusted</t>
  </si>
  <si>
    <t>Rev2Priceq</t>
  </si>
  <si>
    <t>InvenGr</t>
  </si>
  <si>
    <t>Leverageq</t>
  </si>
  <si>
    <t>MomRes6m</t>
  </si>
  <si>
    <t>NPayYieldq</t>
  </si>
  <si>
    <t>PayYieldq</t>
  </si>
  <si>
    <t>ROIC</t>
  </si>
  <si>
    <t>FailurePrJune</t>
  </si>
  <si>
    <t>RDq</t>
  </si>
  <si>
    <t>R&amp;D over market cap quarterly</t>
  </si>
  <si>
    <t>PIN</t>
  </si>
  <si>
    <t>MomCust</t>
  </si>
  <si>
    <t>InvestAGq</t>
  </si>
  <si>
    <t>LT_ST_EPS</t>
  </si>
  <si>
    <t>Duration</t>
  </si>
  <si>
    <t>CFOper2Priceq</t>
  </si>
  <si>
    <t>OScoreq</t>
  </si>
  <si>
    <t>ZScoreq</t>
  </si>
  <si>
    <t>OrgCapNoAdj</t>
  </si>
  <si>
    <t>BookLev</t>
  </si>
  <si>
    <t>BookLevq</t>
  </si>
  <si>
    <t>ProfOperLag</t>
  </si>
  <si>
    <t>ProfOperLagq</t>
  </si>
  <si>
    <t>EPSforeErr</t>
  </si>
  <si>
    <t>PensionFundBook</t>
  </si>
  <si>
    <t>AbnAccrPct</t>
  </si>
  <si>
    <t>Tangibilityq</t>
  </si>
  <si>
    <t>Coskew</t>
  </si>
  <si>
    <t>CapTurn</t>
  </si>
  <si>
    <t>CapTurnq</t>
  </si>
  <si>
    <t>Cat.Form</t>
  </si>
  <si>
    <t>Enterprise Multiple quarterly</t>
  </si>
  <si>
    <t>Table 4 has long-short returns with t-stat of 2.14 for raw EW. Much stronger after factor adjustments. Other tables show double sorts, alphas, Table 4, Panel A, column DeltaCH</t>
  </si>
  <si>
    <t xml:space="preserve">Should remove.  Paper was retracted, </t>
  </si>
  <si>
    <t xml:space="preserve">Table 4 (chose the cumluative annual return, but they report 1,2,3 and 4 quarters), </t>
  </si>
  <si>
    <t xml:space="preserve">Not shown to predict returns.  Whole paper is just about forecasting beta, </t>
  </si>
  <si>
    <t xml:space="preserve">weak in original paper.  They forecast returns using many variables.  Capital turnover is not in the top 11 predictors, </t>
  </si>
  <si>
    <t xml:space="preserve">redundant, </t>
  </si>
  <si>
    <t xml:space="preserve">Variation of meanrankrevgrowth.  Original paper uses only 5-year growth.  Included to match HXZ, </t>
  </si>
  <si>
    <t xml:space="preserve">Called WAIL3 in paper.  Not shown to predict returns; Tab 3 for main results, Tab 6 for ICC of WAIL, </t>
  </si>
  <si>
    <t xml:space="preserve">Called MWAIL in paper.  Not shown to predict returns; Tab 3 for main results, Tab 6 for ICC of WAIL, </t>
  </si>
  <si>
    <t xml:space="preserve">Not shown to predict returns; Tab 3 for main results, Tab 6 for ICC of WAIL, </t>
  </si>
  <si>
    <t xml:space="preserve">probably weak.  Paper uses many variables to forecast earnings, model is then used to forecast returns, </t>
  </si>
  <si>
    <t xml:space="preserve">need to adjust sample dates: even though paper says it begins in 1962, there is only 1 stock for the first 5 months of 1962, </t>
  </si>
  <si>
    <t xml:space="preserve">works very well if you value-weight! OP does not explicitly say if it is equal or value weighting, but it has extremely strong results similar to our VW, </t>
  </si>
  <si>
    <t xml:space="preserve">Insignificant in original paper, </t>
  </si>
  <si>
    <t xml:space="preserve">Tab 7 Delta NCO, highly significant with controls, </t>
  </si>
  <si>
    <t xml:space="preserve">Tab 7 RNOA, insignificant with many controls, </t>
  </si>
  <si>
    <t xml:space="preserve">Not in either MP or HXZ and not top 3, </t>
  </si>
  <si>
    <t xml:space="preserve">Tables 1-7 show only realized beta-.  Only on Table 8 do you see past beta- which is insignificant. </t>
  </si>
  <si>
    <t xml:space="preserve">OP finds negative and significant relationship EW, and positive and significant relationship VW.  They conclude that results are "difficult to interpret."  </t>
  </si>
  <si>
    <t xml:space="preserve">OP uses 3F </t>
  </si>
  <si>
    <t xml:space="preserve">Not studied in OP.  OP studies BrandInvest. </t>
  </si>
  <si>
    <t xml:space="preserve">Tab6 Mean LS 2080 t-stat 1.41. We previously used monthly holding periods and got large t-stats. </t>
  </si>
  <si>
    <t>Tab3 Raw t-stat of 2.14. Table 3, firm-level return set of columns</t>
  </si>
  <si>
    <t xml:space="preserve">Tab3 H(Equity) characteristic adjusted t-stat 2.52. Judgment call. </t>
  </si>
  <si>
    <t>Table 4 shows hedge return against FF3 with t-stat of almost 6. Tercile sorts. Table 4 pooled hedge return 1 year</t>
  </si>
  <si>
    <t xml:space="preserve">Tab6 FF alpha t-stat 2.61 for industry ports. Judgment call.  Tab5 has raw industry port returns but no t-stat.  We deviate from OP because we're firm-based not industry-based. </t>
  </si>
  <si>
    <t xml:space="preserve">Tab6 FF alpha t-stat 3.42 for industry ports Judgment call. Tab5 has raw industry port returns but no t-stat.  We deviate from OP because we're firm-based not industry-based. </t>
  </si>
  <si>
    <t xml:space="preserve">Table 8 panel A has regression result with t-stat of 6.38. </t>
  </si>
  <si>
    <t xml:space="preserve">Tab3A shows weekly ret LS t-stat of 2.19.  Screens in appendix are important. </t>
  </si>
  <si>
    <t>HXZ deviates from OP.  OP only examines (1) capx / lag(capx,2) and capx / sum( capx(t-3:t) ).  OP notation is odd, uses cegth2 and cegth3 but no cegth.</t>
  </si>
  <si>
    <t>HXZ variant</t>
  </si>
  <si>
    <t>Tab I has port sorts</t>
  </si>
  <si>
    <t xml:space="preserve">Doesn't work as well EW.  Very nonlinear return vs decile </t>
  </si>
  <si>
    <t>reg</t>
  </si>
  <si>
    <t>2b RCAPX</t>
  </si>
  <si>
    <t>2b RETR</t>
  </si>
  <si>
    <t>2b RGM</t>
  </si>
  <si>
    <t>2b RINV</t>
  </si>
  <si>
    <t>2b RS&amp;A</t>
  </si>
  <si>
    <t>2b RAR</t>
  </si>
  <si>
    <t>2b RLF</t>
  </si>
  <si>
    <t>XIIB</t>
  </si>
  <si>
    <t>4 Ivolatility^-1</t>
  </si>
  <si>
    <t>port sort</t>
  </si>
  <si>
    <t xml:space="preserve">dep var is size adjusted return, to mimic, we value weight our ports.  This result is really buried in the paper.  Most all of the paper is on how B/M predictatbility varies by subsets of stocks. </t>
  </si>
  <si>
    <t>double sort no LS</t>
  </si>
  <si>
    <t>3B</t>
  </si>
  <si>
    <t>2 Spread Mean</t>
  </si>
  <si>
    <t>6B</t>
  </si>
  <si>
    <t>6A</t>
  </si>
  <si>
    <t>port sort no LS</t>
  </si>
  <si>
    <t>2A (O/S)</t>
  </si>
  <si>
    <t>2A \Delta (O/S)</t>
  </si>
  <si>
    <t>OP is actually weekly, and sorts in deciles, then  longs 9+10 and shorts 1+2</t>
  </si>
  <si>
    <t>4</t>
  </si>
  <si>
    <t>1B Average</t>
  </si>
  <si>
    <t>Return</t>
  </si>
  <si>
    <t>T-Stat</t>
  </si>
  <si>
    <t>Stock Weight</t>
  </si>
  <si>
    <t>LS Quantile</t>
  </si>
  <si>
    <t>Portfolio Period</t>
  </si>
  <si>
    <t>Start Month</t>
  </si>
  <si>
    <t>Quantile Filter</t>
  </si>
  <si>
    <t>NYSE</t>
  </si>
  <si>
    <t>continuous</t>
  </si>
  <si>
    <t>1B</t>
  </si>
  <si>
    <t>mixed results, small spread</t>
  </si>
  <si>
    <t>2a</t>
  </si>
  <si>
    <t>t=2.5 in VW LS quint</t>
  </si>
  <si>
    <t>me &gt; me_nyse10</t>
  </si>
  <si>
    <t>Strangely, the vol of our LS port is about 30% smaller than OP.  Also our returns are about 30% higher.  As a result, our t-stat is almost twice as large.</t>
  </si>
  <si>
    <t>abs(prc)&gt;5, me&gt;me_nyse20</t>
  </si>
  <si>
    <t>abs(prc)&gt;1</t>
  </si>
  <si>
    <t>abs(prc)&gt;1, exchcd %in% c(1,2)</t>
  </si>
  <si>
    <t>abs(prc)&gt;2, exchcd%in%c(1)</t>
  </si>
  <si>
    <t>abs(prc)&gt;5</t>
  </si>
  <si>
    <t>exchcd==1</t>
  </si>
  <si>
    <t>exchcd%in%c(1,2)</t>
  </si>
  <si>
    <t>Filter</t>
  </si>
  <si>
    <t>Main results use daily rebalancing, so we use Table 6C . Portfolio defs are in Tab IV caption.  Our data only begins in 1993, so it's impossible for us to replicate their results (their sample is 1986-1996).  However, we get similar results to theirs for the 1993-2003 sample.</t>
  </si>
  <si>
    <t>p&lt;0.01 in LS port, but we lack the data</t>
  </si>
  <si>
    <t>no_evidence</t>
  </si>
  <si>
    <t>3A</t>
  </si>
  <si>
    <t>3C, 2 to 1, 3 to 2, etc.</t>
  </si>
  <si>
    <t>3C, 1 to 2, 2 to 3, etc</t>
  </si>
  <si>
    <t>AddInfo</t>
  </si>
  <si>
    <t>2A</t>
  </si>
  <si>
    <t>LS port</t>
  </si>
  <si>
    <t>2B Month One</t>
  </si>
  <si>
    <t>Our strategy is simpler and follows HXZ. OP uses 3x3 sort, then LS corners.  OP t-stat is 4-factor alpha, but the factor premiums roughly cancel.</t>
  </si>
  <si>
    <t xml:space="preserve">1A </t>
  </si>
  <si>
    <t>7B</t>
  </si>
  <si>
    <t>OP's focus is on pricing other assets, not the premium on this portfolio.  We did not study this super in depth.</t>
  </si>
  <si>
    <t>8A</t>
  </si>
  <si>
    <t>3 NIG</t>
  </si>
  <si>
    <t>5</t>
  </si>
  <si>
    <t>3</t>
  </si>
  <si>
    <t>1 VW 10-1</t>
  </si>
  <si>
    <t>4A Cash-based 10-1</t>
  </si>
  <si>
    <t>4A Oper PRof</t>
  </si>
  <si>
    <t>3 \alpha_1 n=50</t>
  </si>
  <si>
    <t>LS port CAPM alpha</t>
  </si>
  <si>
    <t>3 full samp, period of listing</t>
  </si>
  <si>
    <t>mv reg</t>
  </si>
  <si>
    <t xml:space="preserve">OP uses special NYSE archive data that we lack. </t>
  </si>
  <si>
    <t>3B consistent: also 3A</t>
  </si>
  <si>
    <t>p-val &lt; 0.001 in port sort</t>
  </si>
  <si>
    <t>3 mean diff 1-2</t>
  </si>
  <si>
    <t>4A 1965-2006, first row</t>
  </si>
  <si>
    <t>Tricky.  OP uses Compustat Segments as well as NAICS codes.  We got our sin definitions from GHZ.  OP shorts "comparable stocks" "on a host of well-known factors"</t>
  </si>
  <si>
    <t>t-stat = 1.8 in LS nontraditional</t>
  </si>
  <si>
    <t>port sort CAPM alpha</t>
  </si>
  <si>
    <t>port sort FF3 alpha</t>
  </si>
  <si>
    <t>port sort size adjusted</t>
  </si>
  <si>
    <t>LS port size+BM+Mom adjusted</t>
  </si>
  <si>
    <t>OP Predictability:</t>
  </si>
  <si>
    <t>Clear evidence: LS portfolio, full port sort with monotonic returns, or extremely large t-stat in regressions</t>
  </si>
  <si>
    <t>Clear evidence t-stat should be less than 1.96</t>
  </si>
  <si>
    <t>Evidence Summary</t>
  </si>
  <si>
    <t>AddInfo Columns</t>
  </si>
  <si>
    <t>Sheet</t>
  </si>
  <si>
    <t>3 Y_t/B_t</t>
  </si>
  <si>
    <t>Describes main table used for interpreting OP's predictability</t>
  </si>
  <si>
    <t>Test, Sign, Return, … …Filter</t>
  </si>
  <si>
    <t>Key Table in OP</t>
  </si>
  <si>
    <t>1_good</t>
  </si>
  <si>
    <t>2_fair</t>
  </si>
  <si>
    <t>3_distant</t>
  </si>
  <si>
    <t>3B I-24</t>
  </si>
  <si>
    <t xml:space="preserve">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 </t>
  </si>
  <si>
    <t>3 BAB</t>
  </si>
  <si>
    <t>port sort nonstandard</t>
  </si>
  <si>
    <t xml:space="preserve">OP uses "Investment Dealers' Digest Directory of Corporate Financing" but we use Compustat.  </t>
  </si>
  <si>
    <t>4A EW</t>
  </si>
  <si>
    <t>4A secured</t>
  </si>
  <si>
    <t>GHZ variant</t>
  </si>
  <si>
    <t xml:space="preserve">Doesn't seem to be in the paper.  </t>
  </si>
  <si>
    <t>Tab 5B shows sign of predictability depends on Z-score quartile.  One could improve this portfolio by focusing on low Z-score.</t>
  </si>
  <si>
    <t>port sort weekly</t>
  </si>
  <si>
    <t>Straightforward function of a few variables</t>
  </si>
  <si>
    <t>OP used predictor as part of a larger model, t&lt;2 in regression, in-sample results only,</t>
  </si>
  <si>
    <t>11A CLG-CHG</t>
  </si>
  <si>
    <t>Could not access OP, so we used the Alwathainani's dissertation from VCU.  We follow MP, which is simpler than OP.</t>
  </si>
  <si>
    <t xml:space="preserve">We follow OP, not HXZ.  OP notation is odd, uses cegth2 and cegth3 but no cegth.  </t>
  </si>
  <si>
    <t>called cegth2</t>
  </si>
  <si>
    <t>3B cegth2</t>
  </si>
  <si>
    <t>3D cegth3</t>
  </si>
  <si>
    <t>port sort 4-factor alpha difference</t>
  </si>
  <si>
    <t>Table 5 does not have long short returns in IO variable but shows returns for each tercile conditional on short interest. Subjectively large difference between lowest and highest IO terciles in alphas for EW returns, but the standard error can be large</t>
  </si>
  <si>
    <t>converted to monthly by multiplication or division</t>
  </si>
  <si>
    <t>in R code with CRSP/Compustat variable names.</t>
  </si>
  <si>
    <t xml:space="preserve">Collected from OP based on Key Table.  Returns and T-stat are absolute values. </t>
  </si>
  <si>
    <t>5 EW 99th</t>
  </si>
  <si>
    <t>port sort, characteristic adjusted</t>
  </si>
  <si>
    <t>OP mean return is only 17 bps per month characteristic adjusted.  We deviate somewhat from OP in the port sort by going LS 5-1 instead of (4+5) - (1+2) because OP value weights within each quintile which we can't do easily in our code.</t>
  </si>
  <si>
    <t>9A EMI1</t>
  </si>
  <si>
    <t>9A EMI2</t>
  </si>
  <si>
    <t>LS size adjusted</t>
  </si>
  <si>
    <t>Note on Cat.Signal</t>
  </si>
  <si>
    <t>not studied for predictability</t>
  </si>
  <si>
    <t>1 average annual rate</t>
  </si>
  <si>
    <t>port sort, no LS</t>
  </si>
  <si>
    <t>monotonic port sort but no LS</t>
  </si>
  <si>
    <t>1 DER</t>
  </si>
  <si>
    <t>t=3.9 in regression</t>
  </si>
  <si>
    <t>t=3 in regressions</t>
  </si>
  <si>
    <t>2 column c</t>
  </si>
  <si>
    <t>Test in Key Table</t>
  </si>
  <si>
    <t>MP use sample dates 1964-1971, but the original paper uses 1956-1971.  Also, original uses Dec 31 mve_c, so we lag by 6 months our monthly mve_c to approximate.</t>
  </si>
  <si>
    <t xml:space="preserve">t=2.8 in port sort </t>
  </si>
  <si>
    <t xml:space="preserve">t=6.9 in port sort </t>
  </si>
  <si>
    <t xml:space="preserve">t=3.8 in port sort </t>
  </si>
  <si>
    <t>t=5.7 in port sort</t>
  </si>
  <si>
    <t>t=2.9 in regression</t>
  </si>
  <si>
    <t>6A LS2080</t>
  </si>
  <si>
    <t>Though OP LS is insignificant, returns are mostly monotonic. OP's goal is not to show this is a predictor, but that it does not explain other predictors.</t>
  </si>
  <si>
    <t>LS port FF3 alpha</t>
  </si>
  <si>
    <t>Table 4 has port sort but no t-stats.  Tab 7 has huge t-stats in regressions</t>
  </si>
  <si>
    <t>t=9.3 in regression</t>
  </si>
  <si>
    <t>t=4.1 in regression</t>
  </si>
  <si>
    <t>7 R6</t>
  </si>
  <si>
    <t>7 ABR</t>
  </si>
  <si>
    <t>abs(prc) &gt; 1</t>
  </si>
  <si>
    <t>4A FAF_t+1 lower converage</t>
  </si>
  <si>
    <t>Table 4 fits an expected return equation but using a "GMM framework that takes into account the pre-estimation of betas," but this seems to be an in-sample fit only.</t>
  </si>
  <si>
    <t>Most of the paper is about R&amp;D, AdExp is kinda an afterthought.</t>
  </si>
  <si>
    <t>7, first year</t>
  </si>
  <si>
    <t>Table 4 has portfolio returns, but no-tstats.  Table 6 does not show LS, but it has t-stat for high = 4.44.</t>
  </si>
  <si>
    <t>4, first year</t>
  </si>
  <si>
    <t>4A 1 Quarter</t>
  </si>
  <si>
    <t>t=4.0 in port sort</t>
  </si>
  <si>
    <t>5B TURN</t>
  </si>
  <si>
    <t>5B DVOL</t>
  </si>
  <si>
    <t>CVTURN and TURN in OP. Tab 3B has port sort but no LS or t-stats.  Tab 5B has FM reg.</t>
  </si>
  <si>
    <t>CVVOL and VOL in OP.  Tab 3B has port sort but no LS or t-stats.  Tab 5B has FM reg</t>
  </si>
  <si>
    <t>t=3.7 in regression</t>
  </si>
  <si>
    <t>t=3.6 in regression</t>
  </si>
  <si>
    <t>Also works VW (t=3.2)</t>
  </si>
  <si>
    <t>2B</t>
  </si>
  <si>
    <t>t=5.5 in port sort</t>
  </si>
  <si>
    <t>2B.1 year 1</t>
  </si>
  <si>
    <t>Also works VW (t=5, Tab2.B.2)</t>
  </si>
  <si>
    <t>t=8.5 in port sort</t>
  </si>
  <si>
    <t>3 \iota(t-5,t)</t>
  </si>
  <si>
    <t>univariate reg</t>
  </si>
  <si>
    <t>4 reg 3 r^I(B)</t>
  </si>
  <si>
    <t xml:space="preserve">4 r^I(C) </t>
  </si>
  <si>
    <t xml:space="preserve">4 r^I(E) </t>
  </si>
  <si>
    <t>4 r^I(S)</t>
  </si>
  <si>
    <t>t=4.4 in mv reg</t>
  </si>
  <si>
    <t>t=4.0 in mv reg</t>
  </si>
  <si>
    <t>t=4.9 in mv reg</t>
  </si>
  <si>
    <t>t=4.6 in mv reg</t>
  </si>
  <si>
    <t>t=4.3 in mv reg</t>
  </si>
  <si>
    <t>Fig2 two-year line</t>
  </si>
  <si>
    <t>3 All firms Year 1</t>
  </si>
  <si>
    <t>t=1.85 in long - benchmark port</t>
  </si>
  <si>
    <t>t=12 in port sort</t>
  </si>
  <si>
    <t>2, S1, Jan-Dec</t>
  </si>
  <si>
    <t>7 Model 1 SURGE</t>
  </si>
  <si>
    <t>event study regression 6 months</t>
  </si>
  <si>
    <t>t&gt;2.6 in many event studies</t>
  </si>
  <si>
    <t>No t-stats in many event studies, but many 1% significant results (e.g. table 6)</t>
  </si>
  <si>
    <t>1A K=3 row 12</t>
  </si>
  <si>
    <t>1A K=3 row 6</t>
  </si>
  <si>
    <t>2A EW</t>
  </si>
  <si>
    <t>t=6.6 in port sort</t>
  </si>
  <si>
    <t>1A r^S</t>
  </si>
  <si>
    <t>t=2.0 in port sort</t>
  </si>
  <si>
    <t>LS FF+ alpha</t>
  </si>
  <si>
    <t>t=0.9 in port sort</t>
  </si>
  <si>
    <t>double sort FF3 alpha</t>
  </si>
  <si>
    <t>2</t>
  </si>
  <si>
    <t>t=2.5 in mv reg</t>
  </si>
  <si>
    <t>2 model 1</t>
  </si>
  <si>
    <t>No t-stat in Tab 3, but authors say "there is little if any relation between R&amp;D relative to sales and future returns."   Pattern is non monotinic, mostly increasing, but drops in port 5, so we have a negative sign</t>
  </si>
  <si>
    <t>4A</t>
  </si>
  <si>
    <t>4A \eta</t>
  </si>
  <si>
    <t>Stats are from WP version.</t>
  </si>
  <si>
    <t>Tab3A is VW, so we do VW.  3B shows works a bit better EW</t>
  </si>
  <si>
    <t>3A VW BLOCK=4</t>
  </si>
  <si>
    <t>4A VW EXT=4</t>
  </si>
  <si>
    <t>works a bit better EW in Tab 3</t>
  </si>
  <si>
    <t>works about the same EW in Tab 3</t>
  </si>
  <si>
    <t>2A Turnover</t>
  </si>
  <si>
    <t>1 three-year  1 month</t>
  </si>
  <si>
    <t>Insignificant at 12-month horizon.  Many alternative signal designs lead to similar results.</t>
  </si>
  <si>
    <t>2 SAR_t</t>
  </si>
  <si>
    <t>summary stat</t>
  </si>
  <si>
    <t>Not a focus of the paper.  Table 2 shows summary stats that suggest size adjusted returns are different by group, but no t-stats and size adjustment may affect each group differently.</t>
  </si>
  <si>
    <t>not studied.  Ingredient variable.</t>
  </si>
  <si>
    <t>8A PErr</t>
  </si>
  <si>
    <t>3 E{g}</t>
  </si>
  <si>
    <t>t=4.9 in regression</t>
  </si>
  <si>
    <t>abs(prc) &gt; 5</t>
  </si>
  <si>
    <t>2 alphas return diff</t>
  </si>
  <si>
    <t xml:space="preserve">We follow MP and measure changes in earnings forecasts, while OP studies changes in recommendation.  </t>
  </si>
  <si>
    <t>t=5.1 in LS port</t>
  </si>
  <si>
    <t>t=2.9 in port sort</t>
  </si>
  <si>
    <t>Table 5 has portfolio returns, but no-tstats.  Tab 7 has large t-stats in regressions.   Tab5 has monthly rebalancing, but Tab 7's regressiosn use 6-month holding period.  We find only monthly rebalancing works in port sorts.</t>
  </si>
  <si>
    <t>Tab 7b double sorts on the two delay components and generally finds insignificant LS ports.  We record the middle values for the first sort.  Variable is listed by HLZ</t>
  </si>
  <si>
    <t>OP does a linear regression, but the variable is extremely right skewed, with a mean around 5, stdev of 18, and median of 2.  To approximate a regression in our setup, we long / short depending on the signal's value rather than ranking.</t>
  </si>
  <si>
    <t>Also works VW or monthly</t>
  </si>
  <si>
    <t>6 panel 1</t>
  </si>
  <si>
    <t>6 panel 2</t>
  </si>
  <si>
    <t>Lots of supporting results, but not exactly what we do.  Tab 6 panel 2 finds t=4.5 using 3x3 sort with CF and LS corners.</t>
  </si>
  <si>
    <t>Most of the paper is about covariance analysis.  OP does VW with 3x3 FF3 style even though EW gets huge t-stats.  We just do VW.  Called FC in paper.  Table 5 has factor returns.</t>
  </si>
  <si>
    <t>5 FC</t>
  </si>
  <si>
    <t>5A R_TAX</t>
  </si>
  <si>
    <t xml:space="preserve">Table 5 shows regressions, but it only works in the subsample 1973-1992.  Then again Table 6 shows 1993-2000 works as long as you drop 1998.  Focuses on forecasting earnings, like other accounting papers. </t>
  </si>
  <si>
    <t>t=3.4 in port sort</t>
  </si>
  <si>
    <t>t=4.5 in double sort</t>
  </si>
  <si>
    <t>t=5.8 in port sort</t>
  </si>
  <si>
    <t xml:space="preserve">Table 2, fourth row (LM6, HP1m), column B. Paper has the fancy title "the LAPM"  Also works for longer holding period of up to 2 years. </t>
  </si>
  <si>
    <t>t=4.1 in port sort</t>
  </si>
  <si>
    <t>Table 4, panel A, take difference between High and low SUSG returns, tstat is reported. Paper also offers alphas and FM regressions.</t>
  </si>
  <si>
    <t>LS port FF3 style</t>
  </si>
  <si>
    <t>2 LM6, Hp1m</t>
  </si>
  <si>
    <t>4A SUSG</t>
  </si>
  <si>
    <t>Table 2, panel A , 10-1.</t>
  </si>
  <si>
    <t>Table 3 Panel B. Table 3A shows raw returns but no t-stats.</t>
  </si>
  <si>
    <t>Table 5B. Uses decile sorts, but then longs top 3 and shorts bottom 3 portfolios.  Table 3 offers hedge return alphas for IPOs and debt issue indicators too.</t>
  </si>
  <si>
    <t>Text says they use VW, but EW performs similarly. Table 2, column (1).</t>
  </si>
  <si>
    <t>Table III panel b shows EW raw returns strong (t-stat 3.38), somewhat weaker after factor adjustment or in VW returns. Table IIIv has both raw and alphas.</t>
  </si>
  <si>
    <t>Table 3, but FMB size adjusted only. Other tables use nonlinear regressions.</t>
  </si>
  <si>
    <t xml:space="preserve">Table 8, but FMB only.  Most results are about accounting rate of return (Table 5-7). </t>
  </si>
  <si>
    <t>Tab 2 says t=0.3 for all stocks, but t&gt;3 for size quintiles 1-2</t>
  </si>
  <si>
    <t>Table 6 year t+1 hedge.  Only size adjusted and CAPM adjusted.</t>
  </si>
  <si>
    <t xml:space="preserve">No predictive power in multivariate predictive regression (table 7). Not clear how it would play out as univariate hedge strategy. </t>
  </si>
  <si>
    <t>Tab 7 Delta ATO, t-stat 2.5 with controls, no sorts.</t>
  </si>
  <si>
    <t>Very strong in multivariate regression (t-stat of above 4.6 in both specifications), no sorts. Main results (Table 7) use annual fama macbeth.</t>
  </si>
  <si>
    <t>Tab 7 Delta PM, insignificant with many controls, no sorts.</t>
  </si>
  <si>
    <t xml:space="preserve">Table 1 \Delta Invent row has decile hedge size adjusted returns. T-stats are missing though. Main results use panel regression coefficient and stars. </t>
  </si>
  <si>
    <t>Table 2, column (1).</t>
  </si>
  <si>
    <t>5B</t>
  </si>
  <si>
    <t>event study 2 months</t>
  </si>
  <si>
    <t>2E</t>
  </si>
  <si>
    <t>2 column 1</t>
  </si>
  <si>
    <t>3b</t>
  </si>
  <si>
    <t>4A NOA/P^NOA</t>
  </si>
  <si>
    <t>double sort size adj</t>
  </si>
  <si>
    <t>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t>
  </si>
  <si>
    <t>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t>
  </si>
  <si>
    <t>B/P-NOA/P^NOA in OP.  Table 1D shows strong port sort.  Tab3A shows t-stat = 4.1 in uni reg. OP drops extreme obs but we don't.</t>
  </si>
  <si>
    <t>1D</t>
  </si>
  <si>
    <t>double sort size adjusted</t>
  </si>
  <si>
    <t>3A ISSUE</t>
  </si>
  <si>
    <t>3A gamma1</t>
  </si>
  <si>
    <t>8C</t>
  </si>
  <si>
    <t xml:space="preserve">Delta Equity in OP.  </t>
  </si>
  <si>
    <t>9A</t>
  </si>
  <si>
    <t>event study 3 year</t>
  </si>
  <si>
    <t>2 month 12</t>
  </si>
  <si>
    <t>event study 12 month firm match</t>
  </si>
  <si>
    <t>6 year t+1</t>
  </si>
  <si>
    <t>7 ATO</t>
  </si>
  <si>
    <t>7 PM</t>
  </si>
  <si>
    <t>7 Model 1 DeltaATO</t>
  </si>
  <si>
    <t>7 Model 2 DeltaWC</t>
  </si>
  <si>
    <t>7 Model 1 DeltaPM</t>
  </si>
  <si>
    <t>1 Delta Invent</t>
  </si>
  <si>
    <t>5A</t>
  </si>
  <si>
    <t>4 middle U5</t>
  </si>
  <si>
    <t xml:space="preserve">Returns are monotonic in momentum, suggesting this variable can be continuous. </t>
  </si>
  <si>
    <t>2A has main double sort results.  Works both EW and VW.  Lots of supporting evidence too.</t>
  </si>
  <si>
    <t xml:space="preserve">double sort </t>
  </si>
  <si>
    <t>2A Spread</t>
  </si>
  <si>
    <t>1A overall ave</t>
  </si>
  <si>
    <t>pooled mean</t>
  </si>
  <si>
    <t>6A HDMLD</t>
  </si>
  <si>
    <t>LS FF3 style</t>
  </si>
  <si>
    <t>2E R1</t>
  </si>
  <si>
    <t>2 Months-1-6</t>
  </si>
  <si>
    <t>event study 6-month size adj</t>
  </si>
  <si>
    <t>5 highest 10 percent</t>
  </si>
  <si>
    <t xml:space="preserve">LS port </t>
  </si>
  <si>
    <t>only shown to forecast beta</t>
  </si>
  <si>
    <t>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t>
  </si>
  <si>
    <t xml:space="preserve">OP only examines the industry adjusted version and explains clearly why. </t>
  </si>
  <si>
    <t>Table 3</t>
  </si>
  <si>
    <t>8 row 2</t>
  </si>
  <si>
    <t>LS 4 factor alpha</t>
  </si>
  <si>
    <t>2A Raw</t>
  </si>
  <si>
    <t xml:space="preserve">Table 4 Panel A: Report size-adjusted return hedges with p-values; t-stat is approximate, I converted the p-value to t but not exact since the table says p &lt;.001 instead of giving a value. </t>
  </si>
  <si>
    <t xml:space="preserve">Table 5 Panel A: Report size-adjusted return hedges with p-values; t-stat is approximate, I converted the p-value to t but not exact since the table says p &lt;.001 instead of giving a value. </t>
  </si>
  <si>
    <t>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t>
  </si>
  <si>
    <t>4A Constrained</t>
  </si>
  <si>
    <t>OP reports mean regression coeff across 90 multiple regressions.</t>
  </si>
  <si>
    <t>4 H-L</t>
  </si>
  <si>
    <t>2 Years 2-5 Annual</t>
  </si>
  <si>
    <t>2 Year 1 Annual</t>
  </si>
  <si>
    <t>2 Year 1 Nonannual</t>
  </si>
  <si>
    <t>2 Years 2-5 Nonannual</t>
  </si>
  <si>
    <t>2 Years 6-10 Annual</t>
  </si>
  <si>
    <t>2 Years 6-10 Nonannual</t>
  </si>
  <si>
    <t>2 Years 11-15 nonannual</t>
  </si>
  <si>
    <t>2 Years 16-20 nonannual</t>
  </si>
  <si>
    <t>2 Years 11-15 annual</t>
  </si>
  <si>
    <t>2 Years 16-20 annual</t>
  </si>
  <si>
    <t>2B one year daily</t>
  </si>
  <si>
    <t>2A D2 adjusted</t>
  </si>
  <si>
    <t>4 Downgrade BHAR 3-month</t>
  </si>
  <si>
    <t>Called total excusions in paper.  LS return is not at all monotonic, but reg (tab 5) is extremely significant.  Tab 7 port sort has a nonstandard p-value and subsets data, so we hand collect tab 5.</t>
  </si>
  <si>
    <t>5 total exclusions RMA_1YR Full</t>
  </si>
  <si>
    <t>5A EW</t>
  </si>
  <si>
    <t>long port FF3 alpha</t>
  </si>
  <si>
    <t>Table 3 has event study, table 5 has LS ports.  Table 5 p-value = 0.000, so we use norm dist assuming p-value = 0.0004.  FF3 loadings should roughly cancel out.</t>
  </si>
  <si>
    <t>4A.1</t>
  </si>
  <si>
    <t>port sort less rf</t>
  </si>
  <si>
    <t>see OrgCapAdj</t>
  </si>
  <si>
    <t>14.10 total</t>
  </si>
  <si>
    <t>5A and B</t>
  </si>
  <si>
    <t>port sort but no LS FF3 adjusted</t>
  </si>
  <si>
    <t>Long port has t=3.2 by itself, so it's a judgment call.</t>
  </si>
  <si>
    <t>3 Ln(A/ME)</t>
  </si>
  <si>
    <t>3 Ln(A/BE)</t>
  </si>
  <si>
    <t xml:space="preserve">Called N_t/N_t-\tau in OP.  OP actually studies this indirectly, see Equation (9) and close by.  Closest thing studied is \iota, which also includes dividends.  </t>
  </si>
  <si>
    <t>3A t(gamma_1)</t>
  </si>
  <si>
    <t>3A t(gamma2)</t>
  </si>
  <si>
    <t>4 Days +1 to +60</t>
  </si>
  <si>
    <t>No LS but very strong return pattern</t>
  </si>
  <si>
    <t>2 and 3</t>
  </si>
  <si>
    <t>Table 2 studies correlation between cost of debt proxies (E/P, beta) and accrual quality.  Table 3 regresses stock returns on contemporaneous accrual LS port returns.</t>
  </si>
  <si>
    <t>Table 5 regresses cost of equity proxies (e.g. beta) on various earnings attributes.</t>
  </si>
  <si>
    <t>correlated with E/P and factor structure</t>
  </si>
  <si>
    <t>correlated with BM and other predictors</t>
  </si>
  <si>
    <t>Not studied in OP.</t>
  </si>
  <si>
    <t>7 (1)</t>
  </si>
  <si>
    <t>1 High 52</t>
  </si>
  <si>
    <t>OP says "Cheng and Thomas (2005) assess 22 different abnomral accruals models … …However, all of their accruals models are scaled by some measure of firm size … never by earnings."  They don't mention abnormal accruals anywhere else.</t>
  </si>
  <si>
    <t>in text p 1276</t>
  </si>
  <si>
    <t>1 footnote</t>
  </si>
  <si>
    <t>1 return on equity</t>
  </si>
  <si>
    <t>1 variability in cf to price</t>
  </si>
  <si>
    <t>1 trading volume trend</t>
  </si>
  <si>
    <t>1 trading volume / market cap</t>
  </si>
  <si>
    <t>7B DeltaNOA</t>
  </si>
  <si>
    <t>Paper fits a massive model to returns (Table 2), then sorts stocks based on predictions (Table 3).  Depreciation is mentioned in Footnote 6, which says that depreciation enters into the models eight times.</t>
  </si>
  <si>
    <t>Paper fits a massive model to returns (Table 2), then sorts stocks based on predictions (Table 3).  Footnote 6 says depreciation divided by plant assets enters the models positively six times and negatively twice.</t>
  </si>
  <si>
    <t>port sort on massive model</t>
  </si>
  <si>
    <t>Table 2 presents a VAR with two states: return of big firms and return of small firms.  Table 6 is easier to compare to others.</t>
  </si>
  <si>
    <t>6 R_i,3(-1)</t>
  </si>
  <si>
    <t>AR_i,3</t>
  </si>
  <si>
    <t>2 Model 10</t>
  </si>
  <si>
    <t xml:space="preserve">Insignificant with IVOL in mv reg.  Could maybe be significant without IVOL, so it's a judgement call.  </t>
  </si>
  <si>
    <t>2 firm-level raw</t>
  </si>
  <si>
    <t>2 H(Assets)</t>
  </si>
  <si>
    <t>port sort char adjusted</t>
  </si>
  <si>
    <t>2 H(Equity)</t>
  </si>
  <si>
    <t xml:space="preserve">OP uses characteristic adjustments and gets a t-stat of 2.12 and 20 bps per month.  Not sure if raw return would exceed 1.96, </t>
  </si>
  <si>
    <t>7 RDCAP small size</t>
  </si>
  <si>
    <t>Table 7 shows that it only works in small firms with a hedge return t-stat of 2.64.   Works fine EW of course.</t>
  </si>
  <si>
    <t>2 LM1, Hp12m</t>
  </si>
  <si>
    <t>The 1-month version works for 6 or 12 month holding periods, but not 1 month.</t>
  </si>
  <si>
    <t>2 LM12, Hp1m</t>
  </si>
  <si>
    <t>Also works for 12 or even 24 months.</t>
  </si>
  <si>
    <t>4 all together</t>
  </si>
  <si>
    <t>text p 2837</t>
  </si>
  <si>
    <t>Not in a table.  Page 2837 has untabulated results.  OP does a complicated 3x3 sort with size two stage portfolio construction, but we just equal-weight.</t>
  </si>
  <si>
    <t>6 r customer</t>
  </si>
  <si>
    <t>6 r supplier</t>
  </si>
  <si>
    <t>corr with ICC</t>
  </si>
  <si>
    <t>no predictability. Correlated with ICC</t>
  </si>
  <si>
    <t>3 or 6</t>
  </si>
  <si>
    <t>3 and 5</t>
  </si>
  <si>
    <t>4A CAPM 10-1</t>
  </si>
  <si>
    <t>8B DeltaFin</t>
  </si>
  <si>
    <t>8C DeltaSTI</t>
  </si>
  <si>
    <t>Regressions are coded as EW unless specified as VW</t>
  </si>
  <si>
    <t>8A TACC</t>
  </si>
  <si>
    <t>OP does nontraditional LS strategy that is industry adjusted and minimizes variance in some way.  Short paper does not explain details, we do something simple.</t>
  </si>
  <si>
    <t>1 1973-1984</t>
  </si>
  <si>
    <t>3 Ln(BE/ME)</t>
  </si>
  <si>
    <t>7 DeltaNCO</t>
  </si>
  <si>
    <t>7 footnote</t>
  </si>
  <si>
    <t>No predictability.  Ingredient for predictor.</t>
  </si>
  <si>
    <t>7 RNOA</t>
  </si>
  <si>
    <t>Table 4, DCONV has FM regression results for dummy.  Dummy has opposite sign of covertible proportion, both are significant.  Table 5C has port sort for proprotion, and returns are nonmonotonic and LS t=1.7.  We focus on the dummy but it's a judgement call.</t>
  </si>
  <si>
    <t>4 DCONV</t>
  </si>
  <si>
    <t>In our code, returns are only monotonic in quintiles 1-4, then they drop a lot in 5, perhaps consistent with OP's mv rank regressions.  In older versionsn we removed the 5th quintile, but now we keep it all in since OP did not hint at the nonmonotonicity.</t>
  </si>
  <si>
    <t>Table 4 has returns by portfolio, but no t-stats.  Table 5 shows t=3.36 if you long low 70% and short high 10%.  OP does not mention price screen, but without the screen results are far, and with it results are very close.</t>
  </si>
  <si>
    <t>1 = good</t>
  </si>
  <si>
    <t>2 = fair</t>
  </si>
  <si>
    <t>3 = distant</t>
  </si>
  <si>
    <t>4 = lack data</t>
  </si>
  <si>
    <t>t=1.59 in univar reg</t>
  </si>
  <si>
    <t>t=3.36 in LS port</t>
  </si>
  <si>
    <t>Intro claims higher bankrupty prob has "significantly" lower returns, but Tab 3 shows the evidence is mixed for Z Score.  Z is only signficant in regs controlling for B/M, and has a nonmonotonic realtionship with ret.  Unlike for OSCore, there is no clear LS strategy.    Sign is wrong for nasdaq (Tab3B).  One could "fix" this signal as we did before by dropping the lowest ZScore quint, as hinted at in Tab 3A.</t>
  </si>
  <si>
    <t>Signal is a variant or was not studied in OP for predictability.  Without predictability results, we do not have a systematic way to check our replication.</t>
  </si>
  <si>
    <t>Event studies are generally turned into portfolio period = 1 month because they imply buying stock immediately after the event.</t>
  </si>
  <si>
    <t>3 init, to Day 254</t>
  </si>
  <si>
    <t>3 omit, to Day 254</t>
  </si>
  <si>
    <t>shrcd &lt;= 11</t>
  </si>
  <si>
    <t>Cat.Signal Formula</t>
  </si>
  <si>
    <t>Predictability in OP</t>
  </si>
  <si>
    <t>5 r^e_VW</t>
  </si>
  <si>
    <t>Fig 1 shows month 1 has most negative expected return.  Number of events approx 3,000, so this should work in portfolios.</t>
  </si>
  <si>
    <t>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t>
  </si>
  <si>
    <t>Table 1 shows t=2.00 in LS.  Tab 2 shows sign depends entirely on January or non-January, and t-stats are huge in each subsample.  Should work really well VW, not sure why they don't do this.  Also works with price filter.</t>
  </si>
  <si>
    <t>OP finds smaller t-stat = 1.3 EW.  OP is mainly theory.  Does not describe data handling super closely</t>
  </si>
  <si>
    <t xml:space="preserve">Tab 2a says NYSE breakpoints, but our code gets much closer to their result without all stock breakpoints.  </t>
  </si>
  <si>
    <t>event study 12 months</t>
  </si>
  <si>
    <t>We deviate from OP in not imposing an NYSE/AMEX requirement.  This allows our portfolios to have a reasonable number of stocks.  We also "hold" for 6 months rather than 12, since most of the returns come in the first 6 months.</t>
  </si>
  <si>
    <t>GHZ variant of GrGMToGrSale</t>
  </si>
  <si>
    <t>GrGMtoGrSales is closer to OP</t>
  </si>
  <si>
    <t xml:space="preserve">Borderline evidence: 50/50 shot at t&gt; 2. LS t-stat around 2, regression with t-stat 2-3.  </t>
  </si>
  <si>
    <t>OP uses CCH Capital Changes Reporter, but we use CRSP acquisition file.  More importantly OP excludes about 75% of spinoffs because they are not "pure" spinoffs, but we do not in order to keep a reasonable amount of stocks.  Tab 3B event study uses matched-firm-adjusted returns and holds for 2 years, for only 140 spinoffs.  Predictability is a judgment call, but if VW gets a t-stat of 2.43, it seems it should have a 50/50 shot.</t>
  </si>
  <si>
    <t>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t>
  </si>
  <si>
    <t>t=3.4 in event study</t>
  </si>
  <si>
    <t>We deviate from OP in not imposing an NYSE/AMEX requirement.  This allows our portfolios to have a reasonable number of stocks.  OP's returns are short DivOmit and long EW crsp, which probably pushes up their t-stat.  Unlike DivInit, we "hold" for only 2 month because Table 3 shows that the DivOmit performance is highly concentrated early in the event.  Very few stocks in the omission portfolio.</t>
  </si>
  <si>
    <t>t=6 in event study</t>
  </si>
  <si>
    <t>UpRecomm</t>
  </si>
  <si>
    <t>DownRecomm</t>
  </si>
  <si>
    <t>AnalystRevision</t>
  </si>
  <si>
    <t>EPS forecast revision</t>
  </si>
  <si>
    <t>10 mean</t>
  </si>
  <si>
    <t>long only port CAPM alpha</t>
  </si>
  <si>
    <t>OP only longs top 20 stocks according to signal.  We were more flexible.  Sample is very short but the results seem robust.</t>
  </si>
  <si>
    <t>3C</t>
  </si>
  <si>
    <t>OP sample is 1985-1998 using Zack's, but our IBES recommendations only begins in 1993.  OP is binary, but we follow MP.  Even though sample is super short for us, it seems to work, and is even mostly monotonic.</t>
  </si>
  <si>
    <t xml:space="preserve">Tab6A uses FF93 style factor (HDMLD).  They don't seem to like the factor thing much and complain about it on page 14.  Our is just VW quintiles for simplicity, </t>
  </si>
  <si>
    <t>Table 9 does ff3 style VW to adjust for size.  Table 8 shows that predictability weak in large firms, so we just focus on small firms and VW to keep this spreadsheet manageable.</t>
  </si>
  <si>
    <t>t=2.6 in FF3 style long-short</t>
  </si>
  <si>
    <t>t=4.1 in FF3 style long-short</t>
  </si>
  <si>
    <t xml:space="preserve">This is operating prof with working cap and R&amp;D adjustments.  </t>
  </si>
  <si>
    <t>CBOperProfLagAT</t>
  </si>
  <si>
    <t>CBOperProfLagAT_q</t>
  </si>
  <si>
    <t>OperProfRDLagAT</t>
  </si>
  <si>
    <t>OperProfRDLagAT_q</t>
  </si>
  <si>
    <t>This is operating prof with an R&amp;D adjustment.  Strong in FM reg with controls, but insignificant in VW port sorts (Tab 4). OP states they lag denominator, but 2015 JFE does not lag, no clear motivation to lag, and our replications much closer to OP without lag.</t>
  </si>
  <si>
    <t>This is the simple and perhaps intuitive long term forecast signal, but OP is very specific about timing.</t>
  </si>
  <si>
    <t>fgr5yrNoLag</t>
  </si>
  <si>
    <t>EPSForeLTlag</t>
  </si>
  <si>
    <t>Tab 4, Fig 2</t>
  </si>
  <si>
    <t>in-samp GMM</t>
  </si>
  <si>
    <t>in-sample only</t>
  </si>
  <si>
    <t>t=6.6 in univariate reg</t>
  </si>
  <si>
    <t>t=1.0 in conservative long-short</t>
  </si>
  <si>
    <t>t=3.1 in long-short</t>
  </si>
  <si>
    <t>t=5 in port sort</t>
  </si>
  <si>
    <t>t=4.7 in port sort</t>
  </si>
  <si>
    <t>t=3.9 in port sort</t>
  </si>
  <si>
    <t>t=3.1 in port sort</t>
  </si>
  <si>
    <t>t=0.6 in port sort</t>
  </si>
  <si>
    <t>t=3.2 in long only CAPM alpha</t>
  </si>
  <si>
    <t>strong port sort but no long-short</t>
  </si>
  <si>
    <t>t=4.3 in port sort</t>
  </si>
  <si>
    <t>t=4 in port sort</t>
  </si>
  <si>
    <t>t=4.4 in port sort</t>
  </si>
  <si>
    <t>t=3.2 in port sort</t>
  </si>
  <si>
    <t>t=1.8 in port sort</t>
  </si>
  <si>
    <t>t=5.5 in long-short</t>
  </si>
  <si>
    <t>t=1 in long-short</t>
  </si>
  <si>
    <t>t=4.3 in long-short</t>
  </si>
  <si>
    <t>strong port sort</t>
  </si>
  <si>
    <t>drop</t>
  </si>
  <si>
    <t>8 bps spread in port sort</t>
  </si>
  <si>
    <t>t=2.3 in event study</t>
  </si>
  <si>
    <t>t=4.4 in univar reg</t>
  </si>
  <si>
    <t>t=3.3 in long-short</t>
  </si>
  <si>
    <t>35 bps spread in port sort</t>
  </si>
  <si>
    <t>t=4.4 in conservative long-short</t>
  </si>
  <si>
    <t>t=2.77 in port sort</t>
  </si>
  <si>
    <t xml:space="preserve">t = 3.6 in event study </t>
  </si>
  <si>
    <t>t=5.7 in mv reg</t>
  </si>
  <si>
    <t>t=3.5 in long-short</t>
  </si>
  <si>
    <t>61 bps spread in long-short</t>
  </si>
  <si>
    <t>t=5.7 in univar reg</t>
  </si>
  <si>
    <t>t=5.3 in mv reg</t>
  </si>
  <si>
    <t>t=2.6 in mv reg</t>
  </si>
  <si>
    <t xml:space="preserve">t=2.6 univar reg </t>
  </si>
  <si>
    <t>huge spread in event study</t>
  </si>
  <si>
    <t>49 bps long-short</t>
  </si>
  <si>
    <t>Table 2 has port sorts but no LS t-stat.  Returns are non monotonic, but lowest FR seems to have clearly worst performance, EW or VW.  Table 3 has longer holding periods, and the pattern is more robust, but still no LS.  OP focuses on negative FR for technical reasons that we don't worry about.  VW is very weak, so we focus on EW.</t>
  </si>
  <si>
    <t>See PayoutYield</t>
  </si>
  <si>
    <t>OP reports mean regression coeff across 90 multiple regressions.  OP shows a minus sign in Tab 1, but we find monotonic returns with a plus sign, and the plus sign is consistent with traditional theory.</t>
  </si>
  <si>
    <t>More results on Table 3.  OP's long port equally weights three industry portfolios, where the three industries are the top 3 according to the signal and the industry portfolios are value-weighted (similarly for the short port).  We approximate this by equally weighting stocks.  Performance is weaker, reminiscent of our Menzly and Ozbas replication.</t>
  </si>
  <si>
    <t>mv reg weekly</t>
  </si>
  <si>
    <t>This column describes if we are far from the original test, since our tests are just long-short portfolios.  It also describes the strength of the evidence,  though perhaps it shouldn't.</t>
  </si>
  <si>
    <t xml:space="preserve">Only shows up in Table 6.  t-stat is from firm-week regressions.  </t>
  </si>
  <si>
    <t>PriceDelaySlope</t>
  </si>
  <si>
    <t>PriceDelayTstat</t>
  </si>
  <si>
    <t>OP's stock weighting is VW with a cap on the max weight for a single stock being 10%.  We do EW for simplicity.</t>
  </si>
  <si>
    <t>Test in OP</t>
  </si>
  <si>
    <t>OP is an exploration style paper, and DolVol is just one predictor.  Tables 4-6 have related results, but Table 6 is the simplest.  Table 6A has t=2.86 for NYSE subsample, Table 6B has t=2.6 for NASDAQ subsample, we write down 2.86, but use NYSE and NASDAQ in our ports.</t>
  </si>
  <si>
    <t>Our assessment of whether results in the original paper should produce t-stats &gt; 1.96 in a LS portfolio mean return formed on past data.  This judgmental characterization allows us to include regressions and event studies in simple replication tests.  If we instead plot OP t-stat vs our t-stat, we need to subset to OP tests that are portfolios.</t>
  </si>
  <si>
    <t>t=1 in conservative port sort</t>
  </si>
  <si>
    <t>t=1.5 in conservative port sort</t>
  </si>
  <si>
    <t>t=1.1 in conservative port sort</t>
  </si>
  <si>
    <t>RIO_MB</t>
  </si>
  <si>
    <t>Inst Own and Market to Book</t>
  </si>
  <si>
    <t>2A D3 adjusted</t>
  </si>
  <si>
    <t>see PriceDelayRsq.  Called D2 in paper.  Related statistics shown in Table 2, but not our daily version.  Table 2 shows daily vs two-stage weekly makes a huge difference.</t>
  </si>
  <si>
    <t>see PriceDelayRsq.  Called D3 in paper.  Related statistics shown in Table 2, but not our daily version. Table 2 shows daily vs two-stage weekly makes a huge difference.</t>
  </si>
  <si>
    <t>Called D1 in paper.  Our primary delay measure, we use the daily stock level version.  OP focuses on complicated two-stage portfolio-based version</t>
  </si>
  <si>
    <t>discrete</t>
  </si>
  <si>
    <t>RIO_Volatility</t>
  </si>
  <si>
    <t>We deviate a bit to avoid getting into IBES detail file.  Since we only use the summary file, we screen stdev &gt; 0 and also keep both 4th and 5th quintiles of dispersion.</t>
  </si>
  <si>
    <t>Governance</t>
  </si>
  <si>
    <t>Tab7 shows value-weighted FF alpha t-stat of 2.73. No loadings provided.  Table 6 shows portfolio FF3 regs, and that both SMB and HML loadings contribute to spread, so it's not super clear if the raw LS will be significant. Port sort is not very monotonic.</t>
  </si>
  <si>
    <t>t=2.7 in long short FF3 alpha</t>
  </si>
  <si>
    <t>DivSeason</t>
  </si>
  <si>
    <t>2B long (1) short (2)</t>
  </si>
  <si>
    <t>t=16 in long-short</t>
  </si>
  <si>
    <t>DivYieldST</t>
  </si>
  <si>
    <t>Predicted div yield next month</t>
  </si>
  <si>
    <t>1</t>
  </si>
  <si>
    <t>Ret is nonmonotic in DivYield, except in small stocks, as seen in Tab 1B.  FF3 adjusted returns are monotonic however due to size adjustment (Tab 3).  Previous papers (Keim 1985) also find mixed results, this paper is a more careful look.  Unclear if likely or maybe predictor.  Perhaps Keim (1985) or Bloom (1980) or even an earlier paper could be cited, but these earlier papers don't show convincing predictability in our view.  See also Kalay and Michaely (2000)</t>
  </si>
  <si>
    <t xml:space="preserve">Organizational capital </t>
  </si>
  <si>
    <t>port sort ff3 style</t>
  </si>
  <si>
    <t>4 FC Equal-Weighted</t>
  </si>
  <si>
    <t>OP shows ff3-style long-short portfolio with value-weighting first, but we focus on equal-weighting for simplicity.  Regardless the results are similar in OP, and OP states "financially constrained firms earn a positive, albeit statistically insignificant risk premium."</t>
  </si>
  <si>
    <t>HXZ do not cite anyone for this "replication."  OP (HXZ) uses RDQ to get very timely data, but we just lag everything by 3 months for simplicity.  This is pretty much a combination of profitability and investment, if you think about it.</t>
  </si>
  <si>
    <t>2A Year 1 Excess</t>
  </si>
  <si>
    <t>EarningsStreak</t>
  </si>
  <si>
    <t>EarnStreak</t>
  </si>
  <si>
    <t>3B Spread FF3 Streaks</t>
  </si>
  <si>
    <t>Table 3's footnote says stocks remain in the relevant portfolio for 6 months, which we take to mean that earnings announcements more than 6 months old are not used.  Announcements are quarterly anyway, so the rankings need to change quarterly.  We reassign portfolios monthly because earnings announcements occur throughout the year.  This was updated in 2021 February.  Old version was much simpler.</t>
  </si>
  <si>
    <t>t=9.5 in port sort ff3 alpha</t>
  </si>
  <si>
    <t>This signal isn't exactly found in Loh and Warachka, but table 4 suggests that this would predict returns.  GHZ have this signal and cite Barth, Elliott and Finn 1999, but Barth et al do not study predictability according to Loh and Warachka.  I (Andrew) couldn't locate Barth et al online during the pandemic, but the abstract of Barth et al is consistent with Loh and Warachka's interpretation.</t>
  </si>
  <si>
    <t>t=2.0 in long-short</t>
  </si>
  <si>
    <t>Signal Rep Quality</t>
  </si>
  <si>
    <t>Predictability.in.OP</t>
  </si>
  <si>
    <t>t=9 in mv reg weekly</t>
  </si>
  <si>
    <t>t=8 in port sort</t>
  </si>
  <si>
    <t>t=8 in univariate reg</t>
  </si>
  <si>
    <t>t=6 in mv reg</t>
  </si>
  <si>
    <t>t=8.9 in univariate reg</t>
  </si>
  <si>
    <t>t=2.4 long-short</t>
  </si>
  <si>
    <t>t=3.7 long-short</t>
  </si>
  <si>
    <t>OP doesn't skip the current month in the signal, and instead skips one week before buying the portfolio.  We follow McLean and Pontiff, Green-Hand-Zhang, and others in skipping the current month instead.</t>
  </si>
  <si>
    <t>see Mom6m</t>
  </si>
  <si>
    <t>2 J=6 K=3 V3 R10-R1</t>
  </si>
  <si>
    <t>Momentum in high volume stocks</t>
  </si>
  <si>
    <t>t=6 in long-short, lots of robustness</t>
  </si>
  <si>
    <t>We use monthly instead of daily volume.</t>
  </si>
  <si>
    <t>4A Spread</t>
  </si>
  <si>
    <t>exchcd%in%c(1,2,3),shrcd&lt;=11</t>
  </si>
  <si>
    <t>2B 1M</t>
  </si>
  <si>
    <t>t=8 in long-short ff3+ alpha</t>
  </si>
  <si>
    <t>t=6.5 in port sort, nontraditional</t>
  </si>
  <si>
    <t>Fig 1 Overall SAR</t>
  </si>
  <si>
    <t>event study at portfolio-year level</t>
  </si>
  <si>
    <t>ResidualMomentum</t>
  </si>
  <si>
    <t>MomResid</t>
  </si>
  <si>
    <t>Momentum based on FF3 residuals</t>
  </si>
  <si>
    <t>OP only uses 12m version.  It turns out that 6m residual momentum is very much like the standard 12m version, but I suppose it could have turned out differently.</t>
  </si>
  <si>
    <t>1M in the table refers to the holding period, not the signal measurement period.</t>
  </si>
  <si>
    <t>MomSeason</t>
  </si>
  <si>
    <t>MomSeasonShort</t>
  </si>
  <si>
    <t>MomSeason11YrPlus</t>
  </si>
  <si>
    <t>MomSeason06YrPlus</t>
  </si>
  <si>
    <t>MomSeason16YrPlus</t>
  </si>
  <si>
    <t>Mom12mOffSeason</t>
  </si>
  <si>
    <t>MomOffSeason</t>
  </si>
  <si>
    <t>MomOffSeason6YrPlus</t>
  </si>
  <si>
    <t>MomOffSeason11YrPlus</t>
  </si>
  <si>
    <t>MomOffSeason16YrPlus</t>
  </si>
  <si>
    <t>Momentum without the seasonal part</t>
  </si>
  <si>
    <t>Off season long-term reversal</t>
  </si>
  <si>
    <t>Return seasonality years 2 to 5</t>
  </si>
  <si>
    <t>MomOffSeason06YrPlus</t>
  </si>
  <si>
    <t>Off season reversal years 6 to 10</t>
  </si>
  <si>
    <t>Off season reversal years 16 to 20</t>
  </si>
  <si>
    <t>Off season reversal years 11 to 15</t>
  </si>
  <si>
    <t>This acronym has a different form than the other off season Heston and Sadka ones because its behavior is distinct.  The other off season signals behave like long-term reversal.</t>
  </si>
  <si>
    <t>Considering the robustness of this signal, this "small" t-stat may be a fluke, and a Bayes-Stein or other multiple testing adjustment could actually increase the t-stat magnitude. But of course calling this a likely predictor is a judgment call.</t>
  </si>
  <si>
    <t>t=5.6 in port sort</t>
  </si>
  <si>
    <t>t=4.6 in port sort</t>
  </si>
  <si>
    <t>t=1.8 in port sort, but similar strats do better</t>
  </si>
  <si>
    <t>t=6.1 in port sort</t>
  </si>
  <si>
    <t>t=6.4 in port sort</t>
  </si>
  <si>
    <t>t=4.5 in port sort</t>
  </si>
  <si>
    <t>t=7.6 in port sort</t>
  </si>
  <si>
    <t>Perhaps one should only include this signal from Heston and Sadka.  Certainly one shouldn't have 5 flavors of seasonal momentum, and on top of that 5 flavors of the off-season.  We include all of this to nest HXZ, however.  And technically, all of these strategies are found in the paper.</t>
  </si>
  <si>
    <t>t=6 in unvivariate reg</t>
  </si>
  <si>
    <t>This is like a more timely version of the other profitability measures.  Interestingly, they don't cite Fama French 2006, nor Novy Marx 2013.  MP have a very slightly different formulation.</t>
  </si>
  <si>
    <t>Closest is Tab 3B.  OP basically does a double sort on accruals and revisions. p-val &lt; 0.001, but no t-stat.  Our t-stat is enormous, suggesting the p-value is much less than 0.001.</t>
  </si>
  <si>
    <t>port sort size adjusted no LS</t>
  </si>
  <si>
    <t>LS port nonstandard (industry)</t>
  </si>
  <si>
    <t>LS nonstandard</t>
  </si>
  <si>
    <t>LS port nonstandard (plot only)</t>
  </si>
  <si>
    <t>ingredient in complicated model</t>
  </si>
  <si>
    <t>LS from complicated model</t>
  </si>
  <si>
    <t>t=1.3 in port sort</t>
  </si>
  <si>
    <t>LS port nonstandard</t>
  </si>
  <si>
    <t>mv reg nonstandard</t>
  </si>
  <si>
    <t>long less risk-free ff3 alpha</t>
  </si>
  <si>
    <t>LS 4-factor adj nonstandard (industry ports)</t>
  </si>
  <si>
    <t>t=2.6 in industry port sort</t>
  </si>
  <si>
    <t>t=3.4 in industry port sort</t>
  </si>
  <si>
    <t>t=2.6 in long-short</t>
  </si>
  <si>
    <t>t=7 in long-short port</t>
  </si>
  <si>
    <t xml:space="preserve">t=4.6 in long-short </t>
  </si>
  <si>
    <t>t=8.5 in long-short</t>
  </si>
  <si>
    <t>t=8.9 in mv reg</t>
  </si>
  <si>
    <t>t=0.3 in mv reg</t>
  </si>
  <si>
    <t>t=1.3 in mv reg</t>
  </si>
  <si>
    <t>t=6.3 in mv reg</t>
  </si>
  <si>
    <t>t=2.6 in double sort</t>
  </si>
  <si>
    <t>t=3.0 in double sort</t>
  </si>
  <si>
    <t>t=2.3 in double sort</t>
  </si>
  <si>
    <t>t=4 in event study</t>
  </si>
  <si>
    <t>event study 3 day nonstandard data</t>
  </si>
  <si>
    <t>event study 3-month size+BM adjusted nonstandard data</t>
  </si>
  <si>
    <t>event study nonstandard data</t>
  </si>
  <si>
    <t>Describes how well we replicated the firm-level characteristic.  Does not always describe how well we replicate the hand collected test.  e.g. ZScore's hand collected test is a univariate regression, which our code doesn't produce, but we can replicate the characteristic well.  For event studies, we are more flexible and try to match spirit of event study in our characteristic.  Also does not describe whether we have the full dataset (a handful of papers have very old data we lack access to).  Lack of old data is described in the "Test in OP" field.</t>
  </si>
  <si>
    <t>Most event studies go here.  For event studies, we generally tweak the strategy to have a reliable t-stat (fewer sample restrictions, adjusted holding periods, etc).</t>
  </si>
  <si>
    <t>LS nonstandard data</t>
  </si>
  <si>
    <t>Note</t>
  </si>
  <si>
    <t>This is actually an HXZ original, we don't use the lookup here.</t>
  </si>
  <si>
    <t>DivYieldAnn</t>
  </si>
  <si>
    <t>HXZ should be citing Naranjo et al</t>
  </si>
  <si>
    <t>Litzenberger and Ramasway use monthly dividend yield</t>
  </si>
  <si>
    <t>Last year's dividends over price</t>
  </si>
  <si>
    <t>See DivYieldST</t>
  </si>
  <si>
    <t>Cat is hand coded.  The data for this is tricky, not sure we have it.</t>
  </si>
  <si>
    <t>_missing_</t>
  </si>
  <si>
    <t>dNOA</t>
  </si>
  <si>
    <t>Chen and Zhang was retracted, so we omit it, but other papers are similar</t>
  </si>
  <si>
    <t>can't find paper, assume this is clear, though the abstract is not super promising</t>
  </si>
  <si>
    <t>Predictability.in.OP.ignoring.holdper</t>
  </si>
  <si>
    <t>see GHZ chmom</t>
  </si>
  <si>
    <t>based on abstract, can't access paper</t>
  </si>
  <si>
    <t>can't find the paper, but sounds like idio vol.  Maybe is just a guess</t>
  </si>
  <si>
    <t>z1_theory</t>
  </si>
  <si>
    <t>z2_notfirm</t>
  </si>
  <si>
    <t>z3_harddata</t>
  </si>
  <si>
    <t>Same as Cash.  Palazzo 2012 says this is simply independent contemporaenous work</t>
  </si>
  <si>
    <t>FEPS</t>
  </si>
  <si>
    <t>Cen, Wei, and Zhang</t>
  </si>
  <si>
    <t>Analyst earnings per share</t>
  </si>
  <si>
    <t>t=2.7 in port sort</t>
  </si>
  <si>
    <t>2 Ret0:1</t>
  </si>
  <si>
    <r>
      <t xml:space="preserve">Cen, Ling, John Wei and Jie Zhang, 2006, Forecasted earnings per share and the cross section of expected stock returns, </t>
    </r>
    <r>
      <rPr>
        <i/>
        <sz val="11"/>
        <color theme="1"/>
        <rFont val="Calibri"/>
        <family val="2"/>
        <scheme val="minor"/>
      </rPr>
      <t>Working Paper</t>
    </r>
    <r>
      <rPr>
        <sz val="11"/>
        <color rgb="FF000000"/>
        <rFont val="Calibri"/>
        <family val="2"/>
      </rPr>
      <t xml:space="preserve">, Hong Kong University of Science &amp; Technology. </t>
    </r>
  </si>
  <si>
    <r>
      <t xml:space="preserve">Baik, Bok and Tae Sik Ahn, 2007, Changes in order backlog and future returns, </t>
    </r>
    <r>
      <rPr>
        <b/>
        <i/>
        <sz val="11"/>
        <color theme="1"/>
        <rFont val="Calibri"/>
        <family val="2"/>
        <scheme val="minor"/>
      </rPr>
      <t>Seoul Journal of Business</t>
    </r>
    <r>
      <rPr>
        <b/>
        <sz val="11"/>
        <color rgb="FF000000"/>
        <rFont val="Calibri"/>
        <family val="2"/>
      </rPr>
      <t xml:space="preserve"> 13, 105-126.  </t>
    </r>
  </si>
  <si>
    <t>OrderBacklogChg</t>
  </si>
  <si>
    <t>Baik and Ahn</t>
  </si>
  <si>
    <t>p&lt;0.01 in port sort</t>
  </si>
  <si>
    <t>2 High-Low</t>
  </si>
  <si>
    <t>OP is more aggressive than most and assumes a 4 month lag between fiscal year end and data availability.  We do the standard 6 month.</t>
  </si>
  <si>
    <t>M&amp;A data</t>
  </si>
  <si>
    <r>
      <t>Gu, Li, Zhiqiang Wang and Jianming Ye, 2008, Information in order backlog: change versus level,</t>
    </r>
    <r>
      <rPr>
        <i/>
        <sz val="11"/>
        <rFont val="Calibri"/>
        <family val="2"/>
        <scheme val="minor"/>
      </rPr>
      <t xml:space="preserve"> Working Paper</t>
    </r>
    <r>
      <rPr>
        <sz val="11"/>
        <rFont val="Calibri"/>
        <family val="2"/>
        <scheme val="minor"/>
      </rPr>
      <t xml:space="preserve">, Fordham University. </t>
    </r>
  </si>
  <si>
    <t>combines execucomp and options</t>
  </si>
  <si>
    <t>Similar to smileSlope. Here it's changes in call and put volatility though (table II)</t>
  </si>
  <si>
    <t>Predictors are vol of CF/Sale and CF/BE using quarterly data.  Maybe we should try this.</t>
  </si>
  <si>
    <t>See table I DIST_E.  This is basically cash flow / total assets</t>
  </si>
  <si>
    <t>Called RE in paper, but they divide by total assets.  This seems to be a variant of accruals</t>
  </si>
  <si>
    <t>results look quite nice, perhaps we should add this</t>
  </si>
  <si>
    <t>Asset growth quarterly</t>
  </si>
  <si>
    <t>same as asset growth (Cooper, Gulen Schill)</t>
  </si>
  <si>
    <t>ICC style paper</t>
  </si>
  <si>
    <t>STreversal</t>
  </si>
  <si>
    <t>LRreversal</t>
  </si>
  <si>
    <t>we cite Debondt and Thaler</t>
  </si>
  <si>
    <t>MRreversal</t>
  </si>
  <si>
    <t>Medium-run reversal</t>
  </si>
  <si>
    <t xml:space="preserve">We include this to nest MP.  Figure 2, two-year line is closest. Table I only shows LRreversal.  MP cite Jegadeesh and Titman 1993 JF but it's found in De Bondt and Thaler 1985 (or something close to it anyway),  </t>
  </si>
  <si>
    <t>mv reg nontstandard data</t>
  </si>
  <si>
    <t>port sort nonstandard data</t>
  </si>
  <si>
    <t>CoskewACX</t>
  </si>
  <si>
    <t>Coskewness using daily returns</t>
  </si>
  <si>
    <t>8B</t>
  </si>
  <si>
    <t>shrcd&lt;=11</t>
  </si>
  <si>
    <t>shrcd&lt;=11, exchcd==1</t>
  </si>
  <si>
    <t>The text reports 3.60 percent annual hedge return and p value &lt; 0.05 (page 1278), but no table or further details.  OP states CAPM residuals are used, but we find we replicate OP very closely using simple de-meaning, which follow ACX.  ACX report private conversations with Harvey about replicating Coskewness in their paper.</t>
  </si>
  <si>
    <t>p-val&lt;0.05 in long-short</t>
  </si>
  <si>
    <t xml:space="preserve">Used primarily as a control variable in the paper, but this paper has details on the signal construction that are not found in Harvey and Siddique.  ACX simply use de-meaned stock returns rather than CAPM residual.  Also uses daily data, and equal weighting.  </t>
  </si>
  <si>
    <t>t&gt;2.6 in size-adjusted long-short</t>
  </si>
  <si>
    <t>t = 2.14 in port sort</t>
  </si>
  <si>
    <t>t = 2.12 in characteristics-adjusted port sort</t>
  </si>
  <si>
    <t>t = 2.52 in characteristics-adjusted port sort</t>
  </si>
  <si>
    <t>t = 3.46 in port sort (12m holding)</t>
  </si>
  <si>
    <t>t &gt; 4 in port sort (diff holding periods)</t>
  </si>
  <si>
    <t>port sort nonstandard p-val</t>
  </si>
  <si>
    <t>3D Ret12</t>
  </si>
  <si>
    <t>Usually called V_f/P or V_f in OP.  OP finds p-val &lt; 0.01, but spread is only 26 bps and sample is only 15 years long.  Also, p-value comes "is derived using Monte Carlo simulation.  Specifically, we form empirical reference distributions by randomly assigning eligible firms into quintiles each year."  Not sure OP's random assignment turned out right, since standard p-values are much higher than theirs for their Book-to-Price portfolios, which should be easy to replicate.  In the end, we judge predictability in OP as likely, since the nonstandard p-value, small return spread, and short sample suggest our test may only be borderline.</t>
  </si>
  <si>
    <t>5C OP Ret36</t>
  </si>
  <si>
    <t>Called OP (optimism) in paper.   See AnalystValue.</t>
  </si>
  <si>
    <t>Called V_h in paper or historical earnings based value in paper.  Our name comes from HXZ, but we should probably rename it.</t>
  </si>
  <si>
    <t>univariate reg nonstandard p-val</t>
  </si>
  <si>
    <t>Called PErr in OP.  Very difficult to understand what OP is doing, so we report something close in spirit which produced a consistent port sort (albeit statisticallly insignficiant).  See also AnalystValue.</t>
  </si>
  <si>
    <t>Event study, no t-stat</t>
  </si>
  <si>
    <t>t &gt; 3 in port sort FF3 alpha for small stocks</t>
  </si>
  <si>
    <t>t &gt; 4 in port sort CAPM alpha 12 month holding</t>
  </si>
  <si>
    <t>t = 2.19 FF3 alpha on long port</t>
  </si>
  <si>
    <t>t = 11.26 in decile sort</t>
  </si>
  <si>
    <t>t&gt;2.6 in port sort</t>
  </si>
  <si>
    <t xml:space="preserve"> t = 2.19 in port sort</t>
  </si>
  <si>
    <t>t = 7.21 in long portfolio</t>
  </si>
  <si>
    <t>t = 2.47 in conditional sort</t>
  </si>
  <si>
    <t>t = 4.91 in conditional sort</t>
  </si>
  <si>
    <t>t = 2.71 in conditional sort</t>
  </si>
  <si>
    <t>t = 4.38 in conditional sort</t>
  </si>
  <si>
    <t>t=3.38 in port sort</t>
  </si>
  <si>
    <t>t=2.54 in VW port sort CAPM alpha</t>
  </si>
  <si>
    <t>t=4.1 in univariate reg</t>
  </si>
  <si>
    <t>t=8.59 in port sort CAPM alpha</t>
  </si>
  <si>
    <t>t=6.54 in decile sort CAPM alpha</t>
  </si>
  <si>
    <t>t=5.38 in EW port sort</t>
  </si>
  <si>
    <t>t=7.08 in univariate reg</t>
  </si>
  <si>
    <t>t=2.38 in univariate size-adjusted FMB</t>
  </si>
  <si>
    <t>t=2.86 in VW port sort</t>
  </si>
  <si>
    <t>t=1.8 (VW) and t= 1.28 (EW) in port sort</t>
  </si>
  <si>
    <t>t=5.71 in univariate reg</t>
  </si>
  <si>
    <t>t=2.68 in port sort FF3+Mom alpha</t>
  </si>
  <si>
    <t>t=3.37 in univariate FMB</t>
  </si>
  <si>
    <t>7 Delta DRC</t>
  </si>
  <si>
    <t>OP shows only cross-sectional regressions, and the sample is very small (5 years). Table 7 has return forecasting regressiosn but no hedge returns. Other tables examine analyst forecast errors.</t>
  </si>
  <si>
    <t xml:space="preserve">large ret in similar long-short </t>
  </si>
  <si>
    <t>4_lack_data</t>
  </si>
  <si>
    <t>Most of the returns are earned in first 3 days of announcement.  OP uses Moody's Default Risk Service data going back to 1970, but our S\&amp;P Credit Ratings data only goes back to 1978</t>
  </si>
  <si>
    <t>HXZ cite Litzenberger and Ramaswamy (LR) for their Dp predictor, but Dp is an annual dividend yield that is closer to Keim (1985), which shows very weak predictability.  LR is actually similar to DivSeason (Hartzmark and Solomon), and we follow LR.  LR uses a badly behaved regression with 75% of their div yield variable = 0, so we are flexible in our approach to mimic their results.  Also the paper is old, mostly theory, and provides little detail on their data handling.  Clear is a judgment call.</t>
  </si>
  <si>
    <t>Not as clear as the other Intan* variables because the other coefficients in the regression are significant.  We took the liberty to remove the price filter and categorize this as clear</t>
  </si>
  <si>
    <t>Growth in book equity</t>
  </si>
  <si>
    <t xml:space="preserve">Earnings surprise streak </t>
  </si>
  <si>
    <t>Change in Net Noncurrent Op Assets</t>
  </si>
  <si>
    <t>Change in Noncurrent Operating Liab</t>
  </si>
  <si>
    <t xml:space="preserve">Cash-based oper prof lagged assets </t>
  </si>
  <si>
    <t>Cash-based oper prof lagged assets qtrly</t>
  </si>
  <si>
    <t>Earnings consistency</t>
  </si>
  <si>
    <t>Return on assets (qtrly)</t>
  </si>
  <si>
    <t>Return skewness</t>
  </si>
  <si>
    <t>Idiosyncratic skewness (3F model)</t>
  </si>
  <si>
    <t>Idiosyncratic skewness (CAPM)</t>
  </si>
  <si>
    <t>Idiosyncratic skewness (Q model)</t>
  </si>
  <si>
    <t>Asset liquidity over book assets</t>
  </si>
  <si>
    <t>Asset liquidity over book (qtrly)</t>
  </si>
  <si>
    <t xml:space="preserve">Asset liquidity over market </t>
  </si>
  <si>
    <t>Asset liquidity over market (qtrly)</t>
  </si>
  <si>
    <t>Return-market illiquidity beta</t>
  </si>
  <si>
    <t xml:space="preserve">Return-market return illiquidity beta </t>
  </si>
  <si>
    <t>Dividend seasonality</t>
  </si>
  <si>
    <t>Dividend yield for small stocks</t>
  </si>
  <si>
    <t>Long-vs-short EPS forecasts</t>
  </si>
  <si>
    <t>Long-term forecast dispersion</t>
  </si>
  <si>
    <t>Growth in long term operating assets</t>
  </si>
  <si>
    <t>Change in sales vs change in receiv</t>
  </si>
  <si>
    <t>Gross margin growth to sales growth</t>
  </si>
  <si>
    <t>Oper prof R&amp;D adj lagged assets</t>
  </si>
  <si>
    <t>Oper prof R&amp;D adj lagged assets (qtrly)</t>
  </si>
  <si>
    <t>Operating leverage (qtrly)</t>
  </si>
  <si>
    <t>Org cap w/o industry adjustment</t>
  </si>
  <si>
    <t>Taxable income to income (qtrly)</t>
  </si>
  <si>
    <t>t=2.14 in port sort but strong with adjustments</t>
  </si>
  <si>
    <t>Brennan, Chordia, Subra</t>
  </si>
  <si>
    <t>Bradshaw, Richardson, Sloan</t>
  </si>
  <si>
    <t>Chordia, Subra, Anshuman</t>
  </si>
  <si>
    <t>Desai, Rajgopal, Venkatachalam</t>
  </si>
  <si>
    <t>Francis, LaFond, Olsson, Schipper</t>
  </si>
  <si>
    <t>Hafzalla, Lundholm, Van Winkle</t>
  </si>
  <si>
    <t>Hawkins, Chamberlin, Daniel</t>
  </si>
  <si>
    <t>Ikenberry, Lakonishok, Vermaelen</t>
  </si>
  <si>
    <t>Lakonishok, Shleifer, Vishny</t>
  </si>
  <si>
    <t>Naranjo, Nimalendran, Ryngaert</t>
  </si>
  <si>
    <t>Rajgopal, Shevlin, Venkatachalam</t>
  </si>
  <si>
    <t>p&lt;0.01 in port sort but nonstandard stats</t>
  </si>
  <si>
    <t>p&lt;0.01 in reg but nonstandard stats</t>
  </si>
  <si>
    <t>t=3.6 in nonstandard reg  5 year sample</t>
  </si>
  <si>
    <t>long port char adjusted</t>
  </si>
  <si>
    <t>OP is aggressive and lags accounting data by only 3 months (p361) instead of the usual 6.  This likely accounts for our relative underperformance.</t>
  </si>
  <si>
    <t>t=8 port sort w/ nonstandard data lag</t>
  </si>
  <si>
    <t>t=6 in nonstandard long-short</t>
  </si>
  <si>
    <t>t=2.7 in complicated LS port</t>
  </si>
  <si>
    <t>t =7.7 in port sort w/ complicated signal</t>
  </si>
  <si>
    <t>t =7.39 in port sort w/ complicated signal</t>
  </si>
  <si>
    <t>t = 2.5 in port sort CAPM alpha weekly data</t>
  </si>
  <si>
    <t>similar results in port sorts but not exact</t>
  </si>
  <si>
    <t xml:space="preserve">port sort char adjusted </t>
  </si>
  <si>
    <t>t = 3.45 in port sort CAPM alpha weekly</t>
  </si>
  <si>
    <t>t=11 in event study w/ special data</t>
  </si>
  <si>
    <t>t=7 in nonstandard port sort</t>
  </si>
  <si>
    <t>port sort size adjusted nonstandard</t>
  </si>
  <si>
    <t>port sort CAPM alpha nonstandard</t>
  </si>
  <si>
    <t>LS port CAPM alpha nonstandard</t>
  </si>
  <si>
    <t>6D</t>
  </si>
  <si>
    <t>OP actually uses terciles and NYSE breaks in Tab 6 which shows long-short ports.  We instead implement ports following Tab 3, because the Tab 6 results appear to be sensitive to the details of the lagging.  A more rigorous lagging method seems to lead to t&lt;2.  However, terciles with NYSE breaks seems unnecessarily conservative, and Tab 3 replicates quite well, so our implementation focuses on Tab 3, even though we write down Tab 6's t-stats.</t>
  </si>
  <si>
    <t>t=2.8 in conservative LS,  strong port sort</t>
  </si>
  <si>
    <t>t=3.9 in conservative LS,  strong port sort</t>
  </si>
  <si>
    <t>The description in MP's appendix is closer to Hawkins, Chamberlin, and Daniel, but we follow Barber et al</t>
  </si>
  <si>
    <t>6</t>
  </si>
  <si>
    <t>t=4.5 in mv reg nonstandard</t>
  </si>
  <si>
    <t>t=2.5 in mv reg nonstandard</t>
  </si>
  <si>
    <t>t=4 in mv reg nonstandard</t>
  </si>
  <si>
    <t>t=3 in mv reg nonstandard</t>
  </si>
  <si>
    <t>t&lt;2 in mv reg nonstandard</t>
  </si>
  <si>
    <t>t=1.5 in mv reg</t>
  </si>
  <si>
    <t>t=1.6 in mv reg</t>
  </si>
  <si>
    <t>t=1.9 in mv reg</t>
  </si>
  <si>
    <t>t=2.1 in mv reg</t>
  </si>
  <si>
    <t>t=2.4 in mv reg</t>
  </si>
  <si>
    <t>t=2.9 in mv reg</t>
  </si>
  <si>
    <t>t = 2.7 in mv reg</t>
  </si>
  <si>
    <t xml:space="preserve">Table 3 has double sorts with size but no t-stats.  Sign of predictability depends on size, only increases for bottom 3 size quintiles.  Table 6 has mv reg, t=2.5 controlling for size, but size has t-stat of 2.8.  </t>
  </si>
  <si>
    <t>t=0.6 in mv reg</t>
  </si>
  <si>
    <t>Evidence in OP</t>
  </si>
  <si>
    <t>t=0.4 in mv reg</t>
  </si>
  <si>
    <t>t=9 in mv reg</t>
  </si>
  <si>
    <t>t=4.5 in mv reg</t>
  </si>
  <si>
    <t>t=3.4 in mv reg</t>
  </si>
  <si>
    <t>t=11 in mv reg</t>
  </si>
  <si>
    <t>t=1 in mv reg</t>
  </si>
  <si>
    <t>t=1.4 in mv reg</t>
  </si>
  <si>
    <t>t=5 in mv reg</t>
  </si>
  <si>
    <t>t &gt; 1.96 in mv reg</t>
  </si>
  <si>
    <t>t &gt; 2.6 in mv reg</t>
  </si>
  <si>
    <t xml:space="preserve">Size adjustment and analyst coverage are both extremely important. You can see the size adjustment in Table 2.  </t>
  </si>
  <si>
    <t>spread in median ret each leg size adj</t>
  </si>
  <si>
    <t>t&gt;8 in 3-day event study</t>
  </si>
  <si>
    <t>strong port sorts but no LS special data</t>
  </si>
  <si>
    <t>Table 4 looks to be the closest; TZ: Table 2 gives portfolio returns, need to take difference between extreme portfolios ((7) - (1)) but no t-stat.  We use Corwin Schulz spread following MP, but OP uses Fitch's Stock Quotations on the NYSE.</t>
  </si>
  <si>
    <t xml:space="preserve">53 bps spread but no t-stat </t>
  </si>
  <si>
    <t>OP's signal is really complicated, and the text is not extremely detailed.  We do the best we can to mimic OP's results, but complications in data lagging, combining annual and quarterly data, and sample selection make this extremely difficult.  We get a t-stat near 6 and monotonic returns, quite in the spirite of OP, but still far from OP's t-stat of 9.  A key deviation is that OP lags accounting data by 4 months, while we lag by 3.</t>
  </si>
  <si>
    <t>Takeover vulnerability</t>
  </si>
  <si>
    <t>Active shareholders</t>
  </si>
  <si>
    <t>t=2.5 in reg nonstandard data</t>
  </si>
  <si>
    <t>t=3.2 in port sort nonstandard data</t>
  </si>
  <si>
    <t>t=5 in long-short size adjusted</t>
  </si>
  <si>
    <t>OP does not explicitly say if it is equal or value weighting, but we find more similar results using VW.  OP also compounds returns within a year, and rebalances 4 months after the end of fiscal year.  To approximate, we do portfolio period = 1</t>
  </si>
  <si>
    <t>t=5.59 in port sort nonstandard data lag</t>
  </si>
  <si>
    <t>t=9 in port sort nonstandard data lag</t>
  </si>
  <si>
    <t>indirect</t>
  </si>
  <si>
    <t>t =3.4 in port sort char adj</t>
  </si>
  <si>
    <t xml:space="preserve">Port sort in Tab 2 is very strong but no t-stats.  Regression in Tab 3 E{g} is univariate.  We find the timing of the lag is important, but it may be more important to compound monthly returns to annual, as described on page 1717.  If we compound returns, the high volatility of the high long-term-growth stocks leads to very poor performance, consistent with Table II of OP and Figure 1 of the 2019 JF paper.  We are grateful to Rafael La Porta for helping us identify this feature.  But for our paper, our portfolio is just the arithmetic mean of monthly returns for simplicity.  </t>
  </si>
  <si>
    <t>"and then risk-return regressions of (10) are fit month by month" on page 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</si>
</sst>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charset val="1"/>
    </font>
    <font>
      <b/>
      <sz val="11"/>
      <color rgb="FF000000"/>
      <name val="Calibri"/>
      <family val="2"/>
      <charset val="1"/>
    </font>
    <font>
      <sz val="11"/>
      <color rgb="FF9C0006"/>
      <name val="Calibri"/>
      <family val="2"/>
      <charset val="1"/>
    </font>
    <font>
      <vertAlign val="superscript"/>
      <sz val="11"/>
      <color rgb="FF000000"/>
      <name val="Calibri"/>
      <family val="2"/>
      <charset val="1"/>
    </font>
    <font>
      <b/>
      <sz val="12"/>
      <color rgb="FF000000"/>
      <name val="Calibri"/>
      <family val="2"/>
      <charset val="1"/>
    </font>
    <font>
      <sz val="12"/>
      <color rgb="FF000000"/>
      <name val="Calibri"/>
      <family val="2"/>
      <charset val="1"/>
    </font>
    <font>
      <sz val="11"/>
      <color rgb="FF000000"/>
      <name val="Calibri"/>
      <family val="2"/>
      <charset val="1"/>
    </font>
    <font>
      <b/>
      <sz val="11"/>
      <color theme="1"/>
      <name val="Calibri"/>
      <family val="2"/>
      <scheme val="minor"/>
    </font>
    <font>
      <sz val="11"/>
      <color rgb="FF000000"/>
      <name val="Calibri"/>
      <family val="2"/>
    </font>
    <font>
      <b/>
      <sz val="11"/>
      <color rgb="FF000000"/>
      <name val="Calibri"/>
      <family val="2"/>
    </font>
    <font>
      <b/>
      <sz val="11"/>
      <name val="Calibri"/>
      <family val="2"/>
    </font>
    <font>
      <sz val="11"/>
      <name val="Calibri"/>
      <family val="2"/>
    </font>
    <font>
      <b/>
      <sz val="11"/>
      <name val="Calibri"/>
      <family val="2"/>
      <scheme val="minor"/>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Tahoma"/>
      <family val="2"/>
    </font>
    <font>
      <b/>
      <sz val="8"/>
      <color indexed="81"/>
      <name val="Tahoma"/>
      <family val="2"/>
    </font>
    <font>
      <sz val="8"/>
      <color indexed="81"/>
      <name val="Tahoma"/>
      <family val="2"/>
    </font>
    <font>
      <u/>
      <sz val="11"/>
      <name val="Calibri"/>
      <family val="2"/>
      <scheme val="minor"/>
    </font>
    <font>
      <sz val="11"/>
      <color rgb="FF000000"/>
      <name val="Calibri"/>
      <family val="2"/>
    </font>
    <font>
      <b/>
      <i/>
      <sz val="11"/>
      <color theme="1"/>
      <name val="Calibri"/>
      <family val="2"/>
      <scheme val="minor"/>
    </font>
    <font>
      <b/>
      <u/>
      <sz val="11"/>
      <name val="Calibri"/>
      <family val="2"/>
      <scheme val="minor"/>
    </font>
    <font>
      <b/>
      <sz val="11"/>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rgb="FF000000"/>
        <bgColor rgb="FF003300"/>
      </patternFill>
    </fill>
    <fill>
      <patternFill patternType="solid">
        <fgColor rgb="FFFFC7CE"/>
        <bgColor rgb="FFD0CECE"/>
      </patternFill>
    </fill>
    <fill>
      <patternFill patternType="solid">
        <fgColor rgb="FFC5E0B4"/>
        <bgColor rgb="FFD0CECE"/>
      </patternFill>
    </fill>
    <fill>
      <patternFill patternType="solid">
        <fgColor rgb="FF9DC3E6"/>
        <bgColor rgb="FFD0CECE"/>
      </patternFill>
    </fill>
    <fill>
      <patternFill patternType="solid">
        <fgColor rgb="FFF4B183"/>
        <bgColor rgb="FFFFC7CE"/>
      </patternFill>
    </fill>
    <fill>
      <patternFill patternType="solid">
        <fgColor theme="1"/>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s>
  <cellStyleXfs count="14">
    <xf numFmtId="0" fontId="0" fillId="0" borderId="0"/>
    <xf numFmtId="0" fontId="31" fillId="0" borderId="0"/>
    <xf numFmtId="0" fontId="31" fillId="2" borderId="0" applyBorder="0"/>
    <xf numFmtId="0" fontId="27" fillId="3" borderId="0" applyBorder="0" applyProtection="0"/>
    <xf numFmtId="0" fontId="24" fillId="0" borderId="0"/>
    <xf numFmtId="0" fontId="39" fillId="0" borderId="0" applyNumberFormat="0" applyFill="0" applyBorder="0" applyAlignment="0" applyProtection="0"/>
    <xf numFmtId="0" fontId="24" fillId="7" borderId="0" applyFont="0" applyBorder="0"/>
    <xf numFmtId="0" fontId="23" fillId="0" borderId="0"/>
    <xf numFmtId="0" fontId="22" fillId="0" borderId="0"/>
    <xf numFmtId="0" fontId="22" fillId="7" borderId="0" applyFont="0" applyBorder="0"/>
    <xf numFmtId="0" fontId="22" fillId="0" borderId="0"/>
    <xf numFmtId="0" fontId="21" fillId="0" borderId="0"/>
    <xf numFmtId="0" fontId="14" fillId="0" borderId="0"/>
    <xf numFmtId="0" fontId="46" fillId="0" borderId="0"/>
  </cellStyleXfs>
  <cellXfs count="110">
    <xf numFmtId="0" fontId="0" fillId="0" borderId="0" xfId="0"/>
    <xf numFmtId="0" fontId="0" fillId="0" borderId="0" xfId="0" applyAlignment="1">
      <alignment wrapText="1"/>
    </xf>
    <xf numFmtId="0" fontId="0" fillId="4" borderId="0" xfId="0" applyFont="1" applyFill="1"/>
    <xf numFmtId="0" fontId="0" fillId="0" borderId="0" xfId="0" applyFont="1"/>
    <xf numFmtId="0" fontId="26" fillId="0" borderId="0" xfId="0" applyFont="1"/>
    <xf numFmtId="0" fontId="0" fillId="0" borderId="0" xfId="0"/>
    <xf numFmtId="0" fontId="0" fillId="0" borderId="0" xfId="0"/>
    <xf numFmtId="0" fontId="26" fillId="0" borderId="0" xfId="0" applyFont="1"/>
    <xf numFmtId="0" fontId="25" fillId="0" borderId="0" xfId="3" applyFont="1" applyFill="1" applyBorder="1" applyAlignment="1" applyProtection="1">
      <alignment horizontal="left"/>
    </xf>
    <xf numFmtId="0" fontId="25" fillId="0" borderId="0" xfId="1" applyFont="1" applyAlignment="1">
      <alignment horizontal="left"/>
    </xf>
    <xf numFmtId="0" fontId="25" fillId="0" borderId="0" xfId="1" applyFont="1" applyBorder="1" applyAlignment="1">
      <alignment horizontal="left"/>
    </xf>
    <xf numFmtId="0" fontId="0" fillId="0" borderId="0" xfId="1" applyFont="1" applyBorder="1" applyAlignment="1">
      <alignment horizontal="left"/>
    </xf>
    <xf numFmtId="0" fontId="29" fillId="0" borderId="0" xfId="0" applyFont="1"/>
    <xf numFmtId="0" fontId="30" fillId="0" borderId="0" xfId="0" applyFont="1"/>
    <xf numFmtId="0" fontId="0" fillId="0" borderId="0" xfId="0" applyFont="1" applyAlignment="1">
      <alignment wrapText="1"/>
    </xf>
    <xf numFmtId="0" fontId="33" fillId="0" borderId="0" xfId="0" applyFont="1"/>
    <xf numFmtId="0" fontId="34" fillId="0" borderId="0" xfId="0" applyFont="1" applyAlignment="1">
      <alignment wrapText="1"/>
    </xf>
    <xf numFmtId="0" fontId="34" fillId="0" borderId="0" xfId="0" applyFont="1"/>
    <xf numFmtId="0" fontId="35" fillId="6" borderId="0" xfId="0" applyFont="1" applyFill="1"/>
    <xf numFmtId="0" fontId="33" fillId="4" borderId="0" xfId="0" applyFont="1" applyFill="1"/>
    <xf numFmtId="0" fontId="36" fillId="6" borderId="0" xfId="0" applyFont="1" applyFill="1"/>
    <xf numFmtId="0" fontId="36" fillId="4" borderId="0" xfId="0" applyFont="1" applyFill="1"/>
    <xf numFmtId="0" fontId="35" fillId="4" borderId="0" xfId="0" applyFont="1" applyFill="1"/>
    <xf numFmtId="0" fontId="33" fillId="5" borderId="0" xfId="0" applyFont="1" applyFill="1"/>
    <xf numFmtId="0" fontId="0" fillId="5" borderId="0" xfId="0" applyFont="1" applyFill="1" applyBorder="1"/>
    <xf numFmtId="0" fontId="0" fillId="0" borderId="0" xfId="0" applyBorder="1"/>
    <xf numFmtId="0" fontId="0" fillId="0" borderId="0" xfId="0" applyFont="1" applyBorder="1"/>
    <xf numFmtId="0" fontId="34" fillId="0" borderId="0" xfId="0" applyFont="1" applyBorder="1"/>
    <xf numFmtId="0" fontId="35" fillId="0" borderId="0" xfId="1" applyFont="1" applyBorder="1" applyAlignment="1">
      <alignment horizontal="left"/>
    </xf>
    <xf numFmtId="0" fontId="0" fillId="0" borderId="0" xfId="0"/>
    <xf numFmtId="0" fontId="34" fillId="0" borderId="0" xfId="0" applyFont="1"/>
    <xf numFmtId="0" fontId="40" fillId="0" borderId="0" xfId="11" applyFont="1" applyFill="1" applyAlignment="1">
      <alignment horizontal="center" vertical="center" wrapText="1"/>
    </xf>
    <xf numFmtId="0" fontId="21" fillId="0" borderId="0" xfId="11" applyFill="1" applyAlignment="1">
      <alignment horizontal="center" vertical="center" wrapText="1"/>
    </xf>
    <xf numFmtId="0" fontId="21" fillId="0" borderId="0" xfId="11" applyFill="1"/>
    <xf numFmtId="0" fontId="38" fillId="0" borderId="0" xfId="11" applyFont="1" applyFill="1" applyAlignment="1">
      <alignment horizontal="center" vertical="center" wrapText="1"/>
    </xf>
    <xf numFmtId="0" fontId="39" fillId="0" borderId="0" xfId="5" applyFill="1" applyAlignment="1">
      <alignment horizontal="center" vertical="center" wrapText="1"/>
    </xf>
    <xf numFmtId="0" fontId="41" fillId="0" borderId="0" xfId="11" applyFont="1" applyFill="1" applyAlignment="1">
      <alignment horizontal="center" vertical="center" wrapText="1"/>
    </xf>
    <xf numFmtId="0" fontId="24" fillId="0" borderId="0" xfId="4" applyFill="1" applyAlignment="1">
      <alignment horizontal="center" vertical="center" wrapText="1"/>
    </xf>
    <xf numFmtId="0" fontId="32" fillId="0" borderId="0" xfId="4" applyFont="1" applyFill="1" applyAlignment="1">
      <alignment horizontal="center" vertical="center" wrapText="1"/>
    </xf>
    <xf numFmtId="0" fontId="45" fillId="0" borderId="0" xfId="5" applyFont="1" applyFill="1" applyAlignment="1">
      <alignment horizontal="center" vertical="center" wrapText="1"/>
    </xf>
    <xf numFmtId="0" fontId="0" fillId="0" borderId="0" xfId="0" applyFill="1"/>
    <xf numFmtId="0" fontId="26" fillId="0" borderId="2" xfId="0" applyFont="1" applyFill="1" applyBorder="1"/>
    <xf numFmtId="0" fontId="26" fillId="0" borderId="3" xfId="0" applyFont="1" applyFill="1" applyBorder="1"/>
    <xf numFmtId="0" fontId="0" fillId="0" borderId="3" xfId="0" applyFill="1" applyBorder="1"/>
    <xf numFmtId="0" fontId="15" fillId="0" borderId="0" xfId="4" applyFont="1" applyFill="1" applyAlignment="1">
      <alignment horizontal="center" vertical="center" wrapText="1"/>
    </xf>
    <xf numFmtId="0" fontId="15" fillId="0" borderId="0" xfId="11" applyFont="1" applyFill="1" applyAlignment="1">
      <alignment horizontal="center" vertical="center" wrapText="1"/>
    </xf>
    <xf numFmtId="0" fontId="34" fillId="4" borderId="0" xfId="0" applyFont="1" applyFill="1" applyAlignment="1">
      <alignment wrapText="1"/>
    </xf>
    <xf numFmtId="0" fontId="34" fillId="5" borderId="0" xfId="0" applyFont="1" applyFill="1" applyAlignment="1">
      <alignment wrapText="1"/>
    </xf>
    <xf numFmtId="0" fontId="32" fillId="0" borderId="0" xfId="12" applyFont="1" applyFill="1" applyAlignment="1">
      <alignment wrapText="1"/>
    </xf>
    <xf numFmtId="0" fontId="32" fillId="0" borderId="0" xfId="12" applyFont="1" applyFill="1" applyAlignment="1"/>
    <xf numFmtId="49" fontId="32" fillId="0" borderId="0" xfId="12" applyNumberFormat="1" applyFont="1" applyFill="1" applyAlignment="1">
      <alignment wrapText="1"/>
    </xf>
    <xf numFmtId="2" fontId="32" fillId="0" borderId="0" xfId="12" applyNumberFormat="1" applyFont="1" applyFill="1" applyAlignment="1">
      <alignment wrapText="1"/>
    </xf>
    <xf numFmtId="2" fontId="32" fillId="0" borderId="0" xfId="12" applyNumberFormat="1" applyFont="1" applyFill="1" applyAlignment="1"/>
    <xf numFmtId="0" fontId="13" fillId="0" borderId="0" xfId="4" applyFont="1" applyFill="1" applyAlignment="1">
      <alignment horizontal="center" vertical="center" wrapText="1"/>
    </xf>
    <xf numFmtId="0" fontId="12" fillId="0" borderId="0" xfId="4" applyFont="1" applyFill="1" applyAlignment="1">
      <alignment horizontal="center" vertical="center" wrapText="1"/>
    </xf>
    <xf numFmtId="0" fontId="12" fillId="0" borderId="0" xfId="11" applyFont="1" applyFill="1"/>
    <xf numFmtId="0" fontId="32" fillId="0" borderId="0" xfId="11" applyFont="1" applyFill="1" applyAlignment="1">
      <alignment horizontal="center" vertical="center" wrapText="1"/>
    </xf>
    <xf numFmtId="0" fontId="47" fillId="0" borderId="0" xfId="11" applyFont="1" applyFill="1" applyAlignment="1">
      <alignment horizontal="center" vertical="center" wrapText="1"/>
    </xf>
    <xf numFmtId="0" fontId="32" fillId="0" borderId="0" xfId="11" applyFont="1" applyFill="1"/>
    <xf numFmtId="0" fontId="11" fillId="0" borderId="0" xfId="4" applyFont="1" applyFill="1" applyAlignment="1">
      <alignment horizontal="center" vertical="center" wrapText="1"/>
    </xf>
    <xf numFmtId="0" fontId="11" fillId="0" borderId="0" xfId="11" applyFont="1" applyFill="1" applyAlignment="1">
      <alignment horizontal="center" vertical="center" wrapText="1"/>
    </xf>
    <xf numFmtId="0" fontId="11" fillId="0" borderId="0" xfId="11" applyFont="1" applyFill="1"/>
    <xf numFmtId="0" fontId="18" fillId="0" borderId="0" xfId="11" applyFont="1" applyFill="1" applyAlignment="1">
      <alignment horizontal="center" vertical="center" wrapText="1"/>
    </xf>
    <xf numFmtId="0" fontId="13" fillId="0" borderId="0" xfId="11" applyFont="1" applyFill="1" applyAlignment="1">
      <alignment horizontal="center" vertical="center" wrapText="1"/>
    </xf>
    <xf numFmtId="0" fontId="10" fillId="0" borderId="0" xfId="4" applyFont="1" applyFill="1" applyAlignment="1">
      <alignment horizontal="center" vertical="center" wrapText="1"/>
    </xf>
    <xf numFmtId="0" fontId="37" fillId="0" borderId="0" xfId="11" applyFont="1" applyFill="1" applyAlignment="1">
      <alignment horizontal="center" vertical="center" wrapText="1"/>
    </xf>
    <xf numFmtId="0" fontId="16" fillId="0" borderId="0" xfId="11" applyFont="1" applyFill="1" applyAlignment="1">
      <alignment horizontal="center" vertical="center" wrapText="1"/>
    </xf>
    <xf numFmtId="0" fontId="10" fillId="0" borderId="0" xfId="11" applyFont="1" applyFill="1" applyAlignment="1">
      <alignment horizontal="center" vertical="center" wrapText="1"/>
    </xf>
    <xf numFmtId="0" fontId="17" fillId="0" borderId="0" xfId="11" applyFont="1" applyFill="1" applyAlignment="1">
      <alignment horizontal="center" vertical="center" wrapText="1"/>
    </xf>
    <xf numFmtId="0" fontId="21" fillId="0" borderId="0" xfId="11" applyFont="1" applyFill="1" applyAlignment="1">
      <alignment horizontal="center" vertical="center" wrapText="1"/>
    </xf>
    <xf numFmtId="0" fontId="21" fillId="0" borderId="0" xfId="11" applyFill="1" applyAlignment="1">
      <alignment vertical="center" wrapText="1"/>
    </xf>
    <xf numFmtId="0" fontId="12" fillId="0" borderId="0" xfId="11" applyFont="1" applyFill="1" applyAlignment="1">
      <alignment horizontal="center" vertical="center" wrapText="1"/>
    </xf>
    <xf numFmtId="0" fontId="48" fillId="0" borderId="0" xfId="5" applyFont="1" applyFill="1" applyAlignment="1">
      <alignment horizontal="center" vertical="center" wrapText="1"/>
    </xf>
    <xf numFmtId="0" fontId="42" fillId="0" borderId="0" xfId="11" applyFont="1" applyFill="1" applyAlignment="1">
      <alignment horizontal="center" vertical="center" wrapText="1"/>
    </xf>
    <xf numFmtId="0" fontId="19" fillId="0" borderId="0" xfId="11" applyFont="1" applyFill="1" applyAlignment="1">
      <alignment horizontal="center" vertical="center" wrapText="1"/>
    </xf>
    <xf numFmtId="0" fontId="20" fillId="0" borderId="0" xfId="11" applyFont="1" applyFill="1" applyAlignment="1">
      <alignment horizontal="center" vertical="center" wrapText="1"/>
    </xf>
    <xf numFmtId="0" fontId="49" fillId="0" borderId="0" xfId="0" applyFont="1" applyFill="1" applyAlignment="1">
      <alignment wrapText="1"/>
    </xf>
    <xf numFmtId="0" fontId="37" fillId="0" borderId="0" xfId="0" applyFont="1" applyFill="1" applyAlignment="1">
      <alignment wrapText="1"/>
    </xf>
    <xf numFmtId="0" fontId="50" fillId="0" borderId="0" xfId="0" applyFont="1" applyFill="1" applyAlignment="1"/>
    <xf numFmtId="0" fontId="50" fillId="0" borderId="0" xfId="0" applyFont="1" applyFill="1"/>
    <xf numFmtId="0" fontId="9" fillId="0" borderId="0" xfId="12" applyFont="1" applyFill="1" applyAlignment="1">
      <alignment wrapText="1"/>
    </xf>
    <xf numFmtId="0" fontId="50" fillId="0" borderId="0" xfId="0" applyFont="1" applyFill="1" applyAlignment="1">
      <alignment wrapText="1"/>
    </xf>
    <xf numFmtId="49" fontId="9" fillId="0" borderId="0" xfId="12" applyNumberFormat="1" applyFont="1" applyFill="1" applyAlignment="1">
      <alignment wrapText="1"/>
    </xf>
    <xf numFmtId="0" fontId="40" fillId="0" borderId="0" xfId="0" applyFont="1" applyFill="1"/>
    <xf numFmtId="2" fontId="9" fillId="0" borderId="0" xfId="12" applyNumberFormat="1" applyFont="1" applyFill="1" applyAlignment="1"/>
    <xf numFmtId="0" fontId="9" fillId="0" borderId="0" xfId="12" applyFont="1" applyFill="1" applyAlignment="1"/>
    <xf numFmtId="0" fontId="40" fillId="0" borderId="0" xfId="0" applyFont="1" applyFill="1" applyAlignment="1">
      <alignment wrapText="1"/>
    </xf>
    <xf numFmtId="0" fontId="40" fillId="0" borderId="0" xfId="0" applyFont="1" applyFill="1" applyAlignment="1"/>
    <xf numFmtId="0" fontId="49" fillId="0" borderId="0" xfId="0" applyFont="1" applyFill="1" applyAlignment="1"/>
    <xf numFmtId="0" fontId="9" fillId="8" borderId="0" xfId="12" applyFont="1" applyFill="1" applyBorder="1" applyAlignment="1">
      <alignment wrapText="1"/>
    </xf>
    <xf numFmtId="0" fontId="49" fillId="0" borderId="0" xfId="0" applyFont="1" applyFill="1"/>
    <xf numFmtId="0" fontId="37" fillId="0" borderId="0" xfId="0" applyFont="1" applyFill="1"/>
    <xf numFmtId="2" fontId="50" fillId="0" borderId="0" xfId="0" applyNumberFormat="1" applyFont="1" applyFill="1"/>
    <xf numFmtId="0" fontId="9" fillId="0" borderId="0" xfId="12" applyFont="1" applyFill="1" applyBorder="1" applyAlignment="1">
      <alignment wrapText="1"/>
    </xf>
    <xf numFmtId="2" fontId="40" fillId="0" borderId="0" xfId="0" applyNumberFormat="1" applyFont="1" applyFill="1"/>
    <xf numFmtId="0" fontId="8" fillId="0" borderId="0" xfId="12" applyFont="1" applyFill="1" applyAlignment="1">
      <alignment wrapText="1"/>
    </xf>
    <xf numFmtId="0" fontId="7" fillId="0" borderId="0" xfId="12" applyFont="1" applyFill="1" applyAlignment="1">
      <alignment wrapText="1"/>
    </xf>
    <xf numFmtId="0" fontId="6" fillId="0" borderId="0" xfId="4" applyFont="1" applyFill="1" applyAlignment="1">
      <alignment horizontal="center" vertical="center" wrapText="1"/>
    </xf>
    <xf numFmtId="0" fontId="6" fillId="0" borderId="0" xfId="12" applyFont="1" applyFill="1" applyAlignment="1">
      <alignment wrapText="1"/>
    </xf>
    <xf numFmtId="49" fontId="6" fillId="0" borderId="0" xfId="12" applyNumberFormat="1" applyFont="1" applyFill="1" applyAlignment="1">
      <alignment wrapText="1"/>
    </xf>
    <xf numFmtId="2" fontId="6" fillId="0" borderId="0" xfId="12" applyNumberFormat="1" applyFont="1" applyFill="1" applyAlignment="1"/>
    <xf numFmtId="0" fontId="5" fillId="0" borderId="0" xfId="12" applyFont="1" applyFill="1" applyAlignment="1">
      <alignment wrapText="1"/>
    </xf>
    <xf numFmtId="0" fontId="0" fillId="0" borderId="1" xfId="0" applyBorder="1"/>
    <xf numFmtId="0" fontId="35" fillId="4" borderId="1" xfId="0" applyFont="1" applyFill="1" applyBorder="1"/>
    <xf numFmtId="0" fontId="0" fillId="0" borderId="1" xfId="0" applyFont="1" applyBorder="1"/>
    <xf numFmtId="0" fontId="4" fillId="0" borderId="0" xfId="12" applyFont="1" applyFill="1" applyAlignment="1">
      <alignment wrapText="1"/>
    </xf>
    <xf numFmtId="0" fontId="21" fillId="0" borderId="0" xfId="11" applyFill="1" applyAlignment="1">
      <alignment horizontal="center" vertical="center"/>
    </xf>
    <xf numFmtId="0" fontId="3" fillId="0" borderId="0" xfId="12" applyFont="1" applyFill="1" applyAlignment="1">
      <alignment wrapText="1"/>
    </xf>
    <xf numFmtId="0" fontId="2" fillId="0" borderId="0" xfId="12" applyFont="1" applyFill="1" applyAlignment="1">
      <alignment wrapText="1"/>
    </xf>
    <xf numFmtId="0" fontId="1" fillId="0" borderId="0" xfId="12" applyFont="1" applyFill="1" applyAlignment="1">
      <alignment wrapText="1"/>
    </xf>
  </cellXfs>
  <cellStyles count="14">
    <cellStyle name="Excel Built-in Bad" xfId="3" xr:uid="{00000000-0005-0000-0000-000000000000}"/>
    <cellStyle name="Hyperlink" xfId="5" builtinId="8"/>
    <cellStyle name="Normal" xfId="0" builtinId="0"/>
    <cellStyle name="Normal 2" xfId="1" xr:uid="{00000000-0005-0000-0000-000003000000}"/>
    <cellStyle name="Normal 3" xfId="4" xr:uid="{00000000-0005-0000-0000-000004000000}"/>
    <cellStyle name="Normal 3 2" xfId="8" xr:uid="{00000000-0005-0000-0000-000005000000}"/>
    <cellStyle name="Normal 4" xfId="7" xr:uid="{00000000-0005-0000-0000-000006000000}"/>
    <cellStyle name="Normal 4 2" xfId="10" xr:uid="{00000000-0005-0000-0000-000007000000}"/>
    <cellStyle name="Normal 5" xfId="11" xr:uid="{00000000-0005-0000-0000-000008000000}"/>
    <cellStyle name="Normal 6" xfId="12" xr:uid="{00000000-0005-0000-0000-000009000000}"/>
    <cellStyle name="Normal 7" xfId="13" xr:uid="{00000000-0005-0000-0000-00000A000000}"/>
    <cellStyle name="Style 1" xfId="2" xr:uid="{00000000-0005-0000-0000-00000B000000}"/>
    <cellStyle name="Style 1 2" xfId="6" xr:uid="{00000000-0005-0000-0000-00000C000000}"/>
    <cellStyle name="Style 1 2 2" xfId="9" xr:uid="{00000000-0005-0000-0000-00000D000000}"/>
  </cellStyles>
  <dxfs count="41">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A9D18E"/>
      <rgbColor rgb="FF000080"/>
      <rgbColor rgb="FFFF00FF"/>
      <rgbColor rgb="FFFFFF00"/>
      <rgbColor rgb="FF00FFFF"/>
      <rgbColor rgb="FF800080"/>
      <rgbColor rgb="FF800000"/>
      <rgbColor rgb="FF008080"/>
      <rgbColor rgb="FF0000FF"/>
      <rgbColor rgb="FF00B0F0"/>
      <rgbColor rgb="FFCCFFFF"/>
      <rgbColor rgb="FFC5E0B4"/>
      <rgbColor rgb="FFFFE699"/>
      <rgbColor rgb="FF9DC3E6"/>
      <rgbColor rgb="FFF4B183"/>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281940</xdr:colOff>
      <xdr:row>40</xdr:row>
      <xdr:rowOff>30480</xdr:rowOff>
    </xdr:to>
    <xdr:sp macro="" textlink="">
      <xdr:nvSpPr>
        <xdr:cNvPr id="1026" name="_x0000_t202" hidden="1">
          <a:extLst>
            <a:ext uri="{FF2B5EF4-FFF2-40B4-BE49-F238E27FC236}">
              <a16:creationId xmlns:a16="http://schemas.microsoft.com/office/drawing/2014/main" id="{00000000-0008-0000-04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2" name="AutoShap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3" name="AutoShape 2">
          <a:extLst>
            <a:ext uri="{FF2B5EF4-FFF2-40B4-BE49-F238E27FC236}">
              <a16:creationId xmlns:a16="http://schemas.microsoft.com/office/drawing/2014/main" id="{00000000-0008-0000-04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4" name="AutoShape 2">
          <a:extLst>
            <a:ext uri="{FF2B5EF4-FFF2-40B4-BE49-F238E27FC236}">
              <a16:creationId xmlns:a16="http://schemas.microsoft.com/office/drawing/2014/main" id="{00000000-0008-0000-04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7" name="AutoShape 2">
          <a:extLst>
            <a:ext uri="{FF2B5EF4-FFF2-40B4-BE49-F238E27FC236}">
              <a16:creationId xmlns:a16="http://schemas.microsoft.com/office/drawing/2014/main" id="{00000000-0008-0000-04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8" name="AutoShape 2">
          <a:extLst>
            <a:ext uri="{FF2B5EF4-FFF2-40B4-BE49-F238E27FC236}">
              <a16:creationId xmlns:a16="http://schemas.microsoft.com/office/drawing/2014/main" id="{00000000-0008-0000-0400-000008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0" name="AutoShape 2">
          <a:extLst>
            <a:ext uri="{FF2B5EF4-FFF2-40B4-BE49-F238E27FC236}">
              <a16:creationId xmlns:a16="http://schemas.microsoft.com/office/drawing/2014/main" id="{00000000-0008-0000-0400-00000A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1" name="AutoShape 2">
          <a:extLst>
            <a:ext uri="{FF2B5EF4-FFF2-40B4-BE49-F238E27FC236}">
              <a16:creationId xmlns:a16="http://schemas.microsoft.com/office/drawing/2014/main" id="{00000000-0008-0000-0400-00000B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4" name="AutoShape 2">
          <a:extLst>
            <a:ext uri="{FF2B5EF4-FFF2-40B4-BE49-F238E27FC236}">
              <a16:creationId xmlns:a16="http://schemas.microsoft.com/office/drawing/2014/main" id="{00000000-0008-0000-0400-00000E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5" name="AutoShape 2">
          <a:extLst>
            <a:ext uri="{FF2B5EF4-FFF2-40B4-BE49-F238E27FC236}">
              <a16:creationId xmlns:a16="http://schemas.microsoft.com/office/drawing/2014/main" id="{00000000-0008-0000-0400-00000F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6" name="AutoShape 2">
          <a:extLst>
            <a:ext uri="{FF2B5EF4-FFF2-40B4-BE49-F238E27FC236}">
              <a16:creationId xmlns:a16="http://schemas.microsoft.com/office/drawing/2014/main" id="{00000000-0008-0000-0400-000010000000}"/>
            </a:ext>
          </a:extLst>
        </xdr:cNvPr>
        <xdr:cNvSpPr>
          <a:spLocks noChangeArrowheads="1"/>
        </xdr:cNvSpPr>
      </xdr:nvSpPr>
      <xdr:spPr bwMode="auto">
        <a:xfrm>
          <a:off x="0" y="0"/>
          <a:ext cx="7620000" cy="7665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762000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18" name="AutoShape 2">
          <a:extLst>
            <a:ext uri="{FF2B5EF4-FFF2-40B4-BE49-F238E27FC236}">
              <a16:creationId xmlns:a16="http://schemas.microsoft.com/office/drawing/2014/main" id="{00000000-0008-0000-0400-000012000000}"/>
            </a:ext>
          </a:extLst>
        </xdr:cNvPr>
        <xdr:cNvSpPr>
          <a:spLocks noChangeArrowheads="1"/>
        </xdr:cNvSpPr>
      </xdr:nvSpPr>
      <xdr:spPr bwMode="auto">
        <a:xfrm>
          <a:off x="0" y="0"/>
          <a:ext cx="896112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19" name="AutoShape 2">
          <a:extLst>
            <a:ext uri="{FF2B5EF4-FFF2-40B4-BE49-F238E27FC236}">
              <a16:creationId xmlns:a16="http://schemas.microsoft.com/office/drawing/2014/main" id="{00000000-0008-0000-0400-000013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20" name="AutoShape 2">
          <a:extLst>
            <a:ext uri="{FF2B5EF4-FFF2-40B4-BE49-F238E27FC236}">
              <a16:creationId xmlns:a16="http://schemas.microsoft.com/office/drawing/2014/main" id="{00000000-0008-0000-0400-000014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2" name="AutoShape 2">
          <a:extLst>
            <a:ext uri="{FF2B5EF4-FFF2-40B4-BE49-F238E27FC236}">
              <a16:creationId xmlns:a16="http://schemas.microsoft.com/office/drawing/2014/main" id="{00000000-0008-0000-0400-000016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3" name="AutoShape 2">
          <a:extLst>
            <a:ext uri="{FF2B5EF4-FFF2-40B4-BE49-F238E27FC236}">
              <a16:creationId xmlns:a16="http://schemas.microsoft.com/office/drawing/2014/main" id="{00000000-0008-0000-0400-000017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4" name="AutoShape 2">
          <a:extLst>
            <a:ext uri="{FF2B5EF4-FFF2-40B4-BE49-F238E27FC236}">
              <a16:creationId xmlns:a16="http://schemas.microsoft.com/office/drawing/2014/main" id="{00000000-0008-0000-0400-000018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6" name="AutoShape 2">
          <a:extLst>
            <a:ext uri="{FF2B5EF4-FFF2-40B4-BE49-F238E27FC236}">
              <a16:creationId xmlns:a16="http://schemas.microsoft.com/office/drawing/2014/main" id="{00000000-0008-0000-0400-00001A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7" name="AutoShape 2">
          <a:extLst>
            <a:ext uri="{FF2B5EF4-FFF2-40B4-BE49-F238E27FC236}">
              <a16:creationId xmlns:a16="http://schemas.microsoft.com/office/drawing/2014/main" id="{00000000-0008-0000-0400-00001B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8" name="AutoShape 2">
          <a:extLst>
            <a:ext uri="{FF2B5EF4-FFF2-40B4-BE49-F238E27FC236}">
              <a16:creationId xmlns:a16="http://schemas.microsoft.com/office/drawing/2014/main" id="{00000000-0008-0000-0400-00001C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0" name="AutoShape 2">
          <a:extLst>
            <a:ext uri="{FF2B5EF4-FFF2-40B4-BE49-F238E27FC236}">
              <a16:creationId xmlns:a16="http://schemas.microsoft.com/office/drawing/2014/main" id="{00000000-0008-0000-0400-00001E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1" name="AutoShape 2">
          <a:extLst>
            <a:ext uri="{FF2B5EF4-FFF2-40B4-BE49-F238E27FC236}">
              <a16:creationId xmlns:a16="http://schemas.microsoft.com/office/drawing/2014/main" id="{00000000-0008-0000-0400-00001F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2" name="AutoShape 2">
          <a:extLst>
            <a:ext uri="{FF2B5EF4-FFF2-40B4-BE49-F238E27FC236}">
              <a16:creationId xmlns:a16="http://schemas.microsoft.com/office/drawing/2014/main" id="{00000000-0008-0000-0400-000020000000}"/>
            </a:ext>
          </a:extLst>
        </xdr:cNvPr>
        <xdr:cNvSpPr>
          <a:spLocks noChangeArrowheads="1"/>
        </xdr:cNvSpPr>
      </xdr:nvSpPr>
      <xdr:spPr bwMode="auto">
        <a:xfrm>
          <a:off x="0" y="0"/>
          <a:ext cx="713232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79857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4" name="AutoShape 2">
          <a:extLst>
            <a:ext uri="{FF2B5EF4-FFF2-40B4-BE49-F238E27FC236}">
              <a16:creationId xmlns:a16="http://schemas.microsoft.com/office/drawing/2014/main" id="{00000000-0008-0000-0400-000022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5" name="AutoShape 2">
          <a:extLst>
            <a:ext uri="{FF2B5EF4-FFF2-40B4-BE49-F238E27FC236}">
              <a16:creationId xmlns:a16="http://schemas.microsoft.com/office/drawing/2014/main" id="{00000000-0008-0000-0400-000023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6" name="AutoShape 2">
          <a:extLst>
            <a:ext uri="{FF2B5EF4-FFF2-40B4-BE49-F238E27FC236}">
              <a16:creationId xmlns:a16="http://schemas.microsoft.com/office/drawing/2014/main" id="{00000000-0008-0000-0400-000024000000}"/>
            </a:ext>
          </a:extLst>
        </xdr:cNvPr>
        <xdr:cNvSpPr>
          <a:spLocks noChangeArrowheads="1"/>
        </xdr:cNvSpPr>
      </xdr:nvSpPr>
      <xdr:spPr bwMode="auto">
        <a:xfrm>
          <a:off x="0" y="0"/>
          <a:ext cx="66141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8" name="AutoShape 2">
          <a:extLst>
            <a:ext uri="{FF2B5EF4-FFF2-40B4-BE49-F238E27FC236}">
              <a16:creationId xmlns:a16="http://schemas.microsoft.com/office/drawing/2014/main" id="{00000000-0008-0000-0400-000026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9" name="AutoShape 2">
          <a:extLst>
            <a:ext uri="{FF2B5EF4-FFF2-40B4-BE49-F238E27FC236}">
              <a16:creationId xmlns:a16="http://schemas.microsoft.com/office/drawing/2014/main" id="{00000000-0008-0000-0400-000027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0" name="AutoShape 2">
          <a:extLst>
            <a:ext uri="{FF2B5EF4-FFF2-40B4-BE49-F238E27FC236}">
              <a16:creationId xmlns:a16="http://schemas.microsoft.com/office/drawing/2014/main" id="{00000000-0008-0000-0400-000028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1" name="AutoShape 2">
          <a:extLst>
            <a:ext uri="{FF2B5EF4-FFF2-40B4-BE49-F238E27FC236}">
              <a16:creationId xmlns:a16="http://schemas.microsoft.com/office/drawing/2014/main" id="{00000000-0008-0000-0400-000029000000}"/>
            </a:ext>
          </a:extLst>
        </xdr:cNvPr>
        <xdr:cNvSpPr>
          <a:spLocks noChangeArrowheads="1"/>
        </xdr:cNvSpPr>
      </xdr:nvSpPr>
      <xdr:spPr bwMode="auto">
        <a:xfrm>
          <a:off x="0" y="0"/>
          <a:ext cx="69875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2" name="AutoShape 2">
          <a:extLst>
            <a:ext uri="{FF2B5EF4-FFF2-40B4-BE49-F238E27FC236}">
              <a16:creationId xmlns:a16="http://schemas.microsoft.com/office/drawing/2014/main" id="{00000000-0008-0000-0400-00002A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3" name="AutoShape 2">
          <a:extLst>
            <a:ext uri="{FF2B5EF4-FFF2-40B4-BE49-F238E27FC236}">
              <a16:creationId xmlns:a16="http://schemas.microsoft.com/office/drawing/2014/main" id="{00000000-0008-0000-0400-00002B000000}"/>
            </a:ext>
          </a:extLst>
        </xdr:cNvPr>
        <xdr:cNvSpPr>
          <a:spLocks noChangeArrowheads="1"/>
        </xdr:cNvSpPr>
      </xdr:nvSpPr>
      <xdr:spPr bwMode="auto">
        <a:xfrm>
          <a:off x="0" y="0"/>
          <a:ext cx="6991350" cy="857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4" name="AutoShape 2">
          <a:extLst>
            <a:ext uri="{FF2B5EF4-FFF2-40B4-BE49-F238E27FC236}">
              <a16:creationId xmlns:a16="http://schemas.microsoft.com/office/drawing/2014/main" id="{00000000-0008-0000-0400-00002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5" name="AutoShape 2">
          <a:extLst>
            <a:ext uri="{FF2B5EF4-FFF2-40B4-BE49-F238E27FC236}">
              <a16:creationId xmlns:a16="http://schemas.microsoft.com/office/drawing/2014/main" id="{00000000-0008-0000-0400-00002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6" name="AutoShape 2">
          <a:extLst>
            <a:ext uri="{FF2B5EF4-FFF2-40B4-BE49-F238E27FC236}">
              <a16:creationId xmlns:a16="http://schemas.microsoft.com/office/drawing/2014/main" id="{00000000-0008-0000-0400-00002E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7" name="AutoShape 2">
          <a:extLst>
            <a:ext uri="{FF2B5EF4-FFF2-40B4-BE49-F238E27FC236}">
              <a16:creationId xmlns:a16="http://schemas.microsoft.com/office/drawing/2014/main" id="{00000000-0008-0000-0400-00002F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8" name="AutoShape 2">
          <a:extLst>
            <a:ext uri="{FF2B5EF4-FFF2-40B4-BE49-F238E27FC236}">
              <a16:creationId xmlns:a16="http://schemas.microsoft.com/office/drawing/2014/main" id="{00000000-0008-0000-0400-000030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9" name="AutoShape 2">
          <a:extLst>
            <a:ext uri="{FF2B5EF4-FFF2-40B4-BE49-F238E27FC236}">
              <a16:creationId xmlns:a16="http://schemas.microsoft.com/office/drawing/2014/main" id="{00000000-0008-0000-0400-000031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0" name="AutoShape 2">
          <a:extLst>
            <a:ext uri="{FF2B5EF4-FFF2-40B4-BE49-F238E27FC236}">
              <a16:creationId xmlns:a16="http://schemas.microsoft.com/office/drawing/2014/main" id="{00000000-0008-0000-0400-000032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1" name="AutoShape 2">
          <a:extLst>
            <a:ext uri="{FF2B5EF4-FFF2-40B4-BE49-F238E27FC236}">
              <a16:creationId xmlns:a16="http://schemas.microsoft.com/office/drawing/2014/main" id="{00000000-0008-0000-0400-000033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2" name="AutoShape 2">
          <a:extLst>
            <a:ext uri="{FF2B5EF4-FFF2-40B4-BE49-F238E27FC236}">
              <a16:creationId xmlns:a16="http://schemas.microsoft.com/office/drawing/2014/main" id="{00000000-0008-0000-0400-000034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3" name="AutoShape 2">
          <a:extLst>
            <a:ext uri="{FF2B5EF4-FFF2-40B4-BE49-F238E27FC236}">
              <a16:creationId xmlns:a16="http://schemas.microsoft.com/office/drawing/2014/main" id="{00000000-0008-0000-0400-000035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4" name="AutoShape 2">
          <a:extLst>
            <a:ext uri="{FF2B5EF4-FFF2-40B4-BE49-F238E27FC236}">
              <a16:creationId xmlns:a16="http://schemas.microsoft.com/office/drawing/2014/main" id="{00000000-0008-0000-0400-000036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5" name="AutoShape 2">
          <a:extLst>
            <a:ext uri="{FF2B5EF4-FFF2-40B4-BE49-F238E27FC236}">
              <a16:creationId xmlns:a16="http://schemas.microsoft.com/office/drawing/2014/main" id="{00000000-0008-0000-0400-000037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6" name="AutoShape 2">
          <a:extLst>
            <a:ext uri="{FF2B5EF4-FFF2-40B4-BE49-F238E27FC236}">
              <a16:creationId xmlns:a16="http://schemas.microsoft.com/office/drawing/2014/main" id="{00000000-0008-0000-0400-000038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7" name="AutoShape 2">
          <a:extLst>
            <a:ext uri="{FF2B5EF4-FFF2-40B4-BE49-F238E27FC236}">
              <a16:creationId xmlns:a16="http://schemas.microsoft.com/office/drawing/2014/main" id="{00000000-0008-0000-0400-000039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8" name="AutoShape 2">
          <a:extLst>
            <a:ext uri="{FF2B5EF4-FFF2-40B4-BE49-F238E27FC236}">
              <a16:creationId xmlns:a16="http://schemas.microsoft.com/office/drawing/2014/main" id="{00000000-0008-0000-0400-00003A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9" name="AutoShape 2">
          <a:extLst>
            <a:ext uri="{FF2B5EF4-FFF2-40B4-BE49-F238E27FC236}">
              <a16:creationId xmlns:a16="http://schemas.microsoft.com/office/drawing/2014/main" id="{00000000-0008-0000-0400-00003B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0" name="AutoShape 2">
          <a:extLst>
            <a:ext uri="{FF2B5EF4-FFF2-40B4-BE49-F238E27FC236}">
              <a16:creationId xmlns:a16="http://schemas.microsoft.com/office/drawing/2014/main" id="{00000000-0008-0000-0400-00003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1" name="AutoShape 2">
          <a:extLst>
            <a:ext uri="{FF2B5EF4-FFF2-40B4-BE49-F238E27FC236}">
              <a16:creationId xmlns:a16="http://schemas.microsoft.com/office/drawing/2014/main" id="{00000000-0008-0000-0400-00003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2" name="AutoShape 2">
          <a:extLst>
            <a:ext uri="{FF2B5EF4-FFF2-40B4-BE49-F238E27FC236}">
              <a16:creationId xmlns:a16="http://schemas.microsoft.com/office/drawing/2014/main" id="{00000000-0008-0000-0400-00003E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3" name="AutoShape 2">
          <a:extLst>
            <a:ext uri="{FF2B5EF4-FFF2-40B4-BE49-F238E27FC236}">
              <a16:creationId xmlns:a16="http://schemas.microsoft.com/office/drawing/2014/main" id="{00000000-0008-0000-0400-00003F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www.jstor.org/stable/pdfplus/4478647.pdf?acceptTC=true" TargetMode="External"/><Relationship Id="rId13" Type="http://schemas.openxmlformats.org/officeDocument/2006/relationships/hyperlink" Target="http://www.sciencedirect.com/science/article/pii/S0304405X07001110" TargetMode="External"/><Relationship Id="rId3" Type="http://schemas.openxmlformats.org/officeDocument/2006/relationships/hyperlink" Target="http://rfs.oxfordjournals.org/content/22/9/3629.full.pdf+html" TargetMode="External"/><Relationship Id="rId7" Type="http://schemas.openxmlformats.org/officeDocument/2006/relationships/hyperlink" Target="http://yufind.library.yale.edu/yufind/Record/3283436" TargetMode="External"/><Relationship Id="rId12" Type="http://schemas.openxmlformats.org/officeDocument/2006/relationships/hyperlink" Target="http://onlinelibrary.wiley.com/doi/10.1111/j.1755-053X.2010.01109.x/full" TargetMode="External"/><Relationship Id="rId2" Type="http://schemas.openxmlformats.org/officeDocument/2006/relationships/hyperlink" Target="http://www.sciencedirect.com/science/article/pii/S0304405X05002175" TargetMode="External"/><Relationship Id="rId16" Type="http://schemas.openxmlformats.org/officeDocument/2006/relationships/comments" Target="../comments1.xml"/><Relationship Id="rId1" Type="http://schemas.openxmlformats.org/officeDocument/2006/relationships/hyperlink" Target="http://faculty.chicagobooth.edu/john.cochrane/research/papers/cross%20sectional%20test%20%28jpe%29.pdf" TargetMode="External"/><Relationship Id="rId6" Type="http://schemas.openxmlformats.org/officeDocument/2006/relationships/hyperlink" Target="http://areas.kenan-flagler.unc.edu/Accounting/fallcamp/Document%20Library/GT_2009-09-11.pdf" TargetMode="External"/><Relationship Id="rId11" Type="http://schemas.openxmlformats.org/officeDocument/2006/relationships/hyperlink" Target="http://papers.ssrn.com/sol3/papers.cfm?abstract_id=802724&amp;download=yes" TargetMode="External"/><Relationship Id="rId5" Type="http://schemas.openxmlformats.org/officeDocument/2006/relationships/hyperlink" Target="http://rfs.oxfordjournals.org/content/22/4/1409.full.pdf+html" TargetMode="External"/><Relationship Id="rId15" Type="http://schemas.openxmlformats.org/officeDocument/2006/relationships/vmlDrawing" Target="../drawings/vmlDrawing1.vml"/><Relationship Id="rId10" Type="http://schemas.openxmlformats.org/officeDocument/2006/relationships/hyperlink" Target="http://www.jstor.org/stable/pdfplus/4478714.pdf?acceptTC=true" TargetMode="External"/><Relationship Id="rId4" Type="http://schemas.openxmlformats.org/officeDocument/2006/relationships/hyperlink" Target="http://papers.ssrn.com/sol3/papers.cfm?abstract_id=503122" TargetMode="External"/><Relationship Id="rId9" Type="http://schemas.openxmlformats.org/officeDocument/2006/relationships/hyperlink" Target="http://www.jstor.org/stable/pdfplus/4478772.pdf?acceptTC=true"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3"/>
  <sheetViews>
    <sheetView topLeftCell="A8" workbookViewId="0">
      <selection activeCell="B19" sqref="B19"/>
    </sheetView>
  </sheetViews>
  <sheetFormatPr defaultColWidth="9.140625" defaultRowHeight="15" x14ac:dyDescent="0.25"/>
  <cols>
    <col min="1" max="1" width="11.5703125" customWidth="1"/>
    <col min="2" max="2" width="30.28515625" style="1" customWidth="1"/>
    <col min="3" max="3" width="47.85546875" style="1" customWidth="1"/>
    <col min="4" max="4" width="53" style="1" customWidth="1"/>
  </cols>
  <sheetData>
    <row r="1" spans="1:4" x14ac:dyDescent="0.25">
      <c r="A1" t="s">
        <v>0</v>
      </c>
    </row>
    <row r="2" spans="1:4" ht="14.25" customHeight="1" x14ac:dyDescent="0.25">
      <c r="B2" s="1" t="s">
        <v>1</v>
      </c>
    </row>
    <row r="3" spans="1:4" x14ac:dyDescent="0.25">
      <c r="B3" s="1" t="s">
        <v>4565</v>
      </c>
    </row>
    <row r="5" spans="1:4" x14ac:dyDescent="0.25">
      <c r="A5" t="s">
        <v>2</v>
      </c>
    </row>
    <row r="6" spans="1:4" s="29" customFormat="1" x14ac:dyDescent="0.25">
      <c r="B6" s="1" t="s">
        <v>4600</v>
      </c>
      <c r="C6" s="1" t="s">
        <v>1267</v>
      </c>
      <c r="D6" s="1"/>
    </row>
    <row r="7" spans="1:4" x14ac:dyDescent="0.25">
      <c r="B7" s="1" t="s">
        <v>3</v>
      </c>
    </row>
    <row r="8" spans="1:4" x14ac:dyDescent="0.25">
      <c r="B8" s="1" t="s">
        <v>4</v>
      </c>
    </row>
    <row r="9" spans="1:4" ht="60" x14ac:dyDescent="0.25">
      <c r="B9" s="1" t="s">
        <v>4417</v>
      </c>
      <c r="C9" s="1" t="s">
        <v>4271</v>
      </c>
    </row>
    <row r="10" spans="1:4" x14ac:dyDescent="0.25">
      <c r="B10" s="1" t="s">
        <v>4418</v>
      </c>
    </row>
    <row r="11" spans="1:4" x14ac:dyDescent="0.25">
      <c r="B11" s="1" t="s">
        <v>4420</v>
      </c>
      <c r="C11" s="1" t="s">
        <v>4419</v>
      </c>
    </row>
    <row r="15" spans="1:4" x14ac:dyDescent="0.25">
      <c r="A15" s="29" t="s">
        <v>4599</v>
      </c>
    </row>
    <row r="16" spans="1:4" ht="105" x14ac:dyDescent="0.25">
      <c r="B16" s="1" t="s">
        <v>4595</v>
      </c>
      <c r="C16" s="1" t="s">
        <v>5025</v>
      </c>
    </row>
    <row r="17" spans="2:4" ht="45" x14ac:dyDescent="0.25">
      <c r="C17" s="1" t="s">
        <v>4279</v>
      </c>
      <c r="D17" s="1" t="s">
        <v>4596</v>
      </c>
    </row>
    <row r="18" spans="2:4" ht="30" x14ac:dyDescent="0.25">
      <c r="C18" s="1" t="s">
        <v>4280</v>
      </c>
      <c r="D18" s="1" t="s">
        <v>4945</v>
      </c>
    </row>
    <row r="19" spans="2:4" s="29" customFormat="1" ht="30" x14ac:dyDescent="0.25">
      <c r="B19" s="1"/>
      <c r="C19" s="1" t="s">
        <v>4281</v>
      </c>
      <c r="D19" s="1" t="s">
        <v>4620</v>
      </c>
    </row>
    <row r="20" spans="2:4" x14ac:dyDescent="0.25">
      <c r="C20" s="1" t="s">
        <v>4282</v>
      </c>
      <c r="D20" s="1" t="s">
        <v>4597</v>
      </c>
    </row>
    <row r="21" spans="2:4" x14ac:dyDescent="0.25">
      <c r="C21" s="1" t="s">
        <v>4561</v>
      </c>
    </row>
    <row r="25" spans="2:4" ht="30" x14ac:dyDescent="0.25">
      <c r="B25" s="1" t="s">
        <v>4604</v>
      </c>
      <c r="C25" s="1" t="s">
        <v>4602</v>
      </c>
    </row>
    <row r="26" spans="2:4" ht="30" x14ac:dyDescent="0.25">
      <c r="B26" s="1" t="s">
        <v>4603</v>
      </c>
      <c r="C26" s="1" t="s">
        <v>4631</v>
      </c>
    </row>
    <row r="27" spans="2:4" s="29" customFormat="1" x14ac:dyDescent="0.25">
      <c r="B27" s="1"/>
    </row>
    <row r="28" spans="2:4" s="29" customFormat="1" x14ac:dyDescent="0.25">
      <c r="B28" s="1"/>
      <c r="C28" s="1" t="s">
        <v>4536</v>
      </c>
      <c r="D28" s="1" t="s">
        <v>4629</v>
      </c>
    </row>
    <row r="29" spans="2:4" s="29" customFormat="1" x14ac:dyDescent="0.25">
      <c r="B29" s="1"/>
      <c r="C29" s="1" t="s">
        <v>4558</v>
      </c>
      <c r="D29" s="1" t="s">
        <v>4630</v>
      </c>
    </row>
    <row r="30" spans="2:4" s="29" customFormat="1" ht="30" x14ac:dyDescent="0.25">
      <c r="B30" s="1"/>
      <c r="C30" s="1" t="s">
        <v>4908</v>
      </c>
      <c r="D30" s="1"/>
    </row>
    <row r="31" spans="2:4" s="29" customFormat="1" ht="45" x14ac:dyDescent="0.25">
      <c r="B31" s="1"/>
      <c r="C31" s="1" t="s">
        <v>4540</v>
      </c>
      <c r="D31" s="1" t="s">
        <v>4929</v>
      </c>
    </row>
    <row r="34" spans="2:4" ht="165" x14ac:dyDescent="0.25">
      <c r="B34" s="1" t="s">
        <v>5061</v>
      </c>
      <c r="C34" s="1" t="s">
        <v>5146</v>
      </c>
    </row>
    <row r="36" spans="2:4" x14ac:dyDescent="0.25">
      <c r="C36" s="1" t="s">
        <v>4921</v>
      </c>
      <c r="D36" s="1" t="s">
        <v>4619</v>
      </c>
    </row>
    <row r="37" spans="2:4" ht="60" x14ac:dyDescent="0.25">
      <c r="C37" s="1" t="s">
        <v>4922</v>
      </c>
      <c r="D37" s="1" t="s">
        <v>5147</v>
      </c>
    </row>
    <row r="38" spans="2:4" x14ac:dyDescent="0.25">
      <c r="C38" s="1" t="s">
        <v>4923</v>
      </c>
    </row>
    <row r="39" spans="2:4" x14ac:dyDescent="0.25">
      <c r="C39" s="1" t="s">
        <v>4924</v>
      </c>
    </row>
    <row r="40" spans="2:4" ht="45" x14ac:dyDescent="0.25">
      <c r="C40" s="1" t="s">
        <v>2204</v>
      </c>
      <c r="D40" s="1" t="s">
        <v>4928</v>
      </c>
    </row>
    <row r="43" spans="2:4" ht="60" x14ac:dyDescent="0.25">
      <c r="B43" s="1" t="s">
        <v>4647</v>
      </c>
      <c r="C43" s="1" t="s">
        <v>5018</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25"/>
  <sheetViews>
    <sheetView workbookViewId="0">
      <pane xSplit="1" ySplit="1" topLeftCell="B196" activePane="bottomRight" state="frozen"/>
      <selection pane="topRight" activeCell="C1" sqref="C1"/>
      <selection pane="bottomLeft" activeCell="A2" sqref="A2"/>
      <selection pane="bottomRight" activeCell="C222" sqref="C222"/>
    </sheetView>
  </sheetViews>
  <sheetFormatPr defaultColWidth="9.140625" defaultRowHeight="15" x14ac:dyDescent="0.25"/>
  <cols>
    <col min="1" max="1" width="24.140625" style="19" customWidth="1"/>
    <col min="2" max="2" width="37" style="19" bestFit="1" customWidth="1"/>
    <col min="3" max="3" width="5" style="19" customWidth="1"/>
    <col min="4" max="4" width="43" style="19" customWidth="1"/>
    <col min="5" max="5" width="9.7109375" style="19" customWidth="1"/>
    <col min="6" max="6" width="16.5703125" style="23" customWidth="1"/>
    <col min="7" max="7" width="31" style="23" customWidth="1"/>
    <col min="8" max="8" width="12.28515625" style="23" customWidth="1"/>
    <col min="9" max="9" width="13.5703125" style="23" customWidth="1"/>
    <col min="10" max="10" width="19.140625" style="23" customWidth="1"/>
    <col min="11" max="11" width="15" style="20" customWidth="1"/>
    <col min="12" max="12" width="14.28515625" style="20" customWidth="1"/>
    <col min="13" max="13" width="7.42578125" style="20" customWidth="1"/>
    <col min="14" max="14" width="15.28515625" style="20" customWidth="1"/>
    <col min="15" max="15" width="23.7109375" style="19" customWidth="1"/>
    <col min="16" max="16384" width="9.140625" style="15"/>
  </cols>
  <sheetData>
    <row r="1" spans="1:15" s="16" customFormat="1" x14ac:dyDescent="0.25">
      <c r="A1" s="46" t="s">
        <v>5</v>
      </c>
      <c r="B1" s="46" t="s">
        <v>6</v>
      </c>
      <c r="C1" s="46" t="s">
        <v>7</v>
      </c>
      <c r="D1" s="46" t="s">
        <v>8</v>
      </c>
      <c r="E1" s="46" t="s">
        <v>9</v>
      </c>
      <c r="F1" s="47" t="s">
        <v>4429</v>
      </c>
      <c r="G1" s="47" t="s">
        <v>4638</v>
      </c>
      <c r="H1" s="47" t="s">
        <v>4478</v>
      </c>
      <c r="I1" s="47" t="s">
        <v>4276</v>
      </c>
      <c r="J1" s="47" t="s">
        <v>4277</v>
      </c>
      <c r="K1" s="18" t="s">
        <v>917</v>
      </c>
      <c r="L1" s="18" t="s">
        <v>918</v>
      </c>
      <c r="M1" s="18" t="s">
        <v>919</v>
      </c>
      <c r="N1" s="18" t="s">
        <v>920</v>
      </c>
      <c r="O1" s="46" t="s">
        <v>4431</v>
      </c>
    </row>
    <row r="2" spans="1:15" x14ac:dyDescent="0.25">
      <c r="A2" s="19" t="s">
        <v>29</v>
      </c>
      <c r="B2" s="19" t="s">
        <v>12</v>
      </c>
      <c r="C2" s="19">
        <v>1998</v>
      </c>
      <c r="D2" s="19" t="s">
        <v>30</v>
      </c>
      <c r="E2" s="19" t="s">
        <v>14</v>
      </c>
      <c r="F2" s="23" t="str">
        <f>VLOOKUP(A2,AddInfo!$A:$F,3,FALSE)</f>
        <v>Predictor</v>
      </c>
      <c r="G2" s="23" t="str">
        <f>VLOOKUP(A2,AddInfo!$A:$F,4,FALSE)</f>
        <v>t=2.9 in mv reg</v>
      </c>
      <c r="H2" s="23" t="s">
        <v>4544</v>
      </c>
      <c r="I2" s="23" t="s">
        <v>15</v>
      </c>
      <c r="J2" s="23" t="s">
        <v>34</v>
      </c>
      <c r="K2" s="20">
        <v>1974</v>
      </c>
      <c r="L2" s="20">
        <v>1988</v>
      </c>
      <c r="O2" s="19" t="s">
        <v>2257</v>
      </c>
    </row>
    <row r="3" spans="1:15" x14ac:dyDescent="0.25">
      <c r="A3" s="19" t="s">
        <v>17</v>
      </c>
      <c r="B3" s="19" t="s">
        <v>12</v>
      </c>
      <c r="C3" s="19">
        <v>1998</v>
      </c>
      <c r="D3" s="19" t="s">
        <v>18</v>
      </c>
      <c r="E3" s="19" t="s">
        <v>14</v>
      </c>
      <c r="F3" s="23" t="str">
        <f>VLOOKUP(A3,AddInfo!$A:$F,3,FALSE)</f>
        <v>Placebo</v>
      </c>
      <c r="G3" s="23" t="str">
        <f>VLOOKUP(A3,AddInfo!$A:$F,4,FALSE)</f>
        <v>t=1.5 in mv reg</v>
      </c>
      <c r="H3" s="23" t="s">
        <v>4544</v>
      </c>
      <c r="I3" s="23" t="s">
        <v>15</v>
      </c>
      <c r="J3" s="23" t="s">
        <v>20</v>
      </c>
      <c r="K3" s="20">
        <v>1974</v>
      </c>
      <c r="L3" s="20">
        <v>1988</v>
      </c>
      <c r="O3" s="19" t="s">
        <v>4432</v>
      </c>
    </row>
    <row r="4" spans="1:15" x14ac:dyDescent="0.25">
      <c r="A4" s="19" t="s">
        <v>36</v>
      </c>
      <c r="B4" s="19" t="s">
        <v>12</v>
      </c>
      <c r="C4" s="19">
        <v>1998</v>
      </c>
      <c r="D4" s="19" t="s">
        <v>5278</v>
      </c>
      <c r="E4" s="19" t="s">
        <v>14</v>
      </c>
      <c r="F4" s="23" t="str">
        <f>VLOOKUP(A4,AddInfo!$A:$F,3,FALSE)</f>
        <v>Placebo</v>
      </c>
      <c r="G4" s="23" t="str">
        <f>VLOOKUP(A4,AddInfo!$A:$F,4,FALSE)</f>
        <v>t=1.9 in mv reg</v>
      </c>
      <c r="H4" s="23" t="s">
        <v>4544</v>
      </c>
      <c r="I4" s="23" t="s">
        <v>15</v>
      </c>
      <c r="J4" s="23" t="s">
        <v>39</v>
      </c>
      <c r="K4" s="20">
        <v>1974</v>
      </c>
      <c r="L4" s="20">
        <v>1988</v>
      </c>
      <c r="O4" s="19" t="s">
        <v>2198</v>
      </c>
    </row>
    <row r="5" spans="1:15" x14ac:dyDescent="0.25">
      <c r="A5" s="19" t="s">
        <v>41</v>
      </c>
      <c r="B5" s="19" t="s">
        <v>12</v>
      </c>
      <c r="C5" s="19">
        <v>1998</v>
      </c>
      <c r="D5" s="19" t="s">
        <v>42</v>
      </c>
      <c r="E5" s="19" t="s">
        <v>14</v>
      </c>
      <c r="F5" s="23" t="str">
        <f>VLOOKUP(A5,AddInfo!$A:$F,3,FALSE)</f>
        <v>Predictor</v>
      </c>
      <c r="G5" s="23" t="str">
        <f>VLOOKUP(A5,AddInfo!$A:$F,4,FALSE)</f>
        <v>t=2.4 in mv reg</v>
      </c>
      <c r="H5" s="23" t="s">
        <v>4544</v>
      </c>
      <c r="I5" s="23" t="s">
        <v>15</v>
      </c>
      <c r="J5" s="23" t="s">
        <v>46</v>
      </c>
      <c r="K5" s="20">
        <v>1974</v>
      </c>
      <c r="L5" s="20">
        <v>1988</v>
      </c>
      <c r="O5" s="19" t="s">
        <v>2281</v>
      </c>
    </row>
    <row r="6" spans="1:15" x14ac:dyDescent="0.25">
      <c r="A6" s="19" t="s">
        <v>48</v>
      </c>
      <c r="B6" s="19" t="s">
        <v>12</v>
      </c>
      <c r="C6" s="19">
        <v>1998</v>
      </c>
      <c r="D6" s="19" t="s">
        <v>49</v>
      </c>
      <c r="E6" s="19" t="s">
        <v>14</v>
      </c>
      <c r="F6" s="23" t="str">
        <f>VLOOKUP(A6,AddInfo!$A:$F,3,FALSE)</f>
        <v>Predictor</v>
      </c>
      <c r="G6" s="23" t="str">
        <f>VLOOKUP(A6,AddInfo!$A:$F,4,FALSE)</f>
        <v>t=2.1 in mv reg</v>
      </c>
      <c r="H6" s="23" t="s">
        <v>4544</v>
      </c>
      <c r="I6" s="23" t="s">
        <v>15</v>
      </c>
      <c r="J6" s="23" t="s">
        <v>46</v>
      </c>
      <c r="K6" s="20">
        <v>1974</v>
      </c>
      <c r="L6" s="20">
        <v>1988</v>
      </c>
      <c r="O6" s="19" t="s">
        <v>2282</v>
      </c>
    </row>
    <row r="7" spans="1:15" x14ac:dyDescent="0.25">
      <c r="A7" s="19" t="s">
        <v>21</v>
      </c>
      <c r="B7" s="19" t="s">
        <v>12</v>
      </c>
      <c r="C7" s="19">
        <v>1998</v>
      </c>
      <c r="D7" s="19" t="s">
        <v>5277</v>
      </c>
      <c r="E7" s="19" t="s">
        <v>14</v>
      </c>
      <c r="F7" s="23" t="str">
        <f>VLOOKUP(A7,AddInfo!$A:$F,3,FALSE)</f>
        <v>Placebo</v>
      </c>
      <c r="G7" s="23" t="str">
        <f>VLOOKUP(A7,AddInfo!$A:$F,4,FALSE)</f>
        <v>t=1.6 in mv reg</v>
      </c>
      <c r="H7" s="23" t="s">
        <v>4544</v>
      </c>
      <c r="I7" s="23" t="s">
        <v>15</v>
      </c>
      <c r="J7" s="23" t="s">
        <v>16</v>
      </c>
      <c r="K7" s="20">
        <v>1974</v>
      </c>
      <c r="L7" s="20">
        <v>1988</v>
      </c>
      <c r="O7" s="19" t="s">
        <v>4433</v>
      </c>
    </row>
    <row r="8" spans="1:15" x14ac:dyDescent="0.25">
      <c r="A8" s="19" t="s">
        <v>26</v>
      </c>
      <c r="B8" s="19" t="s">
        <v>12</v>
      </c>
      <c r="C8" s="19">
        <v>1998</v>
      </c>
      <c r="D8" s="19" t="s">
        <v>27</v>
      </c>
      <c r="E8" s="19" t="s">
        <v>14</v>
      </c>
      <c r="F8" s="23" t="str">
        <f>VLOOKUP(A8,AddInfo!$A:$F,3,FALSE)</f>
        <v>Placebo</v>
      </c>
      <c r="G8" s="23" t="str">
        <f>VLOOKUP(A8,AddInfo!$A:$F,4,FALSE)</f>
        <v>t=0.6 in mv reg</v>
      </c>
      <c r="H8" s="23" t="s">
        <v>4544</v>
      </c>
      <c r="I8" s="23" t="s">
        <v>15</v>
      </c>
      <c r="J8" s="23" t="s">
        <v>16</v>
      </c>
      <c r="K8" s="20">
        <v>1974</v>
      </c>
      <c r="L8" s="20">
        <v>1988</v>
      </c>
      <c r="O8" s="19" t="s">
        <v>4434</v>
      </c>
    </row>
    <row r="9" spans="1:15" x14ac:dyDescent="0.25">
      <c r="A9" s="19" t="s">
        <v>11</v>
      </c>
      <c r="B9" s="19" t="s">
        <v>12</v>
      </c>
      <c r="C9" s="19">
        <v>1998</v>
      </c>
      <c r="D9" s="19" t="s">
        <v>13</v>
      </c>
      <c r="E9" s="19" t="s">
        <v>14</v>
      </c>
      <c r="F9" s="23" t="str">
        <f>VLOOKUP(A9,AddInfo!$A:$F,3,FALSE)</f>
        <v>Placebo</v>
      </c>
      <c r="G9" s="23" t="str">
        <f>VLOOKUP(A9,AddInfo!$A:$F,4,FALSE)</f>
        <v>GHZ variant of GrGMToGrSale</v>
      </c>
      <c r="H9" s="23" t="s">
        <v>4544</v>
      </c>
      <c r="I9" s="23" t="s">
        <v>15</v>
      </c>
      <c r="J9" s="23" t="s">
        <v>16</v>
      </c>
      <c r="K9" s="20">
        <v>1974</v>
      </c>
      <c r="L9" s="20">
        <v>1988</v>
      </c>
      <c r="O9" s="19" t="s">
        <v>831</v>
      </c>
    </row>
    <row r="10" spans="1:15" x14ac:dyDescent="0.25">
      <c r="A10" s="19" t="s">
        <v>54</v>
      </c>
      <c r="B10" s="19" t="s">
        <v>55</v>
      </c>
      <c r="C10" s="19">
        <v>2005</v>
      </c>
      <c r="D10" s="19" t="s">
        <v>56</v>
      </c>
      <c r="E10" s="19" t="s">
        <v>57</v>
      </c>
      <c r="F10" s="23" t="str">
        <f>VLOOKUP(A10,AddInfo!$A:$F,3,FALSE)</f>
        <v>Placebo</v>
      </c>
      <c r="G10" s="23" t="str">
        <f>VLOOKUP(A10,AddInfo!$A:$F,4,FALSE)</f>
        <v>in-sample only</v>
      </c>
      <c r="H10" s="23" t="s">
        <v>4544</v>
      </c>
      <c r="I10" s="23" t="s">
        <v>58</v>
      </c>
      <c r="J10" s="23" t="s">
        <v>59</v>
      </c>
      <c r="K10" s="20">
        <v>1964</v>
      </c>
      <c r="L10" s="20">
        <v>1999</v>
      </c>
      <c r="O10" s="19" t="str">
        <f t="shared" ref="O10:O16" si="0">A10</f>
        <v>betaCC</v>
      </c>
    </row>
    <row r="11" spans="1:15" x14ac:dyDescent="0.25">
      <c r="A11" s="19" t="s">
        <v>60</v>
      </c>
      <c r="B11" s="19" t="s">
        <v>55</v>
      </c>
      <c r="C11" s="19">
        <v>2005</v>
      </c>
      <c r="D11" s="19" t="s">
        <v>61</v>
      </c>
      <c r="E11" s="19" t="s">
        <v>57</v>
      </c>
      <c r="F11" s="23" t="str">
        <f>VLOOKUP(A11,AddInfo!$A:$F,3,FALSE)</f>
        <v>Placebo</v>
      </c>
      <c r="G11" s="23" t="str">
        <f>VLOOKUP(A11,AddInfo!$A:$F,4,FALSE)</f>
        <v>in-sample only</v>
      </c>
      <c r="H11" s="23" t="s">
        <v>4544</v>
      </c>
      <c r="I11" s="23" t="s">
        <v>58</v>
      </c>
      <c r="J11" s="23" t="s">
        <v>59</v>
      </c>
      <c r="K11" s="20">
        <v>1964</v>
      </c>
      <c r="L11" s="20">
        <v>1999</v>
      </c>
      <c r="O11" s="19" t="str">
        <f t="shared" si="0"/>
        <v>betaCR</v>
      </c>
    </row>
    <row r="12" spans="1:15" x14ac:dyDescent="0.25">
      <c r="A12" s="19" t="s">
        <v>62</v>
      </c>
      <c r="B12" s="19" t="s">
        <v>55</v>
      </c>
      <c r="C12" s="19">
        <v>2005</v>
      </c>
      <c r="D12" s="19" t="s">
        <v>63</v>
      </c>
      <c r="E12" s="19" t="s">
        <v>57</v>
      </c>
      <c r="F12" s="23" t="str">
        <f>VLOOKUP(A12,AddInfo!$A:$F,3,FALSE)</f>
        <v>Placebo</v>
      </c>
      <c r="G12" s="23" t="str">
        <f>VLOOKUP(A12,AddInfo!$A:$F,4,FALSE)</f>
        <v>in-sample only</v>
      </c>
      <c r="H12" s="23" t="s">
        <v>4544</v>
      </c>
      <c r="I12" s="23" t="s">
        <v>58</v>
      </c>
      <c r="J12" s="23" t="s">
        <v>59</v>
      </c>
      <c r="K12" s="20">
        <v>1964</v>
      </c>
      <c r="L12" s="20">
        <v>1999</v>
      </c>
      <c r="O12" s="19" t="str">
        <f t="shared" si="0"/>
        <v>betaNet</v>
      </c>
    </row>
    <row r="13" spans="1:15" x14ac:dyDescent="0.25">
      <c r="A13" s="19" t="s">
        <v>64</v>
      </c>
      <c r="B13" s="19" t="s">
        <v>55</v>
      </c>
      <c r="C13" s="19">
        <v>2005</v>
      </c>
      <c r="D13" s="19" t="s">
        <v>5270</v>
      </c>
      <c r="E13" s="19" t="s">
        <v>57</v>
      </c>
      <c r="F13" s="23" t="str">
        <f>VLOOKUP(A13,AddInfo!$A:$F,3,FALSE)</f>
        <v>Placebo</v>
      </c>
      <c r="G13" s="23" t="str">
        <f>VLOOKUP(A13,AddInfo!$A:$F,4,FALSE)</f>
        <v>in-sample only</v>
      </c>
      <c r="H13" s="23" t="s">
        <v>4544</v>
      </c>
      <c r="I13" s="23" t="s">
        <v>58</v>
      </c>
      <c r="J13" s="23" t="s">
        <v>59</v>
      </c>
      <c r="K13" s="20">
        <v>1964</v>
      </c>
      <c r="L13" s="20">
        <v>1999</v>
      </c>
      <c r="O13" s="19" t="str">
        <f t="shared" si="0"/>
        <v>betaRC</v>
      </c>
    </row>
    <row r="14" spans="1:15" x14ac:dyDescent="0.25">
      <c r="A14" s="19" t="s">
        <v>65</v>
      </c>
      <c r="B14" s="19" t="s">
        <v>55</v>
      </c>
      <c r="C14" s="19">
        <v>2005</v>
      </c>
      <c r="D14" s="19" t="s">
        <v>5271</v>
      </c>
      <c r="E14" s="19" t="s">
        <v>57</v>
      </c>
      <c r="F14" s="23" t="str">
        <f>VLOOKUP(A14,AddInfo!$A:$F,3,FALSE)</f>
        <v>Placebo</v>
      </c>
      <c r="G14" s="23" t="str">
        <f>VLOOKUP(A14,AddInfo!$A:$F,4,FALSE)</f>
        <v>in-sample only</v>
      </c>
      <c r="H14" s="23" t="s">
        <v>4544</v>
      </c>
      <c r="I14" s="23" t="s">
        <v>58</v>
      </c>
      <c r="J14" s="23" t="s">
        <v>59</v>
      </c>
      <c r="K14" s="20">
        <v>1964</v>
      </c>
      <c r="L14" s="20">
        <v>1999</v>
      </c>
      <c r="O14" s="19" t="str">
        <f t="shared" si="0"/>
        <v>betaRR</v>
      </c>
    </row>
    <row r="15" spans="1:15" x14ac:dyDescent="0.25">
      <c r="A15" s="19" t="s">
        <v>66</v>
      </c>
      <c r="B15" s="19" t="s">
        <v>67</v>
      </c>
      <c r="C15" s="19">
        <v>2014</v>
      </c>
      <c r="D15" s="19" t="s">
        <v>68</v>
      </c>
      <c r="E15" s="19" t="s">
        <v>89</v>
      </c>
      <c r="F15" s="23" t="str">
        <f>VLOOKUP(A15,AddInfo!$A:$F,3,FALSE)</f>
        <v>Placebo</v>
      </c>
      <c r="G15" s="23" t="str">
        <f>VLOOKUP(A15,AddInfo!$A:$F,4,FALSE)</f>
        <v>t=1 in conservative port sort</v>
      </c>
      <c r="H15" s="23" t="s">
        <v>4544</v>
      </c>
      <c r="I15" s="23" t="s">
        <v>58</v>
      </c>
      <c r="J15" s="23" t="s">
        <v>59</v>
      </c>
      <c r="K15" s="20">
        <v>1973</v>
      </c>
      <c r="L15" s="20">
        <v>2009</v>
      </c>
      <c r="M15" s="20">
        <v>4</v>
      </c>
      <c r="O15" s="19" t="str">
        <f t="shared" si="0"/>
        <v>BetaBDLeverage</v>
      </c>
    </row>
    <row r="16" spans="1:15" x14ac:dyDescent="0.25">
      <c r="A16" s="19" t="s">
        <v>3120</v>
      </c>
      <c r="B16" s="19" t="s">
        <v>1398</v>
      </c>
      <c r="C16" s="19">
        <v>2003</v>
      </c>
      <c r="D16" s="19" t="s">
        <v>3124</v>
      </c>
      <c r="E16" s="19" t="s">
        <v>57</v>
      </c>
      <c r="F16" s="23" t="str">
        <f>VLOOKUP(A16,AddInfo!$A:$F,3,FALSE)</f>
        <v>Predictor</v>
      </c>
      <c r="G16" s="23" t="str">
        <f>VLOOKUP(A16,AddInfo!$A:$F,4,FALSE)</f>
        <v>t = 2.7 in mv reg</v>
      </c>
      <c r="H16" s="23" t="s">
        <v>4544</v>
      </c>
      <c r="I16" s="23" t="s">
        <v>95</v>
      </c>
      <c r="J16" s="23" t="s">
        <v>96</v>
      </c>
      <c r="K16" s="20">
        <v>1976</v>
      </c>
      <c r="L16" s="20">
        <v>1997</v>
      </c>
      <c r="O16" s="19" t="str">
        <f t="shared" si="0"/>
        <v>IdioVolAHT</v>
      </c>
    </row>
    <row r="17" spans="1:15" x14ac:dyDescent="0.25">
      <c r="A17" s="19" t="s">
        <v>69</v>
      </c>
      <c r="B17" s="19" t="s">
        <v>70</v>
      </c>
      <c r="C17" s="19">
        <v>2009</v>
      </c>
      <c r="D17" s="19" t="s">
        <v>5260</v>
      </c>
      <c r="E17" s="19" t="s">
        <v>72</v>
      </c>
      <c r="F17" s="23" t="str">
        <f>VLOOKUP(A17,AddInfo!$A:$F,3,FALSE)</f>
        <v>Predictor</v>
      </c>
      <c r="G17" s="23" t="str">
        <f>VLOOKUP(A17,AddInfo!$A:$F,4,FALSE)</f>
        <v>t=2.7 in complicated LS port</v>
      </c>
      <c r="H17" s="23" t="s">
        <v>4544</v>
      </c>
      <c r="I17" s="23" t="s">
        <v>15</v>
      </c>
      <c r="J17" s="23" t="s">
        <v>39</v>
      </c>
      <c r="K17" s="20">
        <v>1971</v>
      </c>
      <c r="L17" s="20">
        <v>2002</v>
      </c>
      <c r="O17" s="19" t="s">
        <v>2199</v>
      </c>
    </row>
    <row r="18" spans="1:15" x14ac:dyDescent="0.25">
      <c r="A18" s="19" t="s">
        <v>75</v>
      </c>
      <c r="B18" s="19" t="s">
        <v>76</v>
      </c>
      <c r="C18" s="19">
        <v>2002</v>
      </c>
      <c r="D18" s="19" t="s">
        <v>77</v>
      </c>
      <c r="E18" s="19" t="s">
        <v>78</v>
      </c>
      <c r="F18" s="23" t="str">
        <f>VLOOKUP(A18,AddInfo!$A:$F,3,FALSE)</f>
        <v>Predictor</v>
      </c>
      <c r="G18" s="23" t="str">
        <f>VLOOKUP(A18,AddInfo!$A:$F,4,FALSE)</f>
        <v>t=6.6 in univariate reg</v>
      </c>
      <c r="H18" s="23" t="s">
        <v>4544</v>
      </c>
      <c r="I18" s="23" t="s">
        <v>58</v>
      </c>
      <c r="J18" s="23" t="s">
        <v>59</v>
      </c>
      <c r="K18" s="20">
        <v>1964</v>
      </c>
      <c r="L18" s="20">
        <v>1997</v>
      </c>
      <c r="O18" s="19" t="s">
        <v>2435</v>
      </c>
    </row>
    <row r="19" spans="1:15" x14ac:dyDescent="0.25">
      <c r="A19" s="19" t="s">
        <v>81</v>
      </c>
      <c r="B19" s="19" t="s">
        <v>82</v>
      </c>
      <c r="C19" s="19">
        <v>1986</v>
      </c>
      <c r="D19" s="19" t="s">
        <v>83</v>
      </c>
      <c r="E19" s="19" t="s">
        <v>57</v>
      </c>
      <c r="F19" s="23" t="str">
        <f>VLOOKUP(A19,AddInfo!$A:$F,3,FALSE)</f>
        <v>Predictor</v>
      </c>
      <c r="G19" s="23" t="str">
        <f>VLOOKUP(A19,AddInfo!$A:$F,4,FALSE)</f>
        <v>strong port sorts but no LS special data</v>
      </c>
      <c r="H19" s="23" t="s">
        <v>4544</v>
      </c>
      <c r="I19" s="23" t="s">
        <v>58</v>
      </c>
      <c r="J19" s="23" t="s">
        <v>59</v>
      </c>
      <c r="K19" s="20">
        <v>1961</v>
      </c>
      <c r="L19" s="20">
        <v>1980</v>
      </c>
      <c r="O19" s="19" t="s">
        <v>81</v>
      </c>
    </row>
    <row r="20" spans="1:15" x14ac:dyDescent="0.25">
      <c r="A20" s="19" t="s">
        <v>86</v>
      </c>
      <c r="B20" s="19" t="s">
        <v>87</v>
      </c>
      <c r="C20" s="19">
        <v>2006</v>
      </c>
      <c r="D20" s="19" t="s">
        <v>88</v>
      </c>
      <c r="E20" s="19" t="s">
        <v>89</v>
      </c>
      <c r="F20" s="23" t="str">
        <f>VLOOKUP(A20,AddInfo!$A:$F,3,FALSE)</f>
        <v>Predictor</v>
      </c>
      <c r="G20" s="23" t="str">
        <f>VLOOKUP(A20,AddInfo!$A:$F,4,FALSE)</f>
        <v>t=5 in port sort</v>
      </c>
      <c r="H20" s="23" t="s">
        <v>4544</v>
      </c>
      <c r="I20" s="23" t="s">
        <v>15</v>
      </c>
      <c r="J20" s="23" t="s">
        <v>34</v>
      </c>
      <c r="K20" s="20">
        <v>1976</v>
      </c>
      <c r="L20" s="20">
        <v>1999</v>
      </c>
      <c r="O20" s="19" t="s">
        <v>2259</v>
      </c>
    </row>
    <row r="21" spans="1:15" x14ac:dyDescent="0.25">
      <c r="A21" s="19" t="s">
        <v>897</v>
      </c>
      <c r="B21" s="19" t="s">
        <v>87</v>
      </c>
      <c r="C21" s="19">
        <v>2006</v>
      </c>
      <c r="D21" s="19" t="s">
        <v>899</v>
      </c>
      <c r="E21" s="19" t="s">
        <v>14</v>
      </c>
      <c r="F21" s="23" t="str">
        <f>VLOOKUP(A21,AddInfo!$A:$F,3,FALSE)</f>
        <v>Placebo</v>
      </c>
      <c r="G21" s="23" t="str">
        <f>VLOOKUP(A21,AddInfo!$A:$F,4,FALSE)</f>
        <v>HXZ variant</v>
      </c>
      <c r="H21" s="23" t="s">
        <v>4544</v>
      </c>
      <c r="I21" s="23" t="s">
        <v>15</v>
      </c>
      <c r="J21" s="23" t="s">
        <v>302</v>
      </c>
      <c r="K21" s="20">
        <v>1964</v>
      </c>
      <c r="L21" s="20">
        <v>2003</v>
      </c>
      <c r="O21" s="19" t="s">
        <v>4435</v>
      </c>
    </row>
    <row r="22" spans="1:15" x14ac:dyDescent="0.25">
      <c r="A22" s="19" t="s">
        <v>3142</v>
      </c>
      <c r="B22" s="19" t="s">
        <v>87</v>
      </c>
      <c r="C22" s="19">
        <v>2006</v>
      </c>
      <c r="D22" s="19" t="s">
        <v>3172</v>
      </c>
      <c r="E22" s="19" t="s">
        <v>89</v>
      </c>
      <c r="F22" s="23" t="str">
        <f>VLOOKUP(A22,AddInfo!$A:$F,3,FALSE)</f>
        <v>Predictor</v>
      </c>
      <c r="G22" s="23" t="str">
        <f>VLOOKUP(A22,AddInfo!$A:$F,4,FALSE)</f>
        <v>t=4.7 in port sort</v>
      </c>
      <c r="H22" s="23" t="s">
        <v>4544</v>
      </c>
      <c r="I22" s="23" t="s">
        <v>15</v>
      </c>
      <c r="J22" s="23" t="s">
        <v>34</v>
      </c>
      <c r="K22" s="20">
        <v>1976</v>
      </c>
      <c r="L22" s="20">
        <v>1999</v>
      </c>
      <c r="O22" s="19" t="s">
        <v>4436</v>
      </c>
    </row>
    <row r="23" spans="1:15" x14ac:dyDescent="0.25">
      <c r="A23" s="19" t="s">
        <v>3139</v>
      </c>
      <c r="B23" s="19" t="s">
        <v>1408</v>
      </c>
      <c r="C23" s="19">
        <v>2005</v>
      </c>
      <c r="D23" s="19" t="s">
        <v>5275</v>
      </c>
      <c r="E23" s="19" t="s">
        <v>100</v>
      </c>
      <c r="F23" s="23" t="str">
        <f>VLOOKUP(A23,AddInfo!$A:$F,3,FALSE)</f>
        <v>Placebo</v>
      </c>
      <c r="G23" s="23" t="str">
        <f>VLOOKUP(A23,AddInfo!$A:$F,4,FALSE)</f>
        <v>t=1.0 in conservative long-short</v>
      </c>
      <c r="H23" s="23" t="s">
        <v>4544</v>
      </c>
      <c r="I23" s="23" t="s">
        <v>152</v>
      </c>
      <c r="J23" s="23" t="s">
        <v>96</v>
      </c>
      <c r="K23" s="20">
        <v>1991</v>
      </c>
      <c r="L23" s="20">
        <v>1997</v>
      </c>
      <c r="O23" s="19" t="s">
        <v>4437</v>
      </c>
    </row>
    <row r="24" spans="1:15" x14ac:dyDescent="0.25">
      <c r="A24" s="19" t="s">
        <v>3125</v>
      </c>
      <c r="B24" s="19" t="s">
        <v>91</v>
      </c>
      <c r="C24" s="19">
        <v>2006</v>
      </c>
      <c r="D24" s="19" t="s">
        <v>2583</v>
      </c>
      <c r="E24" s="19" t="s">
        <v>89</v>
      </c>
      <c r="F24" s="23" t="str">
        <f>VLOOKUP(A24,AddInfo!$A:$F,3,FALSE)</f>
        <v>Predictor</v>
      </c>
      <c r="G24" s="23" t="str">
        <f>VLOOKUP(A24,AddInfo!$A:$F,4,FALSE)</f>
        <v>t=3.9 in port sort</v>
      </c>
      <c r="H24" s="23" t="s">
        <v>4544</v>
      </c>
      <c r="I24" s="23" t="s">
        <v>95</v>
      </c>
      <c r="J24" s="23" t="s">
        <v>96</v>
      </c>
      <c r="K24" s="20">
        <v>1986</v>
      </c>
      <c r="L24" s="20">
        <v>2000</v>
      </c>
      <c r="O24" s="19" t="str">
        <f>A24</f>
        <v>betaVIX</v>
      </c>
    </row>
    <row r="25" spans="1:15" x14ac:dyDescent="0.25">
      <c r="A25" s="19" t="s">
        <v>90</v>
      </c>
      <c r="B25" s="19" t="s">
        <v>91</v>
      </c>
      <c r="C25" s="19">
        <v>2006</v>
      </c>
      <c r="D25" s="19" t="s">
        <v>92</v>
      </c>
      <c r="E25" s="19" t="s">
        <v>89</v>
      </c>
      <c r="F25" s="23" t="str">
        <f>VLOOKUP(A25,AddInfo!$A:$F,3,FALSE)</f>
        <v>Predictor</v>
      </c>
      <c r="G25" s="23" t="str">
        <f>VLOOKUP(A25,AddInfo!$A:$F,4,FALSE)</f>
        <v>t=2.9 in port sort</v>
      </c>
      <c r="H25" s="23" t="s">
        <v>4544</v>
      </c>
      <c r="I25" s="23" t="s">
        <v>95</v>
      </c>
      <c r="J25" s="23" t="s">
        <v>96</v>
      </c>
      <c r="K25" s="20">
        <v>1963</v>
      </c>
      <c r="L25" s="20">
        <v>2000</v>
      </c>
      <c r="O25" s="19" t="s">
        <v>2429</v>
      </c>
    </row>
    <row r="26" spans="1:15" x14ac:dyDescent="0.25">
      <c r="A26" s="19" t="s">
        <v>3118</v>
      </c>
      <c r="B26" s="19" t="s">
        <v>91</v>
      </c>
      <c r="C26" s="19">
        <v>2006</v>
      </c>
      <c r="D26" s="19" t="s">
        <v>3122</v>
      </c>
      <c r="E26" s="19" t="s">
        <v>89</v>
      </c>
      <c r="F26" s="23" t="str">
        <f>VLOOKUP(A26,AddInfo!$A:$F,3,FALSE)</f>
        <v>Predictor</v>
      </c>
      <c r="G26" s="23" t="str">
        <f>VLOOKUP(A26,AddInfo!$A:$F,4,FALSE)</f>
        <v>t=3.1 in port sort</v>
      </c>
      <c r="H26" s="23" t="s">
        <v>4544</v>
      </c>
      <c r="I26" s="23" t="s">
        <v>95</v>
      </c>
      <c r="J26" s="23" t="s">
        <v>96</v>
      </c>
      <c r="K26" s="20">
        <v>1963</v>
      </c>
      <c r="L26" s="20">
        <v>2000</v>
      </c>
      <c r="O26" s="19" t="str">
        <f>A26</f>
        <v>IdioVol3F</v>
      </c>
    </row>
    <row r="27" spans="1:15" x14ac:dyDescent="0.25">
      <c r="A27" s="19" t="s">
        <v>3117</v>
      </c>
      <c r="B27" s="19" t="s">
        <v>91</v>
      </c>
      <c r="C27" s="19">
        <v>2006</v>
      </c>
      <c r="D27" s="19" t="s">
        <v>3121</v>
      </c>
      <c r="E27" s="19" t="s">
        <v>89</v>
      </c>
      <c r="F27" s="23" t="str">
        <f>VLOOKUP(A27,AddInfo!$A:$F,3,FALSE)</f>
        <v>Placebo</v>
      </c>
      <c r="G27" s="23" t="str">
        <f>VLOOKUP(A27,AddInfo!$A:$F,4,FALSE)</f>
        <v>HXZ variant</v>
      </c>
      <c r="H27" s="23" t="s">
        <v>4544</v>
      </c>
      <c r="I27" s="23" t="s">
        <v>95</v>
      </c>
      <c r="J27" s="23" t="s">
        <v>96</v>
      </c>
      <c r="K27" s="20">
        <v>1963</v>
      </c>
      <c r="L27" s="20">
        <v>2000</v>
      </c>
      <c r="O27" s="19" t="str">
        <f>A27</f>
        <v>IdioVolCAPM</v>
      </c>
    </row>
    <row r="28" spans="1:15" x14ac:dyDescent="0.25">
      <c r="A28" s="19" t="s">
        <v>3119</v>
      </c>
      <c r="B28" s="19" t="s">
        <v>91</v>
      </c>
      <c r="C28" s="19">
        <v>2006</v>
      </c>
      <c r="D28" s="19" t="s">
        <v>3123</v>
      </c>
      <c r="E28" s="19" t="s">
        <v>89</v>
      </c>
      <c r="F28" s="23" t="str">
        <f>VLOOKUP(A28,AddInfo!$A:$F,3,FALSE)</f>
        <v>Placebo</v>
      </c>
      <c r="G28" s="23" t="str">
        <f>VLOOKUP(A28,AddInfo!$A:$F,4,FALSE)</f>
        <v>HXZ variant</v>
      </c>
      <c r="H28" s="23" t="s">
        <v>4544</v>
      </c>
      <c r="I28" s="23" t="s">
        <v>95</v>
      </c>
      <c r="J28" s="23" t="s">
        <v>96</v>
      </c>
      <c r="K28" s="20">
        <v>1967</v>
      </c>
      <c r="L28" s="20">
        <v>2000</v>
      </c>
      <c r="O28" s="19" t="str">
        <f>A28</f>
        <v>IdioVolQF</v>
      </c>
    </row>
    <row r="29" spans="1:15" x14ac:dyDescent="0.25">
      <c r="A29" s="19" t="s">
        <v>5200</v>
      </c>
      <c r="B29" s="19" t="s">
        <v>98</v>
      </c>
      <c r="C29" s="19">
        <v>2006</v>
      </c>
      <c r="D29" s="19" t="s">
        <v>5201</v>
      </c>
      <c r="E29" s="19" t="s">
        <v>100</v>
      </c>
      <c r="F29" s="23" t="str">
        <f>VLOOKUP(A29,AddInfo!$A:$F,3,FALSE)</f>
        <v>Predictor</v>
      </c>
      <c r="G29" s="23" t="str">
        <f>VLOOKUP(A29,AddInfo!$A:$F,4,FALSE)</f>
        <v xml:space="preserve">t=2.8 in port sort </v>
      </c>
      <c r="H29" s="23" t="s">
        <v>4544</v>
      </c>
      <c r="I29" s="23" t="s">
        <v>95</v>
      </c>
      <c r="J29" s="23" t="s">
        <v>101</v>
      </c>
      <c r="K29" s="20">
        <v>1963</v>
      </c>
      <c r="L29" s="20">
        <v>2001</v>
      </c>
      <c r="O29" s="19" t="s">
        <v>5200</v>
      </c>
    </row>
    <row r="30" spans="1:15" ht="13.9" customHeight="1" x14ac:dyDescent="0.25">
      <c r="A30" s="19" t="s">
        <v>97</v>
      </c>
      <c r="B30" s="19" t="s">
        <v>98</v>
      </c>
      <c r="C30" s="19">
        <v>2006</v>
      </c>
      <c r="D30" s="19" t="s">
        <v>99</v>
      </c>
      <c r="E30" s="19" t="s">
        <v>100</v>
      </c>
      <c r="F30" s="23" t="str">
        <f>VLOOKUP(A30,AddInfo!$A:$F,3,FALSE)</f>
        <v>Placebo</v>
      </c>
      <c r="G30" s="23" t="str">
        <f>VLOOKUP(A30,AddInfo!$A:$F,4,FALSE)</f>
        <v>t=0.6 in port sort</v>
      </c>
      <c r="H30" s="23" t="s">
        <v>4544</v>
      </c>
      <c r="I30" s="23" t="s">
        <v>95</v>
      </c>
      <c r="J30" s="23" t="s">
        <v>101</v>
      </c>
      <c r="K30" s="20">
        <v>1963</v>
      </c>
      <c r="L30" s="20">
        <v>2001</v>
      </c>
      <c r="O30" s="19" t="s">
        <v>4438</v>
      </c>
    </row>
    <row r="31" spans="1:15" x14ac:dyDescent="0.25">
      <c r="A31" s="19" t="s">
        <v>102</v>
      </c>
      <c r="B31" s="19" t="s">
        <v>103</v>
      </c>
      <c r="C31" s="19">
        <v>2005</v>
      </c>
      <c r="D31" s="19" t="s">
        <v>104</v>
      </c>
      <c r="E31" s="19" t="s">
        <v>57</v>
      </c>
      <c r="F31" s="23" t="str">
        <f>VLOOKUP(A31,AddInfo!$A:$F,3,FALSE)</f>
        <v>Predictor</v>
      </c>
      <c r="G31" s="23" t="str">
        <f>VLOOKUP(A31,AddInfo!$A:$F,4,FALSE)</f>
        <v>strong port sort but no long-short</v>
      </c>
      <c r="H31" s="23" t="s">
        <v>4544</v>
      </c>
      <c r="I31" s="23" t="s">
        <v>105</v>
      </c>
      <c r="J31" s="23" t="s">
        <v>106</v>
      </c>
      <c r="K31" s="20">
        <v>1980</v>
      </c>
      <c r="L31" s="20">
        <v>2002</v>
      </c>
      <c r="O31" s="19" t="s">
        <v>2156</v>
      </c>
    </row>
    <row r="32" spans="1:15" x14ac:dyDescent="0.25">
      <c r="A32" s="19" t="s">
        <v>107</v>
      </c>
      <c r="B32" s="19" t="s">
        <v>108</v>
      </c>
      <c r="C32" s="19">
        <v>2007</v>
      </c>
      <c r="D32" s="19" t="s">
        <v>109</v>
      </c>
      <c r="E32" s="19" t="s">
        <v>89</v>
      </c>
      <c r="F32" s="23" t="str">
        <f>VLOOKUP(A32,AddInfo!$A:$F,3,FALSE)</f>
        <v>Predictor</v>
      </c>
      <c r="G32" s="23" t="str">
        <f>VLOOKUP(A32,AddInfo!$A:$F,4,FALSE)</f>
        <v>t=4.3 in port sort</v>
      </c>
      <c r="H32" s="23" t="s">
        <v>4544</v>
      </c>
      <c r="I32" s="23" t="s">
        <v>95</v>
      </c>
      <c r="J32" s="23" t="s">
        <v>111</v>
      </c>
      <c r="K32" s="20">
        <v>1985</v>
      </c>
      <c r="L32" s="20">
        <v>2003</v>
      </c>
      <c r="O32" s="19" t="s">
        <v>2393</v>
      </c>
    </row>
    <row r="33" spans="1:15" x14ac:dyDescent="0.25">
      <c r="A33" s="19" t="s">
        <v>5176</v>
      </c>
      <c r="B33" s="19" t="s">
        <v>5177</v>
      </c>
      <c r="C33" s="19">
        <v>2007</v>
      </c>
      <c r="D33" s="19" t="s">
        <v>2921</v>
      </c>
      <c r="E33" s="19" t="s">
        <v>165</v>
      </c>
      <c r="F33" s="23" t="str">
        <f>VLOOKUP(A33,AddInfo!$A:$F,3,FALSE)</f>
        <v>Predictor</v>
      </c>
      <c r="G33" s="23" t="str">
        <f>VLOOKUP(A33,AddInfo!$A:$F,4,FALSE)</f>
        <v>p&lt;0.01 in port sort</v>
      </c>
      <c r="H33" s="23" t="s">
        <v>4544</v>
      </c>
      <c r="I33" s="23" t="s">
        <v>15</v>
      </c>
      <c r="J33" s="23" t="s">
        <v>510</v>
      </c>
      <c r="K33" s="20">
        <v>1971</v>
      </c>
      <c r="L33" s="20">
        <v>1999</v>
      </c>
      <c r="O33" s="19" t="s">
        <v>5176</v>
      </c>
    </row>
    <row r="34" spans="1:15" x14ac:dyDescent="0.25">
      <c r="A34" s="19" t="s">
        <v>3107</v>
      </c>
      <c r="B34" s="19" t="s">
        <v>114</v>
      </c>
      <c r="C34" s="19">
        <v>2010</v>
      </c>
      <c r="D34" s="19" t="s">
        <v>3126</v>
      </c>
      <c r="E34" s="19" t="s">
        <v>2204</v>
      </c>
      <c r="F34" s="23" t="str">
        <f>VLOOKUP(A34,AddInfo!$A:$F,3,FALSE)</f>
        <v>Placebo</v>
      </c>
      <c r="G34" s="23" t="str">
        <f>VLOOKUP(A34,AddInfo!$A:$F,4,FALSE)</f>
        <v>HXZ variant</v>
      </c>
      <c r="H34" s="23" t="s">
        <v>4544</v>
      </c>
      <c r="I34" s="23" t="s">
        <v>15</v>
      </c>
      <c r="J34" s="23" t="s">
        <v>384</v>
      </c>
      <c r="K34" s="20">
        <v>1976</v>
      </c>
      <c r="L34" s="20">
        <v>2005</v>
      </c>
      <c r="O34" s="19" t="s">
        <v>3107</v>
      </c>
    </row>
    <row r="35" spans="1:15" x14ac:dyDescent="0.25">
      <c r="A35" s="19" t="s">
        <v>3108</v>
      </c>
      <c r="B35" s="19" t="s">
        <v>114</v>
      </c>
      <c r="C35" s="19">
        <v>2010</v>
      </c>
      <c r="D35" s="19" t="s">
        <v>3127</v>
      </c>
      <c r="E35" s="19" t="s">
        <v>2204</v>
      </c>
      <c r="F35" s="23" t="str">
        <f>VLOOKUP(A35,AddInfo!$A:$F,3,FALSE)</f>
        <v>Placebo</v>
      </c>
      <c r="G35" s="23" t="str">
        <f>VLOOKUP(A35,AddInfo!$A:$F,4,FALSE)</f>
        <v>HXZ variant</v>
      </c>
      <c r="H35" s="23" t="s">
        <v>4544</v>
      </c>
      <c r="I35" s="23" t="s">
        <v>15</v>
      </c>
      <c r="J35" s="23" t="s">
        <v>384</v>
      </c>
      <c r="K35" s="20">
        <v>1976</v>
      </c>
      <c r="L35" s="20">
        <v>2005</v>
      </c>
      <c r="O35" s="19" t="s">
        <v>3108</v>
      </c>
    </row>
    <row r="36" spans="1:15" x14ac:dyDescent="0.25">
      <c r="A36" s="19" t="s">
        <v>119</v>
      </c>
      <c r="B36" s="19" t="s">
        <v>114</v>
      </c>
      <c r="C36" s="19">
        <v>2010</v>
      </c>
      <c r="D36" s="19" t="s">
        <v>5261</v>
      </c>
      <c r="E36" s="19" t="s">
        <v>116</v>
      </c>
      <c r="F36" s="23" t="str">
        <f>VLOOKUP(A36,AddInfo!$A:$F,3,FALSE)</f>
        <v>Predictor</v>
      </c>
      <c r="G36" s="23" t="str">
        <f>VLOOKUP(A36,AddInfo!$A:$F,4,FALSE)</f>
        <v>t=6.5 in port sort, nontraditional</v>
      </c>
      <c r="H36" s="23" t="s">
        <v>4544</v>
      </c>
      <c r="I36" s="23" t="s">
        <v>15</v>
      </c>
      <c r="J36" s="23" t="s">
        <v>117</v>
      </c>
      <c r="K36" s="20">
        <v>1976</v>
      </c>
      <c r="L36" s="20">
        <v>2005</v>
      </c>
      <c r="O36" s="19" t="s">
        <v>4439</v>
      </c>
    </row>
    <row r="37" spans="1:15" x14ac:dyDescent="0.25">
      <c r="A37" s="19" t="s">
        <v>121</v>
      </c>
      <c r="B37" s="19" t="s">
        <v>1230</v>
      </c>
      <c r="C37" s="19">
        <v>2010</v>
      </c>
      <c r="D37" s="19" t="s">
        <v>123</v>
      </c>
      <c r="E37" s="19" t="s">
        <v>89</v>
      </c>
      <c r="F37" s="23" t="str">
        <f>VLOOKUP(A37,AddInfo!$A:$F,3,FALSE)</f>
        <v>Predictor</v>
      </c>
      <c r="G37" s="23" t="str">
        <f>VLOOKUP(A37,AddInfo!$A:$F,4,FALSE)</f>
        <v xml:space="preserve">t=2.8 in port sort </v>
      </c>
      <c r="H37" s="23" t="s">
        <v>4544</v>
      </c>
      <c r="I37" s="23" t="s">
        <v>95</v>
      </c>
      <c r="J37" s="23" t="s">
        <v>96</v>
      </c>
      <c r="K37" s="20">
        <v>1962</v>
      </c>
      <c r="L37" s="20">
        <v>2005</v>
      </c>
      <c r="O37" s="19" t="s">
        <v>121</v>
      </c>
    </row>
    <row r="38" spans="1:15" x14ac:dyDescent="0.25">
      <c r="A38" s="19" t="s">
        <v>126</v>
      </c>
      <c r="B38" s="19" t="s">
        <v>122</v>
      </c>
      <c r="C38" s="19">
        <v>2015</v>
      </c>
      <c r="D38" s="19" t="s">
        <v>5262</v>
      </c>
      <c r="E38" s="19" t="s">
        <v>127</v>
      </c>
      <c r="F38" s="23" t="str">
        <f>VLOOKUP(A38,AddInfo!$A:$F,3,FALSE)</f>
        <v>Predictor</v>
      </c>
      <c r="G38" s="23" t="str">
        <f>VLOOKUP(A38,AddInfo!$A:$F,4,FALSE)</f>
        <v>t=4 in port sort</v>
      </c>
      <c r="H38" s="23" t="s">
        <v>4544</v>
      </c>
      <c r="I38" s="23" t="s">
        <v>95</v>
      </c>
      <c r="J38" s="23" t="s">
        <v>101</v>
      </c>
      <c r="K38" s="20">
        <v>1963</v>
      </c>
      <c r="L38" s="20">
        <v>2012</v>
      </c>
      <c r="O38" s="19" t="s">
        <v>4440</v>
      </c>
    </row>
    <row r="39" spans="1:15" x14ac:dyDescent="0.25">
      <c r="A39" s="19" t="s">
        <v>128</v>
      </c>
      <c r="B39" s="19" t="s">
        <v>122</v>
      </c>
      <c r="C39" s="19">
        <v>2015</v>
      </c>
      <c r="D39" s="19" t="s">
        <v>5263</v>
      </c>
      <c r="E39" s="19" t="s">
        <v>127</v>
      </c>
      <c r="F39" s="23" t="str">
        <f>VLOOKUP(A39,AddInfo!$A:$F,3,FALSE)</f>
        <v>Predictor</v>
      </c>
      <c r="G39" s="23" t="str">
        <f>VLOOKUP(A39,AddInfo!$A:$F,4,FALSE)</f>
        <v>t=4.4 in port sort</v>
      </c>
      <c r="H39" s="23" t="s">
        <v>4544</v>
      </c>
      <c r="I39" s="23" t="s">
        <v>95</v>
      </c>
      <c r="J39" s="23" t="s">
        <v>101</v>
      </c>
      <c r="K39" s="20">
        <v>1963</v>
      </c>
      <c r="L39" s="20">
        <v>2012</v>
      </c>
      <c r="O39" s="19" t="s">
        <v>4441</v>
      </c>
    </row>
    <row r="40" spans="1:15" x14ac:dyDescent="0.25">
      <c r="A40" s="19" t="s">
        <v>129</v>
      </c>
      <c r="B40" s="19" t="s">
        <v>122</v>
      </c>
      <c r="C40" s="19">
        <v>2015</v>
      </c>
      <c r="D40" s="19" t="s">
        <v>5264</v>
      </c>
      <c r="E40" s="19" t="s">
        <v>127</v>
      </c>
      <c r="F40" s="23" t="str">
        <f>VLOOKUP(A40,AddInfo!$A:$F,3,FALSE)</f>
        <v>Placebo</v>
      </c>
      <c r="G40" s="23" t="str">
        <f>VLOOKUP(A40,AddInfo!$A:$F,4,FALSE)</f>
        <v>HXZ variant</v>
      </c>
      <c r="H40" s="23" t="s">
        <v>4544</v>
      </c>
      <c r="I40" s="23" t="s">
        <v>95</v>
      </c>
      <c r="J40" s="23" t="s">
        <v>101</v>
      </c>
      <c r="K40" s="20">
        <v>1963</v>
      </c>
      <c r="L40" s="20">
        <v>2012</v>
      </c>
      <c r="O40" s="19" t="s">
        <v>4442</v>
      </c>
    </row>
    <row r="41" spans="1:15" x14ac:dyDescent="0.25">
      <c r="A41" s="19" t="s">
        <v>3116</v>
      </c>
      <c r="B41" s="19" t="s">
        <v>122</v>
      </c>
      <c r="C41" s="19">
        <v>2015</v>
      </c>
      <c r="D41" s="19" t="s">
        <v>5265</v>
      </c>
      <c r="E41" s="19" t="s">
        <v>127</v>
      </c>
      <c r="F41" s="23" t="str">
        <f>VLOOKUP(A41,AddInfo!$A:$F,3,FALSE)</f>
        <v>Placebo</v>
      </c>
      <c r="G41" s="23" t="str">
        <f>VLOOKUP(A41,AddInfo!$A:$F,4,FALSE)</f>
        <v>HXZ variant</v>
      </c>
      <c r="H41" s="23" t="s">
        <v>4544</v>
      </c>
      <c r="I41" s="23" t="s">
        <v>95</v>
      </c>
      <c r="J41" s="23" t="s">
        <v>101</v>
      </c>
      <c r="K41" s="20">
        <v>1967</v>
      </c>
      <c r="L41" s="20">
        <v>2012</v>
      </c>
      <c r="O41" s="19" t="s">
        <v>4443</v>
      </c>
    </row>
    <row r="42" spans="1:15" x14ac:dyDescent="0.25">
      <c r="A42" s="19" t="s">
        <v>130</v>
      </c>
      <c r="B42" s="19" t="s">
        <v>131</v>
      </c>
      <c r="C42" s="19">
        <v>2016</v>
      </c>
      <c r="D42" s="19" t="s">
        <v>132</v>
      </c>
      <c r="E42" s="19" t="s">
        <v>57</v>
      </c>
      <c r="F42" s="23" t="str">
        <f>VLOOKUP(A42,AddInfo!$A:$F,3,FALSE)</f>
        <v>Predictor</v>
      </c>
      <c r="G42" s="23" t="str">
        <f>VLOOKUP(A42,AddInfo!$A:$F,4,FALSE)</f>
        <v>t=3.2 in port sort</v>
      </c>
      <c r="H42" s="23" t="s">
        <v>4544</v>
      </c>
      <c r="I42" s="23" t="s">
        <v>15</v>
      </c>
      <c r="J42" s="23" t="s">
        <v>117</v>
      </c>
      <c r="K42" s="20">
        <v>1963</v>
      </c>
      <c r="L42" s="20">
        <v>2014</v>
      </c>
      <c r="O42" s="19" t="s">
        <v>2271</v>
      </c>
    </row>
    <row r="43" spans="1:15" x14ac:dyDescent="0.25">
      <c r="A43" s="19" t="s">
        <v>4965</v>
      </c>
      <c r="B43" s="19" t="s">
        <v>131</v>
      </c>
      <c r="C43" s="19">
        <v>2016</v>
      </c>
      <c r="D43" s="19" t="s">
        <v>5258</v>
      </c>
      <c r="E43" s="19" t="s">
        <v>57</v>
      </c>
      <c r="F43" s="23" t="str">
        <f>VLOOKUP(A43,AddInfo!$A:$F,3,FALSE)</f>
        <v>Placebo</v>
      </c>
      <c r="G43" s="23" t="str">
        <f>VLOOKUP(A43,AddInfo!$A:$F,4,FALSE)</f>
        <v>HXZ variant</v>
      </c>
      <c r="H43" s="23" t="s">
        <v>4544</v>
      </c>
      <c r="I43" s="23" t="s">
        <v>15</v>
      </c>
      <c r="J43" s="23" t="s">
        <v>117</v>
      </c>
      <c r="K43" s="20">
        <v>1963</v>
      </c>
      <c r="L43" s="20">
        <v>2014</v>
      </c>
      <c r="O43" s="19" t="s">
        <v>4444</v>
      </c>
    </row>
    <row r="44" spans="1:15" x14ac:dyDescent="0.25">
      <c r="A44" s="19" t="s">
        <v>4966</v>
      </c>
      <c r="B44" s="19" t="s">
        <v>131</v>
      </c>
      <c r="C44" s="19">
        <v>2016</v>
      </c>
      <c r="D44" s="19" t="s">
        <v>5259</v>
      </c>
      <c r="E44" s="19" t="s">
        <v>57</v>
      </c>
      <c r="F44" s="23" t="str">
        <f>VLOOKUP(A44,AddInfo!$A:$F,3,FALSE)</f>
        <v>Placebo</v>
      </c>
      <c r="G44" s="23" t="str">
        <f>VLOOKUP(A44,AddInfo!$A:$F,4,FALSE)</f>
        <v>HXZ variant</v>
      </c>
      <c r="H44" s="23" t="s">
        <v>4544</v>
      </c>
      <c r="I44" s="23" t="s">
        <v>15</v>
      </c>
      <c r="J44" s="23" t="s">
        <v>117</v>
      </c>
      <c r="K44" s="20">
        <v>1963</v>
      </c>
      <c r="L44" s="20">
        <v>2014</v>
      </c>
      <c r="O44" s="19" t="s">
        <v>4445</v>
      </c>
    </row>
    <row r="45" spans="1:15" x14ac:dyDescent="0.25">
      <c r="A45" s="19" t="s">
        <v>3131</v>
      </c>
      <c r="B45" s="19" t="s">
        <v>131</v>
      </c>
      <c r="C45" s="19">
        <v>2016</v>
      </c>
      <c r="D45" s="19" t="s">
        <v>4447</v>
      </c>
      <c r="E45" s="19" t="s">
        <v>57</v>
      </c>
      <c r="F45" s="23" t="str">
        <f>VLOOKUP(A45,AddInfo!$A:$F,3,FALSE)</f>
        <v>Predictor</v>
      </c>
      <c r="G45" s="23" t="str">
        <f>VLOOKUP(A45,AddInfo!$A:$F,4,FALSE)</f>
        <v>t=1.8 in port sort</v>
      </c>
      <c r="H45" s="23" t="s">
        <v>4544</v>
      </c>
      <c r="I45" s="23" t="s">
        <v>15</v>
      </c>
      <c r="J45" s="23" t="s">
        <v>117</v>
      </c>
      <c r="K45" s="20">
        <v>1963</v>
      </c>
      <c r="L45" s="20">
        <v>2014</v>
      </c>
      <c r="O45" s="19" t="s">
        <v>3131</v>
      </c>
    </row>
    <row r="46" spans="1:15" x14ac:dyDescent="0.25">
      <c r="A46" s="19" t="s">
        <v>4967</v>
      </c>
      <c r="B46" s="19" t="s">
        <v>131</v>
      </c>
      <c r="C46" s="19">
        <v>2016</v>
      </c>
      <c r="D46" s="19" t="s">
        <v>5279</v>
      </c>
      <c r="E46" s="19" t="s">
        <v>57</v>
      </c>
      <c r="F46" s="23" t="str">
        <f>VLOOKUP(A46,AddInfo!$A:$F,3,FALSE)</f>
        <v>Placebo</v>
      </c>
      <c r="G46" s="23" t="str">
        <f>VLOOKUP(A46,AddInfo!$A:$F,4,FALSE)</f>
        <v>HXZ variant</v>
      </c>
      <c r="H46" s="23" t="s">
        <v>4544</v>
      </c>
      <c r="I46" s="23" t="s">
        <v>15</v>
      </c>
      <c r="J46" s="23" t="s">
        <v>117</v>
      </c>
      <c r="K46" s="20">
        <v>1963</v>
      </c>
      <c r="L46" s="20">
        <v>2014</v>
      </c>
      <c r="O46" s="19" t="s">
        <v>4446</v>
      </c>
    </row>
    <row r="47" spans="1:15" x14ac:dyDescent="0.25">
      <c r="A47" s="19" t="s">
        <v>4968</v>
      </c>
      <c r="B47" s="19" t="s">
        <v>131</v>
      </c>
      <c r="C47" s="19">
        <v>2016</v>
      </c>
      <c r="D47" s="19" t="s">
        <v>5280</v>
      </c>
      <c r="E47" s="19" t="s">
        <v>57</v>
      </c>
      <c r="F47" s="23" t="str">
        <f>VLOOKUP(A47,AddInfo!$A:$F,3,FALSE)</f>
        <v>Placebo</v>
      </c>
      <c r="G47" s="23" t="str">
        <f>VLOOKUP(A47,AddInfo!$A:$F,4,FALSE)</f>
        <v>HXZ variant</v>
      </c>
      <c r="H47" s="23" t="s">
        <v>4544</v>
      </c>
      <c r="I47" s="23" t="s">
        <v>15</v>
      </c>
      <c r="J47" s="23" t="s">
        <v>117</v>
      </c>
      <c r="K47" s="20">
        <v>1963</v>
      </c>
      <c r="L47" s="20">
        <v>2014</v>
      </c>
      <c r="O47" s="19" t="str">
        <f>A47</f>
        <v>OperProfRDLagAT_q</v>
      </c>
    </row>
    <row r="48" spans="1:15" x14ac:dyDescent="0.25">
      <c r="A48" s="19" t="s">
        <v>135</v>
      </c>
      <c r="B48" s="19" t="s">
        <v>136</v>
      </c>
      <c r="C48" s="19">
        <v>1981</v>
      </c>
      <c r="D48" s="19" t="s">
        <v>135</v>
      </c>
      <c r="E48" s="19" t="s">
        <v>57</v>
      </c>
      <c r="F48" s="23" t="str">
        <f>VLOOKUP(A48,AddInfo!$A:$F,3,FALSE)</f>
        <v>Predictor</v>
      </c>
      <c r="G48" s="23" t="str">
        <f>VLOOKUP(A48,AddInfo!$A:$F,4,FALSE)</f>
        <v>t=3.1 in long-short</v>
      </c>
      <c r="H48" s="23" t="s">
        <v>4544</v>
      </c>
      <c r="I48" s="23" t="s">
        <v>95</v>
      </c>
      <c r="J48" s="23" t="s">
        <v>139</v>
      </c>
      <c r="K48" s="20">
        <v>1926</v>
      </c>
      <c r="L48" s="20">
        <v>1975</v>
      </c>
      <c r="O48" s="19" t="s">
        <v>135</v>
      </c>
    </row>
    <row r="49" spans="1:15" x14ac:dyDescent="0.25">
      <c r="A49" s="19" t="s">
        <v>140</v>
      </c>
      <c r="B49" s="19" t="s">
        <v>141</v>
      </c>
      <c r="C49" s="19">
        <v>1996</v>
      </c>
      <c r="D49" s="19" t="s">
        <v>142</v>
      </c>
      <c r="E49" s="19" t="s">
        <v>143</v>
      </c>
      <c r="F49" s="23" t="str">
        <f>VLOOKUP(A49,AddInfo!$A:$F,3,FALSE)</f>
        <v>Predictor</v>
      </c>
      <c r="G49" s="23" t="str">
        <f>VLOOKUP(A49,AddInfo!$A:$F,4,FALSE)</f>
        <v>t=2.5 in mv reg</v>
      </c>
      <c r="H49" s="23" t="s">
        <v>4544</v>
      </c>
      <c r="I49" s="23" t="s">
        <v>15</v>
      </c>
      <c r="J49" s="23" t="s">
        <v>147</v>
      </c>
      <c r="K49" s="20">
        <v>1979</v>
      </c>
      <c r="L49" s="20">
        <v>1991</v>
      </c>
      <c r="O49" s="19" t="s">
        <v>2413</v>
      </c>
    </row>
    <row r="50" spans="1:15" x14ac:dyDescent="0.25">
      <c r="A50" s="19" t="s">
        <v>3099</v>
      </c>
      <c r="B50" s="19" t="s">
        <v>141</v>
      </c>
      <c r="C50" s="19">
        <v>1996</v>
      </c>
      <c r="D50" s="19" t="s">
        <v>4397</v>
      </c>
      <c r="E50" s="19" t="s">
        <v>143</v>
      </c>
      <c r="F50" s="23" t="str">
        <f>VLOOKUP(A50,AddInfo!$A:$F,3,FALSE)</f>
        <v>Placebo</v>
      </c>
      <c r="G50" s="23" t="str">
        <f>VLOOKUP(A50,AddInfo!$A:$F,4,FALSE)</f>
        <v>HXZ variant</v>
      </c>
      <c r="H50" s="23" t="s">
        <v>4544</v>
      </c>
      <c r="I50" s="23" t="s">
        <v>15</v>
      </c>
      <c r="J50" s="23" t="s">
        <v>147</v>
      </c>
      <c r="K50" s="20">
        <v>1979</v>
      </c>
      <c r="L50" s="20">
        <v>1991</v>
      </c>
      <c r="O50" s="19" t="s">
        <v>4448</v>
      </c>
    </row>
    <row r="51" spans="1:15" x14ac:dyDescent="0.25">
      <c r="A51" s="19" t="s">
        <v>149</v>
      </c>
      <c r="B51" s="19" t="s">
        <v>150</v>
      </c>
      <c r="C51" s="19">
        <v>2002</v>
      </c>
      <c r="D51" s="19" t="s">
        <v>151</v>
      </c>
      <c r="E51" s="19" t="s">
        <v>89</v>
      </c>
      <c r="F51" s="23" t="str">
        <f>VLOOKUP(A51,AddInfo!$A:$F,3,FALSE)</f>
        <v>Predictor</v>
      </c>
      <c r="G51" s="23" t="str">
        <f>VLOOKUP(A51,AddInfo!$A:$F,4,FALSE)</f>
        <v>t=3.2 in port sort nonstandard data</v>
      </c>
      <c r="H51" s="23" t="s">
        <v>5035</v>
      </c>
      <c r="I51" s="23" t="s">
        <v>152</v>
      </c>
      <c r="J51" s="23" t="s">
        <v>153</v>
      </c>
      <c r="K51" s="20">
        <v>1985</v>
      </c>
      <c r="L51" s="20">
        <v>1997</v>
      </c>
      <c r="O51" s="19" t="s">
        <v>149</v>
      </c>
    </row>
    <row r="52" spans="1:15" x14ac:dyDescent="0.25">
      <c r="A52" s="19" t="s">
        <v>4952</v>
      </c>
      <c r="B52" s="19" t="s">
        <v>150</v>
      </c>
      <c r="C52" s="19">
        <v>2002</v>
      </c>
      <c r="D52" s="19" t="s">
        <v>156</v>
      </c>
      <c r="E52" s="19" t="s">
        <v>89</v>
      </c>
      <c r="F52" s="23" t="str">
        <f>VLOOKUP(A52,AddInfo!$A:$F,3,FALSE)</f>
        <v>Predictor</v>
      </c>
      <c r="G52" s="23" t="str">
        <f>VLOOKUP(A52,AddInfo!$A:$F,4,FALSE)</f>
        <v>t&gt;8 in 3-day event study</v>
      </c>
      <c r="H52" s="23" t="s">
        <v>5035</v>
      </c>
      <c r="I52" s="23" t="s">
        <v>152</v>
      </c>
      <c r="J52" s="23" t="s">
        <v>158</v>
      </c>
      <c r="K52" s="20">
        <v>1985</v>
      </c>
      <c r="L52" s="20">
        <v>1997</v>
      </c>
      <c r="O52" s="19" t="s">
        <v>4952</v>
      </c>
    </row>
    <row r="53" spans="1:15" x14ac:dyDescent="0.25">
      <c r="A53" s="19" t="s">
        <v>4951</v>
      </c>
      <c r="B53" s="19" t="s">
        <v>150</v>
      </c>
      <c r="C53" s="19">
        <v>2002</v>
      </c>
      <c r="D53" s="19" t="s">
        <v>160</v>
      </c>
      <c r="E53" s="19" t="s">
        <v>89</v>
      </c>
      <c r="F53" s="23" t="str">
        <f>VLOOKUP(A53,AddInfo!$A:$F,3,FALSE)</f>
        <v>Predictor</v>
      </c>
      <c r="G53" s="23" t="str">
        <f>VLOOKUP(A53,AddInfo!$A:$F,4,FALSE)</f>
        <v>t&gt;8 in 3-day event study</v>
      </c>
      <c r="H53" s="23" t="s">
        <v>5035</v>
      </c>
      <c r="I53" s="23" t="s">
        <v>152</v>
      </c>
      <c r="J53" s="23" t="s">
        <v>158</v>
      </c>
      <c r="K53" s="20">
        <v>1985</v>
      </c>
      <c r="L53" s="20">
        <v>1997</v>
      </c>
      <c r="O53" s="19" t="s">
        <v>4951</v>
      </c>
    </row>
    <row r="54" spans="1:15" x14ac:dyDescent="0.25">
      <c r="A54" s="19" t="s">
        <v>161</v>
      </c>
      <c r="B54" s="19" t="s">
        <v>162</v>
      </c>
      <c r="C54" s="19">
        <v>1984</v>
      </c>
      <c r="D54" s="19" t="s">
        <v>4396</v>
      </c>
      <c r="E54" s="19" t="s">
        <v>57</v>
      </c>
      <c r="F54" s="23" t="str">
        <f>VLOOKUP(A54,AddInfo!$A:$F,3,FALSE)</f>
        <v>Predictor</v>
      </c>
      <c r="G54" s="23" t="str">
        <f>VLOOKUP(A54,AddInfo!$A:$F,4,FALSE)</f>
        <v>t=2.5 in reg nonstandard data</v>
      </c>
      <c r="H54" s="23" t="s">
        <v>4544</v>
      </c>
      <c r="I54" s="23" t="s">
        <v>165</v>
      </c>
      <c r="J54" s="23" t="s">
        <v>4283</v>
      </c>
      <c r="K54" s="20">
        <v>1931</v>
      </c>
      <c r="L54" s="20">
        <v>1980</v>
      </c>
      <c r="O54" s="19" t="s">
        <v>161</v>
      </c>
    </row>
    <row r="55" spans="1:15" x14ac:dyDescent="0.25">
      <c r="A55" s="19" t="s">
        <v>166</v>
      </c>
      <c r="B55" s="19" t="s">
        <v>167</v>
      </c>
      <c r="C55" s="19">
        <v>2004</v>
      </c>
      <c r="D55" s="19" t="s">
        <v>168</v>
      </c>
      <c r="E55" s="19" t="s">
        <v>169</v>
      </c>
      <c r="F55" s="23" t="str">
        <f>VLOOKUP(A55,AddInfo!$A:$F,3,FALSE)</f>
        <v>Predictor</v>
      </c>
      <c r="G55" s="23" t="str">
        <f>VLOOKUP(A55,AddInfo!$A:$F,4,FALSE)</f>
        <v>p-val &lt; 0.001 in port sort</v>
      </c>
      <c r="H55" s="23" t="s">
        <v>5035</v>
      </c>
      <c r="I55" s="23" t="s">
        <v>152</v>
      </c>
      <c r="J55" s="23" t="s">
        <v>158</v>
      </c>
      <c r="K55" s="20">
        <v>1981</v>
      </c>
      <c r="L55" s="20">
        <v>1996</v>
      </c>
      <c r="O55" s="19" t="s">
        <v>2330</v>
      </c>
    </row>
    <row r="56" spans="1:15" x14ac:dyDescent="0.25">
      <c r="A56" s="19" t="s">
        <v>172</v>
      </c>
      <c r="B56" s="19" t="s">
        <v>173</v>
      </c>
      <c r="C56" s="19">
        <v>2004</v>
      </c>
      <c r="D56" s="19" t="s">
        <v>174</v>
      </c>
      <c r="E56" s="19" t="s">
        <v>175</v>
      </c>
      <c r="F56" s="23" t="str">
        <f>VLOOKUP(A56,AddInfo!$A:$F,3,FALSE)</f>
        <v>Predictor</v>
      </c>
      <c r="G56" s="23" t="str">
        <f>VLOOKUP(A56,AddInfo!$A:$F,4,FALSE)</f>
        <v>t=5.5 in long-short</v>
      </c>
      <c r="H56" s="23" t="s">
        <v>5035</v>
      </c>
      <c r="I56" s="23" t="s">
        <v>15</v>
      </c>
      <c r="J56" s="23" t="s">
        <v>147</v>
      </c>
      <c r="K56" s="20">
        <v>1980</v>
      </c>
      <c r="L56" s="20">
        <v>1998</v>
      </c>
      <c r="O56" s="19" t="s">
        <v>172</v>
      </c>
    </row>
    <row r="57" spans="1:15" x14ac:dyDescent="0.25">
      <c r="A57" s="19" t="s">
        <v>177</v>
      </c>
      <c r="B57" s="19" t="s">
        <v>178</v>
      </c>
      <c r="C57" s="19">
        <v>1977</v>
      </c>
      <c r="D57" s="19" t="s">
        <v>179</v>
      </c>
      <c r="E57" s="19" t="s">
        <v>89</v>
      </c>
      <c r="F57" s="23" t="str">
        <f>VLOOKUP(A57,AddInfo!$A:$F,3,FALSE)</f>
        <v>Predictor</v>
      </c>
      <c r="G57" s="23" t="str">
        <f>VLOOKUP(A57,AddInfo!$A:$F,4,FALSE)</f>
        <v>monotonic port sort but no LS</v>
      </c>
      <c r="H57" s="23" t="s">
        <v>4544</v>
      </c>
      <c r="I57" s="23" t="s">
        <v>95</v>
      </c>
      <c r="J57" s="23" t="s">
        <v>147</v>
      </c>
      <c r="K57" s="20">
        <v>1957</v>
      </c>
      <c r="L57" s="20">
        <v>1971</v>
      </c>
      <c r="O57" s="19" t="s">
        <v>177</v>
      </c>
    </row>
    <row r="58" spans="1:15" x14ac:dyDescent="0.25">
      <c r="A58" s="19" t="s">
        <v>3082</v>
      </c>
      <c r="B58" s="19" t="s">
        <v>178</v>
      </c>
      <c r="C58" s="19">
        <v>1977</v>
      </c>
      <c r="D58" s="19" t="s">
        <v>179</v>
      </c>
      <c r="E58" s="19" t="s">
        <v>89</v>
      </c>
      <c r="F58" s="23" t="str">
        <f>VLOOKUP(A58,AddInfo!$A:$F,3,FALSE)</f>
        <v>Placebo</v>
      </c>
      <c r="G58" s="23" t="str">
        <f>VLOOKUP(A58,AddInfo!$A:$F,4,FALSE)</f>
        <v>HXZ variant</v>
      </c>
      <c r="H58" s="23" t="s">
        <v>4544</v>
      </c>
      <c r="I58" s="23" t="s">
        <v>95</v>
      </c>
      <c r="J58" s="23" t="s">
        <v>147</v>
      </c>
      <c r="K58" s="20">
        <v>1963</v>
      </c>
      <c r="L58" s="20">
        <v>1971</v>
      </c>
      <c r="O58" s="19" t="s">
        <v>3082</v>
      </c>
    </row>
    <row r="59" spans="1:15" x14ac:dyDescent="0.25">
      <c r="A59" s="19" t="s">
        <v>183</v>
      </c>
      <c r="B59" s="19" t="s">
        <v>184</v>
      </c>
      <c r="C59" s="19">
        <v>2014</v>
      </c>
      <c r="D59" s="19" t="s">
        <v>185</v>
      </c>
      <c r="E59" s="19" t="s">
        <v>186</v>
      </c>
      <c r="F59" s="23" t="str">
        <f>VLOOKUP(A59,AddInfo!$A:$F,3,FALSE)</f>
        <v>Predictor</v>
      </c>
      <c r="G59" s="23" t="str">
        <f>VLOOKUP(A59,AddInfo!$A:$F,4,FALSE)</f>
        <v>t=5.8 in port sort</v>
      </c>
      <c r="H59" s="23" t="s">
        <v>4544</v>
      </c>
      <c r="I59" s="23" t="s">
        <v>165</v>
      </c>
      <c r="J59" s="23" t="s">
        <v>188</v>
      </c>
      <c r="K59" s="20">
        <v>1965</v>
      </c>
      <c r="L59" s="20">
        <v>2010</v>
      </c>
      <c r="O59" s="19" t="s">
        <v>2238</v>
      </c>
    </row>
    <row r="60" spans="1:15" x14ac:dyDescent="0.25">
      <c r="A60" s="19" t="s">
        <v>3132</v>
      </c>
      <c r="B60" s="19" t="s">
        <v>3173</v>
      </c>
      <c r="C60" s="19">
        <v>2012</v>
      </c>
      <c r="D60" s="19" t="s">
        <v>857</v>
      </c>
      <c r="E60" s="19" t="s">
        <v>100</v>
      </c>
      <c r="F60" s="23" t="str">
        <f>VLOOKUP(A60,AddInfo!$A:$F,3,FALSE)</f>
        <v>Predictor</v>
      </c>
      <c r="G60" s="23" t="str">
        <f>VLOOKUP(A60,AddInfo!$A:$F,4,FALSE)</f>
        <v>t=6.6 in port sort</v>
      </c>
      <c r="H60" s="23" t="s">
        <v>4544</v>
      </c>
      <c r="I60" s="23" t="s">
        <v>15</v>
      </c>
      <c r="J60" s="23" t="s">
        <v>117</v>
      </c>
      <c r="K60" s="20">
        <v>1965</v>
      </c>
      <c r="L60" s="20">
        <v>2009</v>
      </c>
      <c r="O60" s="19" t="s">
        <v>4449</v>
      </c>
    </row>
    <row r="61" spans="1:15" x14ac:dyDescent="0.25">
      <c r="A61" s="19" t="s">
        <v>193</v>
      </c>
      <c r="B61" s="19" t="s">
        <v>190</v>
      </c>
      <c r="C61" s="19">
        <v>2014</v>
      </c>
      <c r="D61" s="19" t="s">
        <v>194</v>
      </c>
      <c r="E61" s="19" t="s">
        <v>192</v>
      </c>
      <c r="F61" s="23" t="str">
        <f>VLOOKUP(A61,AddInfo!$A:$F,3,FALSE)</f>
        <v>Placebo</v>
      </c>
      <c r="G61" s="23" t="str">
        <f>VLOOKUP(A61,AddInfo!$A:$F,4,FALSE)</f>
        <v>not studied for predictability</v>
      </c>
      <c r="H61" s="23" t="s">
        <v>4544</v>
      </c>
      <c r="I61" s="23" t="s">
        <v>15</v>
      </c>
      <c r="J61" s="23" t="s">
        <v>188</v>
      </c>
      <c r="K61" s="20">
        <v>1975</v>
      </c>
      <c r="L61" s="20">
        <v>2010</v>
      </c>
      <c r="O61" s="19" t="s">
        <v>193</v>
      </c>
    </row>
    <row r="62" spans="1:15" x14ac:dyDescent="0.25">
      <c r="A62" s="19" t="s">
        <v>189</v>
      </c>
      <c r="B62" s="19" t="s">
        <v>190</v>
      </c>
      <c r="C62" s="19">
        <v>2014</v>
      </c>
      <c r="D62" s="19" t="s">
        <v>191</v>
      </c>
      <c r="E62" s="19" t="s">
        <v>192</v>
      </c>
      <c r="F62" s="23" t="str">
        <f>VLOOKUP(A62,AddInfo!$A:$F,3,FALSE)</f>
        <v>Predictor</v>
      </c>
      <c r="G62" s="23" t="str">
        <f>VLOOKUP(A62,AddInfo!$A:$F,4,FALSE)</f>
        <v>t=2.0 in port sort</v>
      </c>
      <c r="H62" s="23" t="s">
        <v>4544</v>
      </c>
      <c r="I62" s="23" t="s">
        <v>15</v>
      </c>
      <c r="J62" s="23" t="s">
        <v>188</v>
      </c>
      <c r="K62" s="20">
        <v>1975</v>
      </c>
      <c r="L62" s="20">
        <v>2010</v>
      </c>
      <c r="O62" s="19" t="s">
        <v>189</v>
      </c>
    </row>
    <row r="63" spans="1:15" x14ac:dyDescent="0.25">
      <c r="A63" s="19" t="s">
        <v>196</v>
      </c>
      <c r="B63" s="19" t="s">
        <v>197</v>
      </c>
      <c r="C63" s="19">
        <v>1988</v>
      </c>
      <c r="D63" s="19" t="s">
        <v>198</v>
      </c>
      <c r="E63" s="19" t="s">
        <v>57</v>
      </c>
      <c r="F63" s="23" t="str">
        <f>VLOOKUP(A63,AddInfo!$A:$F,3,FALSE)</f>
        <v>Predictor</v>
      </c>
      <c r="G63" s="23" t="str">
        <f>VLOOKUP(A63,AddInfo!$A:$F,4,FALSE)</f>
        <v>t=3.9 in regression</v>
      </c>
      <c r="H63" s="23" t="s">
        <v>4544</v>
      </c>
      <c r="I63" s="23" t="s">
        <v>95</v>
      </c>
      <c r="J63" s="23" t="s">
        <v>201</v>
      </c>
      <c r="K63" s="20">
        <v>1952</v>
      </c>
      <c r="L63" s="20">
        <v>1981</v>
      </c>
      <c r="O63" s="19" t="s">
        <v>196</v>
      </c>
    </row>
    <row r="64" spans="1:15" x14ac:dyDescent="0.25">
      <c r="A64" s="19" t="s">
        <v>3083</v>
      </c>
      <c r="B64" s="19" t="s">
        <v>197</v>
      </c>
      <c r="C64" s="19">
        <v>1988</v>
      </c>
      <c r="D64" s="19" t="s">
        <v>4398</v>
      </c>
      <c r="E64" s="19" t="s">
        <v>57</v>
      </c>
      <c r="F64" s="23" t="str">
        <f>VLOOKUP(A64,AddInfo!$A:$F,3,FALSE)</f>
        <v>Placebo</v>
      </c>
      <c r="G64" s="23" t="str">
        <f>VLOOKUP(A64,AddInfo!$A:$F,4,FALSE)</f>
        <v>HXZ variant</v>
      </c>
      <c r="H64" s="23" t="s">
        <v>4544</v>
      </c>
      <c r="I64" s="23" t="s">
        <v>95</v>
      </c>
      <c r="J64" s="23" t="s">
        <v>201</v>
      </c>
      <c r="K64" s="20">
        <v>1952</v>
      </c>
      <c r="L64" s="20">
        <v>1981</v>
      </c>
      <c r="O64" s="19" t="s">
        <v>4450</v>
      </c>
    </row>
    <row r="65" spans="1:15" x14ac:dyDescent="0.25">
      <c r="A65" s="19" t="s">
        <v>5083</v>
      </c>
      <c r="B65" s="19" t="s">
        <v>203</v>
      </c>
      <c r="C65" s="19">
        <v>2011</v>
      </c>
      <c r="D65" s="19" t="s">
        <v>5085</v>
      </c>
      <c r="E65" s="19" t="s">
        <v>204</v>
      </c>
      <c r="F65" s="23" t="str">
        <f>VLOOKUP(A65,AddInfo!$A:$F,3,FALSE)</f>
        <v>Predictor</v>
      </c>
      <c r="G65" s="23" t="str">
        <f>VLOOKUP(A65,AddInfo!$A:$F,4,FALSE)</f>
        <v>t=8 in long-short ff3+ alpha</v>
      </c>
      <c r="H65" s="23" t="s">
        <v>4544</v>
      </c>
      <c r="I65" s="23" t="s">
        <v>95</v>
      </c>
      <c r="J65" s="23" t="s">
        <v>111</v>
      </c>
      <c r="K65" s="20">
        <v>1930</v>
      </c>
      <c r="L65" s="20">
        <v>2009</v>
      </c>
      <c r="O65" s="19" t="s">
        <v>5084</v>
      </c>
    </row>
    <row r="66" spans="1:15" x14ac:dyDescent="0.25">
      <c r="A66" s="19" t="s">
        <v>205</v>
      </c>
      <c r="B66" s="19" t="s">
        <v>203</v>
      </c>
      <c r="C66" s="19">
        <v>2011</v>
      </c>
      <c r="D66" s="19" t="s">
        <v>206</v>
      </c>
      <c r="E66" s="19" t="s">
        <v>204</v>
      </c>
      <c r="F66" s="23" t="str">
        <f>VLOOKUP(A66,AddInfo!$A:$F,3,FALSE)</f>
        <v>Placebo</v>
      </c>
      <c r="G66" s="23" t="str">
        <f>VLOOKUP(A66,AddInfo!$A:$F,4,FALSE)</f>
        <v>HXZ variant</v>
      </c>
      <c r="H66" s="23" t="s">
        <v>4544</v>
      </c>
      <c r="I66" s="23" t="s">
        <v>95</v>
      </c>
      <c r="J66" s="23" t="s">
        <v>111</v>
      </c>
      <c r="K66" s="20">
        <v>1930</v>
      </c>
      <c r="L66" s="20">
        <v>2009</v>
      </c>
      <c r="O66" s="19" t="s">
        <v>4451</v>
      </c>
    </row>
    <row r="67" spans="1:15" x14ac:dyDescent="0.25">
      <c r="A67" s="19" t="s">
        <v>95</v>
      </c>
      <c r="B67" s="19" t="s">
        <v>207</v>
      </c>
      <c r="C67" s="19">
        <v>1972</v>
      </c>
      <c r="D67" s="19" t="s">
        <v>95</v>
      </c>
      <c r="E67" s="19" t="s">
        <v>89</v>
      </c>
      <c r="F67" s="23" t="str">
        <f>VLOOKUP(A67,AddInfo!$A:$F,3,FALSE)</f>
        <v>Predictor</v>
      </c>
      <c r="G67" s="23" t="str">
        <f>VLOOKUP(A67,AddInfo!$A:$F,4,FALSE)</f>
        <v>t=3 in regressions</v>
      </c>
      <c r="H67" s="23" t="s">
        <v>4544</v>
      </c>
      <c r="I67" s="23" t="s">
        <v>95</v>
      </c>
      <c r="J67" s="23" t="s">
        <v>20</v>
      </c>
      <c r="K67" s="20">
        <v>1932</v>
      </c>
      <c r="L67" s="20">
        <v>1971</v>
      </c>
      <c r="O67" s="19" t="s">
        <v>95</v>
      </c>
    </row>
    <row r="68" spans="1:15" x14ac:dyDescent="0.25">
      <c r="A68" s="19" t="s">
        <v>208</v>
      </c>
      <c r="B68" s="19" t="s">
        <v>209</v>
      </c>
      <c r="C68" s="19">
        <v>2007</v>
      </c>
      <c r="D68" s="19" t="s">
        <v>210</v>
      </c>
      <c r="E68" s="19" t="s">
        <v>89</v>
      </c>
      <c r="F68" s="23" t="str">
        <f>VLOOKUP(A68,AddInfo!$A:$F,3,FALSE)</f>
        <v>Predictor</v>
      </c>
      <c r="G68" s="23" t="str">
        <f>VLOOKUP(A68,AddInfo!$A:$F,4,FALSE)</f>
        <v>t=2.8 in conservative LS,  strong port sort</v>
      </c>
      <c r="H68" s="23" t="s">
        <v>4544</v>
      </c>
      <c r="I68" s="23" t="s">
        <v>95</v>
      </c>
      <c r="J68" s="23" t="s">
        <v>147</v>
      </c>
      <c r="K68" s="20">
        <v>1984</v>
      </c>
      <c r="L68" s="20">
        <v>2003</v>
      </c>
      <c r="O68" s="19" t="s">
        <v>2414</v>
      </c>
    </row>
    <row r="69" spans="1:15" x14ac:dyDescent="0.25">
      <c r="A69" s="19" t="s">
        <v>3090</v>
      </c>
      <c r="B69" s="19" t="s">
        <v>209</v>
      </c>
      <c r="C69" s="19">
        <v>2007</v>
      </c>
      <c r="D69" s="19" t="s">
        <v>4399</v>
      </c>
      <c r="E69" s="19" t="s">
        <v>89</v>
      </c>
      <c r="F69" s="23" t="str">
        <f>VLOOKUP(A69,AddInfo!$A:$F,3,FALSE)</f>
        <v>Placebo</v>
      </c>
      <c r="G69" s="23" t="str">
        <f>VLOOKUP(A69,AddInfo!$A:$F,4,FALSE)</f>
        <v>HXZ variant</v>
      </c>
      <c r="H69" s="23" t="s">
        <v>4544</v>
      </c>
      <c r="I69" s="23" t="s">
        <v>95</v>
      </c>
      <c r="J69" s="23" t="s">
        <v>147</v>
      </c>
      <c r="K69" s="20">
        <v>1984</v>
      </c>
      <c r="L69" s="20">
        <v>2003</v>
      </c>
      <c r="O69" s="19" t="s">
        <v>4452</v>
      </c>
    </row>
    <row r="70" spans="1:15" x14ac:dyDescent="0.25">
      <c r="A70" s="19" t="s">
        <v>212</v>
      </c>
      <c r="B70" s="19" t="s">
        <v>209</v>
      </c>
      <c r="C70" s="19">
        <v>2007</v>
      </c>
      <c r="D70" s="19" t="s">
        <v>213</v>
      </c>
      <c r="E70" s="19" t="s">
        <v>89</v>
      </c>
      <c r="F70" s="23" t="str">
        <f>VLOOKUP(A70,AddInfo!$A:$F,3,FALSE)</f>
        <v>Predictor</v>
      </c>
      <c r="G70" s="23" t="str">
        <f>VLOOKUP(A70,AddInfo!$A:$F,4,FALSE)</f>
        <v>t=3.9 in conservative LS,  strong port sort</v>
      </c>
      <c r="H70" s="23" t="s">
        <v>4544</v>
      </c>
      <c r="I70" s="23" t="s">
        <v>95</v>
      </c>
      <c r="J70" s="23" t="s">
        <v>147</v>
      </c>
      <c r="K70" s="20">
        <v>1984</v>
      </c>
      <c r="L70" s="20">
        <v>2003</v>
      </c>
      <c r="O70" s="19" t="s">
        <v>2415</v>
      </c>
    </row>
    <row r="71" spans="1:15" x14ac:dyDescent="0.25">
      <c r="A71" s="19" t="s">
        <v>3092</v>
      </c>
      <c r="B71" s="19" t="s">
        <v>209</v>
      </c>
      <c r="C71" s="19">
        <v>2007</v>
      </c>
      <c r="D71" s="19" t="s">
        <v>4400</v>
      </c>
      <c r="E71" s="19" t="s">
        <v>89</v>
      </c>
      <c r="F71" s="23" t="str">
        <f>VLOOKUP(A71,AddInfo!$A:$F,3,FALSE)</f>
        <v>Placebo</v>
      </c>
      <c r="G71" s="23" t="str">
        <f>VLOOKUP(A71,AddInfo!$A:$F,4,FALSE)</f>
        <v>HXZ variant</v>
      </c>
      <c r="H71" s="23" t="s">
        <v>4544</v>
      </c>
      <c r="I71" s="23" t="s">
        <v>95</v>
      </c>
      <c r="J71" s="23" t="s">
        <v>147</v>
      </c>
      <c r="K71" s="20">
        <v>1984</v>
      </c>
      <c r="L71" s="20">
        <v>2003</v>
      </c>
      <c r="O71" s="19" t="s">
        <v>4453</v>
      </c>
    </row>
    <row r="72" spans="1:15" x14ac:dyDescent="0.25">
      <c r="A72" s="19" t="s">
        <v>215</v>
      </c>
      <c r="B72" s="19" t="s">
        <v>5286</v>
      </c>
      <c r="C72" s="19">
        <v>2006</v>
      </c>
      <c r="D72" s="19" t="s">
        <v>216</v>
      </c>
      <c r="E72" s="19" t="s">
        <v>116</v>
      </c>
      <c r="F72" s="23" t="str">
        <f>VLOOKUP(A72,AddInfo!$A:$F,3,FALSE)</f>
        <v>Predictor</v>
      </c>
      <c r="G72" s="23" t="str">
        <f>VLOOKUP(A72,AddInfo!$A:$F,4,FALSE)</f>
        <v xml:space="preserve">t=6.9 in port sort </v>
      </c>
      <c r="H72" s="23" t="s">
        <v>4544</v>
      </c>
      <c r="I72" s="23" t="s">
        <v>15</v>
      </c>
      <c r="J72" s="23" t="s">
        <v>218</v>
      </c>
      <c r="K72" s="20">
        <v>1971</v>
      </c>
      <c r="L72" s="20">
        <v>2000</v>
      </c>
      <c r="O72" s="19" t="s">
        <v>2207</v>
      </c>
    </row>
    <row r="73" spans="1:15" x14ac:dyDescent="0.25">
      <c r="A73" s="19" t="s">
        <v>219</v>
      </c>
      <c r="B73" s="19" t="s">
        <v>5286</v>
      </c>
      <c r="C73" s="19">
        <v>2006</v>
      </c>
      <c r="D73" s="19" t="s">
        <v>220</v>
      </c>
      <c r="E73" s="19" t="s">
        <v>116</v>
      </c>
      <c r="F73" s="23" t="str">
        <f>VLOOKUP(A73,AddInfo!$A:$F,3,FALSE)</f>
        <v>Predictor</v>
      </c>
      <c r="G73" s="23" t="str">
        <f>VLOOKUP(A73,AddInfo!$A:$F,4,FALSE)</f>
        <v xml:space="preserve">t=3.8 in port sort </v>
      </c>
      <c r="H73" s="23" t="s">
        <v>4544</v>
      </c>
      <c r="I73" s="23" t="s">
        <v>15</v>
      </c>
      <c r="J73" s="23" t="s">
        <v>218</v>
      </c>
      <c r="K73" s="20">
        <v>1971</v>
      </c>
      <c r="L73" s="20">
        <v>2000</v>
      </c>
      <c r="O73" s="19" t="s">
        <v>2208</v>
      </c>
    </row>
    <row r="74" spans="1:15" x14ac:dyDescent="0.25">
      <c r="A74" s="19" t="s">
        <v>222</v>
      </c>
      <c r="B74" s="19" t="s">
        <v>5286</v>
      </c>
      <c r="C74" s="19">
        <v>2006</v>
      </c>
      <c r="D74" s="19" t="s">
        <v>223</v>
      </c>
      <c r="E74" s="19" t="s">
        <v>116</v>
      </c>
      <c r="F74" s="23" t="str">
        <f>VLOOKUP(A74,AddInfo!$A:$F,3,FALSE)</f>
        <v>Predictor</v>
      </c>
      <c r="G74" s="23" t="str">
        <f>VLOOKUP(A74,AddInfo!$A:$F,4,FALSE)</f>
        <v>t=5.7 in port sort</v>
      </c>
      <c r="H74" s="23" t="s">
        <v>4544</v>
      </c>
      <c r="I74" s="23" t="s">
        <v>15</v>
      </c>
      <c r="J74" s="23" t="s">
        <v>218</v>
      </c>
      <c r="K74" s="20">
        <v>1971</v>
      </c>
      <c r="L74" s="20">
        <v>2000</v>
      </c>
      <c r="O74" s="19" t="s">
        <v>2209</v>
      </c>
    </row>
    <row r="75" spans="1:15" x14ac:dyDescent="0.25">
      <c r="A75" s="19" t="s">
        <v>226</v>
      </c>
      <c r="B75" s="19" t="s">
        <v>5285</v>
      </c>
      <c r="C75" s="19">
        <v>1998</v>
      </c>
      <c r="D75" s="19" t="s">
        <v>227</v>
      </c>
      <c r="E75" s="19" t="s">
        <v>57</v>
      </c>
      <c r="F75" s="23" t="str">
        <f>VLOOKUP(A75,AddInfo!$A:$F,3,FALSE)</f>
        <v>Predictor</v>
      </c>
      <c r="G75" s="23" t="str">
        <f>VLOOKUP(A75,AddInfo!$A:$F,4,FALSE)</f>
        <v>t=2.9 in regression</v>
      </c>
      <c r="H75" s="23" t="s">
        <v>4544</v>
      </c>
      <c r="I75" s="23" t="s">
        <v>58</v>
      </c>
      <c r="J75" s="23" t="s">
        <v>228</v>
      </c>
      <c r="K75" s="20">
        <v>1966</v>
      </c>
      <c r="L75" s="20">
        <v>1995</v>
      </c>
      <c r="O75" s="19" t="s">
        <v>2449</v>
      </c>
    </row>
    <row r="76" spans="1:15" x14ac:dyDescent="0.25">
      <c r="A76" s="19" t="s">
        <v>230</v>
      </c>
      <c r="B76" s="19" t="s">
        <v>231</v>
      </c>
      <c r="C76" s="19">
        <v>2007</v>
      </c>
      <c r="D76" s="19" t="s">
        <v>232</v>
      </c>
      <c r="E76" s="19" t="s">
        <v>233</v>
      </c>
      <c r="F76" s="23" t="str">
        <f>VLOOKUP(A76,AddInfo!$A:$F,3,FALSE)</f>
        <v>Placebo</v>
      </c>
      <c r="G76" s="23" t="str">
        <f>VLOOKUP(A76,AddInfo!$A:$F,4,FALSE)</f>
        <v>t=0.9 in port sort</v>
      </c>
      <c r="H76" s="23" t="s">
        <v>4544</v>
      </c>
      <c r="I76" s="23" t="s">
        <v>15</v>
      </c>
      <c r="J76" s="23" t="s">
        <v>117</v>
      </c>
      <c r="K76" s="20">
        <v>1970</v>
      </c>
      <c r="L76" s="20">
        <v>2005</v>
      </c>
      <c r="O76" s="19" t="s">
        <v>4454</v>
      </c>
    </row>
    <row r="77" spans="1:15" x14ac:dyDescent="0.25">
      <c r="A77" s="19" t="s">
        <v>234</v>
      </c>
      <c r="B77" s="19" t="s">
        <v>235</v>
      </c>
      <c r="C77" s="19">
        <v>2013</v>
      </c>
      <c r="D77" s="19" t="s">
        <v>236</v>
      </c>
      <c r="E77" s="19" t="s">
        <v>237</v>
      </c>
      <c r="F77" s="23" t="str">
        <f>VLOOKUP(A77,AddInfo!$A:$F,3,FALSE)</f>
        <v>Placebo</v>
      </c>
      <c r="G77" s="23" t="str">
        <f>VLOOKUP(A77,AddInfo!$A:$F,4,FALSE)</f>
        <v>t=1 in long-short</v>
      </c>
      <c r="H77" s="23" t="s">
        <v>4544</v>
      </c>
      <c r="I77" s="23" t="s">
        <v>15</v>
      </c>
      <c r="J77" s="23" t="s">
        <v>291</v>
      </c>
      <c r="K77" s="20">
        <v>1981</v>
      </c>
      <c r="L77" s="20">
        <v>2006</v>
      </c>
      <c r="O77" s="19" t="s">
        <v>234</v>
      </c>
    </row>
    <row r="78" spans="1:15" x14ac:dyDescent="0.25">
      <c r="A78" s="19" t="s">
        <v>238</v>
      </c>
      <c r="B78" s="19" t="s">
        <v>235</v>
      </c>
      <c r="C78" s="19">
        <v>2013</v>
      </c>
      <c r="D78" s="19" t="s">
        <v>239</v>
      </c>
      <c r="E78" s="19" t="s">
        <v>237</v>
      </c>
      <c r="F78" s="23" t="str">
        <f>VLOOKUP(A78,AddInfo!$A:$F,3,FALSE)</f>
        <v>Placebo</v>
      </c>
      <c r="G78" s="23" t="str">
        <f>VLOOKUP(A78,AddInfo!$A:$F,4,FALSE)</f>
        <v>t=1 in long-short</v>
      </c>
      <c r="H78" s="23" t="s">
        <v>4544</v>
      </c>
      <c r="I78" s="23" t="s">
        <v>15</v>
      </c>
      <c r="J78" s="23" t="s">
        <v>291</v>
      </c>
      <c r="K78" s="20">
        <v>1981</v>
      </c>
      <c r="L78" s="20">
        <v>2006</v>
      </c>
      <c r="O78" s="19" t="s">
        <v>238</v>
      </c>
    </row>
    <row r="79" spans="1:15" x14ac:dyDescent="0.25">
      <c r="A79" s="19" t="s">
        <v>241</v>
      </c>
      <c r="B79" s="19" t="s">
        <v>242</v>
      </c>
      <c r="C79" s="19">
        <v>2008</v>
      </c>
      <c r="D79" s="19" t="s">
        <v>243</v>
      </c>
      <c r="E79" s="19" t="s">
        <v>89</v>
      </c>
      <c r="F79" s="23" t="str">
        <f>VLOOKUP(A79,AddInfo!$A:$F,3,FALSE)</f>
        <v>Placebo</v>
      </c>
      <c r="G79" s="23" t="str">
        <f>VLOOKUP(A79,AddInfo!$A:$F,4,FALSE)</f>
        <v>t=1.5 in conservative port sort</v>
      </c>
      <c r="H79" s="23" t="s">
        <v>4544</v>
      </c>
      <c r="I79" s="23" t="s">
        <v>15</v>
      </c>
      <c r="J79" s="23" t="s">
        <v>245</v>
      </c>
      <c r="K79" s="20">
        <v>1981</v>
      </c>
      <c r="L79" s="20">
        <v>2003</v>
      </c>
      <c r="O79" s="19" t="s">
        <v>2197</v>
      </c>
    </row>
    <row r="80" spans="1:15" x14ac:dyDescent="0.25">
      <c r="A80" s="19" t="s">
        <v>3138</v>
      </c>
      <c r="B80" s="19" t="s">
        <v>242</v>
      </c>
      <c r="C80" s="19">
        <v>2008</v>
      </c>
      <c r="D80" s="19" t="s">
        <v>243</v>
      </c>
      <c r="E80" s="19" t="s">
        <v>89</v>
      </c>
      <c r="F80" s="23" t="str">
        <f>VLOOKUP(A80,AddInfo!$A:$F,3,FALSE)</f>
        <v>Placebo</v>
      </c>
      <c r="G80" s="23" t="str">
        <f>VLOOKUP(A80,AddInfo!$A:$F,4,FALSE)</f>
        <v>HXZ variant</v>
      </c>
      <c r="H80" s="23" t="s">
        <v>4544</v>
      </c>
      <c r="I80" s="23" t="s">
        <v>15</v>
      </c>
      <c r="J80" s="23" t="s">
        <v>245</v>
      </c>
      <c r="K80" s="20">
        <v>1981</v>
      </c>
      <c r="L80" s="20">
        <v>2003</v>
      </c>
      <c r="O80" s="19" t="s">
        <v>4455</v>
      </c>
    </row>
    <row r="81" spans="1:15" x14ac:dyDescent="0.25">
      <c r="A81" s="19" t="s">
        <v>5169</v>
      </c>
      <c r="B81" s="19" t="s">
        <v>5170</v>
      </c>
      <c r="C81" s="19">
        <v>2006</v>
      </c>
      <c r="D81" s="19" t="s">
        <v>5171</v>
      </c>
      <c r="E81" s="19" t="s">
        <v>233</v>
      </c>
      <c r="F81" s="23" t="str">
        <f>VLOOKUP(A81,AddInfo!$A:$F,3,FALSE)</f>
        <v>Predictor</v>
      </c>
      <c r="G81" s="23" t="str">
        <f>VLOOKUP(A81,AddInfo!$A:$F,4,FALSE)</f>
        <v>t=2.7 in port sort</v>
      </c>
      <c r="H81" s="23" t="s">
        <v>4544</v>
      </c>
      <c r="I81" s="23" t="s">
        <v>152</v>
      </c>
      <c r="J81" s="23" t="s">
        <v>117</v>
      </c>
      <c r="K81" s="20">
        <v>1983</v>
      </c>
      <c r="L81" s="20">
        <v>2002</v>
      </c>
      <c r="O81" s="19" t="s">
        <v>5169</v>
      </c>
    </row>
    <row r="82" spans="1:15" x14ac:dyDescent="0.25">
      <c r="A82" s="19" t="s">
        <v>247</v>
      </c>
      <c r="B82" s="19" t="s">
        <v>248</v>
      </c>
      <c r="C82" s="19">
        <v>2006</v>
      </c>
      <c r="D82" s="19" t="s">
        <v>249</v>
      </c>
      <c r="E82" s="19" t="s">
        <v>250</v>
      </c>
      <c r="F82" s="23" t="str">
        <f>VLOOKUP(A82,AddInfo!$A:$F,3,FALSE)</f>
        <v>Predictor</v>
      </c>
      <c r="G82" s="23" t="str">
        <f>VLOOKUP(A82,AddInfo!$A:$F,4,FALSE)</f>
        <v>t=4.3 in long-short</v>
      </c>
      <c r="H82" s="23" t="s">
        <v>5035</v>
      </c>
      <c r="I82" s="23" t="s">
        <v>95</v>
      </c>
      <c r="J82" s="23" t="s">
        <v>111</v>
      </c>
      <c r="K82" s="20">
        <v>1965</v>
      </c>
      <c r="L82" s="20">
        <v>2001</v>
      </c>
      <c r="O82" s="19" t="s">
        <v>247</v>
      </c>
    </row>
    <row r="83" spans="1:15" x14ac:dyDescent="0.25">
      <c r="A83" s="19" t="s">
        <v>260</v>
      </c>
      <c r="B83" s="19" t="s">
        <v>253</v>
      </c>
      <c r="C83" s="19">
        <v>1996</v>
      </c>
      <c r="D83" s="19" t="s">
        <v>261</v>
      </c>
      <c r="E83" s="19" t="s">
        <v>89</v>
      </c>
      <c r="F83" s="23" t="str">
        <f>VLOOKUP(A83,AddInfo!$A:$F,3,FALSE)</f>
        <v>Predictor</v>
      </c>
      <c r="G83" s="23" t="str">
        <f>VLOOKUP(A83,AddInfo!$A:$F,4,FALSE)</f>
        <v>t=9.3 in regression</v>
      </c>
      <c r="H83" s="23" t="s">
        <v>4544</v>
      </c>
      <c r="I83" s="23" t="s">
        <v>95</v>
      </c>
      <c r="J83" s="23" t="s">
        <v>263</v>
      </c>
      <c r="K83" s="20">
        <v>1977</v>
      </c>
      <c r="L83" s="20">
        <v>1992</v>
      </c>
      <c r="O83" s="19" t="s">
        <v>2381</v>
      </c>
    </row>
    <row r="84" spans="1:15" x14ac:dyDescent="0.25">
      <c r="A84" s="19" t="s">
        <v>252</v>
      </c>
      <c r="B84" s="19" t="s">
        <v>253</v>
      </c>
      <c r="C84" s="19">
        <v>1996</v>
      </c>
      <c r="D84" s="19" t="s">
        <v>254</v>
      </c>
      <c r="E84" s="19" t="s">
        <v>89</v>
      </c>
      <c r="F84" s="23" t="str">
        <f>VLOOKUP(A84,AddInfo!$A:$F,3,FALSE)</f>
        <v>Predictor</v>
      </c>
      <c r="G84" s="23" t="str">
        <f>VLOOKUP(A84,AddInfo!$A:$F,4,FALSE)</f>
        <v>t=4.1 in regression</v>
      </c>
      <c r="H84" s="23" t="s">
        <v>4544</v>
      </c>
      <c r="I84" s="23" t="s">
        <v>152</v>
      </c>
      <c r="J84" s="23" t="s">
        <v>158</v>
      </c>
      <c r="K84" s="20">
        <v>1977</v>
      </c>
      <c r="L84" s="20">
        <v>1992</v>
      </c>
      <c r="O84" s="19" t="s">
        <v>2332</v>
      </c>
    </row>
    <row r="85" spans="1:15" x14ac:dyDescent="0.25">
      <c r="A85" s="19" t="s">
        <v>255</v>
      </c>
      <c r="B85" s="19" t="s">
        <v>256</v>
      </c>
      <c r="C85" s="19">
        <v>2001</v>
      </c>
      <c r="D85" s="19" t="s">
        <v>257</v>
      </c>
      <c r="E85" s="19" t="s">
        <v>89</v>
      </c>
      <c r="F85" s="23" t="str">
        <f>VLOOKUP(A85,AddInfo!$A:$F,3,FALSE)</f>
        <v>Predictor</v>
      </c>
      <c r="G85" s="23" t="str">
        <f>VLOOKUP(A85,AddInfo!$A:$F,4,FALSE)</f>
        <v xml:space="preserve">53 bps spread but no t-stat </v>
      </c>
      <c r="H85" s="23" t="s">
        <v>4544</v>
      </c>
      <c r="I85" s="23" t="s">
        <v>15</v>
      </c>
      <c r="J85" s="23" t="s">
        <v>259</v>
      </c>
      <c r="K85" s="20">
        <v>1975</v>
      </c>
      <c r="L85" s="20">
        <v>1996</v>
      </c>
      <c r="O85" s="19" t="s">
        <v>255</v>
      </c>
    </row>
    <row r="86" spans="1:15" x14ac:dyDescent="0.25">
      <c r="A86" s="19" t="s">
        <v>264</v>
      </c>
      <c r="B86" s="19" t="s">
        <v>256</v>
      </c>
      <c r="C86" s="19">
        <v>2001</v>
      </c>
      <c r="D86" s="19" t="s">
        <v>265</v>
      </c>
      <c r="E86" s="19" t="s">
        <v>89</v>
      </c>
      <c r="F86" s="23" t="str">
        <f>VLOOKUP(A86,AddInfo!$A:$F,3,FALSE)</f>
        <v>Predictor</v>
      </c>
      <c r="G86" s="23" t="str">
        <f>VLOOKUP(A86,AddInfo!$A:$F,4,FALSE)</f>
        <v>strong port sort</v>
      </c>
      <c r="H86" s="23" t="s">
        <v>4544</v>
      </c>
      <c r="I86" s="23" t="s">
        <v>15</v>
      </c>
      <c r="J86" s="23" t="s">
        <v>259</v>
      </c>
      <c r="K86" s="20">
        <v>1975</v>
      </c>
      <c r="L86" s="20">
        <v>1995</v>
      </c>
      <c r="O86" s="19" t="s">
        <v>264</v>
      </c>
    </row>
    <row r="87" spans="1:15" x14ac:dyDescent="0.25">
      <c r="A87" s="19" t="s">
        <v>3096</v>
      </c>
      <c r="B87" s="19" t="s">
        <v>256</v>
      </c>
      <c r="C87" s="19">
        <v>2001</v>
      </c>
      <c r="D87" s="19" t="s">
        <v>4457</v>
      </c>
      <c r="E87" s="19" t="s">
        <v>89</v>
      </c>
      <c r="F87" s="23" t="str">
        <f>VLOOKUP(A87,AddInfo!$A:$F,3,FALSE)</f>
        <v>Placebo</v>
      </c>
      <c r="G87" s="23" t="str">
        <f>VLOOKUP(A87,AddInfo!$A:$F,4,FALSE)</f>
        <v>HXZ variant</v>
      </c>
      <c r="H87" s="23" t="s">
        <v>4544</v>
      </c>
      <c r="I87" s="23" t="s">
        <v>15</v>
      </c>
      <c r="J87" s="23" t="s">
        <v>259</v>
      </c>
      <c r="K87" s="20">
        <v>1975</v>
      </c>
      <c r="L87" s="20">
        <v>1995</v>
      </c>
      <c r="O87" s="19" t="s">
        <v>4456</v>
      </c>
    </row>
    <row r="88" spans="1:15" x14ac:dyDescent="0.25">
      <c r="A88" s="19" t="s">
        <v>268</v>
      </c>
      <c r="B88" s="19" t="s">
        <v>256</v>
      </c>
      <c r="C88" s="19">
        <v>2001</v>
      </c>
      <c r="D88" s="19" t="s">
        <v>269</v>
      </c>
      <c r="E88" s="19" t="s">
        <v>89</v>
      </c>
      <c r="F88" s="23" t="str">
        <f>VLOOKUP(A88,AddInfo!$A:$F,3,FALSE)</f>
        <v>Placebo</v>
      </c>
      <c r="G88" s="23" t="str">
        <f>VLOOKUP(A88,AddInfo!$A:$F,4,FALSE)</f>
        <v>8 bps spread in port sort</v>
      </c>
      <c r="H88" s="23" t="s">
        <v>4544</v>
      </c>
      <c r="I88" s="23" t="s">
        <v>15</v>
      </c>
      <c r="J88" s="23" t="s">
        <v>188</v>
      </c>
      <c r="K88" s="20">
        <v>1975</v>
      </c>
      <c r="L88" s="20">
        <v>1995</v>
      </c>
      <c r="O88" s="19" t="s">
        <v>268</v>
      </c>
    </row>
    <row r="89" spans="1:15" x14ac:dyDescent="0.25">
      <c r="A89" s="19" t="s">
        <v>3097</v>
      </c>
      <c r="B89" s="19" t="s">
        <v>256</v>
      </c>
      <c r="C89" s="19">
        <v>2001</v>
      </c>
      <c r="D89" s="19" t="s">
        <v>269</v>
      </c>
      <c r="E89" s="19" t="s">
        <v>89</v>
      </c>
      <c r="F89" s="23" t="str">
        <f>VLOOKUP(A89,AddInfo!$A:$F,3,FALSE)</f>
        <v>Placebo</v>
      </c>
      <c r="G89" s="23" t="str">
        <f>VLOOKUP(A89,AddInfo!$A:$F,4,FALSE)</f>
        <v>HXZ variant</v>
      </c>
      <c r="H89" s="23" t="s">
        <v>4544</v>
      </c>
      <c r="I89" s="23" t="s">
        <v>15</v>
      </c>
      <c r="J89" s="23" t="s">
        <v>259</v>
      </c>
      <c r="K89" s="20">
        <v>1975</v>
      </c>
      <c r="L89" s="20">
        <v>1995</v>
      </c>
      <c r="O89" s="19" t="s">
        <v>3097</v>
      </c>
    </row>
    <row r="90" spans="1:15" x14ac:dyDescent="0.25">
      <c r="A90" s="19" t="s">
        <v>271</v>
      </c>
      <c r="B90" s="19" t="s">
        <v>272</v>
      </c>
      <c r="C90" s="19">
        <v>2009</v>
      </c>
      <c r="D90" s="19" t="s">
        <v>273</v>
      </c>
      <c r="E90" s="19" t="s">
        <v>233</v>
      </c>
      <c r="F90" s="23" t="str">
        <f>VLOOKUP(A90,AddInfo!$A:$F,3,FALSE)</f>
        <v>Predictor</v>
      </c>
      <c r="G90" s="23" t="str">
        <f>VLOOKUP(A90,AddInfo!$A:$F,4,FALSE)</f>
        <v>t=3.6 in regression</v>
      </c>
      <c r="H90" s="23" t="s">
        <v>4544</v>
      </c>
      <c r="I90" s="23" t="s">
        <v>15</v>
      </c>
      <c r="J90" s="23" t="s">
        <v>16</v>
      </c>
      <c r="K90" s="20">
        <v>1963</v>
      </c>
      <c r="L90" s="20">
        <v>2003</v>
      </c>
      <c r="O90" s="19" t="s">
        <v>271</v>
      </c>
    </row>
    <row r="91" spans="1:15" x14ac:dyDescent="0.25">
      <c r="A91" s="19" t="s">
        <v>275</v>
      </c>
      <c r="B91" s="19" t="s">
        <v>276</v>
      </c>
      <c r="C91" s="19">
        <v>2010</v>
      </c>
      <c r="D91" s="19" t="s">
        <v>277</v>
      </c>
      <c r="E91" s="19" t="s">
        <v>278</v>
      </c>
      <c r="F91" s="23" t="str">
        <f>VLOOKUP(A91,AddInfo!$A:$F,3,FALSE)</f>
        <v>Drop</v>
      </c>
      <c r="G91" s="23" t="str">
        <f>VLOOKUP(A91,AddInfo!$A:$F,4,FALSE)</f>
        <v>drop</v>
      </c>
      <c r="H91" s="23" t="s">
        <v>4544</v>
      </c>
      <c r="I91" s="23" t="s">
        <v>15</v>
      </c>
      <c r="J91" s="23" t="s">
        <v>302</v>
      </c>
      <c r="K91" s="20">
        <v>1972</v>
      </c>
      <c r="L91" s="20">
        <v>2006</v>
      </c>
      <c r="O91" s="19" t="s">
        <v>275</v>
      </c>
    </row>
    <row r="92" spans="1:15" x14ac:dyDescent="0.25">
      <c r="A92" s="19" t="s">
        <v>280</v>
      </c>
      <c r="B92" s="19" t="s">
        <v>281</v>
      </c>
      <c r="C92" s="19">
        <v>2002</v>
      </c>
      <c r="D92" s="19" t="s">
        <v>282</v>
      </c>
      <c r="E92" s="19" t="s">
        <v>57</v>
      </c>
      <c r="F92" s="23" t="str">
        <f>VLOOKUP(A92,AddInfo!$A:$F,3,FALSE)</f>
        <v>Predictor</v>
      </c>
      <c r="G92" s="23" t="str">
        <f>VLOOKUP(A92,AddInfo!$A:$F,4,FALSE)</f>
        <v>t=4.0 in port sort</v>
      </c>
      <c r="H92" s="23" t="s">
        <v>4544</v>
      </c>
      <c r="I92" s="23" t="s">
        <v>105</v>
      </c>
      <c r="J92" s="23" t="s">
        <v>106</v>
      </c>
      <c r="K92" s="20">
        <v>1979</v>
      </c>
      <c r="L92" s="20">
        <v>1998</v>
      </c>
      <c r="O92" s="19" t="s">
        <v>280</v>
      </c>
    </row>
    <row r="93" spans="1:15" x14ac:dyDescent="0.25">
      <c r="A93" s="19" t="s">
        <v>286</v>
      </c>
      <c r="B93" s="19" t="s">
        <v>5287</v>
      </c>
      <c r="C93" s="19">
        <v>2001</v>
      </c>
      <c r="D93" s="19" t="s">
        <v>287</v>
      </c>
      <c r="E93" s="19" t="s">
        <v>57</v>
      </c>
      <c r="F93" s="23" t="str">
        <f>VLOOKUP(A93,AddInfo!$A:$F,3,FALSE)</f>
        <v>Predictor</v>
      </c>
      <c r="G93" s="23" t="str">
        <f>VLOOKUP(A93,AddInfo!$A:$F,4,FALSE)</f>
        <v>t=3.7 in regression</v>
      </c>
      <c r="H93" s="23" t="s">
        <v>4544</v>
      </c>
      <c r="I93" s="23" t="s">
        <v>58</v>
      </c>
      <c r="J93" s="23" t="s">
        <v>59</v>
      </c>
      <c r="K93" s="20">
        <v>1966</v>
      </c>
      <c r="L93" s="20">
        <v>1995</v>
      </c>
      <c r="O93" s="19" t="s">
        <v>2441</v>
      </c>
    </row>
    <row r="94" spans="1:15" x14ac:dyDescent="0.25">
      <c r="A94" s="19" t="s">
        <v>283</v>
      </c>
      <c r="B94" s="19" t="s">
        <v>5287</v>
      </c>
      <c r="C94" s="19">
        <v>2001</v>
      </c>
      <c r="D94" s="19" t="s">
        <v>284</v>
      </c>
      <c r="E94" s="19" t="s">
        <v>57</v>
      </c>
      <c r="F94" s="23" t="str">
        <f>VLOOKUP(A94,AddInfo!$A:$F,3,FALSE)</f>
        <v>Predictor</v>
      </c>
      <c r="G94" s="23" t="str">
        <f>VLOOKUP(A94,AddInfo!$A:$F,4,FALSE)</f>
        <v>t=3.6 in regression</v>
      </c>
      <c r="H94" s="23" t="s">
        <v>4544</v>
      </c>
      <c r="I94" s="23" t="s">
        <v>58</v>
      </c>
      <c r="J94" s="23" t="s">
        <v>59</v>
      </c>
      <c r="K94" s="20">
        <v>1966</v>
      </c>
      <c r="L94" s="20">
        <v>1995</v>
      </c>
      <c r="O94" s="19" t="s">
        <v>2445</v>
      </c>
    </row>
    <row r="95" spans="1:15" x14ac:dyDescent="0.25">
      <c r="A95" s="19" t="s">
        <v>288</v>
      </c>
      <c r="B95" s="19" t="s">
        <v>289</v>
      </c>
      <c r="C95" s="19">
        <v>2008</v>
      </c>
      <c r="D95" s="19" t="s">
        <v>290</v>
      </c>
      <c r="E95" s="19" t="s">
        <v>89</v>
      </c>
      <c r="F95" s="23" t="str">
        <f>VLOOKUP(A95,AddInfo!$A:$F,3,FALSE)</f>
        <v>Predictor</v>
      </c>
      <c r="G95" s="23" t="str">
        <f>VLOOKUP(A95,AddInfo!$A:$F,4,FALSE)</f>
        <v xml:space="preserve">t=3.8 in port sort </v>
      </c>
      <c r="H95" s="23" t="s">
        <v>4544</v>
      </c>
      <c r="I95" s="23" t="s">
        <v>165</v>
      </c>
      <c r="J95" s="23" t="s">
        <v>291</v>
      </c>
      <c r="K95" s="20">
        <v>1980</v>
      </c>
      <c r="L95" s="20">
        <v>2004</v>
      </c>
      <c r="O95" s="19" t="s">
        <v>4459</v>
      </c>
    </row>
    <row r="96" spans="1:15" x14ac:dyDescent="0.25">
      <c r="A96" s="19" t="s">
        <v>292</v>
      </c>
      <c r="B96" s="19" t="s">
        <v>293</v>
      </c>
      <c r="C96" s="19">
        <v>2012</v>
      </c>
      <c r="D96" s="19" t="s">
        <v>294</v>
      </c>
      <c r="E96" s="19" t="s">
        <v>57</v>
      </c>
      <c r="F96" s="23" t="str">
        <f>VLOOKUP(A96,AddInfo!$A:$F,3,FALSE)</f>
        <v>Predictor</v>
      </c>
      <c r="G96" s="23" t="str">
        <f>VLOOKUP(A96,AddInfo!$A:$F,4,FALSE)</f>
        <v>t=5.5 in port sort</v>
      </c>
      <c r="H96" s="23" t="s">
        <v>4544</v>
      </c>
      <c r="I96" s="23" t="s">
        <v>95</v>
      </c>
      <c r="J96" s="23" t="s">
        <v>291</v>
      </c>
      <c r="K96" s="20">
        <v>1977</v>
      </c>
      <c r="L96" s="20">
        <v>2009</v>
      </c>
      <c r="O96" s="19" t="s">
        <v>2382</v>
      </c>
    </row>
    <row r="97" spans="1:15" x14ac:dyDescent="0.25">
      <c r="A97" s="19" t="s">
        <v>295</v>
      </c>
      <c r="B97" s="19" t="s">
        <v>296</v>
      </c>
      <c r="C97" s="19">
        <v>2013</v>
      </c>
      <c r="D97" s="19" t="s">
        <v>297</v>
      </c>
      <c r="E97" s="19" t="s">
        <v>100</v>
      </c>
      <c r="F97" s="23" t="str">
        <f>VLOOKUP(A97,AddInfo!$A:$F,3,FALSE)</f>
        <v>Predictor</v>
      </c>
      <c r="G97" s="23" t="str">
        <f>VLOOKUP(A97,AddInfo!$A:$F,4,FALSE)</f>
        <v>t=2.6 in double sort</v>
      </c>
      <c r="H97" s="23" t="s">
        <v>4544</v>
      </c>
      <c r="I97" s="23" t="s">
        <v>15</v>
      </c>
      <c r="J97" s="23" t="s">
        <v>20</v>
      </c>
      <c r="K97" s="20">
        <v>1980</v>
      </c>
      <c r="L97" s="20">
        <v>2009</v>
      </c>
      <c r="O97" s="19" t="s">
        <v>295</v>
      </c>
    </row>
    <row r="98" spans="1:15" x14ac:dyDescent="0.25">
      <c r="A98" s="19" t="s">
        <v>298</v>
      </c>
      <c r="B98" s="19" t="s">
        <v>299</v>
      </c>
      <c r="C98" s="19">
        <v>2008</v>
      </c>
      <c r="D98" s="19" t="s">
        <v>2074</v>
      </c>
      <c r="E98" s="19" t="s">
        <v>89</v>
      </c>
      <c r="F98" s="23" t="str">
        <f>VLOOKUP(A98,AddInfo!$A:$F,3,FALSE)</f>
        <v>Predictor</v>
      </c>
      <c r="G98" s="23" t="str">
        <f>VLOOKUP(A98,AddInfo!$A:$F,4,FALSE)</f>
        <v>t=8.5 in port sort</v>
      </c>
      <c r="H98" s="23" t="s">
        <v>4544</v>
      </c>
      <c r="I98" s="23" t="s">
        <v>15</v>
      </c>
      <c r="J98" s="23" t="s">
        <v>302</v>
      </c>
      <c r="K98" s="20">
        <v>1968</v>
      </c>
      <c r="L98" s="20">
        <v>2003</v>
      </c>
      <c r="O98" s="19" t="s">
        <v>2224</v>
      </c>
    </row>
    <row r="99" spans="1:15" x14ac:dyDescent="0.25">
      <c r="A99" s="19" t="s">
        <v>3087</v>
      </c>
      <c r="B99" s="19" t="s">
        <v>299</v>
      </c>
      <c r="C99" s="19">
        <v>2008</v>
      </c>
      <c r="D99" s="19" t="s">
        <v>5189</v>
      </c>
      <c r="E99" s="19" t="s">
        <v>89</v>
      </c>
      <c r="F99" s="23" t="str">
        <f>VLOOKUP(A99,AddInfo!$A:$F,3,FALSE)</f>
        <v>Placebo</v>
      </c>
      <c r="G99" s="23" t="str">
        <f>VLOOKUP(A99,AddInfo!$A:$F,4,FALSE)</f>
        <v>HXZ variant</v>
      </c>
      <c r="H99" s="23" t="s">
        <v>4544</v>
      </c>
      <c r="I99" s="23" t="s">
        <v>15</v>
      </c>
      <c r="J99" s="23" t="s">
        <v>302</v>
      </c>
      <c r="K99" s="20">
        <v>1968</v>
      </c>
      <c r="L99" s="20">
        <v>2003</v>
      </c>
      <c r="O99" s="19" t="s">
        <v>4460</v>
      </c>
    </row>
    <row r="100" spans="1:15" x14ac:dyDescent="0.25">
      <c r="A100" s="19" t="s">
        <v>303</v>
      </c>
      <c r="B100" s="19" t="s">
        <v>304</v>
      </c>
      <c r="C100" s="19">
        <v>2005</v>
      </c>
      <c r="D100" s="19" t="s">
        <v>5353</v>
      </c>
      <c r="E100" s="19" t="s">
        <v>89</v>
      </c>
      <c r="F100" s="23" t="str">
        <f>VLOOKUP(A100,AddInfo!$A:$F,3,FALSE)</f>
        <v>Predictor</v>
      </c>
      <c r="G100" s="23" t="str">
        <f>VLOOKUP(A100,AddInfo!$A:$F,4,FALSE)</f>
        <v>t=3.1 in port sort</v>
      </c>
      <c r="H100" s="23" t="s">
        <v>4544</v>
      </c>
      <c r="I100" s="23" t="s">
        <v>105</v>
      </c>
      <c r="J100" s="23" t="s">
        <v>20</v>
      </c>
      <c r="K100" s="20">
        <v>1990</v>
      </c>
      <c r="L100" s="20">
        <v>2001</v>
      </c>
      <c r="O100" s="19" t="s">
        <v>303</v>
      </c>
    </row>
    <row r="101" spans="1:15" x14ac:dyDescent="0.25">
      <c r="A101" s="19" t="s">
        <v>306</v>
      </c>
      <c r="B101" s="19" t="s">
        <v>304</v>
      </c>
      <c r="C101" s="19">
        <v>2005</v>
      </c>
      <c r="D101" s="19" t="s">
        <v>5354</v>
      </c>
      <c r="E101" s="19" t="s">
        <v>89</v>
      </c>
      <c r="F101" s="23" t="str">
        <f>VLOOKUP(A101,AddInfo!$A:$F,3,FALSE)</f>
        <v>Predictor</v>
      </c>
      <c r="G101" s="23" t="str">
        <f>VLOOKUP(A101,AddInfo!$A:$F,4,FALSE)</f>
        <v>t=2.0 in port sort</v>
      </c>
      <c r="H101" s="23" t="s">
        <v>4544</v>
      </c>
      <c r="I101" s="23" t="s">
        <v>105</v>
      </c>
      <c r="J101" s="23" t="s">
        <v>106</v>
      </c>
      <c r="K101" s="20">
        <v>1990</v>
      </c>
      <c r="L101" s="20">
        <v>2001</v>
      </c>
      <c r="O101" s="19" t="s">
        <v>306</v>
      </c>
    </row>
    <row r="102" spans="1:15" x14ac:dyDescent="0.25">
      <c r="A102" s="19" t="s">
        <v>308</v>
      </c>
      <c r="B102" s="19" t="s">
        <v>309</v>
      </c>
      <c r="C102" s="19">
        <v>1993</v>
      </c>
      <c r="D102" s="19" t="s">
        <v>310</v>
      </c>
      <c r="E102" s="19" t="s">
        <v>57</v>
      </c>
      <c r="F102" s="23" t="str">
        <f>VLOOKUP(A102,AddInfo!$A:$F,3,FALSE)</f>
        <v>Predictor</v>
      </c>
      <c r="G102" s="23" t="str">
        <f>VLOOKUP(A102,AddInfo!$A:$F,4,FALSE)</f>
        <v>t=2.3 in event study</v>
      </c>
      <c r="H102" s="23" t="s">
        <v>5035</v>
      </c>
      <c r="I102" s="23" t="s">
        <v>311</v>
      </c>
      <c r="J102" s="23" t="s">
        <v>20</v>
      </c>
      <c r="K102" s="20">
        <v>1965</v>
      </c>
      <c r="L102" s="20">
        <v>1988</v>
      </c>
      <c r="O102" s="19" t="s">
        <v>308</v>
      </c>
    </row>
    <row r="103" spans="1:15" x14ac:dyDescent="0.25">
      <c r="A103" s="19" t="s">
        <v>312</v>
      </c>
      <c r="B103" s="19" t="s">
        <v>313</v>
      </c>
      <c r="C103" s="19">
        <v>2011</v>
      </c>
      <c r="D103" s="19" t="s">
        <v>5274</v>
      </c>
      <c r="E103" s="19" t="s">
        <v>57</v>
      </c>
      <c r="F103" s="23" t="str">
        <f>VLOOKUP(A103,AddInfo!$A:$F,3,FALSE)</f>
        <v>Predictor</v>
      </c>
      <c r="G103" s="23" t="str">
        <f>VLOOKUP(A103,AddInfo!$A:$F,4,FALSE)</f>
        <v>t=5.1 in LS port</v>
      </c>
      <c r="H103" s="23" t="s">
        <v>4544</v>
      </c>
      <c r="I103" s="23" t="s">
        <v>152</v>
      </c>
      <c r="J103" s="23" t="s">
        <v>158</v>
      </c>
      <c r="K103" s="20">
        <v>1983</v>
      </c>
      <c r="L103" s="20">
        <v>2006</v>
      </c>
      <c r="O103" s="19" t="s">
        <v>4461</v>
      </c>
    </row>
    <row r="104" spans="1:15" x14ac:dyDescent="0.25">
      <c r="A104" s="19" t="s">
        <v>314</v>
      </c>
      <c r="B104" s="19" t="s">
        <v>315</v>
      </c>
      <c r="C104" s="19">
        <v>2006</v>
      </c>
      <c r="D104" s="19" t="s">
        <v>316</v>
      </c>
      <c r="E104" s="19" t="s">
        <v>89</v>
      </c>
      <c r="F104" s="23" t="str">
        <f>VLOOKUP(A104,AddInfo!$A:$F,3,FALSE)</f>
        <v>Predictor</v>
      </c>
      <c r="G104" s="23" t="str">
        <f>VLOOKUP(A104,AddInfo!$A:$F,4,FALSE)</f>
        <v>t=4.4 in mv reg</v>
      </c>
      <c r="H104" s="23" t="s">
        <v>4544</v>
      </c>
      <c r="I104" s="23" t="s">
        <v>15</v>
      </c>
      <c r="J104" s="23" t="s">
        <v>218</v>
      </c>
      <c r="K104" s="20">
        <v>1968</v>
      </c>
      <c r="L104" s="20">
        <v>2003</v>
      </c>
      <c r="O104" s="19" t="s">
        <v>314</v>
      </c>
    </row>
    <row r="105" spans="1:15" x14ac:dyDescent="0.25">
      <c r="A105" s="19" t="s">
        <v>322</v>
      </c>
      <c r="B105" s="19" t="s">
        <v>315</v>
      </c>
      <c r="C105" s="19">
        <v>2006</v>
      </c>
      <c r="D105" s="19" t="s">
        <v>323</v>
      </c>
      <c r="E105" s="19" t="s">
        <v>89</v>
      </c>
      <c r="F105" s="23" t="str">
        <f>VLOOKUP(A105,AddInfo!$A:$F,3,FALSE)</f>
        <v>Predictor</v>
      </c>
      <c r="G105" s="23" t="str">
        <f>VLOOKUP(A105,AddInfo!$A:$F,4,FALSE)</f>
        <v>t=4.0 in mv reg</v>
      </c>
      <c r="H105" s="23" t="s">
        <v>4544</v>
      </c>
      <c r="I105" s="23" t="s">
        <v>15</v>
      </c>
      <c r="J105" s="23" t="s">
        <v>325</v>
      </c>
      <c r="K105" s="20">
        <v>1968</v>
      </c>
      <c r="L105" s="20">
        <v>2003</v>
      </c>
      <c r="O105" s="19" t="s">
        <v>322</v>
      </c>
    </row>
    <row r="106" spans="1:15" x14ac:dyDescent="0.25">
      <c r="A106" s="19" t="s">
        <v>326</v>
      </c>
      <c r="B106" s="19" t="s">
        <v>315</v>
      </c>
      <c r="C106" s="19">
        <v>2006</v>
      </c>
      <c r="D106" s="19" t="s">
        <v>327</v>
      </c>
      <c r="E106" s="19" t="s">
        <v>89</v>
      </c>
      <c r="F106" s="23" t="str">
        <f>VLOOKUP(A106,AddInfo!$A:$F,3,FALSE)</f>
        <v>Predictor</v>
      </c>
      <c r="G106" s="23" t="str">
        <f>VLOOKUP(A106,AddInfo!$A:$F,4,FALSE)</f>
        <v>t=4.9 in mv reg</v>
      </c>
      <c r="H106" s="23" t="s">
        <v>4544</v>
      </c>
      <c r="I106" s="23" t="s">
        <v>15</v>
      </c>
      <c r="J106" s="23" t="s">
        <v>325</v>
      </c>
      <c r="K106" s="20">
        <v>1968</v>
      </c>
      <c r="L106" s="20">
        <v>2003</v>
      </c>
      <c r="O106" s="19" t="s">
        <v>326</v>
      </c>
    </row>
    <row r="107" spans="1:15" x14ac:dyDescent="0.25">
      <c r="A107" s="19" t="s">
        <v>328</v>
      </c>
      <c r="B107" s="19" t="s">
        <v>315</v>
      </c>
      <c r="C107" s="19">
        <v>2006</v>
      </c>
      <c r="D107" s="19" t="s">
        <v>329</v>
      </c>
      <c r="E107" s="19" t="s">
        <v>89</v>
      </c>
      <c r="F107" s="23" t="str">
        <f>VLOOKUP(A107,AddInfo!$A:$F,3,FALSE)</f>
        <v>Predictor</v>
      </c>
      <c r="G107" s="23" t="str">
        <f>VLOOKUP(A107,AddInfo!$A:$F,4,FALSE)</f>
        <v>t=4.6 in mv reg</v>
      </c>
      <c r="H107" s="23" t="s">
        <v>4544</v>
      </c>
      <c r="I107" s="23" t="s">
        <v>15</v>
      </c>
      <c r="J107" s="23" t="s">
        <v>325</v>
      </c>
      <c r="K107" s="20">
        <v>1968</v>
      </c>
      <c r="L107" s="20">
        <v>2003</v>
      </c>
      <c r="O107" s="19" t="s">
        <v>328</v>
      </c>
    </row>
    <row r="108" spans="1:15" x14ac:dyDescent="0.25">
      <c r="A108" s="19" t="s">
        <v>330</v>
      </c>
      <c r="B108" s="19" t="s">
        <v>315</v>
      </c>
      <c r="C108" s="19">
        <v>2006</v>
      </c>
      <c r="D108" s="19" t="s">
        <v>331</v>
      </c>
      <c r="E108" s="19" t="s">
        <v>89</v>
      </c>
      <c r="F108" s="23" t="str">
        <f>VLOOKUP(A108,AddInfo!$A:$F,3,FALSE)</f>
        <v>Predictor</v>
      </c>
      <c r="G108" s="23" t="str">
        <f>VLOOKUP(A108,AddInfo!$A:$F,4,FALSE)</f>
        <v>t=4.3 in mv reg</v>
      </c>
      <c r="H108" s="23" t="s">
        <v>4544</v>
      </c>
      <c r="I108" s="23" t="s">
        <v>15</v>
      </c>
      <c r="J108" s="23" t="s">
        <v>325</v>
      </c>
      <c r="K108" s="20">
        <v>1968</v>
      </c>
      <c r="L108" s="20">
        <v>2003</v>
      </c>
      <c r="O108" s="19" t="s">
        <v>330</v>
      </c>
    </row>
    <row r="109" spans="1:15" x14ac:dyDescent="0.25">
      <c r="A109" s="19" t="s">
        <v>319</v>
      </c>
      <c r="B109" s="19" t="s">
        <v>315</v>
      </c>
      <c r="C109" s="19">
        <v>2006</v>
      </c>
      <c r="D109" s="19" t="s">
        <v>320</v>
      </c>
      <c r="E109" s="19" t="s">
        <v>89</v>
      </c>
      <c r="F109" s="23" t="str">
        <f>VLOOKUP(A109,AddInfo!$A:$F,3,FALSE)</f>
        <v>Predictor</v>
      </c>
      <c r="G109" s="23" t="str">
        <f>VLOOKUP(A109,AddInfo!$A:$F,4,FALSE)</f>
        <v>t=4.4 in univar reg</v>
      </c>
      <c r="H109" s="23" t="s">
        <v>4544</v>
      </c>
      <c r="I109" s="23" t="s">
        <v>15</v>
      </c>
      <c r="J109" s="23" t="s">
        <v>218</v>
      </c>
      <c r="K109" s="20">
        <v>1968</v>
      </c>
      <c r="L109" s="20">
        <v>2003</v>
      </c>
      <c r="O109" s="19" t="s">
        <v>2210</v>
      </c>
    </row>
    <row r="110" spans="1:15" x14ac:dyDescent="0.25">
      <c r="A110" s="19" t="s">
        <v>332</v>
      </c>
      <c r="B110" s="19" t="s">
        <v>333</v>
      </c>
      <c r="C110" s="19">
        <v>1998</v>
      </c>
      <c r="D110" s="19" t="s">
        <v>334</v>
      </c>
      <c r="E110" s="19" t="s">
        <v>78</v>
      </c>
      <c r="F110" s="23" t="str">
        <f>VLOOKUP(A110,AddInfo!$A:$F,3,FALSE)</f>
        <v>Predictor</v>
      </c>
      <c r="G110" s="23" t="str">
        <f>VLOOKUP(A110,AddInfo!$A:$F,4,FALSE)</f>
        <v>t=8.9 in univariate reg</v>
      </c>
      <c r="H110" s="23" t="s">
        <v>5035</v>
      </c>
      <c r="I110" s="23" t="s">
        <v>58</v>
      </c>
      <c r="J110" s="23" t="s">
        <v>228</v>
      </c>
      <c r="K110" s="20">
        <v>1962</v>
      </c>
      <c r="L110" s="20">
        <v>1991</v>
      </c>
      <c r="O110" s="19" t="s">
        <v>2450</v>
      </c>
    </row>
    <row r="111" spans="1:15" x14ac:dyDescent="0.25">
      <c r="A111" s="19" t="s">
        <v>5193</v>
      </c>
      <c r="B111" s="19" t="s">
        <v>337</v>
      </c>
      <c r="C111" s="19">
        <v>1985</v>
      </c>
      <c r="D111" s="19" t="s">
        <v>340</v>
      </c>
      <c r="E111" s="19" t="s">
        <v>89</v>
      </c>
      <c r="F111" s="23" t="str">
        <f>VLOOKUP(A111,AddInfo!$A:$F,3,FALSE)</f>
        <v>Predictor</v>
      </c>
      <c r="G111" s="23" t="str">
        <f>VLOOKUP(A111,AddInfo!$A:$F,4,FALSE)</f>
        <v>t=3.3 in long-short</v>
      </c>
      <c r="H111" s="23" t="s">
        <v>4544</v>
      </c>
      <c r="I111" s="23" t="s">
        <v>95</v>
      </c>
      <c r="J111" s="23" t="s">
        <v>325</v>
      </c>
      <c r="K111" s="20">
        <v>1929</v>
      </c>
      <c r="L111" s="20">
        <v>1982</v>
      </c>
      <c r="M111" s="20">
        <v>7</v>
      </c>
      <c r="O111" s="19" t="s">
        <v>339</v>
      </c>
    </row>
    <row r="112" spans="1:15" x14ac:dyDescent="0.25">
      <c r="A112" s="19" t="s">
        <v>5195</v>
      </c>
      <c r="B112" s="19" t="s">
        <v>337</v>
      </c>
      <c r="C112" s="19">
        <v>1985</v>
      </c>
      <c r="D112" s="19" t="s">
        <v>5196</v>
      </c>
      <c r="E112" s="19" t="s">
        <v>89</v>
      </c>
      <c r="F112" s="23" t="str">
        <f>VLOOKUP(A112,AddInfo!$A:$F,3,FALSE)</f>
        <v>Predictor</v>
      </c>
      <c r="G112" s="23" t="str">
        <f>VLOOKUP(A112,AddInfo!$A:$F,4,FALSE)</f>
        <v xml:space="preserve">large ret in similar long-short </v>
      </c>
      <c r="H112" s="23" t="s">
        <v>4544</v>
      </c>
      <c r="I112" s="23" t="s">
        <v>95</v>
      </c>
      <c r="J112" s="23" t="s">
        <v>325</v>
      </c>
      <c r="K112" s="20">
        <v>1933</v>
      </c>
      <c r="L112" s="20">
        <v>1980</v>
      </c>
      <c r="O112" s="19" t="s">
        <v>2390</v>
      </c>
    </row>
    <row r="113" spans="1:15" x14ac:dyDescent="0.25">
      <c r="A113" s="19" t="s">
        <v>343</v>
      </c>
      <c r="B113" s="19" t="s">
        <v>344</v>
      </c>
      <c r="C113" s="19">
        <v>2001</v>
      </c>
      <c r="D113" s="19" t="s">
        <v>345</v>
      </c>
      <c r="E113" s="19" t="s">
        <v>57</v>
      </c>
      <c r="F113" s="23" t="str">
        <f>VLOOKUP(A113,AddInfo!$A:$F,3,FALSE)</f>
        <v>Predictor</v>
      </c>
      <c r="G113" s="23" t="str">
        <f>VLOOKUP(A113,AddInfo!$A:$F,4,FALSE)</f>
        <v>35 bps spread in port sort</v>
      </c>
      <c r="H113" s="23" t="s">
        <v>4544</v>
      </c>
      <c r="I113" s="23" t="s">
        <v>165</v>
      </c>
      <c r="J113" s="23" t="s">
        <v>347</v>
      </c>
      <c r="K113" s="20">
        <v>1976</v>
      </c>
      <c r="L113" s="20">
        <v>1993</v>
      </c>
      <c r="O113" s="19" t="s">
        <v>343</v>
      </c>
    </row>
    <row r="114" spans="1:15" x14ac:dyDescent="0.25">
      <c r="A114" s="19" t="s">
        <v>348</v>
      </c>
      <c r="B114" s="19" t="s">
        <v>349</v>
      </c>
      <c r="C114" s="19">
        <v>2004</v>
      </c>
      <c r="D114" s="19" t="s">
        <v>350</v>
      </c>
      <c r="E114" s="19" t="s">
        <v>169</v>
      </c>
      <c r="F114" s="23" t="str">
        <f>VLOOKUP(A114,AddInfo!$A:$F,3,FALSE)</f>
        <v>Predictor</v>
      </c>
      <c r="G114" s="23" t="str">
        <f>VLOOKUP(A114,AddInfo!$A:$F,4,FALSE)</f>
        <v>t=4.4 in conservative long-short</v>
      </c>
      <c r="H114" s="23" t="s">
        <v>4544</v>
      </c>
      <c r="I114" s="23" t="s">
        <v>95</v>
      </c>
      <c r="J114" s="23" t="s">
        <v>147</v>
      </c>
      <c r="K114" s="20">
        <v>1962</v>
      </c>
      <c r="L114" s="20">
        <v>1998</v>
      </c>
      <c r="O114" s="19" t="s">
        <v>4462</v>
      </c>
    </row>
    <row r="115" spans="1:15" x14ac:dyDescent="0.25">
      <c r="A115" s="19" t="s">
        <v>352</v>
      </c>
      <c r="B115" s="19" t="s">
        <v>5288</v>
      </c>
      <c r="C115" s="19">
        <v>2004</v>
      </c>
      <c r="D115" s="19" t="s">
        <v>353</v>
      </c>
      <c r="E115" s="19" t="s">
        <v>14</v>
      </c>
      <c r="F115" s="23" t="str">
        <f>VLOOKUP(A115,AddInfo!$A:$F,3,FALSE)</f>
        <v>Predictor</v>
      </c>
      <c r="G115" s="23" t="str">
        <f>VLOOKUP(A115,AddInfo!$A:$F,4,FALSE)</f>
        <v>t=2.77 in port sort</v>
      </c>
      <c r="H115" s="23" t="s">
        <v>4544</v>
      </c>
      <c r="I115" s="23" t="s">
        <v>15</v>
      </c>
      <c r="J115" s="23" t="s">
        <v>147</v>
      </c>
      <c r="K115" s="20">
        <v>1973</v>
      </c>
      <c r="L115" s="20">
        <v>1997</v>
      </c>
      <c r="O115" s="19" t="s">
        <v>2417</v>
      </c>
    </row>
    <row r="116" spans="1:15" x14ac:dyDescent="0.25">
      <c r="A116" s="19" t="s">
        <v>3091</v>
      </c>
      <c r="B116" s="19" t="s">
        <v>5288</v>
      </c>
      <c r="C116" s="19">
        <v>2004</v>
      </c>
      <c r="D116" s="19" t="s">
        <v>4401</v>
      </c>
      <c r="E116" s="19" t="s">
        <v>14</v>
      </c>
      <c r="F116" s="23" t="str">
        <f>VLOOKUP(A116,AddInfo!$A:$F,3,FALSE)</f>
        <v>Placebo</v>
      </c>
      <c r="G116" s="23" t="str">
        <f>VLOOKUP(A116,AddInfo!$A:$F,4,FALSE)</f>
        <v>HXZ variant</v>
      </c>
      <c r="H116" s="23" t="s">
        <v>4544</v>
      </c>
      <c r="I116" s="23" t="s">
        <v>15</v>
      </c>
      <c r="J116" s="23" t="s">
        <v>147</v>
      </c>
      <c r="K116" s="20">
        <v>1973</v>
      </c>
      <c r="L116" s="20">
        <v>1997</v>
      </c>
      <c r="O116" s="19" t="s">
        <v>4463</v>
      </c>
    </row>
    <row r="117" spans="1:15" x14ac:dyDescent="0.25">
      <c r="A117" s="19" t="s">
        <v>356</v>
      </c>
      <c r="B117" s="19" t="s">
        <v>357</v>
      </c>
      <c r="C117" s="19">
        <v>1995</v>
      </c>
      <c r="D117" s="19" t="s">
        <v>358</v>
      </c>
      <c r="E117" s="19" t="s">
        <v>89</v>
      </c>
      <c r="F117" s="23" t="str">
        <f>VLOOKUP(A117,AddInfo!$A:$F,3,FALSE)</f>
        <v>Predictor</v>
      </c>
      <c r="G117" s="23" t="str">
        <f>VLOOKUP(A117,AddInfo!$A:$F,4,FALSE)</f>
        <v xml:space="preserve">t = 3.6 in event study </v>
      </c>
      <c r="H117" s="23" t="s">
        <v>5035</v>
      </c>
      <c r="I117" s="23" t="s">
        <v>311</v>
      </c>
      <c r="J117" s="23" t="s">
        <v>20</v>
      </c>
      <c r="K117" s="20">
        <v>1962</v>
      </c>
      <c r="L117" s="20">
        <v>1990</v>
      </c>
      <c r="O117" s="19" t="s">
        <v>356</v>
      </c>
    </row>
    <row r="118" spans="1:15" x14ac:dyDescent="0.25">
      <c r="A118" s="19" t="s">
        <v>359</v>
      </c>
      <c r="B118" s="19" t="s">
        <v>360</v>
      </c>
      <c r="C118" s="19">
        <v>1998</v>
      </c>
      <c r="D118" s="19" t="s">
        <v>361</v>
      </c>
      <c r="E118" s="19" t="s">
        <v>57</v>
      </c>
      <c r="F118" s="23" t="str">
        <f>VLOOKUP(A118,AddInfo!$A:$F,3,FALSE)</f>
        <v>Predictor</v>
      </c>
      <c r="G118" s="23" t="str">
        <f>VLOOKUP(A118,AddInfo!$A:$F,4,FALSE)</f>
        <v>t=3.36 in LS port</v>
      </c>
      <c r="H118" s="23" t="s">
        <v>5035</v>
      </c>
      <c r="I118" s="23" t="s">
        <v>15</v>
      </c>
      <c r="J118" s="23" t="s">
        <v>245</v>
      </c>
      <c r="K118" s="20">
        <v>1981</v>
      </c>
      <c r="L118" s="20">
        <v>1995</v>
      </c>
      <c r="O118" s="19" t="s">
        <v>359</v>
      </c>
    </row>
    <row r="119" spans="1:15" x14ac:dyDescent="0.25">
      <c r="A119" s="19" t="s">
        <v>3112</v>
      </c>
      <c r="B119" s="19" t="s">
        <v>360</v>
      </c>
      <c r="C119" s="19">
        <v>1998</v>
      </c>
      <c r="D119" s="19" t="s">
        <v>4402</v>
      </c>
      <c r="E119" s="19" t="s">
        <v>57</v>
      </c>
      <c r="F119" s="23" t="str">
        <f>VLOOKUP(A119,AddInfo!$A:$F,3,FALSE)</f>
        <v>Placebo</v>
      </c>
      <c r="G119" s="23" t="str">
        <f>VLOOKUP(A119,AddInfo!$A:$F,4,FALSE)</f>
        <v>HXZ variant</v>
      </c>
      <c r="H119" s="23" t="s">
        <v>5035</v>
      </c>
      <c r="I119" s="23" t="s">
        <v>15</v>
      </c>
      <c r="J119" s="23" t="s">
        <v>245</v>
      </c>
      <c r="K119" s="20">
        <v>1981</v>
      </c>
      <c r="L119" s="20">
        <v>1995</v>
      </c>
      <c r="O119" s="19" t="s">
        <v>4464</v>
      </c>
    </row>
    <row r="120" spans="1:15" x14ac:dyDescent="0.25">
      <c r="A120" s="19" t="s">
        <v>365</v>
      </c>
      <c r="B120" s="19" t="s">
        <v>360</v>
      </c>
      <c r="C120" s="19">
        <v>1998</v>
      </c>
      <c r="D120" s="19" t="s">
        <v>366</v>
      </c>
      <c r="E120" s="19" t="s">
        <v>57</v>
      </c>
      <c r="F120" s="23" t="str">
        <f>VLOOKUP(A120,AddInfo!$A:$F,3,FALSE)</f>
        <v>Placebo</v>
      </c>
      <c r="G120" s="23" t="str">
        <f>VLOOKUP(A120,AddInfo!$A:$F,4,FALSE)</f>
        <v>t=1.59 in univar reg</v>
      </c>
      <c r="H120" s="23" t="s">
        <v>4544</v>
      </c>
      <c r="I120" s="23" t="s">
        <v>15</v>
      </c>
      <c r="J120" s="23" t="s">
        <v>245</v>
      </c>
      <c r="K120" s="20">
        <v>1981</v>
      </c>
      <c r="L120" s="20">
        <v>1995</v>
      </c>
      <c r="O120" s="19" t="s">
        <v>365</v>
      </c>
    </row>
    <row r="121" spans="1:15" x14ac:dyDescent="0.25">
      <c r="A121" s="19" t="s">
        <v>3102</v>
      </c>
      <c r="B121" s="19" t="s">
        <v>360</v>
      </c>
      <c r="C121" s="19">
        <v>1998</v>
      </c>
      <c r="D121" s="19" t="s">
        <v>4403</v>
      </c>
      <c r="E121" s="19" t="s">
        <v>57</v>
      </c>
      <c r="F121" s="23" t="str">
        <f>VLOOKUP(A121,AddInfo!$A:$F,3,FALSE)</f>
        <v>Placebo</v>
      </c>
      <c r="G121" s="23" t="str">
        <f>VLOOKUP(A121,AddInfo!$A:$F,4,FALSE)</f>
        <v>HXZ variant</v>
      </c>
      <c r="H121" s="23" t="s">
        <v>4544</v>
      </c>
      <c r="I121" s="23" t="s">
        <v>15</v>
      </c>
      <c r="J121" s="23" t="s">
        <v>245</v>
      </c>
      <c r="K121" s="20">
        <v>1981</v>
      </c>
      <c r="L121" s="20">
        <v>1995</v>
      </c>
      <c r="O121" s="19" t="s">
        <v>4465</v>
      </c>
    </row>
    <row r="122" spans="1:15" x14ac:dyDescent="0.25">
      <c r="A122" s="19" t="s">
        <v>370</v>
      </c>
      <c r="B122" s="19" t="s">
        <v>371</v>
      </c>
      <c r="C122" s="19">
        <v>2001</v>
      </c>
      <c r="D122" s="19" t="s">
        <v>372</v>
      </c>
      <c r="E122" s="19" t="s">
        <v>89</v>
      </c>
      <c r="F122" s="23" t="str">
        <f>VLOOKUP(A122,AddInfo!$A:$F,3,FALSE)</f>
        <v>Predictor</v>
      </c>
      <c r="G122" s="23" t="str">
        <f>VLOOKUP(A122,AddInfo!$A:$F,4,FALSE)</f>
        <v>t=11 in event study w/ special data</v>
      </c>
      <c r="H122" s="23" t="s">
        <v>5035</v>
      </c>
      <c r="I122" s="23" t="s">
        <v>311</v>
      </c>
      <c r="J122" s="23" t="s">
        <v>20</v>
      </c>
      <c r="K122" s="20">
        <v>1986</v>
      </c>
      <c r="L122" s="20">
        <v>1998</v>
      </c>
      <c r="O122" s="19" t="s">
        <v>370</v>
      </c>
    </row>
    <row r="123" spans="1:15" x14ac:dyDescent="0.25">
      <c r="A123" s="19" t="s">
        <v>373</v>
      </c>
      <c r="B123" s="19" t="s">
        <v>374</v>
      </c>
      <c r="C123" s="19">
        <v>2002</v>
      </c>
      <c r="D123" s="19" t="s">
        <v>375</v>
      </c>
      <c r="E123" s="19" t="s">
        <v>89</v>
      </c>
      <c r="F123" s="23" t="str">
        <f>VLOOKUP(A123,AddInfo!$A:$F,3,FALSE)</f>
        <v>Predictor</v>
      </c>
      <c r="G123" s="23" t="str">
        <f>VLOOKUP(A123,AddInfo!$A:$F,4,FALSE)</f>
        <v>t=2.9 in port sort</v>
      </c>
      <c r="H123" s="23" t="s">
        <v>4544</v>
      </c>
      <c r="I123" s="23" t="s">
        <v>152</v>
      </c>
      <c r="J123" s="23" t="s">
        <v>96</v>
      </c>
      <c r="K123" s="20">
        <v>1976</v>
      </c>
      <c r="L123" s="20">
        <v>2000</v>
      </c>
      <c r="O123" s="19" t="s">
        <v>2341</v>
      </c>
    </row>
    <row r="124" spans="1:15" x14ac:dyDescent="0.25">
      <c r="A124" s="19" t="s">
        <v>378</v>
      </c>
      <c r="B124" s="19" t="s">
        <v>379</v>
      </c>
      <c r="C124" s="19">
        <v>1979</v>
      </c>
      <c r="D124" s="19" t="s">
        <v>380</v>
      </c>
      <c r="E124" s="19" t="s">
        <v>57</v>
      </c>
      <c r="F124" s="23" t="str">
        <f>VLOOKUP(A124,AddInfo!$A:$F,3,FALSE)</f>
        <v>Placebo</v>
      </c>
      <c r="G124" s="23" t="str">
        <f>VLOOKUP(A124,AddInfo!$A:$F,4,FALSE)</f>
        <v>only shown to forecast beta</v>
      </c>
      <c r="H124" s="23" t="s">
        <v>4544</v>
      </c>
      <c r="I124" s="23" t="s">
        <v>95</v>
      </c>
      <c r="J124" s="23" t="s">
        <v>4284</v>
      </c>
      <c r="K124" s="20">
        <v>1955</v>
      </c>
      <c r="L124" s="20">
        <v>1974</v>
      </c>
      <c r="O124" s="19" t="s">
        <v>378</v>
      </c>
    </row>
    <row r="125" spans="1:15" x14ac:dyDescent="0.25">
      <c r="A125" s="19" t="s">
        <v>381</v>
      </c>
      <c r="B125" s="19" t="s">
        <v>382</v>
      </c>
      <c r="C125" s="19">
        <v>2003</v>
      </c>
      <c r="D125" s="19" t="s">
        <v>383</v>
      </c>
      <c r="E125" s="19" t="s">
        <v>169</v>
      </c>
      <c r="F125" s="23" t="str">
        <f>VLOOKUP(A125,AddInfo!$A:$F,3,FALSE)</f>
        <v>Predictor</v>
      </c>
      <c r="G125" s="23" t="str">
        <f>VLOOKUP(A125,AddInfo!$A:$F,4,FALSE)</f>
        <v>t=5.7 in mv reg</v>
      </c>
      <c r="H125" s="23" t="s">
        <v>4544</v>
      </c>
      <c r="I125" s="23" t="s">
        <v>152</v>
      </c>
      <c r="J125" s="23" t="s">
        <v>384</v>
      </c>
      <c r="K125" s="20">
        <v>1988</v>
      </c>
      <c r="L125" s="20">
        <v>1999</v>
      </c>
      <c r="O125" s="19" t="s">
        <v>2324</v>
      </c>
    </row>
    <row r="126" spans="1:15" x14ac:dyDescent="0.25">
      <c r="A126" s="19" t="s">
        <v>385</v>
      </c>
      <c r="B126" s="19" t="s">
        <v>386</v>
      </c>
      <c r="C126" s="19">
        <v>2002</v>
      </c>
      <c r="D126" s="19" t="s">
        <v>387</v>
      </c>
      <c r="E126" s="19" t="s">
        <v>89</v>
      </c>
      <c r="F126" s="23" t="str">
        <f>VLOOKUP(A126,AddInfo!$A:$F,3,FALSE)</f>
        <v>Predictor</v>
      </c>
      <c r="G126" s="23" t="str">
        <f>VLOOKUP(A126,AddInfo!$A:$F,4,FALSE)</f>
        <v>t=2.5 in mv reg</v>
      </c>
      <c r="H126" s="23" t="s">
        <v>4544</v>
      </c>
      <c r="I126" s="23" t="s">
        <v>58</v>
      </c>
      <c r="J126" s="23" t="s">
        <v>59</v>
      </c>
      <c r="K126" s="20">
        <v>1984</v>
      </c>
      <c r="L126" s="20">
        <v>1998</v>
      </c>
      <c r="O126" s="19" t="s">
        <v>4458</v>
      </c>
    </row>
    <row r="127" spans="1:15" x14ac:dyDescent="0.25">
      <c r="A127" s="19" t="s">
        <v>389</v>
      </c>
      <c r="B127" s="19" t="s">
        <v>390</v>
      </c>
      <c r="C127" s="19">
        <v>2004</v>
      </c>
      <c r="D127" s="19" t="s">
        <v>391</v>
      </c>
      <c r="E127" s="19" t="s">
        <v>89</v>
      </c>
      <c r="F127" s="23" t="str">
        <f>VLOOKUP(A127,AddInfo!$A:$F,3,FALSE)</f>
        <v>Predictor</v>
      </c>
      <c r="G127" s="23" t="str">
        <f>VLOOKUP(A127,AddInfo!$A:$F,4,FALSE)</f>
        <v>t=3.5 in long-short</v>
      </c>
      <c r="H127" s="23" t="s">
        <v>5035</v>
      </c>
      <c r="I127" s="23" t="s">
        <v>311</v>
      </c>
      <c r="J127" s="23" t="s">
        <v>259</v>
      </c>
      <c r="K127" s="20">
        <v>1974</v>
      </c>
      <c r="L127" s="20">
        <v>2001</v>
      </c>
      <c r="O127" s="19" t="s">
        <v>389</v>
      </c>
    </row>
    <row r="128" spans="1:15" x14ac:dyDescent="0.25">
      <c r="A128" s="19" t="s">
        <v>393</v>
      </c>
      <c r="B128" s="19" t="s">
        <v>394</v>
      </c>
      <c r="C128" s="19">
        <v>2013</v>
      </c>
      <c r="D128" s="19" t="s">
        <v>5048</v>
      </c>
      <c r="E128" s="19" t="s">
        <v>89</v>
      </c>
      <c r="F128" s="23" t="str">
        <f>VLOOKUP(A128,AddInfo!$A:$F,3,FALSE)</f>
        <v>Predictor</v>
      </c>
      <c r="G128" s="23" t="str">
        <f>VLOOKUP(A128,AddInfo!$A:$F,4,FALSE)</f>
        <v>t=2.9 in port sort</v>
      </c>
      <c r="H128" s="23" t="s">
        <v>4544</v>
      </c>
      <c r="I128" s="23" t="s">
        <v>15</v>
      </c>
      <c r="J128" s="23" t="s">
        <v>259</v>
      </c>
      <c r="K128" s="20">
        <v>1970</v>
      </c>
      <c r="L128" s="20">
        <v>2008</v>
      </c>
      <c r="O128" s="19" t="s">
        <v>393</v>
      </c>
    </row>
    <row r="129" spans="1:15" x14ac:dyDescent="0.25">
      <c r="A129" s="19" t="s">
        <v>4466</v>
      </c>
      <c r="B129" s="19" t="s">
        <v>394</v>
      </c>
      <c r="C129" s="19">
        <v>2013</v>
      </c>
      <c r="D129" s="19" t="s">
        <v>5282</v>
      </c>
      <c r="E129" s="19" t="s">
        <v>89</v>
      </c>
      <c r="F129" s="23" t="str">
        <f>VLOOKUP(A129,AddInfo!$A:$F,3,FALSE)</f>
        <v>Placebo</v>
      </c>
      <c r="G129" s="23" t="str">
        <f>VLOOKUP(A129,AddInfo!$A:$F,4,FALSE)</f>
        <v>HXZ variant</v>
      </c>
      <c r="H129" s="23" t="s">
        <v>4544</v>
      </c>
      <c r="I129" s="23" t="s">
        <v>15</v>
      </c>
      <c r="J129" s="23" t="s">
        <v>259</v>
      </c>
      <c r="K129" s="20">
        <v>1970</v>
      </c>
      <c r="L129" s="20">
        <v>2008</v>
      </c>
      <c r="O129" s="19" t="s">
        <v>4466</v>
      </c>
    </row>
    <row r="130" spans="1:15" x14ac:dyDescent="0.25">
      <c r="A130" s="19" t="s">
        <v>402</v>
      </c>
      <c r="B130" s="19" t="s">
        <v>400</v>
      </c>
      <c r="C130" s="19">
        <v>2001</v>
      </c>
      <c r="D130" s="19" t="s">
        <v>403</v>
      </c>
      <c r="E130" s="19" t="s">
        <v>14</v>
      </c>
      <c r="F130" s="23" t="str">
        <f>VLOOKUP(A130,AddInfo!$A:$F,3,FALSE)</f>
        <v>Placebo</v>
      </c>
      <c r="G130" s="23" t="str">
        <f>VLOOKUP(A130,AddInfo!$A:$F,4,FALSE)</f>
        <v>spread in median ret each leg size adj</v>
      </c>
      <c r="H130" s="23" t="s">
        <v>4544</v>
      </c>
      <c r="I130" s="23" t="s">
        <v>152</v>
      </c>
      <c r="J130" s="23" t="s">
        <v>4283</v>
      </c>
      <c r="K130" s="20">
        <v>1982</v>
      </c>
      <c r="L130" s="20">
        <v>1998</v>
      </c>
      <c r="O130" s="19" t="s">
        <v>402</v>
      </c>
    </row>
    <row r="131" spans="1:15" x14ac:dyDescent="0.25">
      <c r="A131" s="19" t="s">
        <v>399</v>
      </c>
      <c r="B131" s="19" t="s">
        <v>400</v>
      </c>
      <c r="C131" s="19">
        <v>2001</v>
      </c>
      <c r="D131" s="19" t="s">
        <v>4404</v>
      </c>
      <c r="E131" s="19" t="s">
        <v>14</v>
      </c>
      <c r="F131" s="23" t="str">
        <f>VLOOKUP(A131,AddInfo!$A:$F,3,FALSE)</f>
        <v>Predictor</v>
      </c>
      <c r="G131" s="23" t="str">
        <f>VLOOKUP(A131,AddInfo!$A:$F,4,FALSE)</f>
        <v>t=5 in long-short size adjusted</v>
      </c>
      <c r="H131" s="23" t="s">
        <v>4544</v>
      </c>
      <c r="I131" s="23" t="s">
        <v>152</v>
      </c>
      <c r="J131" s="23" t="s">
        <v>147</v>
      </c>
      <c r="K131" s="20">
        <v>1982</v>
      </c>
      <c r="L131" s="20">
        <v>1998</v>
      </c>
      <c r="O131" s="19" t="s">
        <v>2339</v>
      </c>
    </row>
    <row r="132" spans="1:15" x14ac:dyDescent="0.25">
      <c r="A132" s="19" t="s">
        <v>404</v>
      </c>
      <c r="B132" s="19" t="s">
        <v>405</v>
      </c>
      <c r="C132" s="19">
        <v>2003</v>
      </c>
      <c r="D132" s="19" t="s">
        <v>5276</v>
      </c>
      <c r="E132" s="19" t="s">
        <v>14</v>
      </c>
      <c r="F132" s="23" t="str">
        <f>VLOOKUP(A132,AddInfo!$A:$F,3,FALSE)</f>
        <v>Predictor</v>
      </c>
      <c r="G132" s="23" t="str">
        <f>VLOOKUP(A132,AddInfo!$A:$F,4,FALSE)</f>
        <v>61 bps spread in long-short</v>
      </c>
      <c r="H132" s="23" t="s">
        <v>4544</v>
      </c>
      <c r="I132" s="23" t="s">
        <v>15</v>
      </c>
      <c r="J132" s="23" t="s">
        <v>302</v>
      </c>
      <c r="K132" s="20">
        <v>1964</v>
      </c>
      <c r="L132" s="20">
        <v>1993</v>
      </c>
      <c r="O132" s="19" t="s">
        <v>2225</v>
      </c>
    </row>
    <row r="133" spans="1:15" x14ac:dyDescent="0.25">
      <c r="A133" s="19" t="s">
        <v>409</v>
      </c>
      <c r="B133" s="19" t="s">
        <v>410</v>
      </c>
      <c r="C133" s="19">
        <v>1992</v>
      </c>
      <c r="D133" s="19" t="s">
        <v>411</v>
      </c>
      <c r="E133" s="19" t="s">
        <v>89</v>
      </c>
      <c r="F133" s="23" t="str">
        <f>VLOOKUP(A133,AddInfo!$A:$F,3,FALSE)</f>
        <v>Predictor</v>
      </c>
      <c r="G133" s="23" t="str">
        <f>VLOOKUP(A133,AddInfo!$A:$F,4,FALSE)</f>
        <v>t=5.7 in univar reg</v>
      </c>
      <c r="H133" s="23" t="s">
        <v>4544</v>
      </c>
      <c r="I133" s="23" t="s">
        <v>15</v>
      </c>
      <c r="J133" s="23" t="s">
        <v>147</v>
      </c>
      <c r="K133" s="20">
        <v>1963</v>
      </c>
      <c r="L133" s="20">
        <v>1990</v>
      </c>
      <c r="O133" s="19" t="s">
        <v>409</v>
      </c>
    </row>
    <row r="134" spans="1:15" x14ac:dyDescent="0.25">
      <c r="A134" s="19" t="s">
        <v>3085</v>
      </c>
      <c r="B134" s="19" t="s">
        <v>410</v>
      </c>
      <c r="C134" s="19">
        <v>1992</v>
      </c>
      <c r="D134" s="19" t="s">
        <v>3084</v>
      </c>
      <c r="E134" s="19" t="s">
        <v>89</v>
      </c>
      <c r="F134" s="23" t="str">
        <f>VLOOKUP(A134,AddInfo!$A:$F,3,FALSE)</f>
        <v>Placebo</v>
      </c>
      <c r="G134" s="23" t="str">
        <f>VLOOKUP(A134,AddInfo!$A:$F,4,FALSE)</f>
        <v>HXZ variant</v>
      </c>
      <c r="H134" s="23" t="s">
        <v>4544</v>
      </c>
      <c r="I134" s="23" t="s">
        <v>15</v>
      </c>
      <c r="J134" s="23" t="s">
        <v>147</v>
      </c>
      <c r="K134" s="20">
        <v>1975</v>
      </c>
      <c r="L134" s="20">
        <v>1990</v>
      </c>
      <c r="O134" s="19" t="s">
        <v>3085</v>
      </c>
    </row>
    <row r="135" spans="1:15" x14ac:dyDescent="0.25">
      <c r="A135" s="19" t="s">
        <v>3130</v>
      </c>
      <c r="B135" s="19" t="s">
        <v>410</v>
      </c>
      <c r="C135" s="19">
        <v>1992</v>
      </c>
      <c r="D135" s="19" t="s">
        <v>3181</v>
      </c>
      <c r="E135" s="19" t="s">
        <v>3179</v>
      </c>
      <c r="F135" s="23" t="str">
        <f>VLOOKUP(A135,AddInfo!$A:$F,3,FALSE)</f>
        <v>Predictor</v>
      </c>
      <c r="G135" s="23" t="str">
        <f>VLOOKUP(A135,AddInfo!$A:$F,4,FALSE)</f>
        <v>t=5.71 in univariate reg</v>
      </c>
      <c r="H135" s="23" t="s">
        <v>4544</v>
      </c>
      <c r="I135" s="23" t="s">
        <v>15</v>
      </c>
      <c r="J135" s="23" t="s">
        <v>147</v>
      </c>
      <c r="K135" s="20">
        <v>1963</v>
      </c>
      <c r="L135" s="20">
        <v>1990</v>
      </c>
      <c r="O135" s="19" t="s">
        <v>3130</v>
      </c>
    </row>
    <row r="136" spans="1:15" x14ac:dyDescent="0.25">
      <c r="A136" s="19" t="s">
        <v>414</v>
      </c>
      <c r="B136" s="19" t="s">
        <v>410</v>
      </c>
      <c r="C136" s="19">
        <v>1992</v>
      </c>
      <c r="D136" s="19" t="s">
        <v>415</v>
      </c>
      <c r="E136" s="19" t="s">
        <v>89</v>
      </c>
      <c r="F136" s="23" t="str">
        <f>VLOOKUP(A136,AddInfo!$A:$F,3,FALSE)</f>
        <v>Predictor</v>
      </c>
      <c r="G136" s="23" t="str">
        <f>VLOOKUP(A136,AddInfo!$A:$F,4,FALSE)</f>
        <v>t=5.3 in mv reg</v>
      </c>
      <c r="H136" s="23" t="s">
        <v>4544</v>
      </c>
      <c r="I136" s="23" t="s">
        <v>15</v>
      </c>
      <c r="J136" s="23" t="s">
        <v>201</v>
      </c>
      <c r="K136" s="20">
        <v>1963</v>
      </c>
      <c r="L136" s="20">
        <v>1990</v>
      </c>
      <c r="O136" s="19" t="s">
        <v>4467</v>
      </c>
    </row>
    <row r="137" spans="1:15" x14ac:dyDescent="0.25">
      <c r="A137" s="19" t="s">
        <v>417</v>
      </c>
      <c r="B137" s="19" t="s">
        <v>410</v>
      </c>
      <c r="C137" s="19">
        <v>1992</v>
      </c>
      <c r="D137" s="19" t="s">
        <v>418</v>
      </c>
      <c r="E137" s="19" t="s">
        <v>89</v>
      </c>
      <c r="F137" s="23" t="str">
        <f>VLOOKUP(A137,AddInfo!$A:$F,3,FALSE)</f>
        <v>Placebo</v>
      </c>
      <c r="G137" s="23" t="str">
        <f>VLOOKUP(A137,AddInfo!$A:$F,4,FALSE)</f>
        <v>HXZ variant</v>
      </c>
      <c r="H137" s="23" t="s">
        <v>4544</v>
      </c>
      <c r="I137" s="23" t="s">
        <v>15</v>
      </c>
      <c r="J137" s="23" t="s">
        <v>201</v>
      </c>
      <c r="K137" s="20">
        <v>1973</v>
      </c>
      <c r="L137" s="20">
        <v>1990</v>
      </c>
      <c r="O137" s="19" t="s">
        <v>4468</v>
      </c>
    </row>
    <row r="138" spans="1:15" x14ac:dyDescent="0.25">
      <c r="A138" s="19" t="s">
        <v>419</v>
      </c>
      <c r="B138" s="19" t="s">
        <v>410</v>
      </c>
      <c r="C138" s="19">
        <v>2006</v>
      </c>
      <c r="D138" s="19" t="s">
        <v>420</v>
      </c>
      <c r="E138" s="19" t="s">
        <v>57</v>
      </c>
      <c r="F138" s="23" t="str">
        <f>VLOOKUP(A138,AddInfo!$A:$F,3,FALSE)</f>
        <v>Predictor</v>
      </c>
      <c r="G138" s="23" t="str">
        <f>VLOOKUP(A138,AddInfo!$A:$F,4,FALSE)</f>
        <v>t=2.6 in mv reg</v>
      </c>
      <c r="H138" s="23" t="s">
        <v>4544</v>
      </c>
      <c r="I138" s="23" t="s">
        <v>15</v>
      </c>
      <c r="J138" s="23" t="s">
        <v>117</v>
      </c>
      <c r="K138" s="20">
        <v>1977</v>
      </c>
      <c r="L138" s="20">
        <v>2003</v>
      </c>
      <c r="O138" s="19" t="s">
        <v>2274</v>
      </c>
    </row>
    <row r="139" spans="1:15" x14ac:dyDescent="0.25">
      <c r="A139" s="19" t="s">
        <v>3151</v>
      </c>
      <c r="B139" s="19" t="s">
        <v>410</v>
      </c>
      <c r="C139" s="19">
        <v>2006</v>
      </c>
      <c r="D139" s="19" t="s">
        <v>420</v>
      </c>
      <c r="E139" s="19" t="s">
        <v>57</v>
      </c>
      <c r="F139" s="23" t="str">
        <f>VLOOKUP(A139,AddInfo!$A:$F,3,FALSE)</f>
        <v>Placebo</v>
      </c>
      <c r="G139" s="23" t="str">
        <f>VLOOKUP(A139,AddInfo!$A:$F,4,FALSE)</f>
        <v>HXZ variant</v>
      </c>
      <c r="H139" s="23" t="s">
        <v>4544</v>
      </c>
      <c r="I139" s="23" t="s">
        <v>15</v>
      </c>
      <c r="J139" s="23" t="s">
        <v>117</v>
      </c>
      <c r="K139" s="20">
        <v>1977</v>
      </c>
      <c r="L139" s="20">
        <v>2003</v>
      </c>
      <c r="O139" s="19" t="s">
        <v>4469</v>
      </c>
    </row>
    <row r="140" spans="1:15" x14ac:dyDescent="0.25">
      <c r="A140" s="19" t="s">
        <v>3153</v>
      </c>
      <c r="B140" s="19" t="s">
        <v>410</v>
      </c>
      <c r="C140" s="19">
        <v>2006</v>
      </c>
      <c r="D140" s="19" t="s">
        <v>420</v>
      </c>
      <c r="E140" s="19" t="s">
        <v>57</v>
      </c>
      <c r="F140" s="23" t="str">
        <f>VLOOKUP(A140,AddInfo!$A:$F,3,FALSE)</f>
        <v>Placebo</v>
      </c>
      <c r="G140" s="23" t="str">
        <f>VLOOKUP(A140,AddInfo!$A:$F,4,FALSE)</f>
        <v>HXZ variant</v>
      </c>
      <c r="H140" s="23" t="s">
        <v>4544</v>
      </c>
      <c r="I140" s="23" t="s">
        <v>15</v>
      </c>
      <c r="J140" s="23" t="s">
        <v>117</v>
      </c>
      <c r="K140" s="20">
        <v>1977</v>
      </c>
      <c r="L140" s="20">
        <v>2003</v>
      </c>
      <c r="O140" s="19" t="s">
        <v>4470</v>
      </c>
    </row>
    <row r="141" spans="1:15" x14ac:dyDescent="0.25">
      <c r="A141" s="19" t="s">
        <v>428</v>
      </c>
      <c r="B141" s="19" t="s">
        <v>429</v>
      </c>
      <c r="C141" s="19">
        <v>1973</v>
      </c>
      <c r="D141" s="19" t="s">
        <v>430</v>
      </c>
      <c r="E141" s="19" t="s">
        <v>186</v>
      </c>
      <c r="F141" s="23" t="str">
        <f>VLOOKUP(A141,AddInfo!$A:$F,3,FALSE)</f>
        <v>Predictor</v>
      </c>
      <c r="G141" s="23" t="str">
        <f>VLOOKUP(A141,AddInfo!$A:$F,4,FALSE)</f>
        <v xml:space="preserve">t=2.6 univar reg </v>
      </c>
      <c r="H141" s="23" t="s">
        <v>4544</v>
      </c>
      <c r="I141" s="23" t="s">
        <v>95</v>
      </c>
      <c r="J141" s="23" t="s">
        <v>101</v>
      </c>
      <c r="K141" s="20">
        <v>1929</v>
      </c>
      <c r="L141" s="20">
        <v>1968</v>
      </c>
      <c r="O141" s="19" t="s">
        <v>428</v>
      </c>
    </row>
    <row r="142" spans="1:15" x14ac:dyDescent="0.25">
      <c r="A142" s="19" t="s">
        <v>432</v>
      </c>
      <c r="B142" s="19" t="s">
        <v>429</v>
      </c>
      <c r="C142" s="19">
        <v>1973</v>
      </c>
      <c r="D142" s="19" t="s">
        <v>433</v>
      </c>
      <c r="E142" s="19" t="s">
        <v>186</v>
      </c>
      <c r="F142" s="23" t="str">
        <f>VLOOKUP(A142,AddInfo!$A:$F,3,FALSE)</f>
        <v>Placebo</v>
      </c>
      <c r="G142" s="23" t="str">
        <f>VLOOKUP(A142,AddInfo!$A:$F,4,FALSE)</f>
        <v>t=0.3 in mv reg</v>
      </c>
      <c r="H142" s="23" t="s">
        <v>4544</v>
      </c>
      <c r="I142" s="23" t="s">
        <v>95</v>
      </c>
      <c r="J142" s="23" t="s">
        <v>20</v>
      </c>
      <c r="K142" s="20">
        <v>1929</v>
      </c>
      <c r="L142" s="20">
        <v>1968</v>
      </c>
      <c r="O142" s="19" t="s">
        <v>432</v>
      </c>
    </row>
    <row r="143" spans="1:15" x14ac:dyDescent="0.25">
      <c r="A143" s="19" t="s">
        <v>435</v>
      </c>
      <c r="B143" s="19" t="s">
        <v>436</v>
      </c>
      <c r="C143" s="19">
        <v>1984</v>
      </c>
      <c r="D143" s="19" t="s">
        <v>437</v>
      </c>
      <c r="E143" s="19" t="s">
        <v>14</v>
      </c>
      <c r="F143" s="23" t="str">
        <f>VLOOKUP(A143,AddInfo!$A:$F,3,FALSE)</f>
        <v>Predictor</v>
      </c>
      <c r="G143" s="23" t="str">
        <f>VLOOKUP(A143,AddInfo!$A:$F,4,FALSE)</f>
        <v>huge spread in event study</v>
      </c>
      <c r="H143" s="23" t="s">
        <v>4544</v>
      </c>
      <c r="I143" s="23" t="s">
        <v>152</v>
      </c>
      <c r="J143" s="23" t="s">
        <v>39</v>
      </c>
      <c r="K143" s="20">
        <v>1974</v>
      </c>
      <c r="L143" s="20">
        <v>1981</v>
      </c>
      <c r="O143" s="19" t="s">
        <v>2335</v>
      </c>
    </row>
    <row r="144" spans="1:15" x14ac:dyDescent="0.25">
      <c r="A144" s="19" t="s">
        <v>439</v>
      </c>
      <c r="B144" s="19" t="s">
        <v>5289</v>
      </c>
      <c r="C144" s="19">
        <v>2005</v>
      </c>
      <c r="D144" s="19" t="s">
        <v>441</v>
      </c>
      <c r="E144" s="19" t="s">
        <v>116</v>
      </c>
      <c r="F144" s="23" t="str">
        <f>VLOOKUP(A144,AddInfo!$A:$F,3,FALSE)</f>
        <v>Placebo</v>
      </c>
      <c r="G144" s="23" t="str">
        <f>VLOOKUP(A144,AddInfo!$A:$F,4,FALSE)</f>
        <v>correlated with E/P and factor structure</v>
      </c>
      <c r="H144" s="23" t="s">
        <v>4544</v>
      </c>
      <c r="I144" s="23" t="s">
        <v>15</v>
      </c>
      <c r="J144" s="23" t="s">
        <v>510</v>
      </c>
      <c r="K144" s="20">
        <v>1971</v>
      </c>
      <c r="L144" s="20">
        <v>2002</v>
      </c>
      <c r="O144" s="19" t="s">
        <v>439</v>
      </c>
    </row>
    <row r="145" spans="1:15" x14ac:dyDescent="0.25">
      <c r="A145" s="19" t="s">
        <v>3185</v>
      </c>
      <c r="B145" s="19" t="s">
        <v>5289</v>
      </c>
      <c r="C145" s="19">
        <v>2005</v>
      </c>
      <c r="D145" s="19" t="s">
        <v>3186</v>
      </c>
      <c r="E145" s="19" t="s">
        <v>116</v>
      </c>
      <c r="F145" s="23" t="str">
        <f>VLOOKUP(A145,AddInfo!$A:$F,3,FALSE)</f>
        <v>Placebo</v>
      </c>
      <c r="G145" s="23" t="str">
        <f>VLOOKUP(A145,AddInfo!$A:$F,4,FALSE)</f>
        <v>HXZ variant</v>
      </c>
      <c r="H145" s="23" t="s">
        <v>4544</v>
      </c>
      <c r="I145" s="23" t="s">
        <v>15</v>
      </c>
      <c r="J145" s="23" t="s">
        <v>510</v>
      </c>
      <c r="K145" s="20">
        <v>1971</v>
      </c>
      <c r="L145" s="20">
        <v>2002</v>
      </c>
      <c r="O145" s="19" t="s">
        <v>3185</v>
      </c>
    </row>
    <row r="146" spans="1:15" x14ac:dyDescent="0.25">
      <c r="A146" s="19" t="s">
        <v>443</v>
      </c>
      <c r="B146" s="19" t="s">
        <v>5289</v>
      </c>
      <c r="C146" s="19">
        <v>2004</v>
      </c>
      <c r="D146" s="19" t="s">
        <v>444</v>
      </c>
      <c r="E146" s="19" t="s">
        <v>14</v>
      </c>
      <c r="F146" s="23" t="str">
        <f>VLOOKUP(A146,AddInfo!$A:$F,3,FALSE)</f>
        <v>Placebo</v>
      </c>
      <c r="G146" s="23" t="str">
        <f>VLOOKUP(A146,AddInfo!$A:$F,4,FALSE)</f>
        <v>correlated with BM and other predictors</v>
      </c>
      <c r="H146" s="23" t="s">
        <v>4544</v>
      </c>
      <c r="I146" s="23" t="s">
        <v>15</v>
      </c>
      <c r="J146" s="23" t="s">
        <v>20</v>
      </c>
      <c r="K146" s="20">
        <v>1975</v>
      </c>
      <c r="L146" s="20">
        <v>2001</v>
      </c>
      <c r="O146" s="19" t="s">
        <v>443</v>
      </c>
    </row>
    <row r="147" spans="1:15" x14ac:dyDescent="0.25">
      <c r="A147" s="19" t="s">
        <v>454</v>
      </c>
      <c r="B147" s="19" t="s">
        <v>5289</v>
      </c>
      <c r="C147" s="19">
        <v>2004</v>
      </c>
      <c r="D147" s="19" t="s">
        <v>456</v>
      </c>
      <c r="E147" s="19" t="s">
        <v>14</v>
      </c>
      <c r="F147" s="23" t="str">
        <f>VLOOKUP(A147,AddInfo!$A:$F,3,FALSE)</f>
        <v>Placebo</v>
      </c>
      <c r="G147" s="23" t="str">
        <f>VLOOKUP(A147,AddInfo!$A:$F,4,FALSE)</f>
        <v>correlated with BM and other predictors</v>
      </c>
      <c r="H147" s="23" t="s">
        <v>4544</v>
      </c>
      <c r="I147" s="23" t="s">
        <v>15</v>
      </c>
      <c r="J147" s="23" t="s">
        <v>20</v>
      </c>
      <c r="K147" s="20">
        <v>1975</v>
      </c>
      <c r="L147" s="20">
        <v>2001</v>
      </c>
      <c r="O147" s="19" t="s">
        <v>454</v>
      </c>
    </row>
    <row r="148" spans="1:15" x14ac:dyDescent="0.25">
      <c r="A148" s="19" t="s">
        <v>458</v>
      </c>
      <c r="B148" s="19" t="s">
        <v>5289</v>
      </c>
      <c r="C148" s="19">
        <v>2004</v>
      </c>
      <c r="D148" s="19" t="s">
        <v>459</v>
      </c>
      <c r="E148" s="19" t="s">
        <v>14</v>
      </c>
      <c r="F148" s="23" t="str">
        <f>VLOOKUP(A148,AddInfo!$A:$F,3,FALSE)</f>
        <v>Placebo</v>
      </c>
      <c r="G148" s="23" t="str">
        <f>VLOOKUP(A148,AddInfo!$A:$F,4,FALSE)</f>
        <v>correlated with BM and other predictors</v>
      </c>
      <c r="H148" s="23" t="s">
        <v>4544</v>
      </c>
      <c r="I148" s="23" t="s">
        <v>15</v>
      </c>
      <c r="J148" s="23" t="s">
        <v>20</v>
      </c>
      <c r="K148" s="20">
        <v>1975</v>
      </c>
      <c r="L148" s="20">
        <v>2001</v>
      </c>
      <c r="O148" s="19" t="s">
        <v>458</v>
      </c>
    </row>
    <row r="149" spans="1:15" x14ac:dyDescent="0.25">
      <c r="A149" s="19" t="s">
        <v>461</v>
      </c>
      <c r="B149" s="19" t="s">
        <v>5289</v>
      </c>
      <c r="C149" s="19">
        <v>2004</v>
      </c>
      <c r="D149" s="19" t="s">
        <v>462</v>
      </c>
      <c r="E149" s="19" t="s">
        <v>14</v>
      </c>
      <c r="F149" s="23" t="str">
        <f>VLOOKUP(A149,AddInfo!$A:$F,3,FALSE)</f>
        <v>Placebo</v>
      </c>
      <c r="G149" s="23" t="str">
        <f>VLOOKUP(A149,AddInfo!$A:$F,4,FALSE)</f>
        <v>correlated with BM and other predictors</v>
      </c>
      <c r="H149" s="23" t="s">
        <v>4544</v>
      </c>
      <c r="I149" s="23" t="s">
        <v>15</v>
      </c>
      <c r="J149" s="23" t="s">
        <v>20</v>
      </c>
      <c r="K149" s="20">
        <v>1975</v>
      </c>
      <c r="L149" s="20">
        <v>2001</v>
      </c>
      <c r="O149" s="19" t="s">
        <v>461</v>
      </c>
    </row>
    <row r="150" spans="1:15" x14ac:dyDescent="0.25">
      <c r="A150" s="19" t="s">
        <v>446</v>
      </c>
      <c r="B150" s="19" t="s">
        <v>5289</v>
      </c>
      <c r="C150" s="19">
        <v>2004</v>
      </c>
      <c r="D150" s="19" t="s">
        <v>447</v>
      </c>
      <c r="E150" s="19" t="s">
        <v>14</v>
      </c>
      <c r="F150" s="23" t="str">
        <f>VLOOKUP(A150,AddInfo!$A:$F,3,FALSE)</f>
        <v>Placebo</v>
      </c>
      <c r="G150" s="23" t="str">
        <f>VLOOKUP(A150,AddInfo!$A:$F,4,FALSE)</f>
        <v>correlated with BM and other predictors</v>
      </c>
      <c r="H150" s="23" t="s">
        <v>4544</v>
      </c>
      <c r="I150" s="23" t="s">
        <v>15</v>
      </c>
      <c r="J150" s="23" t="s">
        <v>20</v>
      </c>
      <c r="K150" s="20">
        <v>1975</v>
      </c>
      <c r="L150" s="20">
        <v>2001</v>
      </c>
      <c r="O150" s="19" t="s">
        <v>446</v>
      </c>
    </row>
    <row r="151" spans="1:15" x14ac:dyDescent="0.25">
      <c r="A151" s="19" t="s">
        <v>449</v>
      </c>
      <c r="B151" s="19" t="s">
        <v>5289</v>
      </c>
      <c r="C151" s="19">
        <v>2004</v>
      </c>
      <c r="D151" s="19" t="s">
        <v>450</v>
      </c>
      <c r="E151" s="19" t="s">
        <v>14</v>
      </c>
      <c r="F151" s="23" t="str">
        <f>VLOOKUP(A151,AddInfo!$A:$F,3,FALSE)</f>
        <v>Placebo</v>
      </c>
      <c r="G151" s="23" t="str">
        <f>VLOOKUP(A151,AddInfo!$A:$F,4,FALSE)</f>
        <v>correlated with BM and other predictors</v>
      </c>
      <c r="H151" s="23" t="s">
        <v>4544</v>
      </c>
      <c r="I151" s="23" t="s">
        <v>15</v>
      </c>
      <c r="J151" s="23" t="s">
        <v>20</v>
      </c>
      <c r="K151" s="20">
        <v>1975</v>
      </c>
      <c r="L151" s="20">
        <v>2001</v>
      </c>
      <c r="O151" s="19" t="s">
        <v>449</v>
      </c>
    </row>
    <row r="152" spans="1:15" x14ac:dyDescent="0.25">
      <c r="A152" s="19" t="s">
        <v>452</v>
      </c>
      <c r="B152" s="19" t="s">
        <v>5289</v>
      </c>
      <c r="C152" s="19">
        <v>2004</v>
      </c>
      <c r="D152" s="19" t="s">
        <v>453</v>
      </c>
      <c r="E152" s="19" t="s">
        <v>14</v>
      </c>
      <c r="F152" s="23" t="str">
        <f>VLOOKUP(A152,AddInfo!$A:$F,3,FALSE)</f>
        <v>Placebo</v>
      </c>
      <c r="G152" s="23" t="str">
        <f>VLOOKUP(A152,AddInfo!$A:$F,4,FALSE)</f>
        <v>correlated with BM and other predictors</v>
      </c>
      <c r="H152" s="23" t="s">
        <v>4544</v>
      </c>
      <c r="I152" s="23" t="s">
        <v>15</v>
      </c>
      <c r="J152" s="23" t="s">
        <v>4285</v>
      </c>
      <c r="K152" s="20">
        <v>1975</v>
      </c>
      <c r="L152" s="20">
        <v>2001</v>
      </c>
      <c r="O152" s="19" t="s">
        <v>452</v>
      </c>
    </row>
    <row r="153" spans="1:15" x14ac:dyDescent="0.25">
      <c r="A153" s="19" t="s">
        <v>475</v>
      </c>
      <c r="B153" s="19" t="s">
        <v>465</v>
      </c>
      <c r="C153" s="19">
        <v>1998</v>
      </c>
      <c r="D153" s="19" t="s">
        <v>476</v>
      </c>
      <c r="E153" s="19" t="s">
        <v>116</v>
      </c>
      <c r="F153" s="23" t="str">
        <f>VLOOKUP(A153,AddInfo!$A:$F,3,FALSE)</f>
        <v>Predictor</v>
      </c>
      <c r="G153" s="23" t="str">
        <f>VLOOKUP(A153,AddInfo!$A:$F,4,FALSE)</f>
        <v>p&lt;0.01 in port sort but nonstandard stats</v>
      </c>
      <c r="H153" s="23" t="s">
        <v>4544</v>
      </c>
      <c r="I153" s="23" t="s">
        <v>152</v>
      </c>
      <c r="J153" s="23" t="s">
        <v>147</v>
      </c>
      <c r="K153" s="20">
        <v>1975</v>
      </c>
      <c r="L153" s="20">
        <v>1993</v>
      </c>
      <c r="O153" s="19" t="s">
        <v>475</v>
      </c>
    </row>
    <row r="154" spans="1:15" x14ac:dyDescent="0.25">
      <c r="A154" s="19" t="s">
        <v>464</v>
      </c>
      <c r="B154" s="19" t="s">
        <v>465</v>
      </c>
      <c r="C154" s="19">
        <v>1998</v>
      </c>
      <c r="D154" s="19" t="s">
        <v>466</v>
      </c>
      <c r="E154" s="19" t="s">
        <v>116</v>
      </c>
      <c r="F154" s="23" t="str">
        <f>VLOOKUP(A154,AddInfo!$A:$F,3,FALSE)</f>
        <v>Predictor</v>
      </c>
      <c r="G154" s="23" t="str">
        <f>VLOOKUP(A154,AddInfo!$A:$F,4,FALSE)</f>
        <v>p&lt;0.01 in port sort but nonstandard stats</v>
      </c>
      <c r="H154" s="23" t="s">
        <v>4544</v>
      </c>
      <c r="I154" s="23" t="s">
        <v>152</v>
      </c>
      <c r="J154" s="23" t="s">
        <v>20</v>
      </c>
      <c r="K154" s="20">
        <v>1975</v>
      </c>
      <c r="L154" s="20">
        <v>1993</v>
      </c>
      <c r="O154" s="19" t="s">
        <v>464</v>
      </c>
    </row>
    <row r="155" spans="1:15" x14ac:dyDescent="0.25">
      <c r="A155" s="19" t="s">
        <v>472</v>
      </c>
      <c r="B155" s="19" t="s">
        <v>465</v>
      </c>
      <c r="C155" s="19">
        <v>1998</v>
      </c>
      <c r="D155" s="19" t="s">
        <v>4405</v>
      </c>
      <c r="E155" s="19" t="s">
        <v>116</v>
      </c>
      <c r="F155" s="23" t="str">
        <f>VLOOKUP(A155,AddInfo!$A:$F,3,FALSE)</f>
        <v>Placebo</v>
      </c>
      <c r="G155" s="23" t="str">
        <f>VLOOKUP(A155,AddInfo!$A:$F,4,FALSE)</f>
        <v>not studied.  Ingredient variable.</v>
      </c>
      <c r="H155" s="23" t="s">
        <v>4544</v>
      </c>
      <c r="I155" s="23" t="s">
        <v>95</v>
      </c>
      <c r="J155" s="23" t="s">
        <v>147</v>
      </c>
      <c r="K155" s="20">
        <v>1975</v>
      </c>
      <c r="L155" s="20">
        <v>1993</v>
      </c>
      <c r="O155" s="19" t="s">
        <v>472</v>
      </c>
    </row>
    <row r="156" spans="1:15" x14ac:dyDescent="0.25">
      <c r="A156" s="19" t="s">
        <v>469</v>
      </c>
      <c r="B156" s="19" t="s">
        <v>465</v>
      </c>
      <c r="C156" s="19">
        <v>1998</v>
      </c>
      <c r="D156" s="19" t="s">
        <v>470</v>
      </c>
      <c r="E156" s="19" t="s">
        <v>116</v>
      </c>
      <c r="F156" s="23" t="str">
        <f>VLOOKUP(A156,AddInfo!$A:$F,3,FALSE)</f>
        <v>Predictor</v>
      </c>
      <c r="G156" s="23" t="str">
        <f>VLOOKUP(A156,AddInfo!$A:$F,4,FALSE)</f>
        <v>p&lt;0.01 in reg but nonstandard stats</v>
      </c>
      <c r="H156" s="23" t="s">
        <v>4544</v>
      </c>
      <c r="I156" s="23" t="s">
        <v>15</v>
      </c>
      <c r="J156" s="23" t="s">
        <v>158</v>
      </c>
      <c r="K156" s="20">
        <v>1979</v>
      </c>
      <c r="L156" s="20">
        <v>1993</v>
      </c>
      <c r="O156" s="19" t="s">
        <v>4471</v>
      </c>
    </row>
    <row r="157" spans="1:15" x14ac:dyDescent="0.25">
      <c r="A157" s="19" t="s">
        <v>478</v>
      </c>
      <c r="B157" s="19" t="s">
        <v>479</v>
      </c>
      <c r="C157" s="19">
        <v>2006</v>
      </c>
      <c r="D157" s="19" t="s">
        <v>480</v>
      </c>
      <c r="E157" s="19" t="s">
        <v>89</v>
      </c>
      <c r="F157" s="23" t="str">
        <f>VLOOKUP(A157,AddInfo!$A:$F,3,FALSE)</f>
        <v>Predictor</v>
      </c>
      <c r="G157" s="23" t="str">
        <f>VLOOKUP(A157,AddInfo!$A:$F,4,FALSE)</f>
        <v>49 bps long-short</v>
      </c>
      <c r="H157" s="23" t="s">
        <v>4544</v>
      </c>
      <c r="I157" s="23" t="s">
        <v>15</v>
      </c>
      <c r="J157" s="23" t="s">
        <v>384</v>
      </c>
      <c r="K157" s="20">
        <v>1980</v>
      </c>
      <c r="L157" s="20">
        <v>2002</v>
      </c>
      <c r="O157" s="19" t="s">
        <v>2379</v>
      </c>
    </row>
    <row r="158" spans="1:15" x14ac:dyDescent="0.25">
      <c r="A158" s="19" t="s">
        <v>3166</v>
      </c>
      <c r="B158" s="19" t="s">
        <v>479</v>
      </c>
      <c r="C158" s="19">
        <v>2006</v>
      </c>
      <c r="D158" s="19" t="s">
        <v>480</v>
      </c>
      <c r="E158" s="19" t="s">
        <v>89</v>
      </c>
      <c r="F158" s="23" t="str">
        <f>VLOOKUP(A158,AddInfo!$A:$F,3,FALSE)</f>
        <v>Placebo</v>
      </c>
      <c r="G158" s="23" t="str">
        <f>VLOOKUP(A158,AddInfo!$A:$F,4,FALSE)</f>
        <v>HXZ variant</v>
      </c>
      <c r="H158" s="23" t="s">
        <v>4544</v>
      </c>
      <c r="I158" s="23" t="s">
        <v>15</v>
      </c>
      <c r="J158" s="23" t="s">
        <v>384</v>
      </c>
      <c r="K158" s="20">
        <v>1980</v>
      </c>
      <c r="L158" s="20">
        <v>2002</v>
      </c>
      <c r="O158" s="19" t="s">
        <v>4472</v>
      </c>
    </row>
    <row r="159" spans="1:15" x14ac:dyDescent="0.25">
      <c r="A159" s="19" t="s">
        <v>481</v>
      </c>
      <c r="B159" s="19" t="s">
        <v>482</v>
      </c>
      <c r="C159" s="19">
        <v>2014</v>
      </c>
      <c r="D159" s="19" t="s">
        <v>483</v>
      </c>
      <c r="E159" s="19" t="s">
        <v>57</v>
      </c>
      <c r="F159" s="23" t="str">
        <f>VLOOKUP(A159,AddInfo!$A:$F,3,FALSE)</f>
        <v>Predictor</v>
      </c>
      <c r="G159" s="23" t="str">
        <f>VLOOKUP(A159,AddInfo!$A:$F,4,FALSE)</f>
        <v>t=7 in nonstandard port sort</v>
      </c>
      <c r="H159" s="23" t="s">
        <v>4544</v>
      </c>
      <c r="I159" s="23" t="s">
        <v>95</v>
      </c>
      <c r="J159" s="23" t="s">
        <v>20</v>
      </c>
      <c r="K159" s="20">
        <v>1929</v>
      </c>
      <c r="L159" s="20">
        <v>2012</v>
      </c>
      <c r="O159" s="19" t="s">
        <v>481</v>
      </c>
    </row>
    <row r="160" spans="1:15" x14ac:dyDescent="0.25">
      <c r="A160" s="19" t="s">
        <v>484</v>
      </c>
      <c r="B160" s="19" t="s">
        <v>485</v>
      </c>
      <c r="C160" s="19">
        <v>2004</v>
      </c>
      <c r="D160" s="19" t="s">
        <v>486</v>
      </c>
      <c r="E160" s="19" t="s">
        <v>89</v>
      </c>
      <c r="F160" s="23" t="str">
        <f>VLOOKUP(A160,AddInfo!$A:$F,3,FALSE)</f>
        <v>Predictor</v>
      </c>
      <c r="G160" s="23" t="str">
        <f>VLOOKUP(A160,AddInfo!$A:$F,4,FALSE)</f>
        <v>t=2.0 in long-short</v>
      </c>
      <c r="H160" s="23" t="s">
        <v>4544</v>
      </c>
      <c r="I160" s="23" t="s">
        <v>95</v>
      </c>
      <c r="J160" s="23" t="s">
        <v>111</v>
      </c>
      <c r="K160" s="20">
        <v>1963</v>
      </c>
      <c r="L160" s="20">
        <v>2001</v>
      </c>
      <c r="O160" s="19" t="s">
        <v>484</v>
      </c>
    </row>
    <row r="161" spans="1:15" x14ac:dyDescent="0.25">
      <c r="A161" s="19" t="s">
        <v>5038</v>
      </c>
      <c r="B161" s="19" t="s">
        <v>489</v>
      </c>
      <c r="C161" s="19">
        <v>2003</v>
      </c>
      <c r="D161" s="19" t="s">
        <v>490</v>
      </c>
      <c r="E161" s="19" t="s">
        <v>491</v>
      </c>
      <c r="F161" s="23" t="str">
        <f>VLOOKUP(A161,AddInfo!$A:$F,3,FALSE)</f>
        <v>Predictor</v>
      </c>
      <c r="G161" s="23" t="str">
        <f>VLOOKUP(A161,AddInfo!$A:$F,4,FALSE)</f>
        <v>t=2.7 in long short FF3 alpha</v>
      </c>
      <c r="H161" s="23" t="s">
        <v>5035</v>
      </c>
      <c r="I161" s="23" t="s">
        <v>165</v>
      </c>
      <c r="J161" s="23" t="s">
        <v>20</v>
      </c>
      <c r="K161" s="20">
        <v>1990</v>
      </c>
      <c r="L161" s="20">
        <v>1999</v>
      </c>
      <c r="O161" s="19" t="s">
        <v>5038</v>
      </c>
    </row>
    <row r="162" spans="1:15" x14ac:dyDescent="0.25">
      <c r="A162" s="19" t="s">
        <v>494</v>
      </c>
      <c r="B162" s="19" t="s">
        <v>495</v>
      </c>
      <c r="C162" s="19">
        <v>2006</v>
      </c>
      <c r="D162" s="19" t="s">
        <v>496</v>
      </c>
      <c r="E162" s="19" t="s">
        <v>497</v>
      </c>
      <c r="F162" s="23" t="str">
        <f>VLOOKUP(A162,AddInfo!$A:$F,3,FALSE)</f>
        <v>Predictor</v>
      </c>
      <c r="G162" s="23" t="str">
        <f>VLOOKUP(A162,AddInfo!$A:$F,4,FALSE)</f>
        <v>t=2.68 in port sort FF3+Mom alpha</v>
      </c>
      <c r="H162" s="23" t="s">
        <v>5035</v>
      </c>
      <c r="I162" s="23" t="s">
        <v>311</v>
      </c>
      <c r="J162" s="23" t="s">
        <v>259</v>
      </c>
      <c r="K162" s="20">
        <v>1980</v>
      </c>
      <c r="L162" s="20">
        <v>1995</v>
      </c>
      <c r="O162" s="19" t="s">
        <v>494</v>
      </c>
    </row>
    <row r="163" spans="1:15" x14ac:dyDescent="0.25">
      <c r="A163" s="19" t="s">
        <v>500</v>
      </c>
      <c r="B163" s="19" t="s">
        <v>501</v>
      </c>
      <c r="C163" s="19">
        <v>1999</v>
      </c>
      <c r="D163" s="19" t="s">
        <v>502</v>
      </c>
      <c r="E163" s="19" t="s">
        <v>57</v>
      </c>
      <c r="F163" s="23" t="str">
        <f>VLOOKUP(A163,AddInfo!$A:$F,3,FALSE)</f>
        <v>Predictor</v>
      </c>
      <c r="G163" s="23" t="str">
        <f>VLOOKUP(A163,AddInfo!$A:$F,4,FALSE)</f>
        <v xml:space="preserve">t=4.6 in long-short </v>
      </c>
      <c r="H163" s="23" t="s">
        <v>4544</v>
      </c>
      <c r="I163" s="23" t="s">
        <v>95</v>
      </c>
      <c r="J163" s="23" t="s">
        <v>111</v>
      </c>
      <c r="K163" s="20">
        <v>1963</v>
      </c>
      <c r="L163" s="20">
        <v>1995</v>
      </c>
      <c r="O163" s="19" t="s">
        <v>500</v>
      </c>
    </row>
    <row r="164" spans="1:15" x14ac:dyDescent="0.25">
      <c r="A164" s="19" t="s">
        <v>3174</v>
      </c>
      <c r="B164" s="19" t="s">
        <v>5290</v>
      </c>
      <c r="C164" s="19">
        <v>2011</v>
      </c>
      <c r="D164" s="19" t="s">
        <v>3175</v>
      </c>
      <c r="E164" s="19" t="s">
        <v>14</v>
      </c>
      <c r="F164" s="23" t="str">
        <f>VLOOKUP(A164,AddInfo!$A:$F,3,FALSE)</f>
        <v>Placebo</v>
      </c>
      <c r="G164" s="23" t="str">
        <f>VLOOKUP(A164,AddInfo!$A:$F,4,FALSE)</f>
        <v>HXZ variant</v>
      </c>
      <c r="H164" s="23" t="s">
        <v>4544</v>
      </c>
      <c r="I164" s="23" t="s">
        <v>15</v>
      </c>
      <c r="J164" s="23" t="s">
        <v>510</v>
      </c>
      <c r="K164" s="20">
        <v>1989</v>
      </c>
      <c r="L164" s="20">
        <v>2008</v>
      </c>
      <c r="O164" s="19" t="s">
        <v>4473</v>
      </c>
    </row>
    <row r="165" spans="1:15" x14ac:dyDescent="0.25">
      <c r="A165" s="19" t="s">
        <v>505</v>
      </c>
      <c r="B165" s="19" t="s">
        <v>5290</v>
      </c>
      <c r="C165" s="19">
        <v>2011</v>
      </c>
      <c r="D165" s="19" t="s">
        <v>506</v>
      </c>
      <c r="E165" s="19" t="s">
        <v>14</v>
      </c>
      <c r="F165" s="23" t="str">
        <f>VLOOKUP(A165,AddInfo!$A:$F,3,FALSE)</f>
        <v>Predictor</v>
      </c>
      <c r="G165" s="23" t="str">
        <f>VLOOKUP(A165,AddInfo!$A:$F,4,FALSE)</f>
        <v>t&gt;2.6 in size-adjusted long-short</v>
      </c>
      <c r="H165" s="23" t="s">
        <v>4544</v>
      </c>
      <c r="I165" s="23" t="s">
        <v>15</v>
      </c>
      <c r="J165" s="23" t="s">
        <v>510</v>
      </c>
      <c r="K165" s="20">
        <v>1989</v>
      </c>
      <c r="L165" s="20">
        <v>2008</v>
      </c>
      <c r="O165" s="19" t="s">
        <v>2168</v>
      </c>
    </row>
    <row r="166" spans="1:15" x14ac:dyDescent="0.25">
      <c r="A166" s="19" t="s">
        <v>511</v>
      </c>
      <c r="B166" s="19" t="s">
        <v>5290</v>
      </c>
      <c r="C166" s="19">
        <v>2011</v>
      </c>
      <c r="D166" s="19" t="s">
        <v>512</v>
      </c>
      <c r="E166" s="19" t="s">
        <v>14</v>
      </c>
      <c r="F166" s="23" t="str">
        <f>VLOOKUP(A166,AddInfo!$A:$F,3,FALSE)</f>
        <v>Predictor</v>
      </c>
      <c r="G166" s="23" t="str">
        <f>VLOOKUP(A166,AddInfo!$A:$F,4,FALSE)</f>
        <v>t&gt;2.6 in size-adjusted long-short</v>
      </c>
      <c r="H166" s="23" t="s">
        <v>4544</v>
      </c>
      <c r="I166" s="23" t="s">
        <v>15</v>
      </c>
      <c r="J166" s="23" t="s">
        <v>510</v>
      </c>
      <c r="K166" s="20">
        <v>1989</v>
      </c>
      <c r="L166" s="20">
        <v>2008</v>
      </c>
      <c r="O166" s="19" t="s">
        <v>2169</v>
      </c>
    </row>
    <row r="167" spans="1:15" x14ac:dyDescent="0.25">
      <c r="A167" s="19" t="s">
        <v>515</v>
      </c>
      <c r="B167" s="19" t="s">
        <v>516</v>
      </c>
      <c r="C167" s="19">
        <v>2009</v>
      </c>
      <c r="D167" s="19" t="s">
        <v>517</v>
      </c>
      <c r="E167" s="19" t="s">
        <v>89</v>
      </c>
      <c r="F167" s="23" t="str">
        <f>VLOOKUP(A167,AddInfo!$A:$F,3,FALSE)</f>
        <v>Predictor</v>
      </c>
      <c r="G167" s="23" t="str">
        <f>VLOOKUP(A167,AddInfo!$A:$F,4,FALSE)</f>
        <v>t=3.37 in univariate FMB</v>
      </c>
      <c r="H167" s="23" t="s">
        <v>4544</v>
      </c>
      <c r="I167" s="23" t="s">
        <v>15</v>
      </c>
      <c r="J167" s="23" t="s">
        <v>519</v>
      </c>
      <c r="K167" s="20">
        <v>1973</v>
      </c>
      <c r="L167" s="20">
        <v>2001</v>
      </c>
      <c r="O167" s="19" t="s">
        <v>517</v>
      </c>
    </row>
    <row r="168" spans="1:15" ht="13.9" customHeight="1" x14ac:dyDescent="0.25">
      <c r="A168" s="19" t="s">
        <v>3100</v>
      </c>
      <c r="B168" s="19" t="s">
        <v>516</v>
      </c>
      <c r="C168" s="19">
        <v>2009</v>
      </c>
      <c r="D168" s="19" t="s">
        <v>4406</v>
      </c>
      <c r="E168" s="19" t="s">
        <v>89</v>
      </c>
      <c r="F168" s="23" t="str">
        <f>VLOOKUP(A168,AddInfo!$A:$F,3,FALSE)</f>
        <v>Placebo</v>
      </c>
      <c r="G168" s="23" t="str">
        <f>VLOOKUP(A168,AddInfo!$A:$F,4,FALSE)</f>
        <v>HXZ variant</v>
      </c>
      <c r="H168" s="23" t="s">
        <v>4544</v>
      </c>
      <c r="I168" s="23" t="s">
        <v>15</v>
      </c>
      <c r="J168" s="23" t="s">
        <v>519</v>
      </c>
      <c r="K168" s="20">
        <v>1973</v>
      </c>
      <c r="L168" s="20">
        <v>2001</v>
      </c>
      <c r="O168" s="19" t="s">
        <v>4474</v>
      </c>
    </row>
    <row r="169" spans="1:15" x14ac:dyDescent="0.25">
      <c r="A169" s="19" t="s">
        <v>5041</v>
      </c>
      <c r="B169" s="19" t="s">
        <v>521</v>
      </c>
      <c r="C169" s="19">
        <v>2013</v>
      </c>
      <c r="D169" s="19" t="s">
        <v>5272</v>
      </c>
      <c r="E169" s="19" t="s">
        <v>57</v>
      </c>
      <c r="F169" s="23" t="str">
        <f>VLOOKUP(A169,AddInfo!$A:$F,3,FALSE)</f>
        <v>Predictor</v>
      </c>
      <c r="G169" s="23" t="str">
        <f>VLOOKUP(A169,AddInfo!$A:$F,4,FALSE)</f>
        <v>t=16 in long-short</v>
      </c>
      <c r="H169" s="23" t="s">
        <v>5035</v>
      </c>
      <c r="I169" s="23" t="s">
        <v>311</v>
      </c>
      <c r="J169" s="23" t="s">
        <v>523</v>
      </c>
      <c r="K169" s="20">
        <v>1927</v>
      </c>
      <c r="L169" s="20">
        <v>2011</v>
      </c>
      <c r="O169" s="19" t="s">
        <v>5041</v>
      </c>
    </row>
    <row r="170" spans="1:15" x14ac:dyDescent="0.25">
      <c r="A170" s="19" t="s">
        <v>524</v>
      </c>
      <c r="B170" s="19" t="s">
        <v>525</v>
      </c>
      <c r="C170" s="19">
        <v>2000</v>
      </c>
      <c r="D170" s="19" t="s">
        <v>524</v>
      </c>
      <c r="E170" s="19" t="s">
        <v>89</v>
      </c>
      <c r="F170" s="23" t="str">
        <f>VLOOKUP(A170,AddInfo!$A:$F,3,FALSE)</f>
        <v>Predictor</v>
      </c>
      <c r="G170" s="23" t="str">
        <f>VLOOKUP(A170,AddInfo!$A:$F,4,FALSE)</f>
        <v>p-val&lt;0.05 in long-short</v>
      </c>
      <c r="H170" s="23" t="s">
        <v>4544</v>
      </c>
      <c r="I170" s="23" t="s">
        <v>95</v>
      </c>
      <c r="J170" s="23" t="s">
        <v>101</v>
      </c>
      <c r="K170" s="20">
        <v>1964</v>
      </c>
      <c r="L170" s="20">
        <v>1993</v>
      </c>
      <c r="O170" s="19" t="s">
        <v>4475</v>
      </c>
    </row>
    <row r="171" spans="1:15" x14ac:dyDescent="0.25">
      <c r="A171" s="19" t="s">
        <v>526</v>
      </c>
      <c r="B171" s="19" t="s">
        <v>527</v>
      </c>
      <c r="C171" s="19">
        <v>1996</v>
      </c>
      <c r="D171" s="19" t="s">
        <v>528</v>
      </c>
      <c r="E171" s="19" t="s">
        <v>57</v>
      </c>
      <c r="F171" s="23" t="str">
        <f>VLOOKUP(A171,AddInfo!$A:$F,3,FALSE)</f>
        <v>Placebo</v>
      </c>
      <c r="G171" s="23" t="str">
        <f>VLOOKUP(A171,AddInfo!$A:$F,4,FALSE)</f>
        <v>t&lt;2 in mv reg nonstandard</v>
      </c>
      <c r="H171" s="23" t="s">
        <v>4544</v>
      </c>
      <c r="I171" s="23" t="s">
        <v>15</v>
      </c>
      <c r="J171" s="23" t="s">
        <v>4286</v>
      </c>
      <c r="K171" s="20">
        <v>1979</v>
      </c>
      <c r="L171" s="20">
        <v>1993</v>
      </c>
      <c r="O171" s="19" t="s">
        <v>4476</v>
      </c>
    </row>
    <row r="172" spans="1:15" x14ac:dyDescent="0.25">
      <c r="A172" s="19" t="s">
        <v>3129</v>
      </c>
      <c r="B172" s="19" t="s">
        <v>527</v>
      </c>
      <c r="C172" s="19">
        <v>1996</v>
      </c>
      <c r="D172" s="19" t="s">
        <v>3176</v>
      </c>
      <c r="E172" s="19" t="s">
        <v>57</v>
      </c>
      <c r="F172" s="23" t="str">
        <f>VLOOKUP(A172,AddInfo!$A:$F,3,FALSE)</f>
        <v>Placebo</v>
      </c>
      <c r="G172" s="23" t="str">
        <f>VLOOKUP(A172,AddInfo!$A:$F,4,FALSE)</f>
        <v>HXZ variant</v>
      </c>
      <c r="H172" s="23" t="s">
        <v>4544</v>
      </c>
      <c r="I172" s="23" t="s">
        <v>15</v>
      </c>
      <c r="J172" s="23" t="s">
        <v>4286</v>
      </c>
      <c r="K172" s="20">
        <v>1979</v>
      </c>
      <c r="L172" s="20">
        <v>1993</v>
      </c>
      <c r="O172" s="19" t="s">
        <v>4477</v>
      </c>
    </row>
    <row r="173" spans="1:15" x14ac:dyDescent="0.25">
      <c r="A173" s="19" t="s">
        <v>531</v>
      </c>
      <c r="B173" s="19" t="s">
        <v>527</v>
      </c>
      <c r="C173" s="19">
        <v>1996</v>
      </c>
      <c r="D173" s="19" t="s">
        <v>532</v>
      </c>
      <c r="E173" s="19" t="s">
        <v>57</v>
      </c>
      <c r="F173" s="23" t="str">
        <f>VLOOKUP(A173,AddInfo!$A:$F,3,FALSE)</f>
        <v>Predictor</v>
      </c>
      <c r="G173" s="23" t="str">
        <f>VLOOKUP(A173,AddInfo!$A:$F,4,FALSE)</f>
        <v>t=4.5 in mv reg nonstandard</v>
      </c>
      <c r="H173" s="23" t="s">
        <v>4544</v>
      </c>
      <c r="I173" s="23" t="s">
        <v>15</v>
      </c>
      <c r="J173" s="23" t="s">
        <v>117</v>
      </c>
      <c r="K173" s="20">
        <v>1979</v>
      </c>
      <c r="L173" s="20">
        <v>1993</v>
      </c>
      <c r="O173" s="19" t="s">
        <v>531</v>
      </c>
    </row>
    <row r="174" spans="1:15" x14ac:dyDescent="0.25">
      <c r="A174" s="19" t="s">
        <v>534</v>
      </c>
      <c r="B174" s="19" t="s">
        <v>527</v>
      </c>
      <c r="C174" s="19">
        <v>1996</v>
      </c>
      <c r="D174" s="19" t="s">
        <v>535</v>
      </c>
      <c r="E174" s="19" t="s">
        <v>57</v>
      </c>
      <c r="F174" s="23" t="str">
        <f>VLOOKUP(A174,AddInfo!$A:$F,3,FALSE)</f>
        <v>Predictor</v>
      </c>
      <c r="G174" s="23" t="str">
        <f>VLOOKUP(A174,AddInfo!$A:$F,4,FALSE)</f>
        <v>t=2.5 in mv reg nonstandard</v>
      </c>
      <c r="H174" s="23" t="s">
        <v>4544</v>
      </c>
      <c r="I174" s="23" t="s">
        <v>15</v>
      </c>
      <c r="J174" s="23" t="s">
        <v>4285</v>
      </c>
      <c r="K174" s="20">
        <v>1979</v>
      </c>
      <c r="L174" s="20">
        <v>1993</v>
      </c>
      <c r="O174" s="19" t="s">
        <v>2205</v>
      </c>
    </row>
    <row r="175" spans="1:15" x14ac:dyDescent="0.25">
      <c r="A175" s="19" t="s">
        <v>542</v>
      </c>
      <c r="B175" s="19" t="s">
        <v>527</v>
      </c>
      <c r="C175" s="19">
        <v>1996</v>
      </c>
      <c r="D175" s="19" t="s">
        <v>543</v>
      </c>
      <c r="E175" s="19" t="s">
        <v>57</v>
      </c>
      <c r="F175" s="23" t="str">
        <f>VLOOKUP(A175,AddInfo!$A:$F,3,FALSE)</f>
        <v>Predictor</v>
      </c>
      <c r="G175" s="23" t="str">
        <f>VLOOKUP(A175,AddInfo!$A:$F,4,FALSE)</f>
        <v>t=4 in mv reg nonstandard</v>
      </c>
      <c r="H175" s="23" t="s">
        <v>4544</v>
      </c>
      <c r="I175" s="23" t="s">
        <v>58</v>
      </c>
      <c r="J175" s="23" t="s">
        <v>228</v>
      </c>
      <c r="K175" s="20">
        <v>1979</v>
      </c>
      <c r="L175" s="20">
        <v>1993</v>
      </c>
      <c r="O175" s="19" t="s">
        <v>2451</v>
      </c>
    </row>
    <row r="176" spans="1:15" x14ac:dyDescent="0.25">
      <c r="A176" s="19" t="s">
        <v>540</v>
      </c>
      <c r="B176" s="19" t="s">
        <v>527</v>
      </c>
      <c r="C176" s="19">
        <v>1996</v>
      </c>
      <c r="D176" s="19" t="s">
        <v>541</v>
      </c>
      <c r="E176" s="19" t="s">
        <v>57</v>
      </c>
      <c r="F176" s="23" t="str">
        <f>VLOOKUP(A176,AddInfo!$A:$F,3,FALSE)</f>
        <v>Predictor</v>
      </c>
      <c r="G176" s="23" t="str">
        <f>VLOOKUP(A176,AddInfo!$A:$F,4,FALSE)</f>
        <v>t=3 in mv reg nonstandard</v>
      </c>
      <c r="H176" s="23" t="s">
        <v>4544</v>
      </c>
      <c r="I176" s="23" t="s">
        <v>58</v>
      </c>
      <c r="J176" s="23" t="s">
        <v>228</v>
      </c>
      <c r="K176" s="20">
        <v>1979</v>
      </c>
      <c r="L176" s="20">
        <v>1993</v>
      </c>
      <c r="O176" s="19" t="s">
        <v>540</v>
      </c>
    </row>
    <row r="177" spans="1:15" x14ac:dyDescent="0.25">
      <c r="A177" s="19" t="s">
        <v>4953</v>
      </c>
      <c r="B177" s="19" t="s">
        <v>5291</v>
      </c>
      <c r="C177" s="19">
        <v>1984</v>
      </c>
      <c r="D177" s="19" t="s">
        <v>4954</v>
      </c>
      <c r="E177" s="19" t="s">
        <v>143</v>
      </c>
      <c r="F177" s="23" t="str">
        <f>VLOOKUP(A177,AddInfo!$A:$F,3,FALSE)</f>
        <v>Predictor</v>
      </c>
      <c r="G177" s="23" t="str">
        <f>VLOOKUP(A177,AddInfo!$A:$F,4,FALSE)</f>
        <v>t=3.2 in long only CAPM alpha</v>
      </c>
      <c r="H177" s="23" t="s">
        <v>4544</v>
      </c>
      <c r="I177" s="23" t="s">
        <v>152</v>
      </c>
      <c r="J177" s="23" t="s">
        <v>158</v>
      </c>
      <c r="K177" s="20">
        <v>1975</v>
      </c>
      <c r="L177" s="20">
        <v>1980</v>
      </c>
      <c r="O177" s="19" t="s">
        <v>4953</v>
      </c>
    </row>
    <row r="178" spans="1:15" x14ac:dyDescent="0.25">
      <c r="A178" s="19" t="s">
        <v>5093</v>
      </c>
      <c r="B178" s="19" t="s">
        <v>546</v>
      </c>
      <c r="C178" s="19">
        <v>2008</v>
      </c>
      <c r="D178" s="19" t="s">
        <v>5098</v>
      </c>
      <c r="E178" s="19" t="s">
        <v>57</v>
      </c>
      <c r="F178" s="23" t="str">
        <f>VLOOKUP(A178,AddInfo!$A:$F,3,FALSE)</f>
        <v>Predictor</v>
      </c>
      <c r="G178" s="23" t="str">
        <f>VLOOKUP(A178,AddInfo!$A:$F,4,FALSE)</f>
        <v>t=4 in port sort</v>
      </c>
      <c r="H178" s="23" t="s">
        <v>4544</v>
      </c>
      <c r="I178" s="23" t="s">
        <v>95</v>
      </c>
      <c r="J178" s="23" t="s">
        <v>20</v>
      </c>
      <c r="K178" s="20">
        <v>1965</v>
      </c>
      <c r="L178" s="20">
        <v>2002</v>
      </c>
      <c r="O178" s="19" t="s">
        <v>5093</v>
      </c>
    </row>
    <row r="179" spans="1:15" x14ac:dyDescent="0.25">
      <c r="A179" s="19" t="s">
        <v>5094</v>
      </c>
      <c r="B179" s="19" t="s">
        <v>546</v>
      </c>
      <c r="C179" s="19">
        <v>2008</v>
      </c>
      <c r="D179" s="19" t="s">
        <v>5099</v>
      </c>
      <c r="E179" s="19" t="s">
        <v>57</v>
      </c>
      <c r="F179" s="23" t="str">
        <f>VLOOKUP(A179,AddInfo!$A:$F,3,FALSE)</f>
        <v>Predictor</v>
      </c>
      <c r="G179" s="23" t="str">
        <f>VLOOKUP(A179,AddInfo!$A:$F,4,FALSE)</f>
        <v>t=5.6 in port sort</v>
      </c>
      <c r="H179" s="23" t="s">
        <v>4544</v>
      </c>
      <c r="I179" s="23" t="s">
        <v>95</v>
      </c>
      <c r="J179" s="23" t="s">
        <v>20</v>
      </c>
      <c r="K179" s="20">
        <v>1965</v>
      </c>
      <c r="L179" s="20">
        <v>2002</v>
      </c>
      <c r="O179" s="19" t="s">
        <v>5094</v>
      </c>
    </row>
    <row r="180" spans="1:15" x14ac:dyDescent="0.25">
      <c r="A180" s="19" t="s">
        <v>5101</v>
      </c>
      <c r="B180" s="19" t="s">
        <v>546</v>
      </c>
      <c r="C180" s="19">
        <v>2008</v>
      </c>
      <c r="D180" s="19" t="s">
        <v>5102</v>
      </c>
      <c r="E180" s="19" t="s">
        <v>57</v>
      </c>
      <c r="F180" s="23" t="str">
        <f>VLOOKUP(A180,AddInfo!$A:$F,3,FALSE)</f>
        <v>Predictor</v>
      </c>
      <c r="G180" s="23" t="str">
        <f>VLOOKUP(A180,AddInfo!$A:$F,4,FALSE)</f>
        <v>t=4.6 in port sort</v>
      </c>
      <c r="H180" s="23" t="s">
        <v>4544</v>
      </c>
      <c r="I180" s="23" t="s">
        <v>95</v>
      </c>
      <c r="J180" s="23" t="s">
        <v>20</v>
      </c>
      <c r="K180" s="20">
        <v>1965</v>
      </c>
      <c r="L180" s="20">
        <v>2002</v>
      </c>
      <c r="O180" s="19" t="s">
        <v>5095</v>
      </c>
    </row>
    <row r="181" spans="1:15" x14ac:dyDescent="0.25">
      <c r="A181" s="19" t="s">
        <v>5096</v>
      </c>
      <c r="B181" s="19" t="s">
        <v>546</v>
      </c>
      <c r="C181" s="19">
        <v>2008</v>
      </c>
      <c r="D181" s="19" t="s">
        <v>5104</v>
      </c>
      <c r="E181" s="19" t="s">
        <v>57</v>
      </c>
      <c r="F181" s="23" t="str">
        <f>VLOOKUP(A181,AddInfo!$A:$F,3,FALSE)</f>
        <v>Predictor</v>
      </c>
      <c r="G181" s="23" t="str">
        <f>VLOOKUP(A181,AddInfo!$A:$F,4,FALSE)</f>
        <v>t=1.8 in port sort, but similar strats do better</v>
      </c>
      <c r="H181" s="23" t="s">
        <v>4544</v>
      </c>
      <c r="I181" s="23" t="s">
        <v>95</v>
      </c>
      <c r="J181" s="23" t="s">
        <v>20</v>
      </c>
      <c r="K181" s="20">
        <v>1965</v>
      </c>
      <c r="L181" s="20">
        <v>2002</v>
      </c>
      <c r="O181" s="19" t="s">
        <v>5096</v>
      </c>
    </row>
    <row r="182" spans="1:15" x14ac:dyDescent="0.25">
      <c r="A182" s="19" t="s">
        <v>5097</v>
      </c>
      <c r="B182" s="19" t="s">
        <v>546</v>
      </c>
      <c r="C182" s="19">
        <v>2008</v>
      </c>
      <c r="D182" s="19" t="s">
        <v>5103</v>
      </c>
      <c r="E182" s="19" t="s">
        <v>57</v>
      </c>
      <c r="F182" s="23" t="str">
        <f>VLOOKUP(A182,AddInfo!$A:$F,3,FALSE)</f>
        <v>Predictor</v>
      </c>
      <c r="G182" s="23" t="str">
        <f>VLOOKUP(A182,AddInfo!$A:$F,4,FALSE)</f>
        <v>t=3.4 in port sort</v>
      </c>
      <c r="H182" s="23" t="s">
        <v>4544</v>
      </c>
      <c r="I182" s="23" t="s">
        <v>95</v>
      </c>
      <c r="J182" s="23" t="s">
        <v>20</v>
      </c>
      <c r="K182" s="20">
        <v>1965</v>
      </c>
      <c r="L182" s="20">
        <v>2002</v>
      </c>
      <c r="O182" s="19" t="s">
        <v>5097</v>
      </c>
    </row>
    <row r="183" spans="1:15" x14ac:dyDescent="0.25">
      <c r="A183" s="19" t="s">
        <v>5088</v>
      </c>
      <c r="B183" s="19" t="s">
        <v>546</v>
      </c>
      <c r="C183" s="19">
        <v>2008</v>
      </c>
      <c r="D183" s="19" t="s">
        <v>5100</v>
      </c>
      <c r="E183" s="19" t="s">
        <v>57</v>
      </c>
      <c r="F183" s="23" t="str">
        <f>VLOOKUP(A183,AddInfo!$A:$F,3,FALSE)</f>
        <v>Predictor</v>
      </c>
      <c r="G183" s="23" t="str">
        <f>VLOOKUP(A183,AddInfo!$A:$F,4,FALSE)</f>
        <v>t=5 in port sort</v>
      </c>
      <c r="H183" s="23" t="s">
        <v>4544</v>
      </c>
      <c r="I183" s="23" t="s">
        <v>95</v>
      </c>
      <c r="J183" s="23" t="s">
        <v>20</v>
      </c>
      <c r="K183" s="20">
        <v>1965</v>
      </c>
      <c r="L183" s="20">
        <v>2002</v>
      </c>
      <c r="O183" s="19" t="s">
        <v>5088</v>
      </c>
    </row>
    <row r="184" spans="1:15" x14ac:dyDescent="0.25">
      <c r="A184" s="19" t="s">
        <v>5091</v>
      </c>
      <c r="B184" s="19" t="s">
        <v>546</v>
      </c>
      <c r="C184" s="19">
        <v>2008</v>
      </c>
      <c r="D184" s="19" t="s">
        <v>4415</v>
      </c>
      <c r="E184" s="19" t="s">
        <v>57</v>
      </c>
      <c r="F184" s="23" t="str">
        <f>VLOOKUP(A184,AddInfo!$A:$F,3,FALSE)</f>
        <v>Predictor</v>
      </c>
      <c r="G184" s="23" t="str">
        <f>VLOOKUP(A184,AddInfo!$A:$F,4,FALSE)</f>
        <v>t=6.1 in port sort</v>
      </c>
      <c r="H184" s="23" t="s">
        <v>4544</v>
      </c>
      <c r="I184" s="23" t="s">
        <v>95</v>
      </c>
      <c r="J184" s="23" t="s">
        <v>20</v>
      </c>
      <c r="K184" s="20">
        <v>1965</v>
      </c>
      <c r="L184" s="20">
        <v>2002</v>
      </c>
      <c r="O184" s="19" t="s">
        <v>5091</v>
      </c>
    </row>
    <row r="185" spans="1:15" x14ac:dyDescent="0.25">
      <c r="A185" s="19" t="s">
        <v>5090</v>
      </c>
      <c r="B185" s="19" t="s">
        <v>546</v>
      </c>
      <c r="C185" s="19">
        <v>2008</v>
      </c>
      <c r="D185" s="19" t="s">
        <v>4413</v>
      </c>
      <c r="E185" s="19" t="s">
        <v>57</v>
      </c>
      <c r="F185" s="23" t="str">
        <f>VLOOKUP(A185,AddInfo!$A:$F,3,FALSE)</f>
        <v>Predictor</v>
      </c>
      <c r="G185" s="23" t="str">
        <f>VLOOKUP(A185,AddInfo!$A:$F,4,FALSE)</f>
        <v>t=6.4 in port sort</v>
      </c>
      <c r="H185" s="23" t="s">
        <v>4544</v>
      </c>
      <c r="I185" s="23" t="s">
        <v>95</v>
      </c>
      <c r="J185" s="23" t="s">
        <v>20</v>
      </c>
      <c r="K185" s="20">
        <v>1965</v>
      </c>
      <c r="L185" s="20">
        <v>2002</v>
      </c>
      <c r="O185" s="19" t="s">
        <v>5090</v>
      </c>
    </row>
    <row r="186" spans="1:15" x14ac:dyDescent="0.25">
      <c r="A186" s="19" t="s">
        <v>5092</v>
      </c>
      <c r="B186" s="19" t="s">
        <v>546</v>
      </c>
      <c r="C186" s="19">
        <v>2008</v>
      </c>
      <c r="D186" s="19" t="s">
        <v>4414</v>
      </c>
      <c r="E186" s="19" t="s">
        <v>57</v>
      </c>
      <c r="F186" s="23" t="str">
        <f>VLOOKUP(A186,AddInfo!$A:$F,3,FALSE)</f>
        <v>Predictor</v>
      </c>
      <c r="G186" s="23" t="str">
        <f>VLOOKUP(A186,AddInfo!$A:$F,4,FALSE)</f>
        <v>t=4.5 in port sort</v>
      </c>
      <c r="H186" s="23" t="s">
        <v>4544</v>
      </c>
      <c r="I186" s="23" t="s">
        <v>95</v>
      </c>
      <c r="J186" s="23" t="s">
        <v>20</v>
      </c>
      <c r="K186" s="20">
        <v>1965</v>
      </c>
      <c r="L186" s="20">
        <v>2002</v>
      </c>
      <c r="O186" s="19" t="s">
        <v>5092</v>
      </c>
    </row>
    <row r="187" spans="1:15" x14ac:dyDescent="0.25">
      <c r="A187" s="19" t="s">
        <v>5089</v>
      </c>
      <c r="B187" s="19" t="s">
        <v>546</v>
      </c>
      <c r="C187" s="19">
        <v>2008</v>
      </c>
      <c r="D187" s="19" t="s">
        <v>4416</v>
      </c>
      <c r="E187" s="19" t="s">
        <v>57</v>
      </c>
      <c r="F187" s="23" t="str">
        <f>VLOOKUP(A187,AddInfo!$A:$F,3,FALSE)</f>
        <v>Predictor</v>
      </c>
      <c r="G187" s="23" t="str">
        <f>VLOOKUP(A187,AddInfo!$A:$F,4,FALSE)</f>
        <v>t=7.6 in port sort</v>
      </c>
      <c r="H187" s="23" t="s">
        <v>4544</v>
      </c>
      <c r="I187" s="23" t="s">
        <v>95</v>
      </c>
      <c r="J187" s="23" t="s">
        <v>20</v>
      </c>
      <c r="K187" s="20">
        <v>1965</v>
      </c>
      <c r="L187" s="20">
        <v>2002</v>
      </c>
      <c r="O187" s="19" t="s">
        <v>5089</v>
      </c>
    </row>
    <row r="188" spans="1:15" x14ac:dyDescent="0.25">
      <c r="A188" s="19" t="s">
        <v>550</v>
      </c>
      <c r="B188" s="19" t="s">
        <v>551</v>
      </c>
      <c r="C188" s="19">
        <v>2013</v>
      </c>
      <c r="D188" s="19" t="s">
        <v>552</v>
      </c>
      <c r="E188" s="19" t="s">
        <v>57</v>
      </c>
      <c r="F188" s="23" t="str">
        <f>VLOOKUP(A188,AddInfo!$A:$F,3,FALSE)</f>
        <v>Predictor</v>
      </c>
      <c r="G188" s="23" t="str">
        <f>VLOOKUP(A188,AddInfo!$A:$F,4,FALSE)</f>
        <v>t=2.6 in FF3 style long-short</v>
      </c>
      <c r="H188" s="23" t="s">
        <v>5035</v>
      </c>
      <c r="I188" s="23" t="s">
        <v>165</v>
      </c>
      <c r="J188" s="23" t="s">
        <v>16</v>
      </c>
      <c r="K188" s="20">
        <v>1982</v>
      </c>
      <c r="L188" s="20">
        <v>2008</v>
      </c>
      <c r="O188" s="19" t="s">
        <v>550</v>
      </c>
    </row>
    <row r="189" spans="1:15" x14ac:dyDescent="0.25">
      <c r="A189" s="19" t="s">
        <v>554</v>
      </c>
      <c r="B189" s="19" t="s">
        <v>551</v>
      </c>
      <c r="C189" s="19">
        <v>2013</v>
      </c>
      <c r="D189" s="19" t="s">
        <v>555</v>
      </c>
      <c r="E189" s="19" t="s">
        <v>57</v>
      </c>
      <c r="F189" s="23" t="str">
        <f>VLOOKUP(A189,AddInfo!$A:$F,3,FALSE)</f>
        <v>Predictor</v>
      </c>
      <c r="G189" s="23" t="str">
        <f>VLOOKUP(A189,AddInfo!$A:$F,4,FALSE)</f>
        <v>t=4.1 in FF3 style long-short</v>
      </c>
      <c r="H189" s="23" t="s">
        <v>5035</v>
      </c>
      <c r="I189" s="23" t="s">
        <v>165</v>
      </c>
      <c r="J189" s="23" t="s">
        <v>16</v>
      </c>
      <c r="K189" s="20">
        <v>1982</v>
      </c>
      <c r="L189" s="20">
        <v>2008</v>
      </c>
      <c r="O189" s="19" t="s">
        <v>554</v>
      </c>
    </row>
    <row r="190" spans="1:15" x14ac:dyDescent="0.25">
      <c r="A190" s="19" t="s">
        <v>557</v>
      </c>
      <c r="B190" s="19" t="s">
        <v>558</v>
      </c>
      <c r="C190" s="19">
        <v>2004</v>
      </c>
      <c r="D190" s="19" t="s">
        <v>559</v>
      </c>
      <c r="E190" s="19" t="s">
        <v>116</v>
      </c>
      <c r="F190" s="23" t="str">
        <f>VLOOKUP(A190,AddInfo!$A:$F,3,FALSE)</f>
        <v>Predictor</v>
      </c>
      <c r="G190" s="23" t="str">
        <f>VLOOKUP(A190,AddInfo!$A:$F,4,FALSE)</f>
        <v>t=8.5 in long-short</v>
      </c>
      <c r="H190" s="23" t="s">
        <v>4544</v>
      </c>
      <c r="I190" s="23" t="s">
        <v>15</v>
      </c>
      <c r="J190" s="23" t="s">
        <v>519</v>
      </c>
      <c r="K190" s="20">
        <v>1964</v>
      </c>
      <c r="L190" s="20">
        <v>2002</v>
      </c>
      <c r="O190" s="19" t="s">
        <v>557</v>
      </c>
    </row>
    <row r="191" spans="1:15" x14ac:dyDescent="0.25">
      <c r="A191" s="19" t="s">
        <v>1688</v>
      </c>
      <c r="B191" s="19" t="s">
        <v>3168</v>
      </c>
      <c r="C191" s="19">
        <v>2004</v>
      </c>
      <c r="D191" s="19" t="s">
        <v>3177</v>
      </c>
      <c r="E191" s="19" t="s">
        <v>116</v>
      </c>
      <c r="F191" s="23" t="str">
        <f>VLOOKUP(A191,AddInfo!$A:$F,3,FALSE)</f>
        <v>Predictor</v>
      </c>
      <c r="G191" s="23" t="str">
        <f>VLOOKUP(A191,AddInfo!$A:$F,4,FALSE)</f>
        <v>t=8.9 in mv reg</v>
      </c>
      <c r="H191" s="23" t="s">
        <v>4544</v>
      </c>
      <c r="I191" s="23" t="s">
        <v>15</v>
      </c>
      <c r="J191" s="23" t="s">
        <v>302</v>
      </c>
      <c r="K191" s="20">
        <v>1964</v>
      </c>
      <c r="L191" s="20">
        <v>2002</v>
      </c>
      <c r="O191" s="19" t="s">
        <v>1688</v>
      </c>
    </row>
    <row r="192" spans="1:15" x14ac:dyDescent="0.25">
      <c r="A192" s="19" t="s">
        <v>565</v>
      </c>
      <c r="B192" s="19" t="s">
        <v>562</v>
      </c>
      <c r="C192" s="19">
        <v>1992</v>
      </c>
      <c r="D192" s="19" t="s">
        <v>4427</v>
      </c>
      <c r="E192" s="19" t="s">
        <v>116</v>
      </c>
      <c r="F192" s="23" t="str">
        <f>VLOOKUP(A192,AddInfo!$A:$F,3,FALSE)</f>
        <v>Placebo</v>
      </c>
      <c r="G192" s="23" t="str">
        <f>VLOOKUP(A192,AddInfo!$A:$F,4,FALSE)</f>
        <v>ingredient in complicated model</v>
      </c>
      <c r="H192" s="23" t="s">
        <v>4544</v>
      </c>
      <c r="I192" s="23" t="s">
        <v>15</v>
      </c>
      <c r="J192" s="23" t="s">
        <v>20</v>
      </c>
      <c r="K192" s="20">
        <v>1978</v>
      </c>
      <c r="L192" s="20">
        <v>1988</v>
      </c>
      <c r="O192" s="19" t="s">
        <v>565</v>
      </c>
    </row>
    <row r="193" spans="1:15" x14ac:dyDescent="0.25">
      <c r="A193" s="19" t="s">
        <v>561</v>
      </c>
      <c r="B193" s="19" t="s">
        <v>562</v>
      </c>
      <c r="C193" s="19">
        <v>1992</v>
      </c>
      <c r="D193" s="19" t="s">
        <v>4426</v>
      </c>
      <c r="E193" s="19" t="s">
        <v>116</v>
      </c>
      <c r="F193" s="23" t="str">
        <f>VLOOKUP(A193,AddInfo!$A:$F,3,FALSE)</f>
        <v>Placebo</v>
      </c>
      <c r="G193" s="23" t="str">
        <f>VLOOKUP(A193,AddInfo!$A:$F,4,FALSE)</f>
        <v>ingredient in complicated model</v>
      </c>
      <c r="H193" s="23" t="s">
        <v>4544</v>
      </c>
      <c r="I193" s="23" t="s">
        <v>15</v>
      </c>
      <c r="J193" s="23" t="s">
        <v>188</v>
      </c>
      <c r="K193" s="20">
        <v>1978</v>
      </c>
      <c r="L193" s="20">
        <v>1988</v>
      </c>
      <c r="O193" s="19" t="s">
        <v>2240</v>
      </c>
    </row>
    <row r="194" spans="1:15" x14ac:dyDescent="0.25">
      <c r="A194" s="19" t="s">
        <v>571</v>
      </c>
      <c r="B194" s="19" t="s">
        <v>568</v>
      </c>
      <c r="C194" s="19">
        <v>2009</v>
      </c>
      <c r="D194" s="19" t="s">
        <v>572</v>
      </c>
      <c r="E194" s="19" t="s">
        <v>57</v>
      </c>
      <c r="F194" s="23" t="str">
        <f>VLOOKUP(A194,AddInfo!$A:$F,3,FALSE)</f>
        <v>Predictor</v>
      </c>
      <c r="G194" s="23" t="str">
        <f>VLOOKUP(A194,AddInfo!$A:$F,4,FALSE)</f>
        <v>t-stat = 1.8 in LS nontraditional</v>
      </c>
      <c r="H194" s="23" t="s">
        <v>5035</v>
      </c>
      <c r="I194" s="23" t="s">
        <v>165</v>
      </c>
      <c r="J194" s="23" t="s">
        <v>20</v>
      </c>
      <c r="K194" s="20">
        <v>1926</v>
      </c>
      <c r="L194" s="20">
        <v>2006</v>
      </c>
      <c r="O194" s="19" t="s">
        <v>2375</v>
      </c>
    </row>
    <row r="195" spans="1:15" x14ac:dyDescent="0.25">
      <c r="A195" s="19" t="s">
        <v>567</v>
      </c>
      <c r="B195" s="19" t="s">
        <v>568</v>
      </c>
      <c r="C195" s="19">
        <v>2009</v>
      </c>
      <c r="D195" s="19" t="s">
        <v>569</v>
      </c>
      <c r="E195" s="19" t="s">
        <v>57</v>
      </c>
      <c r="F195" s="23" t="str">
        <f>VLOOKUP(A195,AddInfo!$A:$F,3,FALSE)</f>
        <v>Drop</v>
      </c>
      <c r="G195" s="23" t="str">
        <f>VLOOKUP(A195,AddInfo!$A:$F,4,FALSE)</f>
        <v>9_drop</v>
      </c>
      <c r="H195" s="23" t="s">
        <v>2204</v>
      </c>
      <c r="I195" s="23" t="s">
        <v>165</v>
      </c>
      <c r="J195" s="23" t="s">
        <v>20</v>
      </c>
      <c r="K195" s="20">
        <v>1926</v>
      </c>
      <c r="L195" s="20">
        <v>2006</v>
      </c>
      <c r="O195" s="19" t="s">
        <v>567</v>
      </c>
    </row>
    <row r="196" spans="1:15" x14ac:dyDescent="0.25">
      <c r="A196" s="19" t="s">
        <v>574</v>
      </c>
      <c r="B196" s="19" t="s">
        <v>575</v>
      </c>
      <c r="C196" s="19">
        <v>2007</v>
      </c>
      <c r="D196" s="19" t="s">
        <v>576</v>
      </c>
      <c r="E196" s="19" t="s">
        <v>100</v>
      </c>
      <c r="F196" s="23" t="str">
        <f>VLOOKUP(A196,AddInfo!$A:$F,3,FALSE)</f>
        <v>Predictor</v>
      </c>
      <c r="G196" s="23" t="str">
        <f>VLOOKUP(A196,AddInfo!$A:$F,4,FALSE)</f>
        <v>t=9 in mv reg weekly</v>
      </c>
      <c r="H196" s="23" t="s">
        <v>4544</v>
      </c>
      <c r="I196" s="23" t="s">
        <v>15</v>
      </c>
      <c r="J196" s="23" t="s">
        <v>291</v>
      </c>
      <c r="K196" s="20">
        <v>1972</v>
      </c>
      <c r="L196" s="20">
        <v>2001</v>
      </c>
      <c r="O196" s="19" t="s">
        <v>574</v>
      </c>
    </row>
    <row r="197" spans="1:15" x14ac:dyDescent="0.25">
      <c r="A197" s="19" t="s">
        <v>577</v>
      </c>
      <c r="B197" s="19" t="s">
        <v>575</v>
      </c>
      <c r="C197" s="19">
        <v>2007</v>
      </c>
      <c r="D197" s="19" t="s">
        <v>578</v>
      </c>
      <c r="E197" s="19" t="s">
        <v>100</v>
      </c>
      <c r="F197" s="23" t="str">
        <f>VLOOKUP(A197,AddInfo!$A:$F,3,FALSE)</f>
        <v>Predictor</v>
      </c>
      <c r="G197" s="23" t="str">
        <f>VLOOKUP(A197,AddInfo!$A:$F,4,FALSE)</f>
        <v>t=11 in mv reg</v>
      </c>
      <c r="H197" s="23" t="s">
        <v>4544</v>
      </c>
      <c r="I197" s="23" t="s">
        <v>95</v>
      </c>
      <c r="J197" s="23" t="s">
        <v>291</v>
      </c>
      <c r="K197" s="20">
        <v>1972</v>
      </c>
      <c r="L197" s="20">
        <v>2001</v>
      </c>
      <c r="O197" s="19" t="s">
        <v>577</v>
      </c>
    </row>
    <row r="198" spans="1:15" x14ac:dyDescent="0.25">
      <c r="A198" s="19" t="s">
        <v>3114</v>
      </c>
      <c r="B198" s="19" t="s">
        <v>3115</v>
      </c>
      <c r="C198" s="19">
        <v>2016</v>
      </c>
      <c r="D198" s="19" t="s">
        <v>4428</v>
      </c>
      <c r="E198" s="19" t="s">
        <v>57</v>
      </c>
      <c r="F198" s="23" t="str">
        <f>VLOOKUP(A198,AddInfo!$A:$F,3,FALSE)</f>
        <v>Placebo</v>
      </c>
      <c r="G198" s="23" t="str">
        <f>VLOOKUP(A198,AddInfo!$A:$F,4,FALSE)</f>
        <v>t=1.3 in mv reg</v>
      </c>
      <c r="H198" s="23" t="s">
        <v>4544</v>
      </c>
      <c r="I198" s="23" t="s">
        <v>58</v>
      </c>
      <c r="J198" s="23" t="s">
        <v>59</v>
      </c>
      <c r="K198" s="20">
        <v>1984</v>
      </c>
      <c r="L198" s="20">
        <v>2012</v>
      </c>
      <c r="O198" s="19" t="s">
        <v>3114</v>
      </c>
    </row>
    <row r="199" spans="1:15" x14ac:dyDescent="0.25">
      <c r="A199" s="19" t="s">
        <v>3155</v>
      </c>
      <c r="B199" s="19" t="s">
        <v>580</v>
      </c>
      <c r="C199" s="19">
        <v>2005</v>
      </c>
      <c r="D199" s="19" t="s">
        <v>4408</v>
      </c>
      <c r="E199" s="19" t="s">
        <v>100</v>
      </c>
      <c r="F199" s="23" t="str">
        <f>VLOOKUP(A199,AddInfo!$A:$F,3,FALSE)</f>
        <v>Predictor</v>
      </c>
      <c r="G199" s="23" t="str">
        <f>VLOOKUP(A199,AddInfo!$A:$F,4,FALSE)</f>
        <v>t =3.4 in port sort char adj</v>
      </c>
      <c r="H199" s="23" t="s">
        <v>4544</v>
      </c>
      <c r="I199" s="23" t="s">
        <v>95</v>
      </c>
      <c r="J199" s="23" t="s">
        <v>291</v>
      </c>
      <c r="K199" s="20">
        <v>1964</v>
      </c>
      <c r="L199" s="20">
        <v>2001</v>
      </c>
      <c r="O199" s="19" t="s">
        <v>3155</v>
      </c>
    </row>
    <row r="200" spans="1:15" x14ac:dyDescent="0.25">
      <c r="A200" s="19" t="s">
        <v>5020</v>
      </c>
      <c r="B200" s="19" t="s">
        <v>580</v>
      </c>
      <c r="C200" s="19">
        <v>2005</v>
      </c>
      <c r="D200" s="19" t="s">
        <v>4409</v>
      </c>
      <c r="E200" s="19" t="s">
        <v>100</v>
      </c>
      <c r="F200" s="23" t="str">
        <f>VLOOKUP(A200,AddInfo!$A:$F,3,FALSE)</f>
        <v>Predictor</v>
      </c>
      <c r="G200" s="23" t="str">
        <f>VLOOKUP(A200,AddInfo!$A:$F,4,FALSE)</f>
        <v>t =7.7 in port sort w/ complicated signal</v>
      </c>
      <c r="H200" s="23" t="s">
        <v>4544</v>
      </c>
      <c r="I200" s="23" t="s">
        <v>95</v>
      </c>
      <c r="J200" s="23" t="s">
        <v>291</v>
      </c>
      <c r="K200" s="20">
        <v>1964</v>
      </c>
      <c r="L200" s="20">
        <v>2001</v>
      </c>
      <c r="O200" s="19" t="s">
        <v>579</v>
      </c>
    </row>
    <row r="201" spans="1:15" x14ac:dyDescent="0.25">
      <c r="A201" s="19" t="s">
        <v>5021</v>
      </c>
      <c r="B201" s="19" t="s">
        <v>580</v>
      </c>
      <c r="C201" s="19">
        <v>2005</v>
      </c>
      <c r="D201" s="19" t="s">
        <v>4407</v>
      </c>
      <c r="E201" s="19" t="s">
        <v>100</v>
      </c>
      <c r="F201" s="23" t="str">
        <f>VLOOKUP(A201,AddInfo!$A:$F,3,FALSE)</f>
        <v>Predictor</v>
      </c>
      <c r="G201" s="23" t="str">
        <f>VLOOKUP(A201,AddInfo!$A:$F,4,FALSE)</f>
        <v>t =7.39 in port sort w/ complicated signal</v>
      </c>
      <c r="H201" s="23" t="s">
        <v>4544</v>
      </c>
      <c r="I201" s="23" t="s">
        <v>95</v>
      </c>
      <c r="J201" s="23" t="s">
        <v>291</v>
      </c>
      <c r="K201" s="20">
        <v>1964</v>
      </c>
      <c r="L201" s="20">
        <v>2001</v>
      </c>
      <c r="O201" s="19" t="s">
        <v>3156</v>
      </c>
    </row>
    <row r="202" spans="1:15" x14ac:dyDescent="0.25">
      <c r="A202" s="19" t="s">
        <v>583</v>
      </c>
      <c r="B202" s="19" t="s">
        <v>584</v>
      </c>
      <c r="C202" s="19">
        <v>2006</v>
      </c>
      <c r="D202" s="19" t="s">
        <v>1683</v>
      </c>
      <c r="E202" s="19" t="s">
        <v>89</v>
      </c>
      <c r="F202" s="23" t="str">
        <f>VLOOKUP(A202,AddInfo!$A:$F,3,FALSE)</f>
        <v>Predictor</v>
      </c>
      <c r="G202" s="23" t="str">
        <f>VLOOKUP(A202,AddInfo!$A:$F,4,FALSE)</f>
        <v>t = 2.14 in port sort</v>
      </c>
      <c r="H202" s="23" t="s">
        <v>4544</v>
      </c>
      <c r="I202" s="23" t="s">
        <v>165</v>
      </c>
      <c r="J202" s="23" t="s">
        <v>20</v>
      </c>
      <c r="K202" s="20">
        <v>1963</v>
      </c>
      <c r="L202" s="20">
        <v>2001</v>
      </c>
      <c r="O202" s="19" t="s">
        <v>583</v>
      </c>
    </row>
    <row r="203" spans="1:15" x14ac:dyDescent="0.25">
      <c r="A203" s="19" t="s">
        <v>3143</v>
      </c>
      <c r="B203" s="19" t="s">
        <v>584</v>
      </c>
      <c r="C203" s="19">
        <v>2006</v>
      </c>
      <c r="D203" s="19" t="s">
        <v>4422</v>
      </c>
      <c r="E203" s="19" t="s">
        <v>89</v>
      </c>
      <c r="F203" s="23" t="str">
        <f>VLOOKUP(A203,AddInfo!$A:$F,3,FALSE)</f>
        <v>Predictor</v>
      </c>
      <c r="G203" s="23" t="str">
        <f>VLOOKUP(A203,AddInfo!$A:$F,4,FALSE)</f>
        <v>t = 2.12 in characteristics-adjusted port sort</v>
      </c>
      <c r="H203" s="23" t="s">
        <v>4544</v>
      </c>
      <c r="I203" s="23" t="s">
        <v>165</v>
      </c>
      <c r="J203" s="23" t="s">
        <v>20</v>
      </c>
      <c r="K203" s="20">
        <v>1963</v>
      </c>
      <c r="L203" s="20">
        <v>2001</v>
      </c>
      <c r="O203" s="19" t="s">
        <v>3143</v>
      </c>
    </row>
    <row r="204" spans="1:15" x14ac:dyDescent="0.25">
      <c r="A204" s="19" t="s">
        <v>3144</v>
      </c>
      <c r="B204" s="19" t="s">
        <v>584</v>
      </c>
      <c r="C204" s="19">
        <v>2006</v>
      </c>
      <c r="D204" s="19" t="s">
        <v>4423</v>
      </c>
      <c r="E204" s="19" t="s">
        <v>89</v>
      </c>
      <c r="F204" s="23" t="str">
        <f>VLOOKUP(A204,AddInfo!$A:$F,3,FALSE)</f>
        <v>Predictor</v>
      </c>
      <c r="G204" s="23" t="str">
        <f>VLOOKUP(A204,AddInfo!$A:$F,4,FALSE)</f>
        <v>t = 2.52 in characteristics-adjusted port sort</v>
      </c>
      <c r="H204" s="23" t="s">
        <v>4544</v>
      </c>
      <c r="I204" s="23" t="s">
        <v>165</v>
      </c>
      <c r="J204" s="23" t="s">
        <v>20</v>
      </c>
      <c r="K204" s="20">
        <v>1963</v>
      </c>
      <c r="L204" s="20">
        <v>2001</v>
      </c>
      <c r="O204" s="19" t="s">
        <v>3144</v>
      </c>
    </row>
    <row r="205" spans="1:15" x14ac:dyDescent="0.25">
      <c r="A205" s="19" t="s">
        <v>588</v>
      </c>
      <c r="B205" s="19" t="s">
        <v>5292</v>
      </c>
      <c r="C205" s="19">
        <v>1995</v>
      </c>
      <c r="D205" s="19" t="s">
        <v>589</v>
      </c>
      <c r="E205" s="19" t="s">
        <v>57</v>
      </c>
      <c r="F205" s="23" t="str">
        <f>VLOOKUP(A205,AddInfo!$A:$F,3,FALSE)</f>
        <v>Predictor</v>
      </c>
      <c r="G205" s="23" t="str">
        <f>VLOOKUP(A205,AddInfo!$A:$F,4,FALSE)</f>
        <v>t=1.85 in long - benchmark port</v>
      </c>
      <c r="H205" s="23" t="s">
        <v>5035</v>
      </c>
      <c r="I205" s="23" t="s">
        <v>311</v>
      </c>
      <c r="J205" s="23" t="s">
        <v>523</v>
      </c>
      <c r="K205" s="20">
        <v>1980</v>
      </c>
      <c r="L205" s="20">
        <v>1990</v>
      </c>
      <c r="O205" s="19" t="s">
        <v>588</v>
      </c>
    </row>
    <row r="206" spans="1:15" x14ac:dyDescent="0.25">
      <c r="A206" s="19" t="s">
        <v>5192</v>
      </c>
      <c r="B206" s="19" t="s">
        <v>608</v>
      </c>
      <c r="C206" s="19">
        <v>1989</v>
      </c>
      <c r="D206" s="19" t="s">
        <v>609</v>
      </c>
      <c r="E206" s="19" t="s">
        <v>89</v>
      </c>
      <c r="F206" s="23" t="str">
        <f>VLOOKUP(A206,AddInfo!$A:$F,3,FALSE)</f>
        <v>Predictor</v>
      </c>
      <c r="G206" s="23" t="str">
        <f>VLOOKUP(A206,AddInfo!$A:$F,4,FALSE)</f>
        <v>t=12 in port sort</v>
      </c>
      <c r="H206" s="23" t="s">
        <v>4544</v>
      </c>
      <c r="I206" s="23" t="s">
        <v>95</v>
      </c>
      <c r="J206" s="23" t="s">
        <v>613</v>
      </c>
      <c r="K206" s="20">
        <v>1934</v>
      </c>
      <c r="L206" s="20">
        <v>1987</v>
      </c>
      <c r="O206" s="19" t="s">
        <v>607</v>
      </c>
    </row>
    <row r="207" spans="1:15" x14ac:dyDescent="0.25">
      <c r="A207" s="19" t="s">
        <v>595</v>
      </c>
      <c r="B207" s="19" t="s">
        <v>596</v>
      </c>
      <c r="C207" s="19">
        <v>2006</v>
      </c>
      <c r="D207" s="19" t="s">
        <v>597</v>
      </c>
      <c r="E207" s="19" t="s">
        <v>57</v>
      </c>
      <c r="F207" s="23" t="str">
        <f>VLOOKUP(A207,AddInfo!$A:$F,3,FALSE)</f>
        <v>Predictor</v>
      </c>
      <c r="G207" s="23" t="str">
        <f>VLOOKUP(A207,AddInfo!$A:$F,4,FALSE)</f>
        <v>t&gt;2.6 in many event studies</v>
      </c>
      <c r="H207" s="23" t="s">
        <v>4544</v>
      </c>
      <c r="I207" s="23" t="s">
        <v>15</v>
      </c>
      <c r="J207" s="23" t="s">
        <v>46</v>
      </c>
      <c r="K207" s="20">
        <v>1987</v>
      </c>
      <c r="L207" s="20">
        <v>2003</v>
      </c>
      <c r="O207" s="19" t="s">
        <v>2284</v>
      </c>
    </row>
    <row r="208" spans="1:15" x14ac:dyDescent="0.25">
      <c r="A208" s="19" t="s">
        <v>600</v>
      </c>
      <c r="B208" s="19" t="s">
        <v>601</v>
      </c>
      <c r="C208" s="19">
        <v>1993</v>
      </c>
      <c r="D208" s="19" t="s">
        <v>602</v>
      </c>
      <c r="E208" s="19" t="s">
        <v>89</v>
      </c>
      <c r="F208" s="23" t="str">
        <f>VLOOKUP(A208,AddInfo!$A:$F,3,FALSE)</f>
        <v>Predictor</v>
      </c>
      <c r="G208" s="23" t="str">
        <f>VLOOKUP(A208,AddInfo!$A:$F,4,FALSE)</f>
        <v>t=3.7 long-short</v>
      </c>
      <c r="H208" s="23" t="s">
        <v>4544</v>
      </c>
      <c r="I208" s="23" t="s">
        <v>95</v>
      </c>
      <c r="J208" s="23" t="s">
        <v>111</v>
      </c>
      <c r="K208" s="20">
        <v>1964</v>
      </c>
      <c r="L208" s="20">
        <v>1989</v>
      </c>
      <c r="O208" s="19" t="s">
        <v>600</v>
      </c>
    </row>
    <row r="209" spans="1:15" x14ac:dyDescent="0.25">
      <c r="A209" s="19" t="s">
        <v>603</v>
      </c>
      <c r="B209" s="19" t="s">
        <v>601</v>
      </c>
      <c r="C209" s="19">
        <v>1993</v>
      </c>
      <c r="D209" s="19" t="s">
        <v>604</v>
      </c>
      <c r="E209" s="19" t="s">
        <v>89</v>
      </c>
      <c r="F209" s="23" t="str">
        <f>VLOOKUP(A209,AddInfo!$A:$F,3,FALSE)</f>
        <v>Predictor</v>
      </c>
      <c r="G209" s="23" t="str">
        <f>VLOOKUP(A209,AddInfo!$A:$F,4,FALSE)</f>
        <v>t=2.4 long-short</v>
      </c>
      <c r="H209" s="23" t="s">
        <v>4544</v>
      </c>
      <c r="I209" s="23" t="s">
        <v>95</v>
      </c>
      <c r="J209" s="23" t="s">
        <v>111</v>
      </c>
      <c r="K209" s="20">
        <v>1964</v>
      </c>
      <c r="L209" s="20">
        <v>1989</v>
      </c>
      <c r="O209" s="19" t="s">
        <v>603</v>
      </c>
    </row>
    <row r="210" spans="1:15" x14ac:dyDescent="0.25">
      <c r="A210" s="19" t="s">
        <v>591</v>
      </c>
      <c r="B210" s="19" t="s">
        <v>592</v>
      </c>
      <c r="C210" s="19">
        <v>2004</v>
      </c>
      <c r="D210" s="19" t="s">
        <v>593</v>
      </c>
      <c r="E210" s="19" t="s">
        <v>89</v>
      </c>
      <c r="F210" s="23" t="str">
        <f>VLOOKUP(A210,AddInfo!$A:$F,3,FALSE)</f>
        <v>Predictor</v>
      </c>
      <c r="G210" s="23" t="str">
        <f>VLOOKUP(A210,AddInfo!$A:$F,4,FALSE)</f>
        <v>p&lt;0.01 in LS port, but we lack the data</v>
      </c>
      <c r="H210" s="23" t="s">
        <v>4544</v>
      </c>
      <c r="I210" s="23" t="s">
        <v>152</v>
      </c>
      <c r="J210" s="23" t="s">
        <v>153</v>
      </c>
      <c r="K210" s="20">
        <v>1985</v>
      </c>
      <c r="L210" s="20">
        <v>1998</v>
      </c>
      <c r="O210" s="19" t="s">
        <v>2336</v>
      </c>
    </row>
    <row r="211" spans="1:15" x14ac:dyDescent="0.25">
      <c r="A211" s="19" t="s">
        <v>614</v>
      </c>
      <c r="B211" s="19" t="s">
        <v>615</v>
      </c>
      <c r="C211" s="19">
        <v>2012</v>
      </c>
      <c r="D211" s="19" t="s">
        <v>4425</v>
      </c>
      <c r="E211" s="19" t="s">
        <v>57</v>
      </c>
      <c r="F211" s="23" t="str">
        <f>VLOOKUP(A211,AddInfo!$A:$F,3,FALSE)</f>
        <v>Predictor</v>
      </c>
      <c r="G211" s="23" t="str">
        <f>VLOOKUP(A211,AddInfo!$A:$F,4,FALSE)</f>
        <v>t = 3.45 in port sort CAPM alpha weekly</v>
      </c>
      <c r="H211" s="23" t="s">
        <v>4544</v>
      </c>
      <c r="I211" s="23" t="s">
        <v>58</v>
      </c>
      <c r="J211" s="23" t="s">
        <v>228</v>
      </c>
      <c r="K211" s="20">
        <v>1996</v>
      </c>
      <c r="L211" s="20">
        <v>2010</v>
      </c>
      <c r="O211" s="19" t="s">
        <v>2456</v>
      </c>
    </row>
    <row r="212" spans="1:15" x14ac:dyDescent="0.25">
      <c r="A212" s="19" t="s">
        <v>617</v>
      </c>
      <c r="B212" s="19" t="s">
        <v>615</v>
      </c>
      <c r="C212" s="19">
        <v>2012</v>
      </c>
      <c r="D212" s="19" t="s">
        <v>4424</v>
      </c>
      <c r="E212" s="19" t="s">
        <v>57</v>
      </c>
      <c r="F212" s="23" t="str">
        <f>VLOOKUP(A212,AddInfo!$A:$F,3,FALSE)</f>
        <v>Predictor</v>
      </c>
      <c r="G212" s="23" t="str">
        <f>VLOOKUP(A212,AddInfo!$A:$F,4,FALSE)</f>
        <v>t = 2.5 in port sort CAPM alpha weekly data</v>
      </c>
      <c r="H212" s="23" t="s">
        <v>4544</v>
      </c>
      <c r="I212" s="23" t="s">
        <v>58</v>
      </c>
      <c r="J212" s="23" t="s">
        <v>228</v>
      </c>
      <c r="K212" s="20">
        <v>1996</v>
      </c>
      <c r="L212" s="20">
        <v>2010</v>
      </c>
      <c r="O212" s="19" t="s">
        <v>2453</v>
      </c>
    </row>
    <row r="213" spans="1:15" x14ac:dyDescent="0.25">
      <c r="A213" s="19" t="s">
        <v>619</v>
      </c>
      <c r="B213" s="19" t="s">
        <v>620</v>
      </c>
      <c r="C213" s="19">
        <v>2014</v>
      </c>
      <c r="D213" s="19" t="s">
        <v>621</v>
      </c>
      <c r="E213" s="19" t="s">
        <v>100</v>
      </c>
      <c r="F213" s="23" t="str">
        <f>VLOOKUP(A213,AddInfo!$A:$F,3,FALSE)</f>
        <v>Predictor</v>
      </c>
      <c r="G213" s="23" t="str">
        <f>VLOOKUP(A213,AddInfo!$A:$F,4,FALSE)</f>
        <v>Tab4A t-stat 2.48</v>
      </c>
      <c r="H213" s="23" t="s">
        <v>4544</v>
      </c>
      <c r="I213" s="23" t="s">
        <v>95</v>
      </c>
      <c r="J213" s="23" t="s">
        <v>101</v>
      </c>
      <c r="K213" s="20">
        <v>1963</v>
      </c>
      <c r="L213" s="20">
        <v>2010</v>
      </c>
      <c r="O213" s="19" t="s">
        <v>619</v>
      </c>
    </row>
    <row r="214" spans="1:15" x14ac:dyDescent="0.25">
      <c r="A214" s="19" t="s">
        <v>622</v>
      </c>
      <c r="B214" s="19" t="s">
        <v>623</v>
      </c>
      <c r="C214" s="19">
        <v>1996</v>
      </c>
      <c r="D214" s="19" t="s">
        <v>624</v>
      </c>
      <c r="E214" s="19" t="s">
        <v>89</v>
      </c>
      <c r="F214" s="23" t="str">
        <f>VLOOKUP(A214,AddInfo!$A:$F,3,FALSE)</f>
        <v>Predictor</v>
      </c>
      <c r="G214" s="23" t="str">
        <f>VLOOKUP(A214,AddInfo!$A:$F,4,FALSE)</f>
        <v>t=4.9 in regression</v>
      </c>
      <c r="H214" s="23" t="s">
        <v>4544</v>
      </c>
      <c r="I214" s="23" t="s">
        <v>152</v>
      </c>
      <c r="J214" s="23" t="s">
        <v>158</v>
      </c>
      <c r="K214" s="20">
        <v>1983</v>
      </c>
      <c r="L214" s="20">
        <v>1990</v>
      </c>
      <c r="O214" s="19" t="s">
        <v>4972</v>
      </c>
    </row>
    <row r="215" spans="1:15" x14ac:dyDescent="0.25">
      <c r="A215" s="19" t="s">
        <v>4971</v>
      </c>
      <c r="B215" s="19" t="s">
        <v>623</v>
      </c>
      <c r="C215" s="19">
        <v>1996</v>
      </c>
      <c r="D215" s="19" t="s">
        <v>4430</v>
      </c>
      <c r="E215" s="19" t="s">
        <v>89</v>
      </c>
      <c r="F215" s="23" t="str">
        <f>VLOOKUP(A215,AddInfo!$A:$F,3,FALSE)</f>
        <v>Placebo</v>
      </c>
      <c r="G215" s="23" t="str">
        <f>VLOOKUP(A215,AddInfo!$A:$F,4,FALSE)</f>
        <v>HXZ variant</v>
      </c>
      <c r="H215" s="23" t="s">
        <v>4544</v>
      </c>
      <c r="I215" s="23" t="s">
        <v>152</v>
      </c>
      <c r="J215" s="23" t="s">
        <v>158</v>
      </c>
      <c r="K215" s="20">
        <v>1983</v>
      </c>
      <c r="L215" s="20">
        <v>1990</v>
      </c>
      <c r="O215" s="19" t="s">
        <v>2333</v>
      </c>
    </row>
    <row r="216" spans="1:15" x14ac:dyDescent="0.25">
      <c r="A216" s="19" t="s">
        <v>634</v>
      </c>
      <c r="B216" s="19" t="s">
        <v>5293</v>
      </c>
      <c r="C216" s="19">
        <v>1994</v>
      </c>
      <c r="D216" s="19" t="s">
        <v>635</v>
      </c>
      <c r="E216" s="19" t="s">
        <v>89</v>
      </c>
      <c r="F216" s="23" t="str">
        <f>VLOOKUP(A216,AddInfo!$A:$F,3,FALSE)</f>
        <v>Predictor</v>
      </c>
      <c r="G216" s="23" t="str">
        <f>VLOOKUP(A216,AddInfo!$A:$F,4,FALSE)</f>
        <v>t=3.4 in port sort</v>
      </c>
      <c r="H216" s="23" t="s">
        <v>4544</v>
      </c>
      <c r="I216" s="23" t="s">
        <v>15</v>
      </c>
      <c r="J216" s="23" t="s">
        <v>147</v>
      </c>
      <c r="K216" s="20">
        <v>1968</v>
      </c>
      <c r="L216" s="20">
        <v>1990</v>
      </c>
      <c r="O216" s="19" t="s">
        <v>2419</v>
      </c>
    </row>
    <row r="217" spans="1:15" x14ac:dyDescent="0.25">
      <c r="A217" s="19" t="s">
        <v>3081</v>
      </c>
      <c r="B217" s="19" t="s">
        <v>5293</v>
      </c>
      <c r="C217" s="19">
        <v>1994</v>
      </c>
      <c r="D217" s="19" t="s">
        <v>4410</v>
      </c>
      <c r="E217" s="19" t="s">
        <v>89</v>
      </c>
      <c r="F217" s="23" t="str">
        <f>VLOOKUP(A217,AddInfo!$A:$F,3,FALSE)</f>
        <v>Placebo</v>
      </c>
      <c r="G217" s="23" t="str">
        <f>VLOOKUP(A217,AddInfo!$A:$F,4,FALSE)</f>
        <v>HXZ variant</v>
      </c>
      <c r="H217" s="23" t="s">
        <v>4544</v>
      </c>
      <c r="I217" s="23" t="s">
        <v>15</v>
      </c>
      <c r="J217" s="23" t="s">
        <v>147</v>
      </c>
      <c r="K217" s="20">
        <v>1968</v>
      </c>
      <c r="L217" s="20">
        <v>1990</v>
      </c>
      <c r="O217" s="19" t="s">
        <v>3081</v>
      </c>
    </row>
    <row r="218" spans="1:15" x14ac:dyDescent="0.25">
      <c r="A218" s="19" t="s">
        <v>626</v>
      </c>
      <c r="B218" s="19" t="s">
        <v>5293</v>
      </c>
      <c r="C218" s="19">
        <v>1994</v>
      </c>
      <c r="D218" s="19" t="s">
        <v>627</v>
      </c>
      <c r="E218" s="19" t="s">
        <v>89</v>
      </c>
      <c r="F218" s="23" t="str">
        <f>VLOOKUP(A218,AddInfo!$A:$F,3,FALSE)</f>
        <v>Predictor</v>
      </c>
      <c r="G218" s="23" t="str">
        <f>VLOOKUP(A218,AddInfo!$A:$F,4,FALSE)</f>
        <v>t=4.5 in double sort</v>
      </c>
      <c r="H218" s="23" t="s">
        <v>4544</v>
      </c>
      <c r="I218" s="23" t="s">
        <v>15</v>
      </c>
      <c r="J218" s="23" t="s">
        <v>46</v>
      </c>
      <c r="K218" s="20">
        <v>1968</v>
      </c>
      <c r="L218" s="20">
        <v>1990</v>
      </c>
      <c r="O218" s="19" t="s">
        <v>2288</v>
      </c>
    </row>
    <row r="219" spans="1:15" x14ac:dyDescent="0.25">
      <c r="A219" s="19" t="s">
        <v>630</v>
      </c>
      <c r="B219" s="19" t="s">
        <v>5293</v>
      </c>
      <c r="C219" s="19">
        <v>1994</v>
      </c>
      <c r="D219" s="19" t="s">
        <v>631</v>
      </c>
      <c r="E219" s="19" t="s">
        <v>89</v>
      </c>
      <c r="F219" s="23" t="str">
        <f>VLOOKUP(A219,AddInfo!$A:$F,3,FALSE)</f>
        <v>Placebo</v>
      </c>
      <c r="G219" s="23" t="str">
        <f>VLOOKUP(A219,AddInfo!$A:$F,4,FALSE)</f>
        <v>HXZ variant</v>
      </c>
      <c r="H219" s="23" t="s">
        <v>4544</v>
      </c>
      <c r="I219" s="23" t="s">
        <v>15</v>
      </c>
      <c r="J219" s="23" t="s">
        <v>46</v>
      </c>
      <c r="K219" s="20">
        <v>1968</v>
      </c>
      <c r="L219" s="20">
        <v>1990</v>
      </c>
      <c r="O219" s="19" t="s">
        <v>630</v>
      </c>
    </row>
    <row r="220" spans="1:15" x14ac:dyDescent="0.25">
      <c r="A220" s="19" t="s">
        <v>3098</v>
      </c>
      <c r="B220" s="19" t="s">
        <v>5293</v>
      </c>
      <c r="C220" s="19">
        <v>1994</v>
      </c>
      <c r="D220" s="19" t="s">
        <v>4411</v>
      </c>
      <c r="E220" s="19" t="s">
        <v>89</v>
      </c>
      <c r="F220" s="23" t="str">
        <f>VLOOKUP(A220,AddInfo!$A:$F,3,FALSE)</f>
        <v>Placebo</v>
      </c>
      <c r="G220" s="23" t="str">
        <f>VLOOKUP(A220,AddInfo!$A:$F,4,FALSE)</f>
        <v>HXZ variant</v>
      </c>
      <c r="H220" s="23" t="s">
        <v>4544</v>
      </c>
      <c r="I220" s="23" t="s">
        <v>15</v>
      </c>
      <c r="J220" s="23" t="s">
        <v>46</v>
      </c>
      <c r="K220" s="20">
        <v>1968</v>
      </c>
      <c r="L220" s="20">
        <v>1990</v>
      </c>
      <c r="O220" s="19" t="s">
        <v>3098</v>
      </c>
    </row>
    <row r="221" spans="1:15" x14ac:dyDescent="0.25">
      <c r="A221" s="19" t="s">
        <v>638</v>
      </c>
      <c r="B221" s="19" t="s">
        <v>639</v>
      </c>
      <c r="C221" s="19">
        <v>2001</v>
      </c>
      <c r="D221" s="19" t="s">
        <v>640</v>
      </c>
      <c r="E221" s="19" t="s">
        <v>100</v>
      </c>
      <c r="F221" s="23" t="str">
        <f>VLOOKUP(A221,AddInfo!$A:$F,3,FALSE)</f>
        <v>Placebo</v>
      </c>
      <c r="G221" s="23" t="str">
        <f>VLOOKUP(A221,AddInfo!$A:$F,4,FALSE)</f>
        <v>t=1.1 in conservative port sort</v>
      </c>
      <c r="H221" s="23" t="s">
        <v>4544</v>
      </c>
      <c r="I221" s="23" t="s">
        <v>15</v>
      </c>
      <c r="J221" s="23" t="s">
        <v>384</v>
      </c>
      <c r="K221" s="20">
        <v>1968</v>
      </c>
      <c r="L221" s="20">
        <v>1997</v>
      </c>
      <c r="O221" s="19" t="s">
        <v>638</v>
      </c>
    </row>
    <row r="222" spans="1:15" x14ac:dyDescent="0.25">
      <c r="A222" s="19" t="s">
        <v>3088</v>
      </c>
      <c r="B222" s="19" t="s">
        <v>639</v>
      </c>
      <c r="C222" s="19">
        <v>2001</v>
      </c>
      <c r="D222" s="19" t="s">
        <v>4412</v>
      </c>
      <c r="E222" s="19" t="s">
        <v>100</v>
      </c>
      <c r="F222" s="23" t="str">
        <f>VLOOKUP(A222,AddInfo!$A:$F,3,FALSE)</f>
        <v>Placebo</v>
      </c>
      <c r="G222" s="23" t="str">
        <f>VLOOKUP(A222,AddInfo!$A:$F,4,FALSE)</f>
        <v>HXZ variant</v>
      </c>
      <c r="H222" s="23" t="s">
        <v>4544</v>
      </c>
      <c r="I222" s="23" t="s">
        <v>15</v>
      </c>
      <c r="J222" s="23" t="s">
        <v>384</v>
      </c>
      <c r="K222" s="20">
        <v>1968</v>
      </c>
      <c r="L222" s="20">
        <v>1997</v>
      </c>
      <c r="O222" s="19" t="s">
        <v>3088</v>
      </c>
    </row>
    <row r="223" spans="1:15" x14ac:dyDescent="0.25">
      <c r="A223" s="19" t="s">
        <v>641</v>
      </c>
      <c r="B223" s="19" t="s">
        <v>642</v>
      </c>
      <c r="C223" s="19">
        <v>2011</v>
      </c>
      <c r="D223" s="19" t="s">
        <v>643</v>
      </c>
      <c r="E223" s="19" t="s">
        <v>14</v>
      </c>
      <c r="F223" s="23" t="str">
        <f>VLOOKUP(A223,AddInfo!$A:$F,3,FALSE)</f>
        <v>Predictor</v>
      </c>
      <c r="G223" s="23" t="str">
        <f>VLOOKUP(A223,AddInfo!$A:$F,4,FALSE)</f>
        <v>t=5.8 in port sort</v>
      </c>
      <c r="H223" s="23" t="s">
        <v>4544</v>
      </c>
      <c r="I223" s="23" t="s">
        <v>15</v>
      </c>
      <c r="J223" s="23" t="s">
        <v>384</v>
      </c>
      <c r="K223" s="20">
        <v>1976</v>
      </c>
      <c r="L223" s="20">
        <v>2003</v>
      </c>
      <c r="O223" s="19" t="s">
        <v>2184</v>
      </c>
    </row>
    <row r="224" spans="1:15" x14ac:dyDescent="0.25">
      <c r="A224" s="19" t="s">
        <v>644</v>
      </c>
      <c r="B224" s="19" t="s">
        <v>645</v>
      </c>
      <c r="C224" s="19">
        <v>2000</v>
      </c>
      <c r="D224" s="19" t="s">
        <v>5073</v>
      </c>
      <c r="E224" s="19" t="s">
        <v>89</v>
      </c>
      <c r="F224" s="23" t="str">
        <f>VLOOKUP(A224,AddInfo!$A:$F,3,FALSE)</f>
        <v>Predictor</v>
      </c>
      <c r="G224" s="23" t="str">
        <f>VLOOKUP(A224,AddInfo!$A:$F,4,FALSE)</f>
        <v>t=6 in long-short, lots of robustness</v>
      </c>
      <c r="H224" s="23" t="s">
        <v>5035</v>
      </c>
      <c r="I224" s="23" t="s">
        <v>95</v>
      </c>
      <c r="J224" s="23" t="s">
        <v>111</v>
      </c>
      <c r="K224" s="20">
        <v>1965</v>
      </c>
      <c r="L224" s="20">
        <v>1995</v>
      </c>
      <c r="O224" s="19" t="s">
        <v>644</v>
      </c>
    </row>
    <row r="225" spans="1:15" x14ac:dyDescent="0.25">
      <c r="A225" s="19" t="s">
        <v>647</v>
      </c>
      <c r="B225" s="19" t="s">
        <v>648</v>
      </c>
      <c r="C225" s="19">
        <v>2004</v>
      </c>
      <c r="D225" s="19" t="s">
        <v>649</v>
      </c>
      <c r="E225" s="19" t="s">
        <v>14</v>
      </c>
      <c r="F225" s="23" t="str">
        <f>VLOOKUP(A225,AddInfo!$A:$F,3,FALSE)</f>
        <v>Predictor</v>
      </c>
      <c r="G225" s="23" t="str">
        <f>VLOOKUP(A225,AddInfo!$A:$F,4,FALSE)</f>
        <v>t=3.9 in regression</v>
      </c>
      <c r="H225" s="23" t="s">
        <v>4544</v>
      </c>
      <c r="I225" s="23" t="s">
        <v>15</v>
      </c>
      <c r="J225" s="23" t="s">
        <v>20</v>
      </c>
      <c r="K225" s="20">
        <v>1973</v>
      </c>
      <c r="L225" s="20">
        <v>2000</v>
      </c>
      <c r="O225" s="19" t="s">
        <v>2260</v>
      </c>
    </row>
    <row r="226" spans="1:15" x14ac:dyDescent="0.25">
      <c r="A226" s="19" t="s">
        <v>3101</v>
      </c>
      <c r="B226" s="19" t="s">
        <v>648</v>
      </c>
      <c r="C226" s="19">
        <v>2004</v>
      </c>
      <c r="D226" s="19" t="s">
        <v>5283</v>
      </c>
      <c r="E226" s="19" t="s">
        <v>14</v>
      </c>
      <c r="F226" s="23" t="str">
        <f>VLOOKUP(A226,AddInfo!$A:$F,3,FALSE)</f>
        <v>Placebo</v>
      </c>
      <c r="G226" s="23" t="str">
        <f>VLOOKUP(A226,AddInfo!$A:$F,4,FALSE)</f>
        <v>HXZ variant</v>
      </c>
      <c r="H226" s="23" t="s">
        <v>4544</v>
      </c>
      <c r="I226" s="23" t="s">
        <v>15</v>
      </c>
      <c r="J226" s="23" t="s">
        <v>20</v>
      </c>
      <c r="K226" s="20">
        <v>1973</v>
      </c>
      <c r="L226" s="20">
        <v>2000</v>
      </c>
      <c r="O226" s="19" t="s">
        <v>3101</v>
      </c>
    </row>
    <row r="227" spans="1:15" x14ac:dyDescent="0.25">
      <c r="A227" s="19" t="s">
        <v>652</v>
      </c>
      <c r="B227" s="19" t="s">
        <v>653</v>
      </c>
      <c r="C227" s="19">
        <v>2011</v>
      </c>
      <c r="D227" s="19" t="s">
        <v>654</v>
      </c>
      <c r="E227" s="19" t="s">
        <v>100</v>
      </c>
      <c r="F227" s="23" t="str">
        <f>VLOOKUP(A227,AddInfo!$A:$F,3,FALSE)</f>
        <v>Predictor</v>
      </c>
      <c r="G227" s="23" t="str">
        <f>VLOOKUP(A227,AddInfo!$A:$F,4,FALSE)</f>
        <v>t=2.6 in long-short</v>
      </c>
      <c r="H227" s="23" t="s">
        <v>4544</v>
      </c>
      <c r="I227" s="23" t="s">
        <v>15</v>
      </c>
      <c r="J227" s="23" t="s">
        <v>519</v>
      </c>
      <c r="K227" s="20">
        <v>1980</v>
      </c>
      <c r="L227" s="20">
        <v>2007</v>
      </c>
      <c r="O227" s="19" t="s">
        <v>652</v>
      </c>
    </row>
    <row r="228" spans="1:15" x14ac:dyDescent="0.25">
      <c r="A228" s="19" t="s">
        <v>5044</v>
      </c>
      <c r="B228" s="19" t="s">
        <v>1750</v>
      </c>
      <c r="C228" s="19">
        <v>1979</v>
      </c>
      <c r="D228" s="19" t="s">
        <v>5045</v>
      </c>
      <c r="E228" s="19" t="s">
        <v>89</v>
      </c>
      <c r="F228" s="23" t="str">
        <f>VLOOKUP(A228,AddInfo!$A:$F,3,FALSE)</f>
        <v>Predictor</v>
      </c>
      <c r="G228" s="23" t="str">
        <f>VLOOKUP(A228,AddInfo!$A:$F,4,FALSE)</f>
        <v>t=6 in mv reg</v>
      </c>
      <c r="H228" s="23" t="s">
        <v>5035</v>
      </c>
      <c r="I228" s="23" t="s">
        <v>15</v>
      </c>
      <c r="J228" s="23" t="s">
        <v>147</v>
      </c>
      <c r="K228" s="20">
        <v>1936</v>
      </c>
      <c r="L228" s="20">
        <v>1977</v>
      </c>
      <c r="O228" s="19" t="s">
        <v>5044</v>
      </c>
    </row>
    <row r="229" spans="1:15" x14ac:dyDescent="0.25">
      <c r="A229" s="19" t="s">
        <v>656</v>
      </c>
      <c r="B229" s="19" t="s">
        <v>657</v>
      </c>
      <c r="C229" s="19">
        <v>2006</v>
      </c>
      <c r="D229" s="19" t="s">
        <v>658</v>
      </c>
      <c r="E229" s="19" t="s">
        <v>57</v>
      </c>
      <c r="F229" s="23" t="str">
        <f>VLOOKUP(A229,AddInfo!$A:$F,3,FALSE)</f>
        <v>Predictor</v>
      </c>
      <c r="G229" s="23" t="str">
        <f>VLOOKUP(A229,AddInfo!$A:$F,4,FALSE)</f>
        <v>t=4.1 in port sort</v>
      </c>
      <c r="H229" s="23" t="s">
        <v>4544</v>
      </c>
      <c r="I229" s="23" t="s">
        <v>58</v>
      </c>
      <c r="J229" s="23" t="s">
        <v>59</v>
      </c>
      <c r="K229" s="20">
        <v>1960</v>
      </c>
      <c r="L229" s="20">
        <v>2003</v>
      </c>
      <c r="O229" s="19" t="s">
        <v>2446</v>
      </c>
    </row>
    <row r="230" spans="1:15" x14ac:dyDescent="0.25">
      <c r="A230" s="19" t="s">
        <v>3169</v>
      </c>
      <c r="B230" s="19" t="s">
        <v>657</v>
      </c>
      <c r="C230" s="19">
        <v>2006</v>
      </c>
      <c r="D230" s="19" t="s">
        <v>658</v>
      </c>
      <c r="E230" s="19" t="s">
        <v>57</v>
      </c>
      <c r="F230" s="23" t="str">
        <f>VLOOKUP(A230,AddInfo!$A:$F,3,FALSE)</f>
        <v>Predictor</v>
      </c>
      <c r="G230" s="23" t="str">
        <f>VLOOKUP(A230,AddInfo!$A:$F,4,FALSE)</f>
        <v>t = 3.46 in port sort (12m holding)</v>
      </c>
      <c r="H230" s="23" t="s">
        <v>4544</v>
      </c>
      <c r="I230" s="23" t="s">
        <v>58</v>
      </c>
      <c r="J230" s="23" t="s">
        <v>59</v>
      </c>
      <c r="K230" s="20">
        <v>1960</v>
      </c>
      <c r="L230" s="20">
        <v>2003</v>
      </c>
      <c r="O230" s="19" t="s">
        <v>3169</v>
      </c>
    </row>
    <row r="231" spans="1:15" x14ac:dyDescent="0.25">
      <c r="A231" s="19" t="s">
        <v>3170</v>
      </c>
      <c r="B231" s="19" t="s">
        <v>657</v>
      </c>
      <c r="C231" s="19">
        <v>2006</v>
      </c>
      <c r="D231" s="19" t="s">
        <v>658</v>
      </c>
      <c r="E231" s="19" t="s">
        <v>57</v>
      </c>
      <c r="F231" s="23" t="str">
        <f>VLOOKUP(A231,AddInfo!$A:$F,3,FALSE)</f>
        <v>Predictor</v>
      </c>
      <c r="G231" s="23" t="str">
        <f>VLOOKUP(A231,AddInfo!$A:$F,4,FALSE)</f>
        <v>t &gt; 4 in port sort (diff holding periods)</v>
      </c>
      <c r="H231" s="23" t="s">
        <v>4544</v>
      </c>
      <c r="I231" s="23" t="s">
        <v>58</v>
      </c>
      <c r="J231" s="23" t="s">
        <v>59</v>
      </c>
      <c r="K231" s="20">
        <v>1960</v>
      </c>
      <c r="L231" s="20">
        <v>2003</v>
      </c>
      <c r="O231" s="19" t="s">
        <v>3170</v>
      </c>
    </row>
    <row r="232" spans="1:15" x14ac:dyDescent="0.25">
      <c r="A232" s="19" t="s">
        <v>659</v>
      </c>
      <c r="B232" s="19" t="s">
        <v>660</v>
      </c>
      <c r="C232" s="19">
        <v>2010</v>
      </c>
      <c r="D232" s="19" t="s">
        <v>5254</v>
      </c>
      <c r="E232" s="19" t="s">
        <v>662</v>
      </c>
      <c r="F232" s="23" t="str">
        <f>VLOOKUP(A232,AddInfo!$A:$F,3,FALSE)</f>
        <v>Predictor</v>
      </c>
      <c r="G232" s="23" t="str">
        <f>VLOOKUP(A232,AddInfo!$A:$F,4,FALSE)</f>
        <v>t=5.38 in EW port sort</v>
      </c>
      <c r="H232" s="23" t="s">
        <v>4544</v>
      </c>
      <c r="I232" s="23" t="s">
        <v>15</v>
      </c>
      <c r="J232" s="23" t="s">
        <v>302</v>
      </c>
      <c r="K232" s="20">
        <v>1964</v>
      </c>
      <c r="L232" s="20">
        <v>2007</v>
      </c>
      <c r="O232" s="19" t="s">
        <v>2227</v>
      </c>
    </row>
    <row r="233" spans="1:15" x14ac:dyDescent="0.25">
      <c r="A233" s="19" t="s">
        <v>5054</v>
      </c>
      <c r="B233" s="19" t="s">
        <v>664</v>
      </c>
      <c r="C233" s="19">
        <v>2012</v>
      </c>
      <c r="D233" s="19" t="s">
        <v>5255</v>
      </c>
      <c r="E233" s="19" t="s">
        <v>666</v>
      </c>
      <c r="F233" s="23" t="str">
        <f>VLOOKUP(A233,AddInfo!$A:$F,3,FALSE)</f>
        <v>Predictor</v>
      </c>
      <c r="G233" s="23" t="str">
        <f>VLOOKUP(A233,AddInfo!$A:$F,4,FALSE)</f>
        <v>t=9.5 in port sort ff3 alpha</v>
      </c>
      <c r="H233" s="23" t="s">
        <v>4544</v>
      </c>
      <c r="I233" s="23" t="s">
        <v>15</v>
      </c>
      <c r="J233" s="23" t="s">
        <v>39</v>
      </c>
      <c r="K233" s="20">
        <v>1987</v>
      </c>
      <c r="L233" s="20">
        <v>2009</v>
      </c>
      <c r="O233" s="19" t="s">
        <v>5055</v>
      </c>
    </row>
    <row r="234" spans="1:15" x14ac:dyDescent="0.25">
      <c r="A234" s="19" t="s">
        <v>668</v>
      </c>
      <c r="B234" s="19" t="s">
        <v>664</v>
      </c>
      <c r="C234" s="19">
        <v>2012</v>
      </c>
      <c r="D234" s="19" t="s">
        <v>4421</v>
      </c>
      <c r="E234" s="19" t="s">
        <v>666</v>
      </c>
      <c r="F234" s="23" t="str">
        <f>VLOOKUP(A234,AddInfo!$A:$F,3,FALSE)</f>
        <v>Predictor</v>
      </c>
      <c r="G234" s="23" t="str">
        <f>VLOOKUP(A234,AddInfo!$A:$F,4,FALSE)</f>
        <v>similar results in port sorts but not exact</v>
      </c>
      <c r="H234" s="23" t="s">
        <v>4544</v>
      </c>
      <c r="I234" s="23" t="s">
        <v>15</v>
      </c>
      <c r="J234" s="23" t="s">
        <v>39</v>
      </c>
      <c r="K234" s="20">
        <v>1987</v>
      </c>
      <c r="L234" s="20">
        <v>2009</v>
      </c>
      <c r="O234" s="19" t="s">
        <v>668</v>
      </c>
    </row>
    <row r="235" spans="1:15" x14ac:dyDescent="0.25">
      <c r="A235" s="21" t="s">
        <v>671</v>
      </c>
      <c r="B235" s="19" t="s">
        <v>672</v>
      </c>
      <c r="C235" s="19">
        <v>2014</v>
      </c>
      <c r="D235" s="19" t="s">
        <v>673</v>
      </c>
      <c r="E235" s="19" t="s">
        <v>100</v>
      </c>
      <c r="F235" s="23" t="str">
        <f>VLOOKUP(A235,AddInfo!$A:$F,3,FALSE)</f>
        <v>Predictor</v>
      </c>
      <c r="G235" s="23" t="str">
        <f>VLOOKUP(A235,AddInfo!$A:$F,4,FALSE)</f>
        <v>t=3.5 in long-short</v>
      </c>
      <c r="H235" s="23" t="s">
        <v>4544</v>
      </c>
      <c r="I235" s="23" t="s">
        <v>15</v>
      </c>
      <c r="J235" s="23" t="s">
        <v>188</v>
      </c>
      <c r="K235" s="20">
        <v>1974</v>
      </c>
      <c r="L235" s="20">
        <v>2010</v>
      </c>
      <c r="O235" s="19" t="s">
        <v>2242</v>
      </c>
    </row>
    <row r="236" spans="1:15" x14ac:dyDescent="0.25">
      <c r="A236" s="19" t="s">
        <v>675</v>
      </c>
      <c r="B236" s="19" t="s">
        <v>676</v>
      </c>
      <c r="C236" s="19">
        <v>2011</v>
      </c>
      <c r="D236" s="19" t="s">
        <v>677</v>
      </c>
      <c r="E236" s="19" t="s">
        <v>678</v>
      </c>
      <c r="F236" s="23" t="str">
        <f>VLOOKUP(A236,AddInfo!$A:$F,3,FALSE)</f>
        <v>Predictor</v>
      </c>
      <c r="G236" s="23" t="str">
        <f>VLOOKUP(A236,AddInfo!$A:$F,4,FALSE)</f>
        <v>t=6.54 in decile sort CAPM alpha</v>
      </c>
      <c r="H236" s="23" t="s">
        <v>4544</v>
      </c>
      <c r="I236" s="23" t="s">
        <v>15</v>
      </c>
      <c r="J236" s="23" t="s">
        <v>147</v>
      </c>
      <c r="K236" s="20">
        <v>1963</v>
      </c>
      <c r="L236" s="20">
        <v>2009</v>
      </c>
      <c r="O236" s="19" t="s">
        <v>675</v>
      </c>
    </row>
    <row r="237" spans="1:15" x14ac:dyDescent="0.25">
      <c r="A237" s="19" t="s">
        <v>3094</v>
      </c>
      <c r="B237" s="19" t="s">
        <v>676</v>
      </c>
      <c r="C237" s="19">
        <v>2011</v>
      </c>
      <c r="D237" s="19" t="s">
        <v>4479</v>
      </c>
      <c r="E237" s="19" t="s">
        <v>678</v>
      </c>
      <c r="F237" s="23" t="str">
        <f>VLOOKUP(A237,AddInfo!$A:$F,3,FALSE)</f>
        <v>Placebo</v>
      </c>
      <c r="G237" s="23" t="str">
        <f>VLOOKUP(A237,AddInfo!$A:$F,4,FALSE)</f>
        <v>HXZ variant</v>
      </c>
      <c r="H237" s="23" t="s">
        <v>4544</v>
      </c>
      <c r="I237" s="23" t="s">
        <v>15</v>
      </c>
      <c r="J237" s="23" t="s">
        <v>147</v>
      </c>
      <c r="K237" s="20">
        <v>1963</v>
      </c>
      <c r="L237" s="20">
        <v>2009</v>
      </c>
      <c r="O237" s="19" t="s">
        <v>3094</v>
      </c>
    </row>
    <row r="238" spans="1:15" x14ac:dyDescent="0.25">
      <c r="A238" s="19" t="s">
        <v>680</v>
      </c>
      <c r="B238" s="19" t="s">
        <v>681</v>
      </c>
      <c r="C238" s="19">
        <v>2008</v>
      </c>
      <c r="D238" s="19" t="s">
        <v>682</v>
      </c>
      <c r="E238" s="19" t="s">
        <v>100</v>
      </c>
      <c r="F238" s="23" t="str">
        <f>VLOOKUP(A238,AddInfo!$A:$F,3,FALSE)</f>
        <v>Predictor</v>
      </c>
      <c r="G238" s="23" t="str">
        <f>VLOOKUP(A238,AddInfo!$A:$F,4,FALSE)</f>
        <v>t=8.59 in port sort CAPM alpha</v>
      </c>
      <c r="H238" s="23" t="s">
        <v>4544</v>
      </c>
      <c r="I238" s="23" t="s">
        <v>15</v>
      </c>
      <c r="J238" s="23" t="s">
        <v>218</v>
      </c>
      <c r="K238" s="20">
        <v>1970</v>
      </c>
      <c r="L238" s="20">
        <v>2005</v>
      </c>
      <c r="O238" s="19" t="s">
        <v>2212</v>
      </c>
    </row>
    <row r="239" spans="1:15" x14ac:dyDescent="0.25">
      <c r="A239" s="19" t="s">
        <v>3133</v>
      </c>
      <c r="B239" s="19" t="s">
        <v>681</v>
      </c>
      <c r="C239" s="19">
        <v>2008</v>
      </c>
      <c r="D239" s="19" t="s">
        <v>3178</v>
      </c>
      <c r="E239" s="19" t="s">
        <v>100</v>
      </c>
      <c r="F239" s="23" t="str">
        <f>VLOOKUP(A239,AddInfo!$A:$F,3,FALSE)</f>
        <v>Predictor</v>
      </c>
      <c r="G239" s="23" t="str">
        <f>VLOOKUP(A239,AddInfo!$A:$F,4,FALSE)</f>
        <v>t=7 in long-short port</v>
      </c>
      <c r="H239" s="23" t="s">
        <v>4544</v>
      </c>
      <c r="I239" s="23" t="s">
        <v>15</v>
      </c>
      <c r="J239" s="23" t="s">
        <v>302</v>
      </c>
      <c r="K239" s="20">
        <v>1970</v>
      </c>
      <c r="L239" s="20">
        <v>2005</v>
      </c>
      <c r="O239" s="19" t="s">
        <v>3133</v>
      </c>
    </row>
    <row r="240" spans="1:15" x14ac:dyDescent="0.25">
      <c r="A240" s="19" t="s">
        <v>3109</v>
      </c>
      <c r="B240" s="19" t="s">
        <v>1349</v>
      </c>
      <c r="C240" s="19">
        <v>2010</v>
      </c>
      <c r="D240" s="19" t="s">
        <v>4392</v>
      </c>
      <c r="E240" s="19" t="s">
        <v>89</v>
      </c>
      <c r="F240" s="23" t="str">
        <f>VLOOKUP(A240,AddInfo!$A:$F,3,FALSE)</f>
        <v>Predictor</v>
      </c>
      <c r="G240" s="23" t="str">
        <f>VLOOKUP(A240,AddInfo!$A:$F,4,FALSE)</f>
        <v>t=2.6 in industry port sort</v>
      </c>
      <c r="H240" s="23" t="s">
        <v>5035</v>
      </c>
      <c r="I240" s="23" t="s">
        <v>165</v>
      </c>
      <c r="J240" s="23" t="s">
        <v>291</v>
      </c>
      <c r="K240" s="20">
        <v>1986</v>
      </c>
      <c r="L240" s="20">
        <v>2005</v>
      </c>
      <c r="O240" s="19" t="s">
        <v>3109</v>
      </c>
    </row>
    <row r="241" spans="1:15" x14ac:dyDescent="0.25">
      <c r="A241" s="19" t="s">
        <v>3110</v>
      </c>
      <c r="B241" s="19" t="s">
        <v>1349</v>
      </c>
      <c r="C241" s="19">
        <v>2010</v>
      </c>
      <c r="D241" s="19" t="s">
        <v>4393</v>
      </c>
      <c r="E241" s="19" t="s">
        <v>89</v>
      </c>
      <c r="F241" s="23" t="str">
        <f>VLOOKUP(A241,AddInfo!$A:$F,3,FALSE)</f>
        <v>Predictor</v>
      </c>
      <c r="G241" s="23" t="str">
        <f>VLOOKUP(A241,AddInfo!$A:$F,4,FALSE)</f>
        <v>t=3.4 in industry port sort</v>
      </c>
      <c r="H241" s="23" t="s">
        <v>5035</v>
      </c>
      <c r="I241" s="23" t="s">
        <v>165</v>
      </c>
      <c r="J241" s="23" t="s">
        <v>291</v>
      </c>
      <c r="K241" s="20">
        <v>1986</v>
      </c>
      <c r="L241" s="20">
        <v>2005</v>
      </c>
      <c r="O241" s="19" t="s">
        <v>3110</v>
      </c>
    </row>
    <row r="242" spans="1:15" x14ac:dyDescent="0.25">
      <c r="A242" s="19" t="s">
        <v>684</v>
      </c>
      <c r="B242" s="19" t="s">
        <v>685</v>
      </c>
      <c r="C242" s="19">
        <v>1995</v>
      </c>
      <c r="D242" s="19" t="s">
        <v>686</v>
      </c>
      <c r="E242" s="19" t="s">
        <v>89</v>
      </c>
      <c r="F242" s="23" t="str">
        <f>VLOOKUP(A242,AddInfo!$A:$F,3,FALSE)</f>
        <v>Predictor</v>
      </c>
      <c r="G242" s="23" t="str">
        <f>VLOOKUP(A242,AddInfo!$A:$F,4,FALSE)</f>
        <v>t=3.4 in event study</v>
      </c>
      <c r="H242" s="23" t="s">
        <v>5035</v>
      </c>
      <c r="I242" s="23" t="s">
        <v>311</v>
      </c>
      <c r="J242" s="23" t="s">
        <v>523</v>
      </c>
      <c r="K242" s="20">
        <v>1964</v>
      </c>
      <c r="L242" s="20">
        <v>1988</v>
      </c>
      <c r="O242" s="19" t="s">
        <v>684</v>
      </c>
    </row>
    <row r="243" spans="1:15" x14ac:dyDescent="0.25">
      <c r="A243" s="19" t="s">
        <v>689</v>
      </c>
      <c r="B243" s="19" t="s">
        <v>685</v>
      </c>
      <c r="C243" s="19">
        <v>1995</v>
      </c>
      <c r="D243" s="19" t="s">
        <v>690</v>
      </c>
      <c r="E243" s="19" t="s">
        <v>89</v>
      </c>
      <c r="F243" s="23" t="str">
        <f>VLOOKUP(A243,AddInfo!$A:$F,3,FALSE)</f>
        <v>Predictor</v>
      </c>
      <c r="G243" s="23" t="str">
        <f>VLOOKUP(A243,AddInfo!$A:$F,4,FALSE)</f>
        <v>t=6 in event study</v>
      </c>
      <c r="H243" s="23" t="s">
        <v>5035</v>
      </c>
      <c r="I243" s="23" t="s">
        <v>311</v>
      </c>
      <c r="J243" s="23" t="s">
        <v>523</v>
      </c>
      <c r="K243" s="20">
        <v>1964</v>
      </c>
      <c r="L243" s="20">
        <v>1988</v>
      </c>
      <c r="O243" s="19" t="s">
        <v>689</v>
      </c>
    </row>
    <row r="244" spans="1:15" x14ac:dyDescent="0.25">
      <c r="A244" s="19" t="s">
        <v>666</v>
      </c>
      <c r="B244" s="19" t="s">
        <v>692</v>
      </c>
      <c r="C244" s="19">
        <v>2005</v>
      </c>
      <c r="D244" s="19" t="s">
        <v>693</v>
      </c>
      <c r="E244" s="19" t="s">
        <v>169</v>
      </c>
      <c r="F244" s="23" t="str">
        <f>VLOOKUP(A244,AddInfo!$A:$F,3,FALSE)</f>
        <v>Predictor</v>
      </c>
      <c r="G244" s="23" t="str">
        <f>VLOOKUP(A244,AddInfo!$A:$F,4,FALSE)</f>
        <v>t=9 in port sort nonstandard data lag</v>
      </c>
      <c r="H244" s="23" t="s">
        <v>5035</v>
      </c>
      <c r="I244" s="23" t="s">
        <v>15</v>
      </c>
      <c r="J244" s="23" t="s">
        <v>384</v>
      </c>
      <c r="K244" s="20">
        <v>1978</v>
      </c>
      <c r="L244" s="20">
        <v>2001</v>
      </c>
      <c r="O244" s="19" t="s">
        <v>2187</v>
      </c>
    </row>
    <row r="245" spans="1:15" x14ac:dyDescent="0.25">
      <c r="A245" s="19" t="s">
        <v>700</v>
      </c>
      <c r="B245" s="19" t="s">
        <v>698</v>
      </c>
      <c r="C245" s="19">
        <v>2005</v>
      </c>
      <c r="D245" s="19" t="s">
        <v>701</v>
      </c>
      <c r="E245" s="19" t="s">
        <v>89</v>
      </c>
      <c r="F245" s="23" t="str">
        <f>VLOOKUP(A245,AddInfo!$A:$F,3,FALSE)</f>
        <v>Predictor</v>
      </c>
      <c r="G245" s="23" t="str">
        <f>VLOOKUP(A245,AddInfo!$A:$F,4,FALSE)</f>
        <v>t = 2.47 in conditional sort</v>
      </c>
      <c r="H245" s="23" t="s">
        <v>5035</v>
      </c>
      <c r="I245" s="23" t="s">
        <v>105</v>
      </c>
      <c r="J245" s="23" t="s">
        <v>347</v>
      </c>
      <c r="K245" s="20">
        <v>1980</v>
      </c>
      <c r="L245" s="20">
        <v>2003</v>
      </c>
      <c r="O245" s="19" t="s">
        <v>700</v>
      </c>
    </row>
    <row r="246" spans="1:15" x14ac:dyDescent="0.25">
      <c r="A246" s="19" t="s">
        <v>5029</v>
      </c>
      <c r="B246" s="19" t="s">
        <v>698</v>
      </c>
      <c r="C246" s="19">
        <v>2005</v>
      </c>
      <c r="D246" s="19" t="s">
        <v>5030</v>
      </c>
      <c r="E246" s="19" t="s">
        <v>89</v>
      </c>
      <c r="F246" s="23" t="str">
        <f>VLOOKUP(A246,AddInfo!$A:$F,3,FALSE)</f>
        <v>Predictor</v>
      </c>
      <c r="G246" s="23" t="str">
        <f>VLOOKUP(A246,AddInfo!$A:$F,4,FALSE)</f>
        <v>t = 4.91 in conditional sort</v>
      </c>
      <c r="H246" s="23" t="s">
        <v>5035</v>
      </c>
      <c r="I246" s="23" t="s">
        <v>105</v>
      </c>
      <c r="J246" s="23" t="s">
        <v>347</v>
      </c>
      <c r="K246" s="20">
        <v>1980</v>
      </c>
      <c r="L246" s="20">
        <v>2003</v>
      </c>
      <c r="O246" s="19" t="s">
        <v>5029</v>
      </c>
    </row>
    <row r="247" spans="1:15" x14ac:dyDescent="0.25">
      <c r="A247" s="19" t="s">
        <v>704</v>
      </c>
      <c r="B247" s="19" t="s">
        <v>698</v>
      </c>
      <c r="C247" s="19">
        <v>2005</v>
      </c>
      <c r="D247" s="19" t="s">
        <v>705</v>
      </c>
      <c r="E247" s="19" t="s">
        <v>89</v>
      </c>
      <c r="F247" s="23" t="str">
        <f>VLOOKUP(A247,AddInfo!$A:$F,3,FALSE)</f>
        <v>Predictor</v>
      </c>
      <c r="G247" s="23" t="str">
        <f>VLOOKUP(A247,AddInfo!$A:$F,4,FALSE)</f>
        <v>t = 2.71 in conditional sort</v>
      </c>
      <c r="H247" s="23" t="s">
        <v>5035</v>
      </c>
      <c r="I247" s="23" t="s">
        <v>105</v>
      </c>
      <c r="J247" s="23" t="s">
        <v>347</v>
      </c>
      <c r="K247" s="20">
        <v>1980</v>
      </c>
      <c r="L247" s="20">
        <v>2003</v>
      </c>
      <c r="O247" s="19" t="s">
        <v>704</v>
      </c>
    </row>
    <row r="248" spans="1:15" x14ac:dyDescent="0.25">
      <c r="A248" s="19" t="s">
        <v>5036</v>
      </c>
      <c r="B248" s="19" t="s">
        <v>698</v>
      </c>
      <c r="C248" s="19">
        <v>2005</v>
      </c>
      <c r="D248" s="19" t="s">
        <v>703</v>
      </c>
      <c r="E248" s="19" t="s">
        <v>89</v>
      </c>
      <c r="F248" s="23" t="str">
        <f>VLOOKUP(A248,AddInfo!$A:$F,3,FALSE)</f>
        <v>Predictor</v>
      </c>
      <c r="G248" s="23" t="str">
        <f>VLOOKUP(A248,AddInfo!$A:$F,4,FALSE)</f>
        <v>t = 4.38 in conditional sort</v>
      </c>
      <c r="H248" s="23" t="s">
        <v>5035</v>
      </c>
      <c r="I248" s="23" t="s">
        <v>105</v>
      </c>
      <c r="J248" s="23" t="s">
        <v>347</v>
      </c>
      <c r="K248" s="20">
        <v>1980</v>
      </c>
      <c r="L248" s="20">
        <v>2003</v>
      </c>
      <c r="O248" s="19" t="s">
        <v>702</v>
      </c>
    </row>
    <row r="249" spans="1:15" x14ac:dyDescent="0.25">
      <c r="A249" s="19" t="s">
        <v>706</v>
      </c>
      <c r="B249" s="19" t="s">
        <v>5294</v>
      </c>
      <c r="C249" s="19">
        <v>1998</v>
      </c>
      <c r="D249" s="19" t="s">
        <v>5273</v>
      </c>
      <c r="E249" s="19" t="s">
        <v>89</v>
      </c>
      <c r="F249" s="23" t="str">
        <f>VLOOKUP(A249,AddInfo!$A:$F,3,FALSE)</f>
        <v>Placebo</v>
      </c>
      <c r="G249" s="23" t="str">
        <f>VLOOKUP(A249,AddInfo!$A:$F,4,FALSE)</f>
        <v>mixed results, small spread</v>
      </c>
      <c r="H249" s="23" t="s">
        <v>4544</v>
      </c>
      <c r="I249" s="23" t="s">
        <v>15</v>
      </c>
      <c r="J249" s="23" t="s">
        <v>147</v>
      </c>
      <c r="K249" s="20">
        <v>1963</v>
      </c>
      <c r="L249" s="20">
        <v>1994</v>
      </c>
      <c r="O249" s="19" t="s">
        <v>706</v>
      </c>
    </row>
    <row r="250" spans="1:15" x14ac:dyDescent="0.25">
      <c r="A250" s="19" t="s">
        <v>5151</v>
      </c>
      <c r="B250" s="19" t="s">
        <v>5294</v>
      </c>
      <c r="C250" s="19">
        <v>1998</v>
      </c>
      <c r="D250" s="19" t="s">
        <v>5154</v>
      </c>
      <c r="E250" s="19" t="s">
        <v>2204</v>
      </c>
      <c r="F250" s="23" t="str">
        <f>VLOOKUP(A250,AddInfo!$A:$F,3,FALSE)</f>
        <v>Placebo</v>
      </c>
      <c r="G250" s="23" t="str">
        <f>VLOOKUP(A250,AddInfo!$A:$F,4,FALSE)</f>
        <v>HXZ variant</v>
      </c>
      <c r="H250" s="23" t="s">
        <v>4544</v>
      </c>
      <c r="I250" s="23" t="s">
        <v>15</v>
      </c>
      <c r="J250" s="23" t="s">
        <v>147</v>
      </c>
      <c r="K250" s="20">
        <v>1963</v>
      </c>
      <c r="L250" s="20">
        <v>1994</v>
      </c>
      <c r="O250" s="19" t="s">
        <v>5151</v>
      </c>
    </row>
    <row r="251" spans="1:15" x14ac:dyDescent="0.25">
      <c r="A251" s="19" t="s">
        <v>710</v>
      </c>
      <c r="B251" s="19" t="s">
        <v>711</v>
      </c>
      <c r="C251" s="19">
        <v>2009</v>
      </c>
      <c r="D251" s="19" t="s">
        <v>712</v>
      </c>
      <c r="E251" s="19" t="s">
        <v>678</v>
      </c>
      <c r="F251" s="23" t="str">
        <f>VLOOKUP(A251,AddInfo!$A:$F,3,FALSE)</f>
        <v>Predictor</v>
      </c>
      <c r="G251" s="23" t="str">
        <f>VLOOKUP(A251,AddInfo!$A:$F,4,FALSE)</f>
        <v>t=5 in port sort</v>
      </c>
      <c r="H251" s="23" t="s">
        <v>4544</v>
      </c>
      <c r="I251" s="23" t="s">
        <v>15</v>
      </c>
      <c r="J251" s="23" t="s">
        <v>147</v>
      </c>
      <c r="K251" s="20">
        <v>1980</v>
      </c>
      <c r="L251" s="20">
        <v>2003</v>
      </c>
      <c r="O251" s="19" t="s">
        <v>2297</v>
      </c>
    </row>
    <row r="252" spans="1:15" x14ac:dyDescent="0.25">
      <c r="A252" s="19" t="s">
        <v>713</v>
      </c>
      <c r="B252" s="19" t="s">
        <v>714</v>
      </c>
      <c r="C252" s="19">
        <v>2013</v>
      </c>
      <c r="D252" s="19" t="s">
        <v>715</v>
      </c>
      <c r="E252" s="19" t="s">
        <v>57</v>
      </c>
      <c r="F252" s="23" t="str">
        <f>VLOOKUP(A252,AddInfo!$A:$F,3,FALSE)</f>
        <v>Predictor</v>
      </c>
      <c r="G252" s="23" t="str">
        <f>VLOOKUP(A252,AddInfo!$A:$F,4,FALSE)</f>
        <v>t=2.5 in VW LS quint</v>
      </c>
      <c r="H252" s="23" t="s">
        <v>4544</v>
      </c>
      <c r="I252" s="23" t="s">
        <v>15</v>
      </c>
      <c r="J252" s="23" t="s">
        <v>117</v>
      </c>
      <c r="K252" s="20">
        <v>1963</v>
      </c>
      <c r="L252" s="20">
        <v>2010</v>
      </c>
      <c r="O252" s="19" t="s">
        <v>2277</v>
      </c>
    </row>
    <row r="253" spans="1:15" x14ac:dyDescent="0.25">
      <c r="A253" s="19" t="s">
        <v>3140</v>
      </c>
      <c r="B253" s="19" t="s">
        <v>714</v>
      </c>
      <c r="C253" s="19">
        <v>2013</v>
      </c>
      <c r="D253" s="19" t="s">
        <v>715</v>
      </c>
      <c r="E253" s="19" t="s">
        <v>57</v>
      </c>
      <c r="F253" s="23" t="str">
        <f>VLOOKUP(A253,AddInfo!$A:$F,3,FALSE)</f>
        <v>Placebo</v>
      </c>
      <c r="G253" s="23" t="str">
        <f>VLOOKUP(A253,AddInfo!$A:$F,4,FALSE)</f>
        <v>HXZ variant</v>
      </c>
      <c r="H253" s="23" t="s">
        <v>4544</v>
      </c>
      <c r="I253" s="23" t="s">
        <v>15</v>
      </c>
      <c r="J253" s="23" t="s">
        <v>117</v>
      </c>
      <c r="K253" s="20">
        <v>1963</v>
      </c>
      <c r="L253" s="20">
        <v>2010</v>
      </c>
      <c r="O253" s="19" t="s">
        <v>3140</v>
      </c>
    </row>
    <row r="254" spans="1:15" x14ac:dyDescent="0.25">
      <c r="A254" s="19" t="s">
        <v>3167</v>
      </c>
      <c r="B254" s="19" t="s">
        <v>714</v>
      </c>
      <c r="C254" s="19">
        <v>2013</v>
      </c>
      <c r="D254" s="19" t="s">
        <v>715</v>
      </c>
      <c r="E254" s="19" t="s">
        <v>57</v>
      </c>
      <c r="F254" s="23" t="str">
        <f>VLOOKUP(A254,AddInfo!$A:$F,3,FALSE)</f>
        <v>Placebo</v>
      </c>
      <c r="G254" s="23" t="str">
        <f>VLOOKUP(A254,AddInfo!$A:$F,4,FALSE)</f>
        <v>HXZ variant</v>
      </c>
      <c r="H254" s="23" t="s">
        <v>4544</v>
      </c>
      <c r="I254" s="23" t="s">
        <v>15</v>
      </c>
      <c r="J254" s="23" t="s">
        <v>117</v>
      </c>
      <c r="K254" s="20">
        <v>1963</v>
      </c>
      <c r="L254" s="20">
        <v>2010</v>
      </c>
      <c r="O254" s="19" t="s">
        <v>3167</v>
      </c>
    </row>
    <row r="255" spans="1:15" x14ac:dyDescent="0.25">
      <c r="A255" s="19" t="s">
        <v>722</v>
      </c>
      <c r="B255" s="19" t="s">
        <v>714</v>
      </c>
      <c r="C255" s="19">
        <v>2012</v>
      </c>
      <c r="D255" s="19" t="s">
        <v>723</v>
      </c>
      <c r="E255" s="19" t="s">
        <v>57</v>
      </c>
      <c r="F255" s="23" t="str">
        <f>VLOOKUP(A255,AddInfo!$A:$F,3,FALSE)</f>
        <v>Predictor</v>
      </c>
      <c r="G255" s="23" t="str">
        <f>VLOOKUP(A255,AddInfo!$A:$F,4,FALSE)</f>
        <v>Tab2 t-stat 5.79</v>
      </c>
      <c r="H255" s="23" t="s">
        <v>4544</v>
      </c>
      <c r="I255" s="23" t="s">
        <v>95</v>
      </c>
      <c r="J255" s="23" t="s">
        <v>111</v>
      </c>
      <c r="K255" s="20">
        <v>1927</v>
      </c>
      <c r="L255" s="20">
        <v>2010</v>
      </c>
      <c r="M255" s="20">
        <v>7</v>
      </c>
      <c r="O255" s="19" t="s">
        <v>2402</v>
      </c>
    </row>
    <row r="256" spans="1:15" x14ac:dyDescent="0.25">
      <c r="A256" s="19" t="s">
        <v>718</v>
      </c>
      <c r="B256" s="19" t="s">
        <v>714</v>
      </c>
      <c r="C256" s="19">
        <v>2010</v>
      </c>
      <c r="D256" s="19" t="s">
        <v>1777</v>
      </c>
      <c r="E256" s="19" t="s">
        <v>720</v>
      </c>
      <c r="F256" s="23" t="str">
        <f>VLOOKUP(A256,AddInfo!$A:$F,3,FALSE)</f>
        <v>Predictor</v>
      </c>
      <c r="G256" s="23" t="str">
        <f>VLOOKUP(A256,AddInfo!$A:$F,4,FALSE)</f>
        <v>t=3.38 in port sort</v>
      </c>
      <c r="H256" s="23" t="s">
        <v>4544</v>
      </c>
      <c r="I256" s="23" t="s">
        <v>15</v>
      </c>
      <c r="J256" s="23" t="s">
        <v>20</v>
      </c>
      <c r="K256" s="20">
        <v>1963</v>
      </c>
      <c r="L256" s="20">
        <v>2008</v>
      </c>
      <c r="O256" s="19" t="s">
        <v>2263</v>
      </c>
    </row>
    <row r="257" spans="1:15" x14ac:dyDescent="0.25">
      <c r="A257" s="19" t="s">
        <v>3095</v>
      </c>
      <c r="B257" s="19" t="s">
        <v>714</v>
      </c>
      <c r="C257" s="19">
        <v>2010</v>
      </c>
      <c r="D257" s="19" t="s">
        <v>5281</v>
      </c>
      <c r="E257" s="19" t="s">
        <v>720</v>
      </c>
      <c r="F257" s="23" t="str">
        <f>VLOOKUP(A257,AddInfo!$A:$F,3,FALSE)</f>
        <v>Placebo</v>
      </c>
      <c r="G257" s="23" t="str">
        <f>VLOOKUP(A257,AddInfo!$A:$F,4,FALSE)</f>
        <v>HXZ variant</v>
      </c>
      <c r="H257" s="23" t="s">
        <v>4544</v>
      </c>
      <c r="I257" s="23" t="s">
        <v>15</v>
      </c>
      <c r="J257" s="23" t="s">
        <v>20</v>
      </c>
      <c r="K257" s="20">
        <v>1963</v>
      </c>
      <c r="L257" s="20">
        <v>2008</v>
      </c>
      <c r="O257" s="19" t="s">
        <v>3095</v>
      </c>
    </row>
    <row r="258" spans="1:15" x14ac:dyDescent="0.25">
      <c r="A258" s="19" t="s">
        <v>725</v>
      </c>
      <c r="B258" s="19" t="s">
        <v>726</v>
      </c>
      <c r="C258" s="19">
        <v>2014</v>
      </c>
      <c r="D258" s="19" t="s">
        <v>5266</v>
      </c>
      <c r="E258" s="19" t="s">
        <v>678</v>
      </c>
      <c r="F258" s="23" t="str">
        <f>VLOOKUP(A258,AddInfo!$A:$F,3,FALSE)</f>
        <v>Placebo</v>
      </c>
      <c r="G258" s="23" t="str">
        <f>VLOOKUP(A258,AddInfo!$A:$F,4,FALSE)</f>
        <v>no predictability. Correlated with ICC</v>
      </c>
      <c r="H258" s="23" t="s">
        <v>4544</v>
      </c>
      <c r="I258" s="23" t="s">
        <v>15</v>
      </c>
      <c r="J258" s="23" t="s">
        <v>519</v>
      </c>
      <c r="K258" s="20">
        <v>1984</v>
      </c>
      <c r="L258" s="20">
        <v>2006</v>
      </c>
      <c r="O258" s="19" t="s">
        <v>725</v>
      </c>
    </row>
    <row r="259" spans="1:15" x14ac:dyDescent="0.25">
      <c r="A259" s="19" t="s">
        <v>728</v>
      </c>
      <c r="B259" s="19" t="s">
        <v>726</v>
      </c>
      <c r="C259" s="19">
        <v>2014</v>
      </c>
      <c r="D259" s="19" t="s">
        <v>5267</v>
      </c>
      <c r="E259" s="19" t="s">
        <v>678</v>
      </c>
      <c r="F259" s="23" t="str">
        <f>VLOOKUP(A259,AddInfo!$A:$F,3,FALSE)</f>
        <v>Placebo</v>
      </c>
      <c r="G259" s="23" t="str">
        <f>VLOOKUP(A259,AddInfo!$A:$F,4,FALSE)</f>
        <v>HXZ variant</v>
      </c>
      <c r="H259" s="23" t="s">
        <v>4544</v>
      </c>
      <c r="I259" s="23" t="s">
        <v>15</v>
      </c>
      <c r="J259" s="23" t="s">
        <v>519</v>
      </c>
      <c r="K259" s="20">
        <v>1984</v>
      </c>
      <c r="L259" s="20">
        <v>2006</v>
      </c>
      <c r="O259" s="19" t="s">
        <v>728</v>
      </c>
    </row>
    <row r="260" spans="1:15" x14ac:dyDescent="0.25">
      <c r="A260" s="19" t="s">
        <v>729</v>
      </c>
      <c r="B260" s="19" t="s">
        <v>726</v>
      </c>
      <c r="C260" s="19">
        <v>2014</v>
      </c>
      <c r="D260" s="19" t="s">
        <v>5268</v>
      </c>
      <c r="E260" s="19" t="s">
        <v>678</v>
      </c>
      <c r="F260" s="23" t="str">
        <f>VLOOKUP(A260,AddInfo!$A:$F,3,FALSE)</f>
        <v>Placebo</v>
      </c>
      <c r="G260" s="23" t="str">
        <f>VLOOKUP(A260,AddInfo!$A:$F,4,FALSE)</f>
        <v>no predictability. Correlated with ICC</v>
      </c>
      <c r="H260" s="23" t="s">
        <v>4544</v>
      </c>
      <c r="I260" s="23" t="s">
        <v>15</v>
      </c>
      <c r="J260" s="23" t="s">
        <v>519</v>
      </c>
      <c r="K260" s="20">
        <v>1984</v>
      </c>
      <c r="L260" s="20">
        <v>2006</v>
      </c>
      <c r="O260" s="19" t="s">
        <v>729</v>
      </c>
    </row>
    <row r="261" spans="1:15" x14ac:dyDescent="0.25">
      <c r="A261" s="19" t="s">
        <v>731</v>
      </c>
      <c r="B261" s="19" t="s">
        <v>726</v>
      </c>
      <c r="C261" s="19">
        <v>2014</v>
      </c>
      <c r="D261" s="19" t="s">
        <v>5269</v>
      </c>
      <c r="E261" s="19" t="s">
        <v>678</v>
      </c>
      <c r="F261" s="23" t="str">
        <f>VLOOKUP(A261,AddInfo!$A:$F,3,FALSE)</f>
        <v>Placebo</v>
      </c>
      <c r="G261" s="23" t="str">
        <f>VLOOKUP(A261,AddInfo!$A:$F,4,FALSE)</f>
        <v>HXZ variant</v>
      </c>
      <c r="H261" s="23" t="s">
        <v>4544</v>
      </c>
      <c r="I261" s="23" t="s">
        <v>15</v>
      </c>
      <c r="J261" s="23" t="s">
        <v>519</v>
      </c>
      <c r="K261" s="20">
        <v>1984</v>
      </c>
      <c r="L261" s="20">
        <v>2006</v>
      </c>
      <c r="O261" s="19" t="s">
        <v>731</v>
      </c>
    </row>
    <row r="262" spans="1:15" x14ac:dyDescent="0.25">
      <c r="A262" s="19" t="s">
        <v>732</v>
      </c>
      <c r="B262" s="19" t="s">
        <v>733</v>
      </c>
      <c r="C262" s="19">
        <v>1989</v>
      </c>
      <c r="D262" s="19" t="s">
        <v>734</v>
      </c>
      <c r="E262" s="19" t="s">
        <v>735</v>
      </c>
      <c r="F262" s="23" t="str">
        <f>VLOOKUP(A262,AddInfo!$A:$F,3,FALSE)</f>
        <v>Placebo</v>
      </c>
      <c r="G262" s="23" t="str">
        <f>VLOOKUP(A262,AddInfo!$A:$F,4,FALSE)</f>
        <v>ingredient in complicated model</v>
      </c>
      <c r="H262" s="23" t="s">
        <v>4544</v>
      </c>
      <c r="I262" s="23" t="s">
        <v>15</v>
      </c>
      <c r="J262" s="23" t="s">
        <v>16</v>
      </c>
      <c r="K262" s="20">
        <v>1973</v>
      </c>
      <c r="L262" s="20">
        <v>1983</v>
      </c>
      <c r="O262" s="19" t="s">
        <v>732</v>
      </c>
    </row>
    <row r="263" spans="1:15" x14ac:dyDescent="0.25">
      <c r="A263" s="19" t="s">
        <v>737</v>
      </c>
      <c r="B263" s="19" t="s">
        <v>733</v>
      </c>
      <c r="C263" s="19">
        <v>1989</v>
      </c>
      <c r="D263" s="19" t="s">
        <v>738</v>
      </c>
      <c r="E263" s="19" t="s">
        <v>735</v>
      </c>
      <c r="F263" s="23" t="str">
        <f>VLOOKUP(A263,AddInfo!$A:$F,3,FALSE)</f>
        <v>Placebo</v>
      </c>
      <c r="G263" s="23" t="str">
        <f>VLOOKUP(A263,AddInfo!$A:$F,4,FALSE)</f>
        <v>ingredient in complicated model</v>
      </c>
      <c r="H263" s="23" t="s">
        <v>4544</v>
      </c>
      <c r="I263" s="23" t="s">
        <v>15</v>
      </c>
      <c r="J263" s="23" t="s">
        <v>519</v>
      </c>
      <c r="K263" s="20">
        <v>1973</v>
      </c>
      <c r="L263" s="20">
        <v>1983</v>
      </c>
      <c r="O263" s="19" t="s">
        <v>737</v>
      </c>
    </row>
    <row r="264" spans="1:15" x14ac:dyDescent="0.25">
      <c r="A264" s="19" t="s">
        <v>739</v>
      </c>
      <c r="B264" s="19" t="s">
        <v>733</v>
      </c>
      <c r="C264" s="19">
        <v>1989</v>
      </c>
      <c r="D264" s="19" t="s">
        <v>740</v>
      </c>
      <c r="E264" s="19" t="s">
        <v>735</v>
      </c>
      <c r="F264" s="23" t="str">
        <f>VLOOKUP(A264,AddInfo!$A:$F,3,FALSE)</f>
        <v>Placebo</v>
      </c>
      <c r="G264" s="23" t="str">
        <f>VLOOKUP(A264,AddInfo!$A:$F,4,FALSE)</f>
        <v>ingredient in complicated model</v>
      </c>
      <c r="H264" s="23" t="s">
        <v>4544</v>
      </c>
      <c r="I264" s="23" t="s">
        <v>15</v>
      </c>
      <c r="J264" s="23" t="s">
        <v>188</v>
      </c>
      <c r="K264" s="20">
        <v>1973</v>
      </c>
      <c r="L264" s="20">
        <v>1983</v>
      </c>
      <c r="O264" s="19" t="s">
        <v>739</v>
      </c>
    </row>
    <row r="265" spans="1:15" x14ac:dyDescent="0.25">
      <c r="A265" s="19" t="s">
        <v>741</v>
      </c>
      <c r="B265" s="19" t="s">
        <v>733</v>
      </c>
      <c r="C265" s="19">
        <v>1989</v>
      </c>
      <c r="D265" s="19" t="s">
        <v>742</v>
      </c>
      <c r="E265" s="19" t="s">
        <v>735</v>
      </c>
      <c r="F265" s="23" t="str">
        <f>VLOOKUP(A265,AddInfo!$A:$F,3,FALSE)</f>
        <v>Placebo</v>
      </c>
      <c r="G265" s="23" t="str">
        <f>VLOOKUP(A265,AddInfo!$A:$F,4,FALSE)</f>
        <v>ingredient in complicated model</v>
      </c>
      <c r="H265" s="23" t="s">
        <v>4544</v>
      </c>
      <c r="I265" s="23" t="s">
        <v>15</v>
      </c>
      <c r="J265" s="23" t="s">
        <v>188</v>
      </c>
      <c r="K265" s="20">
        <v>1973</v>
      </c>
      <c r="L265" s="20">
        <v>1983</v>
      </c>
      <c r="O265" s="19" t="s">
        <v>741</v>
      </c>
    </row>
    <row r="266" spans="1:15" x14ac:dyDescent="0.25">
      <c r="A266" s="19" t="s">
        <v>743</v>
      </c>
      <c r="B266" s="19" t="s">
        <v>733</v>
      </c>
      <c r="C266" s="19">
        <v>1989</v>
      </c>
      <c r="D266" s="19" t="s">
        <v>744</v>
      </c>
      <c r="E266" s="19" t="s">
        <v>735</v>
      </c>
      <c r="F266" s="23" t="str">
        <f>VLOOKUP(A266,AddInfo!$A:$F,3,FALSE)</f>
        <v>Placebo</v>
      </c>
      <c r="G266" s="23" t="str">
        <f>VLOOKUP(A266,AddInfo!$A:$F,4,FALSE)</f>
        <v>ingredient in complicated model</v>
      </c>
      <c r="H266" s="23" t="s">
        <v>4544</v>
      </c>
      <c r="I266" s="23" t="s">
        <v>15</v>
      </c>
      <c r="J266" s="23" t="s">
        <v>16</v>
      </c>
      <c r="K266" s="20">
        <v>1973</v>
      </c>
      <c r="L266" s="20">
        <v>1983</v>
      </c>
      <c r="O266" s="19" t="s">
        <v>743</v>
      </c>
    </row>
    <row r="267" spans="1:15" x14ac:dyDescent="0.25">
      <c r="A267" s="19" t="s">
        <v>745</v>
      </c>
      <c r="B267" s="19" t="s">
        <v>733</v>
      </c>
      <c r="C267" s="19">
        <v>1989</v>
      </c>
      <c r="D267" s="19" t="s">
        <v>746</v>
      </c>
      <c r="E267" s="19" t="s">
        <v>735</v>
      </c>
      <c r="F267" s="23" t="str">
        <f>VLOOKUP(A267,AddInfo!$A:$F,3,FALSE)</f>
        <v>Placebo</v>
      </c>
      <c r="G267" s="23" t="str">
        <f>VLOOKUP(A267,AddInfo!$A:$F,4,FALSE)</f>
        <v>ingredient in complicated model</v>
      </c>
      <c r="H267" s="23" t="s">
        <v>4544</v>
      </c>
      <c r="I267" s="23" t="s">
        <v>15</v>
      </c>
      <c r="J267" s="23" t="s">
        <v>519</v>
      </c>
      <c r="K267" s="20">
        <v>1973</v>
      </c>
      <c r="L267" s="20">
        <v>1983</v>
      </c>
      <c r="O267" s="19" t="s">
        <v>745</v>
      </c>
    </row>
    <row r="268" spans="1:15" x14ac:dyDescent="0.25">
      <c r="A268" s="19" t="s">
        <v>747</v>
      </c>
      <c r="B268" s="19" t="s">
        <v>733</v>
      </c>
      <c r="C268" s="19">
        <v>1989</v>
      </c>
      <c r="D268" s="19" t="s">
        <v>748</v>
      </c>
      <c r="E268" s="19" t="s">
        <v>735</v>
      </c>
      <c r="F268" s="23" t="str">
        <f>VLOOKUP(A268,AddInfo!$A:$F,3,FALSE)</f>
        <v>Placebo</v>
      </c>
      <c r="G268" s="23" t="str">
        <f>VLOOKUP(A268,AddInfo!$A:$F,4,FALSE)</f>
        <v>ingredient in complicated model</v>
      </c>
      <c r="H268" s="23" t="s">
        <v>4544</v>
      </c>
      <c r="I268" s="23" t="s">
        <v>15</v>
      </c>
      <c r="J268" s="23" t="s">
        <v>16</v>
      </c>
      <c r="K268" s="20">
        <v>1973</v>
      </c>
      <c r="L268" s="20">
        <v>1983</v>
      </c>
      <c r="O268" s="19" t="s">
        <v>747</v>
      </c>
    </row>
    <row r="269" spans="1:15" x14ac:dyDescent="0.25">
      <c r="A269" s="19" t="s">
        <v>749</v>
      </c>
      <c r="B269" s="19" t="s">
        <v>733</v>
      </c>
      <c r="C269" s="19">
        <v>1989</v>
      </c>
      <c r="D269" s="19" t="s">
        <v>750</v>
      </c>
      <c r="E269" s="19" t="s">
        <v>735</v>
      </c>
      <c r="F269" s="23" t="str">
        <f>VLOOKUP(A269,AddInfo!$A:$F,3,FALSE)</f>
        <v>Placebo</v>
      </c>
      <c r="G269" s="23" t="str">
        <f>VLOOKUP(A269,AddInfo!$A:$F,4,FALSE)</f>
        <v>ingredient in complicated model</v>
      </c>
      <c r="H269" s="23" t="s">
        <v>4544</v>
      </c>
      <c r="I269" s="23" t="s">
        <v>15</v>
      </c>
      <c r="J269" s="23" t="s">
        <v>16</v>
      </c>
      <c r="K269" s="20">
        <v>1973</v>
      </c>
      <c r="L269" s="20">
        <v>1983</v>
      </c>
      <c r="O269" s="19" t="s">
        <v>749</v>
      </c>
    </row>
    <row r="270" spans="1:15" x14ac:dyDescent="0.25">
      <c r="A270" s="19" t="s">
        <v>751</v>
      </c>
      <c r="B270" s="19" t="s">
        <v>733</v>
      </c>
      <c r="C270" s="19">
        <v>1989</v>
      </c>
      <c r="D270" s="19" t="s">
        <v>752</v>
      </c>
      <c r="E270" s="19" t="s">
        <v>735</v>
      </c>
      <c r="F270" s="23" t="str">
        <f>VLOOKUP(A270,AddInfo!$A:$F,3,FALSE)</f>
        <v>Placebo</v>
      </c>
      <c r="G270" s="23" t="str">
        <f>VLOOKUP(A270,AddInfo!$A:$F,4,FALSE)</f>
        <v>ingredient in complicated model</v>
      </c>
      <c r="H270" s="23" t="s">
        <v>4544</v>
      </c>
      <c r="I270" s="23" t="s">
        <v>15</v>
      </c>
      <c r="J270" s="23" t="s">
        <v>16</v>
      </c>
      <c r="K270" s="20">
        <v>1973</v>
      </c>
      <c r="L270" s="20">
        <v>1983</v>
      </c>
      <c r="O270" s="19" t="s">
        <v>751</v>
      </c>
    </row>
    <row r="271" spans="1:15" x14ac:dyDescent="0.25">
      <c r="A271" s="19" t="s">
        <v>753</v>
      </c>
      <c r="B271" s="19" t="s">
        <v>754</v>
      </c>
      <c r="C271" s="19">
        <v>2012</v>
      </c>
      <c r="D271" s="19" t="s">
        <v>755</v>
      </c>
      <c r="E271" s="19" t="s">
        <v>57</v>
      </c>
      <c r="F271" s="23" t="str">
        <f>VLOOKUP(A271,AddInfo!$A:$F,3,FALSE)</f>
        <v>Predictor</v>
      </c>
      <c r="G271" s="23" t="str">
        <f>VLOOKUP(A271,AddInfo!$A:$F,4,FALSE)</f>
        <v>t=2.14 in port sort but strong with adjustments</v>
      </c>
      <c r="H271" s="23" t="s">
        <v>4544</v>
      </c>
      <c r="I271" s="23" t="s">
        <v>15</v>
      </c>
      <c r="J271" s="23" t="s">
        <v>519</v>
      </c>
      <c r="K271" s="20">
        <v>1972</v>
      </c>
      <c r="L271" s="20">
        <v>2009</v>
      </c>
      <c r="O271" s="19" t="s">
        <v>753</v>
      </c>
    </row>
    <row r="272" spans="1:15" x14ac:dyDescent="0.25">
      <c r="A272" s="19" t="s">
        <v>757</v>
      </c>
      <c r="B272" s="19" t="s">
        <v>758</v>
      </c>
      <c r="C272" s="19">
        <v>2003</v>
      </c>
      <c r="D272" s="19" t="s">
        <v>759</v>
      </c>
      <c r="E272" s="19" t="s">
        <v>186</v>
      </c>
      <c r="F272" s="23" t="str">
        <f>VLOOKUP(A272,AddInfo!$A:$F,3,FALSE)</f>
        <v>Predictor</v>
      </c>
      <c r="G272" s="23" t="str">
        <f>VLOOKUP(A272,AddInfo!$A:$F,4,FALSE)</f>
        <v>t=2.54 in VW port sort CAPM alpha</v>
      </c>
      <c r="H272" s="23" t="s">
        <v>4544</v>
      </c>
      <c r="I272" s="23" t="s">
        <v>95</v>
      </c>
      <c r="J272" s="23" t="s">
        <v>59</v>
      </c>
      <c r="K272" s="20">
        <v>1968</v>
      </c>
      <c r="L272" s="20">
        <v>1999</v>
      </c>
      <c r="O272" s="19" t="s">
        <v>757</v>
      </c>
    </row>
    <row r="273" spans="1:15" x14ac:dyDescent="0.25">
      <c r="A273" s="19" t="s">
        <v>760</v>
      </c>
      <c r="B273" s="19" t="s">
        <v>761</v>
      </c>
      <c r="C273" s="19">
        <v>2007</v>
      </c>
      <c r="D273" s="19" t="s">
        <v>762</v>
      </c>
      <c r="E273" s="19" t="s">
        <v>735</v>
      </c>
      <c r="F273" s="23" t="str">
        <f>VLOOKUP(A273,AddInfo!$A:$F,3,FALSE)</f>
        <v>Predictor</v>
      </c>
      <c r="G273" s="23" t="str">
        <f>VLOOKUP(A273,AddInfo!$A:$F,4,FALSE)</f>
        <v>t=4.1 in univariate reg</v>
      </c>
      <c r="H273" s="23" t="s">
        <v>4544</v>
      </c>
      <c r="I273" s="23" t="s">
        <v>15</v>
      </c>
      <c r="J273" s="23" t="s">
        <v>201</v>
      </c>
      <c r="K273" s="20">
        <v>1963</v>
      </c>
      <c r="L273" s="20">
        <v>2001</v>
      </c>
      <c r="O273" s="19" t="s">
        <v>2383</v>
      </c>
    </row>
    <row r="274" spans="1:15" x14ac:dyDescent="0.25">
      <c r="A274" s="19" t="s">
        <v>764</v>
      </c>
      <c r="B274" s="19" t="s">
        <v>761</v>
      </c>
      <c r="C274" s="19">
        <v>2007</v>
      </c>
      <c r="D274" s="19" t="s">
        <v>765</v>
      </c>
      <c r="E274" s="19" t="s">
        <v>735</v>
      </c>
      <c r="F274" s="23" t="str">
        <f>VLOOKUP(A274,AddInfo!$A:$F,3,FALSE)</f>
        <v>Predictor</v>
      </c>
      <c r="G274" s="23" t="str">
        <f>VLOOKUP(A274,AddInfo!$A:$F,4,FALSE)</f>
        <v>t=3.0 in double sort</v>
      </c>
      <c r="H274" s="23" t="s">
        <v>4544</v>
      </c>
      <c r="I274" s="23" t="s">
        <v>15</v>
      </c>
      <c r="J274" s="23" t="s">
        <v>147</v>
      </c>
      <c r="K274" s="20">
        <v>1963</v>
      </c>
      <c r="L274" s="20">
        <v>2001</v>
      </c>
      <c r="O274" s="19" t="s">
        <v>2427</v>
      </c>
    </row>
    <row r="275" spans="1:15" x14ac:dyDescent="0.25">
      <c r="A275" s="19" t="s">
        <v>3093</v>
      </c>
      <c r="B275" s="19" t="s">
        <v>761</v>
      </c>
      <c r="C275" s="19">
        <v>2007</v>
      </c>
      <c r="D275" s="19" t="s">
        <v>765</v>
      </c>
      <c r="E275" s="19" t="s">
        <v>735</v>
      </c>
      <c r="F275" s="23" t="str">
        <f>VLOOKUP(A275,AddInfo!$A:$F,3,FALSE)</f>
        <v>Placebo</v>
      </c>
      <c r="G275" s="23" t="str">
        <f>VLOOKUP(A275,AddInfo!$A:$F,4,FALSE)</f>
        <v>HXZ variant</v>
      </c>
      <c r="H275" s="23" t="s">
        <v>4544</v>
      </c>
      <c r="I275" s="23" t="s">
        <v>15</v>
      </c>
      <c r="J275" s="23" t="s">
        <v>147</v>
      </c>
      <c r="K275" s="20">
        <v>1963</v>
      </c>
      <c r="L275" s="20">
        <v>2001</v>
      </c>
      <c r="O275" s="19" t="s">
        <v>3093</v>
      </c>
    </row>
    <row r="276" spans="1:15" x14ac:dyDescent="0.25">
      <c r="A276" s="19" t="s">
        <v>768</v>
      </c>
      <c r="B276" s="19" t="s">
        <v>761</v>
      </c>
      <c r="C276" s="19">
        <v>2007</v>
      </c>
      <c r="D276" s="19" t="s">
        <v>769</v>
      </c>
      <c r="E276" s="19" t="s">
        <v>735</v>
      </c>
      <c r="F276" s="23" t="str">
        <f>VLOOKUP(A276,AddInfo!$A:$F,3,FALSE)</f>
        <v>Predictor</v>
      </c>
      <c r="G276" s="23" t="str">
        <f>VLOOKUP(A276,AddInfo!$A:$F,4,FALSE)</f>
        <v>t=2.3 in double sort</v>
      </c>
      <c r="H276" s="23" t="s">
        <v>4544</v>
      </c>
      <c r="I276" s="23" t="s">
        <v>15</v>
      </c>
      <c r="J276" s="23" t="s">
        <v>201</v>
      </c>
      <c r="K276" s="20">
        <v>1963</v>
      </c>
      <c r="L276" s="20">
        <v>2001</v>
      </c>
      <c r="O276" s="19" t="s">
        <v>2386</v>
      </c>
    </row>
    <row r="277" spans="1:15" x14ac:dyDescent="0.25">
      <c r="A277" s="19" t="s">
        <v>3089</v>
      </c>
      <c r="B277" s="19" t="s">
        <v>761</v>
      </c>
      <c r="C277" s="19">
        <v>2007</v>
      </c>
      <c r="D277" s="19" t="s">
        <v>769</v>
      </c>
      <c r="E277" s="19" t="s">
        <v>735</v>
      </c>
      <c r="F277" s="23" t="str">
        <f>VLOOKUP(A277,AddInfo!$A:$F,3,FALSE)</f>
        <v>Placebo</v>
      </c>
      <c r="G277" s="23" t="str">
        <f>VLOOKUP(A277,AddInfo!$A:$F,4,FALSE)</f>
        <v>HXZ variant</v>
      </c>
      <c r="H277" s="23" t="s">
        <v>4544</v>
      </c>
      <c r="I277" s="23" t="s">
        <v>15</v>
      </c>
      <c r="J277" s="23" t="s">
        <v>201</v>
      </c>
      <c r="K277" s="20">
        <v>1963</v>
      </c>
      <c r="L277" s="20">
        <v>2001</v>
      </c>
      <c r="O277" s="19" t="s">
        <v>3089</v>
      </c>
    </row>
    <row r="278" spans="1:15" x14ac:dyDescent="0.25">
      <c r="A278" s="19" t="s">
        <v>771</v>
      </c>
      <c r="B278" s="19" t="s">
        <v>772</v>
      </c>
      <c r="C278" s="19">
        <v>2000</v>
      </c>
      <c r="D278" s="19" t="s">
        <v>773</v>
      </c>
      <c r="E278" s="19" t="s">
        <v>14</v>
      </c>
      <c r="F278" s="23" t="str">
        <f>VLOOKUP(A278,AddInfo!$A:$F,3,FALSE)</f>
        <v>Predictor</v>
      </c>
      <c r="G278" s="23" t="str">
        <f>VLOOKUP(A278,AddInfo!$A:$F,4,FALSE)</f>
        <v>t=5.59 in port sort nonstandard data lag</v>
      </c>
      <c r="H278" s="23" t="s">
        <v>4544</v>
      </c>
      <c r="I278" s="23" t="s">
        <v>15</v>
      </c>
      <c r="J278" s="23" t="s">
        <v>384</v>
      </c>
      <c r="K278" s="20">
        <v>1976</v>
      </c>
      <c r="L278" s="20">
        <v>1996</v>
      </c>
      <c r="O278" s="19" t="s">
        <v>2190</v>
      </c>
    </row>
    <row r="279" spans="1:15" x14ac:dyDescent="0.25">
      <c r="A279" s="19" t="s">
        <v>3111</v>
      </c>
      <c r="B279" s="19" t="s">
        <v>772</v>
      </c>
      <c r="C279" s="19">
        <v>2000</v>
      </c>
      <c r="D279" s="19" t="s">
        <v>773</v>
      </c>
      <c r="E279" s="19" t="s">
        <v>14</v>
      </c>
      <c r="F279" s="23" t="str">
        <f>VLOOKUP(A279,AddInfo!$A:$F,3,FALSE)</f>
        <v>Placebo</v>
      </c>
      <c r="G279" s="23" t="str">
        <f>VLOOKUP(A279,AddInfo!$A:$F,4,FALSE)</f>
        <v>HXZ variant</v>
      </c>
      <c r="H279" s="23" t="s">
        <v>4544</v>
      </c>
      <c r="I279" s="23" t="s">
        <v>15</v>
      </c>
      <c r="J279" s="23" t="s">
        <v>384</v>
      </c>
      <c r="K279" s="20">
        <v>1976</v>
      </c>
      <c r="L279" s="20">
        <v>1996</v>
      </c>
      <c r="O279" s="19" t="s">
        <v>3111</v>
      </c>
    </row>
    <row r="280" spans="1:15" x14ac:dyDescent="0.25">
      <c r="A280" s="19" t="s">
        <v>777</v>
      </c>
      <c r="B280" s="19" t="s">
        <v>778</v>
      </c>
      <c r="C280" s="19">
        <v>2008</v>
      </c>
      <c r="D280" s="19" t="s">
        <v>779</v>
      </c>
      <c r="E280" s="19" t="s">
        <v>89</v>
      </c>
      <c r="F280" s="23" t="str">
        <f>VLOOKUP(A280,AddInfo!$A:$F,3,FALSE)</f>
        <v>Predictor</v>
      </c>
      <c r="G280" s="23" t="str">
        <f>VLOOKUP(A280,AddInfo!$A:$F,4,FALSE)</f>
        <v>t=7.08 in univariate reg</v>
      </c>
      <c r="H280" s="23" t="s">
        <v>4544</v>
      </c>
      <c r="I280" s="23" t="s">
        <v>15</v>
      </c>
      <c r="J280" s="23" t="s">
        <v>218</v>
      </c>
      <c r="K280" s="20">
        <v>1970</v>
      </c>
      <c r="L280" s="20">
        <v>2003</v>
      </c>
      <c r="O280" s="19" t="s">
        <v>2215</v>
      </c>
    </row>
    <row r="281" spans="1:15" x14ac:dyDescent="0.25">
      <c r="A281" s="19" t="s">
        <v>783</v>
      </c>
      <c r="B281" s="19" t="s">
        <v>784</v>
      </c>
      <c r="C281" s="19">
        <v>2012</v>
      </c>
      <c r="D281" s="19" t="s">
        <v>785</v>
      </c>
      <c r="E281" s="19" t="s">
        <v>237</v>
      </c>
      <c r="F281" s="23" t="str">
        <f>VLOOKUP(A281,AddInfo!$A:$F,3,FALSE)</f>
        <v>Predictor</v>
      </c>
      <c r="G281" s="23" t="str">
        <f>VLOOKUP(A281,AddInfo!$A:$F,4,FALSE)</f>
        <v>t=3.6 in nonstandard reg  5 year sample</v>
      </c>
      <c r="H281" s="23" t="s">
        <v>4544</v>
      </c>
      <c r="I281" s="23" t="s">
        <v>15</v>
      </c>
      <c r="J281" s="23" t="s">
        <v>188</v>
      </c>
      <c r="K281" s="20">
        <v>2002</v>
      </c>
      <c r="L281" s="20">
        <v>2007</v>
      </c>
      <c r="O281" s="19" t="s">
        <v>2246</v>
      </c>
    </row>
    <row r="282" spans="1:15" x14ac:dyDescent="0.25">
      <c r="A282" s="19" t="s">
        <v>786</v>
      </c>
      <c r="B282" s="19" t="s">
        <v>5295</v>
      </c>
      <c r="C282" s="19">
        <v>2003</v>
      </c>
      <c r="D282" s="19" t="s">
        <v>788</v>
      </c>
      <c r="E282" s="19" t="s">
        <v>169</v>
      </c>
      <c r="F282" s="23" t="str">
        <f>VLOOKUP(A282,AddInfo!$A:$F,3,FALSE)</f>
        <v>Predictor</v>
      </c>
      <c r="G282" s="23" t="str">
        <f>VLOOKUP(A282,AddInfo!$A:$F,4,FALSE)</f>
        <v>t=2.38 in univariate size-adjusted FMB</v>
      </c>
      <c r="H282" s="23" t="s">
        <v>4544</v>
      </c>
      <c r="I282" s="23" t="s">
        <v>15</v>
      </c>
      <c r="J282" s="23" t="s">
        <v>46</v>
      </c>
      <c r="K282" s="20">
        <v>1981</v>
      </c>
      <c r="L282" s="20">
        <v>1999</v>
      </c>
      <c r="O282" s="19" t="s">
        <v>786</v>
      </c>
    </row>
    <row r="283" spans="1:15" x14ac:dyDescent="0.25">
      <c r="A283" s="19" t="s">
        <v>790</v>
      </c>
      <c r="B283" s="19" t="s">
        <v>791</v>
      </c>
      <c r="C283" s="19">
        <v>2005</v>
      </c>
      <c r="D283" s="19" t="s">
        <v>792</v>
      </c>
      <c r="E283" s="19" t="s">
        <v>116</v>
      </c>
      <c r="F283" s="23" t="str">
        <f>VLOOKUP(A283,AddInfo!$A:$F,3,FALSE)</f>
        <v>Predictor</v>
      </c>
      <c r="G283" s="23" t="str">
        <f>VLOOKUP(A283,AddInfo!$A:$F,4,FALSE)</f>
        <v>t=9 in mv reg</v>
      </c>
      <c r="H283" s="23" t="s">
        <v>4544</v>
      </c>
      <c r="I283" s="23" t="s">
        <v>15</v>
      </c>
      <c r="J283" s="23" t="s">
        <v>188</v>
      </c>
      <c r="K283" s="20">
        <v>1962</v>
      </c>
      <c r="L283" s="20">
        <v>2001</v>
      </c>
      <c r="O283" s="19" t="s">
        <v>2250</v>
      </c>
    </row>
    <row r="284" spans="1:15" x14ac:dyDescent="0.25">
      <c r="A284" s="19" t="s">
        <v>794</v>
      </c>
      <c r="B284" s="19" t="s">
        <v>791</v>
      </c>
      <c r="C284" s="19">
        <v>2005</v>
      </c>
      <c r="D284" s="19" t="s">
        <v>795</v>
      </c>
      <c r="E284" s="19" t="s">
        <v>116</v>
      </c>
      <c r="F284" s="23" t="str">
        <f>VLOOKUP(A284,AddInfo!$A:$F,3,FALSE)</f>
        <v>Predictor</v>
      </c>
      <c r="G284" s="23" t="str">
        <f>VLOOKUP(A284,AddInfo!$A:$F,4,FALSE)</f>
        <v>t=4.5 in mv reg</v>
      </c>
      <c r="H284" s="23" t="s">
        <v>4544</v>
      </c>
      <c r="I284" s="23" t="s">
        <v>15</v>
      </c>
      <c r="J284" s="23" t="s">
        <v>218</v>
      </c>
      <c r="K284" s="20">
        <v>1962</v>
      </c>
      <c r="L284" s="20">
        <v>2001</v>
      </c>
      <c r="O284" s="19" t="s">
        <v>2219</v>
      </c>
    </row>
    <row r="285" spans="1:15" x14ac:dyDescent="0.25">
      <c r="A285" s="19" t="s">
        <v>797</v>
      </c>
      <c r="B285" s="19" t="s">
        <v>791</v>
      </c>
      <c r="C285" s="19">
        <v>2005</v>
      </c>
      <c r="D285" s="19" t="s">
        <v>798</v>
      </c>
      <c r="E285" s="19" t="s">
        <v>116</v>
      </c>
      <c r="F285" s="23" t="str">
        <f>VLOOKUP(A285,AddInfo!$A:$F,3,FALSE)</f>
        <v>Predictor</v>
      </c>
      <c r="G285" s="23" t="str">
        <f>VLOOKUP(A285,AddInfo!$A:$F,4,FALSE)</f>
        <v>t=6.3 in mv reg</v>
      </c>
      <c r="H285" s="23" t="s">
        <v>4544</v>
      </c>
      <c r="I285" s="23" t="s">
        <v>15</v>
      </c>
      <c r="J285" s="23" t="s">
        <v>302</v>
      </c>
      <c r="K285" s="20">
        <v>1963</v>
      </c>
      <c r="L285" s="20">
        <v>2001</v>
      </c>
      <c r="O285" s="19" t="s">
        <v>2231</v>
      </c>
    </row>
    <row r="286" spans="1:15" x14ac:dyDescent="0.25">
      <c r="A286" s="19" t="s">
        <v>800</v>
      </c>
      <c r="B286" s="19" t="s">
        <v>791</v>
      </c>
      <c r="C286" s="19">
        <v>2005</v>
      </c>
      <c r="D286" s="19" t="s">
        <v>801</v>
      </c>
      <c r="E286" s="19" t="s">
        <v>116</v>
      </c>
      <c r="F286" s="23" t="str">
        <f>VLOOKUP(A286,AddInfo!$A:$F,3,FALSE)</f>
        <v>Predictor</v>
      </c>
      <c r="G286" s="23" t="str">
        <f>VLOOKUP(A286,AddInfo!$A:$F,4,FALSE)</f>
        <v>t=8 in univariate reg</v>
      </c>
      <c r="H286" s="23" t="s">
        <v>4544</v>
      </c>
      <c r="I286" s="23" t="s">
        <v>15</v>
      </c>
      <c r="J286" s="23" t="s">
        <v>218</v>
      </c>
      <c r="K286" s="20">
        <v>1962</v>
      </c>
      <c r="L286" s="20">
        <v>2001</v>
      </c>
      <c r="O286" s="19" t="s">
        <v>2223</v>
      </c>
    </row>
    <row r="287" spans="1:15" x14ac:dyDescent="0.25">
      <c r="A287" s="19" t="s">
        <v>802</v>
      </c>
      <c r="B287" s="19" t="s">
        <v>791</v>
      </c>
      <c r="C287" s="19">
        <v>2005</v>
      </c>
      <c r="D287" s="19" t="s">
        <v>803</v>
      </c>
      <c r="E287" s="19" t="s">
        <v>116</v>
      </c>
      <c r="F287" s="23" t="str">
        <f>VLOOKUP(A287,AddInfo!$A:$F,3,FALSE)</f>
        <v>Predictor</v>
      </c>
      <c r="G287" s="23" t="str">
        <f>VLOOKUP(A287,AddInfo!$A:$F,4,FALSE)</f>
        <v>t=3.4 in mv reg</v>
      </c>
      <c r="H287" s="23" t="s">
        <v>4544</v>
      </c>
      <c r="I287" s="23" t="s">
        <v>15</v>
      </c>
      <c r="J287" s="23" t="s">
        <v>302</v>
      </c>
      <c r="K287" s="20">
        <v>1962</v>
      </c>
      <c r="L287" s="20">
        <v>2001</v>
      </c>
      <c r="O287" s="19" t="s">
        <v>2232</v>
      </c>
    </row>
    <row r="288" spans="1:15" x14ac:dyDescent="0.25">
      <c r="A288" s="19" t="s">
        <v>805</v>
      </c>
      <c r="B288" s="19" t="s">
        <v>791</v>
      </c>
      <c r="C288" s="19">
        <v>2005</v>
      </c>
      <c r="D288" s="19" t="s">
        <v>806</v>
      </c>
      <c r="E288" s="19" t="s">
        <v>116</v>
      </c>
      <c r="F288" s="23" t="str">
        <f>VLOOKUP(A288,AddInfo!$A:$F,3,FALSE)</f>
        <v>Predictor</v>
      </c>
      <c r="G288" s="23" t="str">
        <f>VLOOKUP(A288,AddInfo!$A:$F,4,FALSE)</f>
        <v>t=6 in unvivariate reg</v>
      </c>
      <c r="H288" s="23" t="s">
        <v>4544</v>
      </c>
      <c r="I288" s="23" t="s">
        <v>15</v>
      </c>
      <c r="J288" s="23" t="s">
        <v>188</v>
      </c>
      <c r="K288" s="20">
        <v>1962</v>
      </c>
      <c r="L288" s="20">
        <v>2001</v>
      </c>
      <c r="O288" s="19" t="s">
        <v>805</v>
      </c>
    </row>
    <row r="289" spans="1:15" x14ac:dyDescent="0.25">
      <c r="A289" s="19" t="s">
        <v>808</v>
      </c>
      <c r="B289" s="19" t="s">
        <v>791</v>
      </c>
      <c r="C289" s="19">
        <v>2005</v>
      </c>
      <c r="D289" s="19" t="s">
        <v>809</v>
      </c>
      <c r="E289" s="19" t="s">
        <v>116</v>
      </c>
      <c r="F289" s="23" t="str">
        <f>VLOOKUP(A289,AddInfo!$A:$F,3,FALSE)</f>
        <v>Placebo</v>
      </c>
      <c r="G289" s="23" t="str">
        <f>VLOOKUP(A289,AddInfo!$A:$F,4,FALSE)</f>
        <v>t=0.4 in mv reg</v>
      </c>
      <c r="H289" s="23" t="s">
        <v>4544</v>
      </c>
      <c r="I289" s="23" t="s">
        <v>15</v>
      </c>
      <c r="J289" s="23" t="s">
        <v>188</v>
      </c>
      <c r="K289" s="20">
        <v>1962</v>
      </c>
      <c r="L289" s="20">
        <v>2001</v>
      </c>
      <c r="O289" s="19" t="s">
        <v>808</v>
      </c>
    </row>
    <row r="290" spans="1:15" x14ac:dyDescent="0.25">
      <c r="A290" s="19" t="s">
        <v>3113</v>
      </c>
      <c r="B290" s="19" t="s">
        <v>791</v>
      </c>
      <c r="C290" s="19">
        <v>2005</v>
      </c>
      <c r="D290" s="19" t="s">
        <v>1810</v>
      </c>
      <c r="E290" s="19" t="s">
        <v>116</v>
      </c>
      <c r="F290" s="23" t="str">
        <f>VLOOKUP(A290,AddInfo!$A:$F,3,FALSE)</f>
        <v>Predictor</v>
      </c>
      <c r="G290" s="23" t="str">
        <f>VLOOKUP(A290,AddInfo!$A:$F,4,FALSE)</f>
        <v>t=6 in mv reg</v>
      </c>
      <c r="H290" s="23" t="s">
        <v>4544</v>
      </c>
      <c r="I290" s="23" t="s">
        <v>15</v>
      </c>
      <c r="J290" s="23" t="s">
        <v>188</v>
      </c>
      <c r="K290" s="20">
        <v>1962</v>
      </c>
      <c r="L290" s="20">
        <v>2001</v>
      </c>
      <c r="O290" s="19" t="s">
        <v>3113</v>
      </c>
    </row>
    <row r="291" spans="1:15" x14ac:dyDescent="0.25">
      <c r="A291" s="19" t="s">
        <v>811</v>
      </c>
      <c r="B291" s="19" t="s">
        <v>812</v>
      </c>
      <c r="C291" s="19">
        <v>1991</v>
      </c>
      <c r="D291" s="19" t="s">
        <v>813</v>
      </c>
      <c r="E291" s="19" t="s">
        <v>89</v>
      </c>
      <c r="F291" s="23" t="str">
        <f>VLOOKUP(A291,AddInfo!$A:$F,3,FALSE)</f>
        <v>Predictor</v>
      </c>
      <c r="G291" s="23" t="str">
        <f>VLOOKUP(A291,AddInfo!$A:$F,4,FALSE)</f>
        <v>Event study, no t-stat</v>
      </c>
      <c r="H291" s="23" t="s">
        <v>4544</v>
      </c>
      <c r="I291" s="23" t="s">
        <v>311</v>
      </c>
      <c r="J291" s="23" t="s">
        <v>20</v>
      </c>
      <c r="K291" s="20">
        <v>1981</v>
      </c>
      <c r="L291" s="20">
        <v>1984</v>
      </c>
      <c r="O291" s="19" t="s">
        <v>811</v>
      </c>
    </row>
    <row r="292" spans="1:15" x14ac:dyDescent="0.25">
      <c r="A292" s="19" t="s">
        <v>815</v>
      </c>
      <c r="B292" s="19" t="s">
        <v>812</v>
      </c>
      <c r="C292" s="19">
        <v>1991</v>
      </c>
      <c r="D292" s="19" t="s">
        <v>816</v>
      </c>
      <c r="E292" s="19" t="s">
        <v>89</v>
      </c>
      <c r="F292" s="23" t="str">
        <f>VLOOKUP(A292,AddInfo!$A:$F,3,FALSE)</f>
        <v>Predictor</v>
      </c>
      <c r="G292" s="23" t="str">
        <f>VLOOKUP(A292,AddInfo!$A:$F,4,FALSE)</f>
        <v>t=4 in event study</v>
      </c>
      <c r="H292" s="23" t="s">
        <v>5035</v>
      </c>
      <c r="I292" s="23" t="s">
        <v>311</v>
      </c>
      <c r="J292" s="23" t="s">
        <v>218</v>
      </c>
      <c r="K292" s="20">
        <v>1975</v>
      </c>
      <c r="L292" s="20">
        <v>1987</v>
      </c>
      <c r="O292" s="19" t="s">
        <v>815</v>
      </c>
    </row>
    <row r="293" spans="1:15" x14ac:dyDescent="0.25">
      <c r="A293" s="19" t="s">
        <v>423</v>
      </c>
      <c r="B293" s="19" t="s">
        <v>1817</v>
      </c>
      <c r="C293" s="19">
        <v>1985</v>
      </c>
      <c r="D293" s="19" t="s">
        <v>3180</v>
      </c>
      <c r="E293" s="19" t="s">
        <v>89</v>
      </c>
      <c r="F293" s="23" t="str">
        <f>VLOOKUP(A293,AddInfo!$A:$F,3,FALSE)</f>
        <v>Predictor</v>
      </c>
      <c r="G293" s="23" t="str">
        <f>VLOOKUP(A293,AddInfo!$A:$F,4,FALSE)</f>
        <v>t=6 in nonstandard long-short</v>
      </c>
      <c r="H293" s="23" t="s">
        <v>4544</v>
      </c>
      <c r="I293" s="23" t="s">
        <v>15</v>
      </c>
      <c r="J293" s="23" t="s">
        <v>147</v>
      </c>
      <c r="K293" s="20">
        <v>1973</v>
      </c>
      <c r="L293" s="20">
        <v>1984</v>
      </c>
      <c r="O293" s="19" t="s">
        <v>423</v>
      </c>
    </row>
    <row r="294" spans="1:15" ht="26.25" customHeight="1" x14ac:dyDescent="0.25">
      <c r="A294" s="19" t="s">
        <v>3079</v>
      </c>
      <c r="B294" s="19" t="s">
        <v>1817</v>
      </c>
      <c r="C294" s="19">
        <v>1985</v>
      </c>
      <c r="D294" s="19" t="s">
        <v>3080</v>
      </c>
      <c r="E294" s="19" t="s">
        <v>89</v>
      </c>
      <c r="F294" s="23" t="str">
        <f>VLOOKUP(A294,AddInfo!$A:$F,3,FALSE)</f>
        <v>Placebo</v>
      </c>
      <c r="G294" s="23" t="str">
        <f>VLOOKUP(A294,AddInfo!$A:$F,4,FALSE)</f>
        <v>HXZ variant</v>
      </c>
      <c r="H294" s="23" t="s">
        <v>4544</v>
      </c>
      <c r="I294" s="23" t="s">
        <v>15</v>
      </c>
      <c r="J294" s="23" t="s">
        <v>147</v>
      </c>
      <c r="K294" s="20">
        <v>1973</v>
      </c>
      <c r="L294" s="20">
        <v>1984</v>
      </c>
      <c r="O294" s="19" t="s">
        <v>3079</v>
      </c>
    </row>
    <row r="295" spans="1:15" x14ac:dyDescent="0.25">
      <c r="A295" s="19" t="s">
        <v>819</v>
      </c>
      <c r="B295" s="19" t="s">
        <v>820</v>
      </c>
      <c r="C295" s="19">
        <v>2008</v>
      </c>
      <c r="D295" s="19" t="s">
        <v>821</v>
      </c>
      <c r="E295" s="19" t="s">
        <v>720</v>
      </c>
      <c r="F295" s="23" t="str">
        <f>VLOOKUP(A295,AddInfo!$A:$F,3,FALSE)</f>
        <v>Predictor</v>
      </c>
      <c r="G295" s="23" t="str">
        <f>VLOOKUP(A295,AddInfo!$A:$F,4,FALSE)</f>
        <v>t &gt; 3 in port sort FF3 alpha for small stocks</v>
      </c>
      <c r="H295" s="23" t="s">
        <v>5035</v>
      </c>
      <c r="I295" s="23" t="s">
        <v>152</v>
      </c>
      <c r="J295" s="23" t="s">
        <v>263</v>
      </c>
      <c r="K295" s="20">
        <v>1982</v>
      </c>
      <c r="L295" s="20">
        <v>2005</v>
      </c>
      <c r="O295" s="19" t="s">
        <v>819</v>
      </c>
    </row>
    <row r="296" spans="1:15" x14ac:dyDescent="0.25">
      <c r="A296" s="19" t="s">
        <v>823</v>
      </c>
      <c r="B296" s="19" t="s">
        <v>824</v>
      </c>
      <c r="C296" s="19">
        <v>1996</v>
      </c>
      <c r="D296" s="19" t="s">
        <v>823</v>
      </c>
      <c r="E296" s="19" t="s">
        <v>14</v>
      </c>
      <c r="F296" s="23" t="str">
        <f>VLOOKUP(A296,AddInfo!$A:$F,3,FALSE)</f>
        <v>Predictor</v>
      </c>
      <c r="G296" s="23" t="str">
        <f>VLOOKUP(A296,AddInfo!$A:$F,4,FALSE)</f>
        <v>t &gt; 4 in port sort CAPM alpha 12 month holding</v>
      </c>
      <c r="H296" s="23" t="s">
        <v>4544</v>
      </c>
      <c r="I296" s="23" t="s">
        <v>15</v>
      </c>
      <c r="J296" s="23" t="s">
        <v>510</v>
      </c>
      <c r="K296" s="20">
        <v>1962</v>
      </c>
      <c r="L296" s="20">
        <v>1991</v>
      </c>
      <c r="O296" s="19" t="s">
        <v>823</v>
      </c>
    </row>
    <row r="297" spans="1:15" x14ac:dyDescent="0.25">
      <c r="A297" s="19" t="s">
        <v>827</v>
      </c>
      <c r="B297" s="19" t="s">
        <v>828</v>
      </c>
      <c r="C297" s="19">
        <v>2008</v>
      </c>
      <c r="D297" s="19" t="s">
        <v>829</v>
      </c>
      <c r="E297" s="19" t="s">
        <v>14</v>
      </c>
      <c r="F297" s="23" t="str">
        <f>VLOOKUP(A297,AddInfo!$A:$F,3,FALSE)</f>
        <v>Placebo</v>
      </c>
      <c r="G297" s="23" t="str">
        <f>VLOOKUP(A297,AddInfo!$A:$F,4,FALSE)</f>
        <v>t=0.3 in mv reg</v>
      </c>
      <c r="H297" s="23" t="s">
        <v>4544</v>
      </c>
      <c r="I297" s="23" t="s">
        <v>15</v>
      </c>
      <c r="J297" s="23" t="s">
        <v>384</v>
      </c>
      <c r="K297" s="20">
        <v>1984</v>
      </c>
      <c r="L297" s="20">
        <v>2002</v>
      </c>
      <c r="O297" s="19" t="s">
        <v>2194</v>
      </c>
    </row>
    <row r="298" spans="1:15" x14ac:dyDescent="0.25">
      <c r="A298" s="19" t="s">
        <v>3086</v>
      </c>
      <c r="B298" s="19" t="s">
        <v>828</v>
      </c>
      <c r="C298" s="19">
        <v>2008</v>
      </c>
      <c r="D298" s="19" t="s">
        <v>829</v>
      </c>
      <c r="E298" s="19" t="s">
        <v>14</v>
      </c>
      <c r="F298" s="23" t="str">
        <f>VLOOKUP(A298,AddInfo!$A:$F,3,FALSE)</f>
        <v>Placebo</v>
      </c>
      <c r="G298" s="23" t="str">
        <f>VLOOKUP(A298,AddInfo!$A:$F,4,FALSE)</f>
        <v>HXZ variant</v>
      </c>
      <c r="H298" s="23" t="s">
        <v>4544</v>
      </c>
      <c r="I298" s="23" t="s">
        <v>15</v>
      </c>
      <c r="J298" s="23" t="s">
        <v>384</v>
      </c>
      <c r="K298" s="20">
        <v>1984</v>
      </c>
      <c r="L298" s="20">
        <v>2002</v>
      </c>
      <c r="O298" s="19" t="s">
        <v>3086</v>
      </c>
    </row>
    <row r="299" spans="1:15" x14ac:dyDescent="0.25">
      <c r="A299" s="19" t="s">
        <v>831</v>
      </c>
      <c r="B299" s="19" t="s">
        <v>828</v>
      </c>
      <c r="C299" s="19">
        <v>2008</v>
      </c>
      <c r="D299" s="19" t="s">
        <v>832</v>
      </c>
      <c r="E299" s="19" t="s">
        <v>14</v>
      </c>
      <c r="F299" s="23" t="str">
        <f>VLOOKUP(A299,AddInfo!$A:$F,3,FALSE)</f>
        <v>Predictor</v>
      </c>
      <c r="G299" s="23" t="str">
        <f>VLOOKUP(A299,AddInfo!$A:$F,4,FALSE)</f>
        <v>t=5 in mv reg</v>
      </c>
      <c r="H299" s="23" t="s">
        <v>4544</v>
      </c>
      <c r="I299" s="23" t="s">
        <v>15</v>
      </c>
      <c r="J299" s="23" t="s">
        <v>46</v>
      </c>
      <c r="K299" s="20">
        <v>1984</v>
      </c>
      <c r="L299" s="20">
        <v>2002</v>
      </c>
      <c r="O299" s="19" t="s">
        <v>2295</v>
      </c>
    </row>
    <row r="300" spans="1:15" x14ac:dyDescent="0.25">
      <c r="A300" s="19" t="s">
        <v>834</v>
      </c>
      <c r="B300" s="19" t="s">
        <v>828</v>
      </c>
      <c r="C300" s="19">
        <v>2008</v>
      </c>
      <c r="D300" s="19" t="s">
        <v>835</v>
      </c>
      <c r="E300" s="19" t="s">
        <v>14</v>
      </c>
      <c r="F300" s="23" t="str">
        <f>VLOOKUP(A300,AddInfo!$A:$F,3,FALSE)</f>
        <v>Placebo</v>
      </c>
      <c r="G300" s="23" t="str">
        <f>VLOOKUP(A300,AddInfo!$A:$F,4,FALSE)</f>
        <v>No predictability.  Ingredient for predictor.</v>
      </c>
      <c r="H300" s="23" t="s">
        <v>4544</v>
      </c>
      <c r="I300" s="23" t="s">
        <v>15</v>
      </c>
      <c r="J300" s="23" t="s">
        <v>302</v>
      </c>
      <c r="K300" s="20">
        <v>1984</v>
      </c>
      <c r="L300" s="20">
        <v>2002</v>
      </c>
      <c r="O300" s="19" t="s">
        <v>2233</v>
      </c>
    </row>
    <row r="301" spans="1:15" x14ac:dyDescent="0.25">
      <c r="A301" s="19" t="s">
        <v>844</v>
      </c>
      <c r="B301" s="19" t="s">
        <v>828</v>
      </c>
      <c r="C301" s="19">
        <v>2008</v>
      </c>
      <c r="D301" s="19" t="s">
        <v>5257</v>
      </c>
      <c r="E301" s="19" t="s">
        <v>14</v>
      </c>
      <c r="F301" s="23" t="str">
        <f>VLOOKUP(A301,AddInfo!$A:$F,3,FALSE)</f>
        <v>Placebo</v>
      </c>
      <c r="G301" s="23" t="str">
        <f>VLOOKUP(A301,AddInfo!$A:$F,4,FALSE)</f>
        <v>No predictability.  Ingredient for predictor.</v>
      </c>
      <c r="H301" s="23" t="s">
        <v>4544</v>
      </c>
      <c r="I301" s="23" t="s">
        <v>15</v>
      </c>
      <c r="J301" s="23" t="s">
        <v>188</v>
      </c>
      <c r="K301" s="20">
        <v>1984</v>
      </c>
      <c r="L301" s="20">
        <v>2002</v>
      </c>
      <c r="O301" s="19" t="s">
        <v>844</v>
      </c>
    </row>
    <row r="302" spans="1:15" x14ac:dyDescent="0.25">
      <c r="A302" s="19" t="s">
        <v>846</v>
      </c>
      <c r="B302" s="19" t="s">
        <v>828</v>
      </c>
      <c r="C302" s="19">
        <v>2008</v>
      </c>
      <c r="D302" s="19" t="s">
        <v>5256</v>
      </c>
      <c r="E302" s="19" t="s">
        <v>14</v>
      </c>
      <c r="F302" s="23" t="str">
        <f>VLOOKUP(A302,AddInfo!$A:$F,3,FALSE)</f>
        <v>Predictor</v>
      </c>
      <c r="G302" s="23" t="str">
        <f>VLOOKUP(A302,AddInfo!$A:$F,4,FALSE)</f>
        <v>t=4.3 in mv reg</v>
      </c>
      <c r="H302" s="23" t="s">
        <v>4544</v>
      </c>
      <c r="I302" s="23" t="s">
        <v>15</v>
      </c>
      <c r="J302" s="23" t="s">
        <v>188</v>
      </c>
      <c r="K302" s="20">
        <v>1984</v>
      </c>
      <c r="L302" s="20">
        <v>2002</v>
      </c>
      <c r="O302" s="19" t="s">
        <v>846</v>
      </c>
    </row>
    <row r="303" spans="1:15" x14ac:dyDescent="0.25">
      <c r="A303" s="19" t="s">
        <v>837</v>
      </c>
      <c r="B303" s="19" t="s">
        <v>828</v>
      </c>
      <c r="C303" s="19">
        <v>2008</v>
      </c>
      <c r="D303" s="19" t="s">
        <v>838</v>
      </c>
      <c r="E303" s="19" t="s">
        <v>14</v>
      </c>
      <c r="F303" s="23" t="str">
        <f>VLOOKUP(A303,AddInfo!$A:$F,3,FALSE)</f>
        <v>Predictor</v>
      </c>
      <c r="G303" s="23" t="str">
        <f>VLOOKUP(A303,AddInfo!$A:$F,4,FALSE)</f>
        <v>t=4.6 in mv reg</v>
      </c>
      <c r="H303" s="23" t="s">
        <v>4544</v>
      </c>
      <c r="I303" s="23" t="s">
        <v>15</v>
      </c>
      <c r="J303" s="23" t="s">
        <v>188</v>
      </c>
      <c r="K303" s="20">
        <v>1984</v>
      </c>
      <c r="L303" s="20">
        <v>2002</v>
      </c>
      <c r="O303" s="19" t="s">
        <v>2251</v>
      </c>
    </row>
    <row r="304" spans="1:15" x14ac:dyDescent="0.25">
      <c r="A304" s="19" t="s">
        <v>849</v>
      </c>
      <c r="B304" s="19" t="s">
        <v>828</v>
      </c>
      <c r="C304" s="19">
        <v>2008</v>
      </c>
      <c r="D304" s="19" t="s">
        <v>850</v>
      </c>
      <c r="E304" s="19" t="s">
        <v>14</v>
      </c>
      <c r="F304" s="23" t="str">
        <f>VLOOKUP(A304,AddInfo!$A:$F,3,FALSE)</f>
        <v>Placebo</v>
      </c>
      <c r="G304" s="23" t="str">
        <f>VLOOKUP(A304,AddInfo!$A:$F,4,FALSE)</f>
        <v>t=0.3 in mv reg</v>
      </c>
      <c r="H304" s="23" t="s">
        <v>4544</v>
      </c>
      <c r="I304" s="23" t="s">
        <v>15</v>
      </c>
      <c r="J304" s="23" t="s">
        <v>46</v>
      </c>
      <c r="K304" s="20">
        <v>1984</v>
      </c>
      <c r="L304" s="20">
        <v>2002</v>
      </c>
      <c r="O304" s="19" t="s">
        <v>2296</v>
      </c>
    </row>
    <row r="305" spans="1:15" x14ac:dyDescent="0.25">
      <c r="A305" s="19" t="s">
        <v>841</v>
      </c>
      <c r="B305" s="19" t="s">
        <v>828</v>
      </c>
      <c r="C305" s="19">
        <v>2008</v>
      </c>
      <c r="D305" s="19" t="s">
        <v>842</v>
      </c>
      <c r="E305" s="19" t="s">
        <v>14</v>
      </c>
      <c r="F305" s="23" t="str">
        <f>VLOOKUP(A305,AddInfo!$A:$F,3,FALSE)</f>
        <v>Placebo</v>
      </c>
      <c r="G305" s="23" t="str">
        <f>VLOOKUP(A305,AddInfo!$A:$F,4,FALSE)</f>
        <v>t=1 in mv reg</v>
      </c>
      <c r="H305" s="23" t="s">
        <v>4544</v>
      </c>
      <c r="I305" s="23" t="s">
        <v>15</v>
      </c>
      <c r="J305" s="23" t="s">
        <v>117</v>
      </c>
      <c r="K305" s="20">
        <v>1984</v>
      </c>
      <c r="L305" s="20">
        <v>2002</v>
      </c>
      <c r="O305" s="19" t="s">
        <v>2280</v>
      </c>
    </row>
    <row r="306" spans="1:15" x14ac:dyDescent="0.25">
      <c r="A306" s="19" t="s">
        <v>3103</v>
      </c>
      <c r="B306" s="19" t="s">
        <v>828</v>
      </c>
      <c r="C306" s="19">
        <v>2008</v>
      </c>
      <c r="D306" s="19" t="s">
        <v>842</v>
      </c>
      <c r="E306" s="19" t="s">
        <v>14</v>
      </c>
      <c r="F306" s="23" t="str">
        <f>VLOOKUP(A306,AddInfo!$A:$F,3,FALSE)</f>
        <v>Placebo</v>
      </c>
      <c r="G306" s="23" t="str">
        <f>VLOOKUP(A306,AddInfo!$A:$F,4,FALSE)</f>
        <v>HXZ variant</v>
      </c>
      <c r="H306" s="23" t="s">
        <v>4544</v>
      </c>
      <c r="I306" s="23" t="s">
        <v>15</v>
      </c>
      <c r="J306" s="23" t="s">
        <v>117</v>
      </c>
      <c r="K306" s="20">
        <v>1984</v>
      </c>
      <c r="L306" s="20">
        <v>2002</v>
      </c>
      <c r="O306" s="19" t="s">
        <v>3103</v>
      </c>
    </row>
    <row r="307" spans="1:15" x14ac:dyDescent="0.25">
      <c r="A307" s="19" t="s">
        <v>3105</v>
      </c>
      <c r="B307" s="19" t="s">
        <v>828</v>
      </c>
      <c r="C307" s="19">
        <v>2008</v>
      </c>
      <c r="D307" s="19" t="s">
        <v>3106</v>
      </c>
      <c r="E307" s="19" t="s">
        <v>14</v>
      </c>
      <c r="F307" s="23" t="str">
        <f>VLOOKUP(A307,AddInfo!$A:$F,3,FALSE)</f>
        <v>Placebo</v>
      </c>
      <c r="G307" s="23" t="str">
        <f>VLOOKUP(A307,AddInfo!$A:$F,4,FALSE)</f>
        <v>t=1.4 in mv reg</v>
      </c>
      <c r="H307" s="23" t="s">
        <v>4544</v>
      </c>
      <c r="I307" s="23" t="s">
        <v>15</v>
      </c>
      <c r="J307" s="23" t="s">
        <v>384</v>
      </c>
      <c r="K307" s="20">
        <v>1984</v>
      </c>
      <c r="L307" s="20">
        <v>2002</v>
      </c>
      <c r="O307" s="19" t="s">
        <v>3105</v>
      </c>
    </row>
    <row r="308" spans="1:15" x14ac:dyDescent="0.25">
      <c r="A308" s="19" t="s">
        <v>3104</v>
      </c>
      <c r="B308" s="19" t="s">
        <v>828</v>
      </c>
      <c r="C308" s="19">
        <v>2008</v>
      </c>
      <c r="D308" s="19" t="s">
        <v>3106</v>
      </c>
      <c r="E308" s="19" t="s">
        <v>14</v>
      </c>
      <c r="F308" s="23" t="str">
        <f>VLOOKUP(A308,AddInfo!$A:$F,3,FALSE)</f>
        <v>Placebo</v>
      </c>
      <c r="G308" s="23" t="str">
        <f>VLOOKUP(A308,AddInfo!$A:$F,4,FALSE)</f>
        <v>HXZ variant</v>
      </c>
      <c r="H308" s="23" t="s">
        <v>4544</v>
      </c>
      <c r="I308" s="23" t="s">
        <v>15</v>
      </c>
      <c r="J308" s="23" t="s">
        <v>384</v>
      </c>
      <c r="K308" s="20">
        <v>1984</v>
      </c>
      <c r="L308" s="20">
        <v>2002</v>
      </c>
      <c r="O308" s="19" t="s">
        <v>3104</v>
      </c>
    </row>
    <row r="309" spans="1:15" x14ac:dyDescent="0.25">
      <c r="A309" s="19" t="s">
        <v>852</v>
      </c>
      <c r="B309" s="19" t="s">
        <v>853</v>
      </c>
      <c r="C309" s="19">
        <v>1999</v>
      </c>
      <c r="D309" s="19" t="s">
        <v>854</v>
      </c>
      <c r="E309" s="19" t="s">
        <v>57</v>
      </c>
      <c r="F309" s="23" t="str">
        <f>VLOOKUP(A309,AddInfo!$A:$F,3,FALSE)</f>
        <v>Predictor</v>
      </c>
      <c r="G309" s="23" t="str">
        <f>VLOOKUP(A309,AddInfo!$A:$F,4,FALSE)</f>
        <v>t = 2.19 FF3 alpha on long port</v>
      </c>
      <c r="H309" s="23" t="s">
        <v>5035</v>
      </c>
      <c r="I309" s="23" t="s">
        <v>311</v>
      </c>
      <c r="J309" s="23" t="s">
        <v>218</v>
      </c>
      <c r="K309" s="20">
        <v>1975</v>
      </c>
      <c r="L309" s="20">
        <v>1989</v>
      </c>
      <c r="O309" s="19" t="s">
        <v>852</v>
      </c>
    </row>
    <row r="310" spans="1:15" x14ac:dyDescent="0.25">
      <c r="A310" s="19" t="s">
        <v>855</v>
      </c>
      <c r="B310" s="19" t="s">
        <v>856</v>
      </c>
      <c r="C310" s="19">
        <v>2002</v>
      </c>
      <c r="D310" s="19" t="s">
        <v>857</v>
      </c>
      <c r="E310" s="19" t="s">
        <v>169</v>
      </c>
      <c r="F310" s="23" t="str">
        <f>VLOOKUP(A310,AddInfo!$A:$F,3,FALSE)</f>
        <v>Predictor</v>
      </c>
      <c r="G310" s="23" t="str">
        <f>VLOOKUP(A310,AddInfo!$A:$F,4,FALSE)</f>
        <v>t&gt;2.6 in port sort</v>
      </c>
      <c r="H310" s="23" t="s">
        <v>4544</v>
      </c>
      <c r="I310" s="23" t="s">
        <v>15</v>
      </c>
      <c r="J310" s="23" t="s">
        <v>188</v>
      </c>
      <c r="K310" s="20">
        <v>1970</v>
      </c>
      <c r="L310" s="20">
        <v>1997</v>
      </c>
      <c r="O310" s="19" t="s">
        <v>2253</v>
      </c>
    </row>
    <row r="311" spans="1:15" x14ac:dyDescent="0.25">
      <c r="A311" s="19" t="s">
        <v>860</v>
      </c>
      <c r="B311" s="19" t="s">
        <v>856</v>
      </c>
      <c r="C311" s="19">
        <v>2011</v>
      </c>
      <c r="D311" s="19" t="s">
        <v>861</v>
      </c>
      <c r="E311" s="19" t="s">
        <v>735</v>
      </c>
      <c r="F311" s="23" t="str">
        <f>VLOOKUP(A311,AddInfo!$A:$F,3,FALSE)</f>
        <v>Predictor</v>
      </c>
      <c r="G311" s="23" t="str">
        <f>VLOOKUP(A311,AddInfo!$A:$F,4,FALSE)</f>
        <v>t = 11.26 in decile sort</v>
      </c>
      <c r="H311" s="23" t="s">
        <v>4544</v>
      </c>
      <c r="I311" s="23" t="s">
        <v>15</v>
      </c>
      <c r="J311" s="23" t="s">
        <v>20</v>
      </c>
      <c r="K311" s="20">
        <v>1977</v>
      </c>
      <c r="L311" s="20">
        <v>2006</v>
      </c>
      <c r="O311" s="19" t="s">
        <v>2266</v>
      </c>
    </row>
    <row r="312" spans="1:15" x14ac:dyDescent="0.25">
      <c r="A312" s="19" t="s">
        <v>863</v>
      </c>
      <c r="B312" s="19" t="s">
        <v>864</v>
      </c>
      <c r="C312" s="19">
        <v>2004</v>
      </c>
      <c r="D312" s="19" t="s">
        <v>865</v>
      </c>
      <c r="E312" s="19" t="s">
        <v>678</v>
      </c>
      <c r="F312" s="23" t="str">
        <f>VLOOKUP(A312,AddInfo!$A:$F,3,FALSE)</f>
        <v>Predictor</v>
      </c>
      <c r="G312" s="23" t="str">
        <f>VLOOKUP(A312,AddInfo!$A:$F,4,FALSE)</f>
        <v>t=2.86 in VW port sort</v>
      </c>
      <c r="H312" s="23" t="s">
        <v>4544</v>
      </c>
      <c r="I312" s="23" t="s">
        <v>15</v>
      </c>
      <c r="J312" s="23" t="s">
        <v>302</v>
      </c>
      <c r="K312" s="20">
        <v>1973</v>
      </c>
      <c r="L312" s="20">
        <v>1996</v>
      </c>
      <c r="O312" s="19" t="s">
        <v>2234</v>
      </c>
    </row>
    <row r="313" spans="1:15" x14ac:dyDescent="0.25">
      <c r="A313" s="19" t="s">
        <v>868</v>
      </c>
      <c r="B313" s="19" t="s">
        <v>869</v>
      </c>
      <c r="C313" s="19">
        <v>2010</v>
      </c>
      <c r="D313" s="19" t="s">
        <v>870</v>
      </c>
      <c r="E313" s="19" t="s">
        <v>100</v>
      </c>
      <c r="F313" s="23" t="str">
        <f>VLOOKUP(A313,AddInfo!$A:$F,3,FALSE)</f>
        <v>Predictor</v>
      </c>
      <c r="G313" s="23" t="str">
        <f>VLOOKUP(A313,AddInfo!$A:$F,4,FALSE)</f>
        <v>t=1.8 (VW) and t= 1.28 (EW) in port sort</v>
      </c>
      <c r="H313" s="23" t="s">
        <v>4544</v>
      </c>
      <c r="I313" s="23" t="s">
        <v>15</v>
      </c>
      <c r="J313" s="23" t="s">
        <v>519</v>
      </c>
      <c r="K313" s="20">
        <v>1971</v>
      </c>
      <c r="L313" s="20">
        <v>2005</v>
      </c>
      <c r="O313" s="19" t="s">
        <v>2179</v>
      </c>
    </row>
    <row r="314" spans="1:15" x14ac:dyDescent="0.25">
      <c r="A314" s="19" t="s">
        <v>872</v>
      </c>
      <c r="B314" s="19" t="s">
        <v>873</v>
      </c>
      <c r="C314" s="19">
        <v>2016</v>
      </c>
      <c r="D314" s="19" t="s">
        <v>874</v>
      </c>
      <c r="E314" s="19" t="s">
        <v>678</v>
      </c>
      <c r="F314" s="23" t="str">
        <f>VLOOKUP(A314,AddInfo!$A:$F,3,FALSE)</f>
        <v>Predictor</v>
      </c>
      <c r="G314" s="23" t="str">
        <f>VLOOKUP(A314,AddInfo!$A:$F,4,FALSE)</f>
        <v>t &gt; 2.6 in mv reg</v>
      </c>
      <c r="H314" s="23" t="s">
        <v>5035</v>
      </c>
      <c r="I314" s="23" t="s">
        <v>311</v>
      </c>
      <c r="J314" s="23" t="s">
        <v>218</v>
      </c>
      <c r="K314" s="20">
        <v>1985</v>
      </c>
      <c r="L314" s="20">
        <v>2012</v>
      </c>
      <c r="O314" s="19" t="s">
        <v>872</v>
      </c>
    </row>
    <row r="315" spans="1:15" x14ac:dyDescent="0.25">
      <c r="A315" s="19" t="s">
        <v>877</v>
      </c>
      <c r="B315" s="19" t="s">
        <v>873</v>
      </c>
      <c r="C315" s="19">
        <v>2016</v>
      </c>
      <c r="D315" s="19" t="s">
        <v>878</v>
      </c>
      <c r="E315" s="19" t="s">
        <v>678</v>
      </c>
      <c r="F315" s="23" t="str">
        <f>VLOOKUP(A315,AddInfo!$A:$F,3,FALSE)</f>
        <v>Placebo</v>
      </c>
      <c r="G315" s="23" t="str">
        <f>VLOOKUP(A315,AddInfo!$A:$F,4,FALSE)</f>
        <v>t &gt; 1.96 in mv reg</v>
      </c>
      <c r="H315" s="23" t="s">
        <v>4544</v>
      </c>
      <c r="I315" s="23" t="s">
        <v>15</v>
      </c>
      <c r="J315" s="23" t="s">
        <v>218</v>
      </c>
      <c r="K315" s="20">
        <v>1985</v>
      </c>
      <c r="L315" s="20">
        <v>2012</v>
      </c>
      <c r="O315" s="19" t="s">
        <v>877</v>
      </c>
    </row>
    <row r="316" spans="1:15" x14ac:dyDescent="0.25">
      <c r="A316" s="19" t="s">
        <v>879</v>
      </c>
      <c r="B316" s="19" t="s">
        <v>873</v>
      </c>
      <c r="C316" s="19">
        <v>2016</v>
      </c>
      <c r="D316" s="19" t="s">
        <v>880</v>
      </c>
      <c r="E316" s="19" t="s">
        <v>678</v>
      </c>
      <c r="F316" s="23" t="str">
        <f>VLOOKUP(A316,AddInfo!$A:$F,3,FALSE)</f>
        <v>Placebo</v>
      </c>
      <c r="G316" s="23" t="str">
        <f>VLOOKUP(A316,AddInfo!$A:$F,4,FALSE)</f>
        <v>GHZ variant</v>
      </c>
      <c r="H316" s="23" t="s">
        <v>5035</v>
      </c>
      <c r="I316" s="23" t="s">
        <v>15</v>
      </c>
      <c r="J316" s="23" t="s">
        <v>218</v>
      </c>
      <c r="K316" s="20">
        <v>1985</v>
      </c>
      <c r="L316" s="20">
        <v>2012</v>
      </c>
      <c r="O316" s="19" t="s">
        <v>879</v>
      </c>
    </row>
    <row r="317" spans="1:15" x14ac:dyDescent="0.25">
      <c r="A317" s="19" t="s">
        <v>881</v>
      </c>
      <c r="B317" s="19" t="s">
        <v>882</v>
      </c>
      <c r="C317" s="19">
        <v>2003</v>
      </c>
      <c r="D317" s="19" t="s">
        <v>883</v>
      </c>
      <c r="E317" s="19" t="s">
        <v>884</v>
      </c>
      <c r="F317" s="23" t="str">
        <f>VLOOKUP(A317,AddInfo!$A:$F,3,FALSE)</f>
        <v>Drop</v>
      </c>
      <c r="G317" s="23" t="str">
        <f>VLOOKUP(A317,AddInfo!$A:$F,4,FALSE)</f>
        <v>9_drop</v>
      </c>
      <c r="H317" s="23" t="s">
        <v>2204</v>
      </c>
      <c r="I317" s="23" t="s">
        <v>95</v>
      </c>
      <c r="J317" s="23" t="s">
        <v>111</v>
      </c>
      <c r="K317" s="20">
        <v>1927</v>
      </c>
      <c r="L317" s="20">
        <v>1999</v>
      </c>
      <c r="O317" s="19" t="s">
        <v>881</v>
      </c>
    </row>
    <row r="318" spans="1:15" x14ac:dyDescent="0.25">
      <c r="A318" s="19" t="s">
        <v>885</v>
      </c>
      <c r="B318" s="19" t="s">
        <v>882</v>
      </c>
      <c r="C318" s="19">
        <v>2003</v>
      </c>
      <c r="D318" s="19" t="s">
        <v>886</v>
      </c>
      <c r="E318" s="19" t="s">
        <v>884</v>
      </c>
      <c r="F318" s="23" t="str">
        <f>VLOOKUP(A318,AddInfo!$A:$F,3,FALSE)</f>
        <v>Drop</v>
      </c>
      <c r="G318" s="23" t="str">
        <f>VLOOKUP(A318,AddInfo!$A:$F,4,FALSE)</f>
        <v>9_drop</v>
      </c>
      <c r="H318" s="23" t="s">
        <v>2204</v>
      </c>
      <c r="I318" s="23" t="s">
        <v>95</v>
      </c>
      <c r="J318" s="23" t="s">
        <v>111</v>
      </c>
      <c r="K318" s="20">
        <v>1927</v>
      </c>
      <c r="L318" s="20">
        <v>1999</v>
      </c>
      <c r="O318" s="19" t="s">
        <v>885</v>
      </c>
    </row>
    <row r="319" spans="1:15" x14ac:dyDescent="0.25">
      <c r="A319" s="19" t="s">
        <v>887</v>
      </c>
      <c r="B319" s="19" t="s">
        <v>882</v>
      </c>
      <c r="C319" s="19">
        <v>2003</v>
      </c>
      <c r="D319" s="19" t="s">
        <v>888</v>
      </c>
      <c r="E319" s="19" t="s">
        <v>884</v>
      </c>
      <c r="F319" s="23" t="str">
        <f>VLOOKUP(A319,AddInfo!$A:$F,3,FALSE)</f>
        <v>Drop</v>
      </c>
      <c r="G319" s="23" t="str">
        <f>VLOOKUP(A319,AddInfo!$A:$F,4,FALSE)</f>
        <v>9_drop</v>
      </c>
      <c r="H319" s="23" t="s">
        <v>2204</v>
      </c>
      <c r="I319" s="23" t="s">
        <v>95</v>
      </c>
      <c r="J319" s="23" t="s">
        <v>111</v>
      </c>
      <c r="K319" s="20">
        <v>1950</v>
      </c>
      <c r="L319" s="20">
        <v>1999</v>
      </c>
      <c r="O319" s="19" t="s">
        <v>887</v>
      </c>
    </row>
    <row r="320" spans="1:15" x14ac:dyDescent="0.25">
      <c r="A320" s="19" t="s">
        <v>889</v>
      </c>
      <c r="B320" s="19" t="s">
        <v>890</v>
      </c>
      <c r="C320" s="19">
        <v>2006</v>
      </c>
      <c r="D320" s="19" t="s">
        <v>891</v>
      </c>
      <c r="E320" s="19" t="s">
        <v>100</v>
      </c>
      <c r="F320" s="23" t="str">
        <f>VLOOKUP(A320,AddInfo!$A:$F,3,FALSE)</f>
        <v>Placebo</v>
      </c>
      <c r="G320" s="23" t="str">
        <f>VLOOKUP(A320,AddInfo!$A:$F,4,FALSE)</f>
        <v>t=1.3 in port sort</v>
      </c>
      <c r="H320" s="23" t="s">
        <v>4544</v>
      </c>
      <c r="I320" s="23" t="s">
        <v>15</v>
      </c>
      <c r="J320" s="23" t="s">
        <v>218</v>
      </c>
      <c r="K320" s="20">
        <v>1975</v>
      </c>
      <c r="L320" s="20">
        <v>2001</v>
      </c>
      <c r="O320" s="19" t="s">
        <v>889</v>
      </c>
    </row>
    <row r="321" spans="1:15" x14ac:dyDescent="0.25">
      <c r="A321" s="19" t="s">
        <v>893</v>
      </c>
      <c r="B321" s="19" t="s">
        <v>890</v>
      </c>
      <c r="C321" s="19">
        <v>2006</v>
      </c>
      <c r="D321" s="19" t="s">
        <v>891</v>
      </c>
      <c r="E321" s="19" t="s">
        <v>100</v>
      </c>
      <c r="F321" s="23" t="str">
        <f>VLOOKUP(A321,AddInfo!$A:$F,3,FALSE)</f>
        <v>Placebo</v>
      </c>
      <c r="G321" s="23" t="str">
        <f>VLOOKUP(A321,AddInfo!$A:$F,4,FALSE)</f>
        <v>HXZ variant</v>
      </c>
      <c r="H321" s="23" t="s">
        <v>4544</v>
      </c>
      <c r="I321" s="23" t="s">
        <v>15</v>
      </c>
      <c r="J321" s="23" t="s">
        <v>218</v>
      </c>
      <c r="K321" s="20">
        <v>1975</v>
      </c>
      <c r="L321" s="20">
        <v>2001</v>
      </c>
      <c r="O321" s="19" t="s">
        <v>893</v>
      </c>
    </row>
    <row r="322" spans="1:15" x14ac:dyDescent="0.25">
      <c r="A322" s="19" t="s">
        <v>894</v>
      </c>
      <c r="B322" s="19" t="s">
        <v>895</v>
      </c>
      <c r="C322" s="19">
        <v>2001</v>
      </c>
      <c r="D322" s="19" t="s">
        <v>896</v>
      </c>
      <c r="E322" s="19" t="s">
        <v>14</v>
      </c>
      <c r="F322" s="23" t="str">
        <f>VLOOKUP(A322,AddInfo!$A:$F,3,FALSE)</f>
        <v>Predictor</v>
      </c>
      <c r="G322" s="23" t="str">
        <f>VLOOKUP(A322,AddInfo!$A:$F,4,FALSE)</f>
        <v>t=8 port sort w/ nonstandard data lag</v>
      </c>
      <c r="H322" s="23" t="s">
        <v>4544</v>
      </c>
      <c r="I322" s="23" t="s">
        <v>15</v>
      </c>
      <c r="J322" s="23" t="s">
        <v>510</v>
      </c>
      <c r="K322" s="20">
        <v>1971</v>
      </c>
      <c r="L322" s="20">
        <v>1992</v>
      </c>
      <c r="O322" s="19" t="s">
        <v>2173</v>
      </c>
    </row>
    <row r="323" spans="1:15" x14ac:dyDescent="0.25">
      <c r="A323" s="19" t="s">
        <v>901</v>
      </c>
      <c r="B323" s="19" t="s">
        <v>902</v>
      </c>
      <c r="C323" s="19">
        <v>2010</v>
      </c>
      <c r="D323" s="19" t="s">
        <v>903</v>
      </c>
      <c r="E323" s="19" t="s">
        <v>678</v>
      </c>
      <c r="F323" s="23" t="str">
        <f>VLOOKUP(A323,AddInfo!$A:$F,3,FALSE)</f>
        <v>Predictor</v>
      </c>
      <c r="G323" s="23" t="str">
        <f>VLOOKUP(A323,AddInfo!$A:$F,4,FALSE)</f>
        <v xml:space="preserve"> t = 2.19 in port sort</v>
      </c>
      <c r="H323" s="23" t="s">
        <v>4544</v>
      </c>
      <c r="I323" s="23" t="s">
        <v>904</v>
      </c>
      <c r="J323" s="23" t="s">
        <v>905</v>
      </c>
      <c r="K323" s="20">
        <v>1996</v>
      </c>
      <c r="L323" s="20">
        <v>2005</v>
      </c>
      <c r="O323" s="19" t="s">
        <v>2366</v>
      </c>
    </row>
    <row r="324" spans="1:15" x14ac:dyDescent="0.25">
      <c r="A324" s="19" t="s">
        <v>906</v>
      </c>
      <c r="B324" s="19" t="s">
        <v>907</v>
      </c>
      <c r="C324" s="19">
        <v>2011</v>
      </c>
      <c r="D324" s="19" t="s">
        <v>908</v>
      </c>
      <c r="E324" s="19" t="s">
        <v>57</v>
      </c>
      <c r="F324" s="23" t="str">
        <f>VLOOKUP(A324,AddInfo!$A:$F,3,FALSE)</f>
        <v>Predictor</v>
      </c>
      <c r="G324" s="23" t="str">
        <f>VLOOKUP(A324,AddInfo!$A:$F,4,FALSE)</f>
        <v>t=8 in port sort</v>
      </c>
      <c r="H324" s="23" t="s">
        <v>4544</v>
      </c>
      <c r="I324" s="23" t="s">
        <v>904</v>
      </c>
      <c r="J324" s="23" t="s">
        <v>905</v>
      </c>
      <c r="K324" s="20">
        <v>1996</v>
      </c>
      <c r="L324" s="20">
        <v>2005</v>
      </c>
      <c r="O324" s="19" t="s">
        <v>2370</v>
      </c>
    </row>
    <row r="325" spans="1:15" x14ac:dyDescent="0.25">
      <c r="A325" s="19" t="s">
        <v>909</v>
      </c>
      <c r="B325" s="19" t="s">
        <v>910</v>
      </c>
      <c r="C325" s="19">
        <v>2004</v>
      </c>
      <c r="D325" s="19" t="s">
        <v>911</v>
      </c>
      <c r="E325" s="19" t="s">
        <v>89</v>
      </c>
      <c r="F325" s="23" t="str">
        <f>VLOOKUP(A325,AddInfo!$A:$F,3,FALSE)</f>
        <v>Predictor</v>
      </c>
      <c r="G325" s="23" t="str">
        <f>VLOOKUP(A325,AddInfo!$A:$F,4,FALSE)</f>
        <v>t = 7.21 in long portfolio</v>
      </c>
      <c r="H325" s="23" t="s">
        <v>4544</v>
      </c>
      <c r="I325" s="23" t="s">
        <v>95</v>
      </c>
      <c r="J325" s="23" t="s">
        <v>111</v>
      </c>
      <c r="K325" s="20">
        <v>1983</v>
      </c>
      <c r="L325" s="20">
        <v>2001</v>
      </c>
      <c r="O325" s="19" t="s">
        <v>2405</v>
      </c>
    </row>
  </sheetData>
  <autoFilter ref="H1:H325" xr:uid="{78F61768-B8E1-467A-A49B-B33FCBD81A3F}"/>
  <sortState xmlns:xlrd2="http://schemas.microsoft.com/office/spreadsheetml/2017/richdata2" ref="A2:O325">
    <sortCondition ref="B2:B325"/>
    <sortCondition ref="A2:A325"/>
    <sortCondition ref="J2:J325"/>
  </sortState>
  <conditionalFormatting sqref="H324:H1048576 H2:H322 F2:F1048576">
    <cfRule type="containsText" dxfId="40" priority="107" operator="containsText" text="original">
      <formula>NOT(ISERROR(SEARCH("original",F2)))</formula>
    </cfRule>
    <cfRule type="colorScale" priority="184">
      <colorScale>
        <cfvo type="min"/>
        <cfvo type="max"/>
        <color rgb="FFFCFCFF"/>
        <color rgb="FFF8696B"/>
      </colorScale>
    </cfRule>
  </conditionalFormatting>
  <conditionalFormatting sqref="H317:H321">
    <cfRule type="containsText" dxfId="39" priority="79" operator="containsText" text="not">
      <formula>NOT(ISERROR(SEARCH("not",H317)))</formula>
    </cfRule>
    <cfRule type="containsText" dxfId="38" priority="80" operator="containsText" text="3_maybe">
      <formula>NOT(ISERROR(SEARCH("3_maybe",H317)))</formula>
    </cfRule>
    <cfRule type="containsText" dxfId="37" priority="81" operator="containsText" text="2_likely">
      <formula>NOT(ISERROR(SEARCH("2_likely",H317)))</formula>
    </cfRule>
    <cfRule type="containsText" dxfId="36" priority="82" operator="containsText" text="1_clear">
      <formula>NOT(ISERROR(SEARCH("1_clear",H317)))</formula>
    </cfRule>
  </conditionalFormatting>
  <conditionalFormatting sqref="H324:H1048576 H2:H322 F2:F1048576">
    <cfRule type="containsText" dxfId="35" priority="77" operator="containsText" text="Placebo">
      <formula>NOT(ISERROR(SEARCH("Placebo",F2)))</formula>
    </cfRule>
    <cfRule type="containsText" dxfId="34" priority="78" operator="containsText" text="Predictor">
      <formula>NOT(ISERROR(SEARCH("Predictor",F2)))</formula>
    </cfRule>
  </conditionalFormatting>
  <conditionalFormatting sqref="H323">
    <cfRule type="containsText" dxfId="33" priority="7" operator="containsText" text="original">
      <formula>NOT(ISERROR(SEARCH("original",H323)))</formula>
    </cfRule>
    <cfRule type="colorScale" priority="8">
      <colorScale>
        <cfvo type="min"/>
        <cfvo type="max"/>
        <color rgb="FFFCFCFF"/>
        <color rgb="FFF8696B"/>
      </colorScale>
    </cfRule>
  </conditionalFormatting>
  <conditionalFormatting sqref="H323">
    <cfRule type="containsText" dxfId="32" priority="5" operator="containsText" text="Placebo">
      <formula>NOT(ISERROR(SEARCH("Placebo",H323)))</formula>
    </cfRule>
    <cfRule type="containsText" dxfId="31" priority="6" operator="containsText" text="Predictor">
      <formula>NOT(ISERROR(SEARCH("Predictor",H323)))</formula>
    </cfRule>
  </conditionalFormatting>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25"/>
  <sheetViews>
    <sheetView tabSelected="1" zoomScale="85" zoomScaleNormal="85" workbookViewId="0">
      <pane xSplit="2" ySplit="1" topLeftCell="C2" activePane="bottomRight" state="frozen"/>
      <selection pane="topRight" activeCell="C1" sqref="C1"/>
      <selection pane="bottomLeft" activeCell="A2" sqref="A2"/>
      <selection pane="bottomRight" activeCell="D5" sqref="D5"/>
    </sheetView>
  </sheetViews>
  <sheetFormatPr defaultRowHeight="15" x14ac:dyDescent="0.25"/>
  <cols>
    <col min="1" max="1" width="23.42578125" style="78" customWidth="1"/>
    <col min="2" max="2" width="20.28515625" style="78" customWidth="1"/>
    <col min="3" max="3" width="13.7109375" style="80" customWidth="1"/>
    <col min="4" max="4" width="22.85546875" style="80" customWidth="1"/>
    <col min="5" max="5" width="13.42578125" style="79" customWidth="1"/>
    <col min="6" max="6" width="16.7109375" style="80" customWidth="1"/>
    <col min="7" max="7" width="16.28515625" style="82" customWidth="1"/>
    <col min="8" max="8" width="18.7109375" style="80" customWidth="1"/>
    <col min="9" max="9" width="7.5703125" style="83" customWidth="1"/>
    <col min="10" max="10" width="8.140625" style="84" customWidth="1"/>
    <col min="11" max="11" width="7.28515625" style="84" customWidth="1"/>
    <col min="12" max="12" width="8.5703125" style="85" customWidth="1"/>
    <col min="13" max="13" width="7.85546875" style="85" customWidth="1"/>
    <col min="14" max="14" width="7.28515625" style="85" customWidth="1"/>
    <col min="15" max="15" width="8.5703125" style="85" customWidth="1"/>
    <col min="16" max="16" width="8.28515625" style="83" customWidth="1"/>
    <col min="17" max="17" width="12.7109375" style="86" customWidth="1"/>
    <col min="18" max="18" width="56.5703125" style="80" customWidth="1"/>
    <col min="19" max="16384" width="9.140625" style="78"/>
  </cols>
  <sheetData>
    <row r="1" spans="1:20" s="76" customFormat="1" ht="45" x14ac:dyDescent="0.25">
      <c r="A1" s="76" t="s">
        <v>5</v>
      </c>
      <c r="B1" s="76" t="s">
        <v>6</v>
      </c>
      <c r="C1" s="48" t="s">
        <v>4933</v>
      </c>
      <c r="D1" s="48" t="s">
        <v>4598</v>
      </c>
      <c r="E1" s="76" t="s">
        <v>4934</v>
      </c>
      <c r="F1" s="48" t="s">
        <v>5061</v>
      </c>
      <c r="G1" s="50" t="s">
        <v>4604</v>
      </c>
      <c r="H1" s="48" t="s">
        <v>5023</v>
      </c>
      <c r="I1" s="77" t="s">
        <v>913</v>
      </c>
      <c r="J1" s="51" t="s">
        <v>4536</v>
      </c>
      <c r="K1" s="51" t="s">
        <v>4537</v>
      </c>
      <c r="L1" s="48" t="s">
        <v>4538</v>
      </c>
      <c r="M1" s="48" t="s">
        <v>4539</v>
      </c>
      <c r="N1" s="48" t="s">
        <v>4542</v>
      </c>
      <c r="O1" s="48" t="s">
        <v>4540</v>
      </c>
      <c r="P1" s="77" t="s">
        <v>4541</v>
      </c>
      <c r="Q1" s="77" t="s">
        <v>4558</v>
      </c>
      <c r="R1" s="48" t="s">
        <v>1125</v>
      </c>
    </row>
    <row r="2" spans="1:20" x14ac:dyDescent="0.25">
      <c r="A2" s="78" t="s">
        <v>29</v>
      </c>
      <c r="B2" s="78" t="s">
        <v>12</v>
      </c>
      <c r="C2" s="80" t="str">
        <f>IF(F2="9_drop","Drop",IF(OR(E2="1_clear",E2="2_likely")*OR(F2="1_good",F2="2_fair",F2="3_distant",F2="4_lack_data"),"Predictor","Placebo"))</f>
        <v>Predictor</v>
      </c>
      <c r="D2" s="95" t="s">
        <v>5331</v>
      </c>
      <c r="E2" s="79" t="s">
        <v>4279</v>
      </c>
      <c r="F2" s="80" t="s">
        <v>4605</v>
      </c>
      <c r="G2" s="82" t="s">
        <v>4514</v>
      </c>
      <c r="H2" s="80" t="s">
        <v>4513</v>
      </c>
      <c r="I2" s="83">
        <v>-1</v>
      </c>
      <c r="J2" s="84" t="s">
        <v>2204</v>
      </c>
      <c r="K2" s="84">
        <v>2.9140000000000001</v>
      </c>
      <c r="L2" s="85" t="s">
        <v>1126</v>
      </c>
      <c r="M2" s="85" t="e">
        <v>#N/A</v>
      </c>
      <c r="O2" s="85">
        <v>12</v>
      </c>
      <c r="P2" s="83">
        <v>6</v>
      </c>
    </row>
    <row r="3" spans="1:20" x14ac:dyDescent="0.25">
      <c r="A3" s="78" t="s">
        <v>17</v>
      </c>
      <c r="B3" s="78" t="s">
        <v>12</v>
      </c>
      <c r="C3" s="80" t="str">
        <f>IF(F3="9_drop","Drop",IF(OR(E3="1_clear",E3="2_likely")*OR(F3="1_good",F3="2_fair",F3="3_distant",F3="4_lack_data"),"Predictor","Placebo"))</f>
        <v>Placebo</v>
      </c>
      <c r="D3" s="95" t="s">
        <v>5326</v>
      </c>
      <c r="E3" s="79" t="s">
        <v>5361</v>
      </c>
      <c r="F3" s="80" t="s">
        <v>4605</v>
      </c>
      <c r="G3" s="82" t="s">
        <v>4515</v>
      </c>
      <c r="H3" s="80" t="s">
        <v>4513</v>
      </c>
      <c r="I3" s="83">
        <v>-1</v>
      </c>
      <c r="J3" s="84" t="s">
        <v>2204</v>
      </c>
      <c r="K3" s="84">
        <v>1.468</v>
      </c>
      <c r="L3" s="85" t="s">
        <v>1126</v>
      </c>
      <c r="M3" s="85" t="e">
        <v>#N/A</v>
      </c>
      <c r="O3" s="85">
        <v>12</v>
      </c>
      <c r="P3" s="83">
        <v>6</v>
      </c>
    </row>
    <row r="4" spans="1:20" x14ac:dyDescent="0.25">
      <c r="A4" s="78" t="s">
        <v>36</v>
      </c>
      <c r="B4" s="78" t="s">
        <v>12</v>
      </c>
      <c r="C4" s="80" t="str">
        <f>IF(F4="9_drop","Drop",IF(OR(E4="1_clear",E4="2_likely")*OR(F4="1_good",F4="2_fair",F4="3_distant",F4="4_lack_data"),"Predictor","Placebo"))</f>
        <v>Placebo</v>
      </c>
      <c r="D4" s="95" t="s">
        <v>5328</v>
      </c>
      <c r="E4" s="79" t="s">
        <v>5361</v>
      </c>
      <c r="F4" s="80" t="s">
        <v>4605</v>
      </c>
      <c r="G4" s="82" t="s">
        <v>4516</v>
      </c>
      <c r="H4" s="80" t="s">
        <v>4513</v>
      </c>
      <c r="I4" s="83">
        <v>1</v>
      </c>
      <c r="J4" s="84" t="s">
        <v>2204</v>
      </c>
      <c r="K4" s="84">
        <v>1.857</v>
      </c>
      <c r="L4" s="85" t="s">
        <v>1126</v>
      </c>
      <c r="M4" s="85" t="e">
        <v>#N/A</v>
      </c>
      <c r="O4" s="85">
        <v>12</v>
      </c>
      <c r="P4" s="83">
        <v>6</v>
      </c>
    </row>
    <row r="5" spans="1:20" x14ac:dyDescent="0.25">
      <c r="A5" s="78" t="s">
        <v>41</v>
      </c>
      <c r="B5" s="78" t="s">
        <v>12</v>
      </c>
      <c r="C5" s="80" t="str">
        <f>IF(F5="9_drop","Drop",IF(OR(E5="1_clear",E5="2_likely")*OR(F5="1_good",F5="2_fair",F5="3_distant",F5="4_lack_data"),"Predictor","Placebo"))</f>
        <v>Predictor</v>
      </c>
      <c r="D5" s="95" t="s">
        <v>5330</v>
      </c>
      <c r="E5" s="79" t="s">
        <v>4280</v>
      </c>
      <c r="F5" s="80" t="s">
        <v>4605</v>
      </c>
      <c r="G5" s="82" t="s">
        <v>4517</v>
      </c>
      <c r="H5" s="80" t="s">
        <v>4513</v>
      </c>
      <c r="I5" s="83">
        <v>1</v>
      </c>
      <c r="J5" s="84" t="s">
        <v>2204</v>
      </c>
      <c r="K5" s="84">
        <v>2.3719999999999999</v>
      </c>
      <c r="L5" s="85" t="s">
        <v>1126</v>
      </c>
      <c r="M5" s="85" t="e">
        <v>#N/A</v>
      </c>
      <c r="O5" s="85">
        <v>12</v>
      </c>
      <c r="P5" s="83">
        <v>6</v>
      </c>
    </row>
    <row r="6" spans="1:20" ht="75" x14ac:dyDescent="0.25">
      <c r="A6" s="78" t="s">
        <v>48</v>
      </c>
      <c r="B6" s="78" t="s">
        <v>12</v>
      </c>
      <c r="C6" s="80" t="str">
        <f>IF(F6="9_drop","Drop",IF(OR(E6="1_clear",E6="2_likely")*OR(F6="1_good",F6="2_fair",F6="3_distant",F6="4_lack_data"),"Predictor","Placebo"))</f>
        <v>Predictor</v>
      </c>
      <c r="D6" s="95" t="s">
        <v>5329</v>
      </c>
      <c r="E6" s="79" t="s">
        <v>4280</v>
      </c>
      <c r="F6" s="80" t="s">
        <v>4605</v>
      </c>
      <c r="G6" s="82" t="s">
        <v>4518</v>
      </c>
      <c r="H6" s="80" t="s">
        <v>4513</v>
      </c>
      <c r="I6" s="83">
        <v>1</v>
      </c>
      <c r="J6" s="84" t="s">
        <v>2204</v>
      </c>
      <c r="K6" s="84">
        <v>2.069</v>
      </c>
      <c r="L6" s="85" t="s">
        <v>1126</v>
      </c>
      <c r="M6" s="85" t="e">
        <v>#N/A</v>
      </c>
      <c r="O6" s="85">
        <v>12</v>
      </c>
      <c r="P6" s="83">
        <v>6</v>
      </c>
      <c r="R6" s="80" t="s">
        <v>4919</v>
      </c>
    </row>
    <row r="7" spans="1:20" x14ac:dyDescent="0.25">
      <c r="A7" s="78" t="s">
        <v>21</v>
      </c>
      <c r="B7" s="78" t="s">
        <v>12</v>
      </c>
      <c r="C7" s="80" t="str">
        <f>IF(F7="9_drop","Drop",IF(OR(E7="1_clear",E7="2_likely")*OR(F7="1_good",F7="2_fair",F7="3_distant",F7="4_lack_data"),"Predictor","Placebo"))</f>
        <v>Placebo</v>
      </c>
      <c r="D7" s="95" t="s">
        <v>5327</v>
      </c>
      <c r="E7" s="79" t="s">
        <v>5361</v>
      </c>
      <c r="F7" s="80" t="s">
        <v>4605</v>
      </c>
      <c r="G7" s="82" t="s">
        <v>4519</v>
      </c>
      <c r="H7" s="80" t="s">
        <v>4513</v>
      </c>
      <c r="I7" s="83">
        <v>1</v>
      </c>
      <c r="J7" s="84" t="s">
        <v>2204</v>
      </c>
      <c r="K7" s="84">
        <v>1.6220000000000001</v>
      </c>
      <c r="L7" s="85" t="s">
        <v>1126</v>
      </c>
      <c r="M7" s="85" t="e">
        <v>#N/A</v>
      </c>
      <c r="O7" s="85">
        <v>12</v>
      </c>
      <c r="P7" s="83">
        <v>6</v>
      </c>
    </row>
    <row r="8" spans="1:20" x14ac:dyDescent="0.25">
      <c r="A8" s="78" t="s">
        <v>26</v>
      </c>
      <c r="B8" s="78" t="s">
        <v>12</v>
      </c>
      <c r="C8" s="80" t="str">
        <f>IF(F8="9_drop","Drop",IF(OR(E8="1_clear",E8="2_likely")*OR(F8="1_good",F8="2_fair",F8="3_distant",F8="4_lack_data"),"Predictor","Placebo"))</f>
        <v>Placebo</v>
      </c>
      <c r="D8" s="95" t="s">
        <v>5334</v>
      </c>
      <c r="E8" s="79" t="s">
        <v>5361</v>
      </c>
      <c r="F8" s="80" t="s">
        <v>4605</v>
      </c>
      <c r="G8" s="82" t="s">
        <v>4520</v>
      </c>
      <c r="H8" s="80" t="s">
        <v>4513</v>
      </c>
      <c r="I8" s="83">
        <v>1</v>
      </c>
      <c r="J8" s="84" t="s">
        <v>2204</v>
      </c>
      <c r="K8" s="84">
        <v>0.61</v>
      </c>
      <c r="L8" s="85" t="s">
        <v>1126</v>
      </c>
      <c r="M8" s="85" t="e">
        <v>#N/A</v>
      </c>
      <c r="O8" s="85">
        <v>12</v>
      </c>
      <c r="P8" s="83">
        <v>6</v>
      </c>
    </row>
    <row r="9" spans="1:20" ht="30" x14ac:dyDescent="0.25">
      <c r="A9" s="78" t="s">
        <v>11</v>
      </c>
      <c r="B9" s="78" t="s">
        <v>12</v>
      </c>
      <c r="C9" s="80" t="str">
        <f>IF(F9="9_drop","Drop",IF(OR(E9="1_clear",E9="2_likely")*OR(F9="1_good",F9="2_fair",F9="3_distant",F9="4_lack_data"),"Predictor","Placebo"))</f>
        <v>Placebo</v>
      </c>
      <c r="D9" s="80" t="s">
        <v>4943</v>
      </c>
      <c r="E9" s="79" t="s">
        <v>5361</v>
      </c>
      <c r="F9" s="79" t="s">
        <v>2204</v>
      </c>
      <c r="G9" s="79" t="s">
        <v>2204</v>
      </c>
      <c r="H9" s="79" t="s">
        <v>2204</v>
      </c>
      <c r="I9" s="79" t="s">
        <v>2204</v>
      </c>
      <c r="J9" s="92" t="s">
        <v>2204</v>
      </c>
      <c r="K9" s="92" t="s">
        <v>2204</v>
      </c>
      <c r="L9" s="79" t="s">
        <v>2204</v>
      </c>
      <c r="M9" s="79" t="s">
        <v>2204</v>
      </c>
      <c r="N9" s="79" t="s">
        <v>2204</v>
      </c>
      <c r="O9" s="79" t="s">
        <v>2204</v>
      </c>
      <c r="P9" s="79" t="s">
        <v>2204</v>
      </c>
      <c r="Q9" s="79" t="s">
        <v>2204</v>
      </c>
      <c r="R9" s="80" t="s">
        <v>4944</v>
      </c>
    </row>
    <row r="10" spans="1:20" s="88" customFormat="1" ht="45" x14ac:dyDescent="0.25">
      <c r="A10" s="78" t="s">
        <v>54</v>
      </c>
      <c r="B10" s="78" t="s">
        <v>55</v>
      </c>
      <c r="C10" s="80" t="str">
        <f>IF(F10="9_drop","Drop",IF(OR(E10="1_clear",E10="2_likely")*OR(F10="1_good",F10="2_fair",F10="3_distant",F10="4_lack_data"),"Predictor","Placebo"))</f>
        <v>Placebo</v>
      </c>
      <c r="D10" s="80" t="s">
        <v>4975</v>
      </c>
      <c r="E10" s="79" t="s">
        <v>5361</v>
      </c>
      <c r="F10" s="80" t="s">
        <v>4606</v>
      </c>
      <c r="G10" s="82" t="s">
        <v>4973</v>
      </c>
      <c r="H10" s="93" t="s">
        <v>4974</v>
      </c>
      <c r="I10" s="83">
        <v>1</v>
      </c>
      <c r="J10" s="84" t="s">
        <v>2204</v>
      </c>
      <c r="K10" s="84" t="s">
        <v>2204</v>
      </c>
      <c r="L10" s="85" t="s">
        <v>2204</v>
      </c>
      <c r="M10" s="85" t="e">
        <v>#N/A</v>
      </c>
      <c r="N10" s="85"/>
      <c r="O10" s="85" t="e">
        <v>#N/A</v>
      </c>
      <c r="P10" s="85" t="e">
        <v>#N/A</v>
      </c>
      <c r="Q10" s="80"/>
      <c r="R10" s="80" t="s">
        <v>4664</v>
      </c>
      <c r="S10" s="78"/>
      <c r="T10" s="78"/>
    </row>
    <row r="11" spans="1:20" ht="45" x14ac:dyDescent="0.25">
      <c r="A11" s="78" t="s">
        <v>60</v>
      </c>
      <c r="B11" s="78" t="s">
        <v>55</v>
      </c>
      <c r="C11" s="80" t="str">
        <f>IF(F11="9_drop","Drop",IF(OR(E11="1_clear",E11="2_likely")*OR(F11="1_good",F11="2_fair",F11="3_distant",F11="4_lack_data"),"Predictor","Placebo"))</f>
        <v>Placebo</v>
      </c>
      <c r="D11" s="80" t="s">
        <v>4975</v>
      </c>
      <c r="E11" s="79" t="s">
        <v>5361</v>
      </c>
      <c r="F11" s="80" t="s">
        <v>4606</v>
      </c>
      <c r="G11" s="82" t="s">
        <v>4973</v>
      </c>
      <c r="H11" s="80" t="s">
        <v>4974</v>
      </c>
      <c r="I11" s="83">
        <v>1</v>
      </c>
      <c r="J11" s="84" t="s">
        <v>2204</v>
      </c>
      <c r="K11" s="84" t="s">
        <v>2204</v>
      </c>
      <c r="L11" s="85" t="s">
        <v>2204</v>
      </c>
      <c r="M11" s="85" t="e">
        <v>#N/A</v>
      </c>
      <c r="O11" s="85" t="e">
        <v>#N/A</v>
      </c>
      <c r="P11" s="85" t="e">
        <v>#N/A</v>
      </c>
      <c r="Q11" s="80"/>
      <c r="R11" s="80" t="s">
        <v>4664</v>
      </c>
    </row>
    <row r="12" spans="1:20" ht="45" x14ac:dyDescent="0.25">
      <c r="A12" s="78" t="s">
        <v>62</v>
      </c>
      <c r="B12" s="78" t="s">
        <v>55</v>
      </c>
      <c r="C12" s="80" t="str">
        <f>IF(F12="9_drop","Drop",IF(OR(E12="1_clear",E12="2_likely")*OR(F12="1_good",F12="2_fair",F12="3_distant",F12="4_lack_data"),"Predictor","Placebo"))</f>
        <v>Placebo</v>
      </c>
      <c r="D12" s="80" t="s">
        <v>4975</v>
      </c>
      <c r="E12" s="79" t="s">
        <v>5361</v>
      </c>
      <c r="F12" s="80" t="s">
        <v>4606</v>
      </c>
      <c r="G12" s="82" t="s">
        <v>4973</v>
      </c>
      <c r="H12" s="80" t="s">
        <v>4974</v>
      </c>
      <c r="I12" s="83">
        <v>1</v>
      </c>
      <c r="J12" s="84" t="s">
        <v>2204</v>
      </c>
      <c r="K12" s="84" t="s">
        <v>2204</v>
      </c>
      <c r="L12" s="85" t="s">
        <v>2204</v>
      </c>
      <c r="M12" s="85" t="e">
        <v>#N/A</v>
      </c>
      <c r="O12" s="85" t="e">
        <v>#N/A</v>
      </c>
      <c r="P12" s="85" t="e">
        <v>#N/A</v>
      </c>
      <c r="Q12" s="80"/>
      <c r="R12" s="80" t="s">
        <v>4664</v>
      </c>
      <c r="S12" s="88"/>
      <c r="T12" s="88"/>
    </row>
    <row r="13" spans="1:20" ht="45" x14ac:dyDescent="0.25">
      <c r="A13" s="78" t="s">
        <v>64</v>
      </c>
      <c r="B13" s="78" t="s">
        <v>55</v>
      </c>
      <c r="C13" s="80" t="str">
        <f>IF(F13="9_drop","Drop",IF(OR(E13="1_clear",E13="2_likely")*OR(F13="1_good",F13="2_fair",F13="3_distant",F13="4_lack_data"),"Predictor","Placebo"))</f>
        <v>Placebo</v>
      </c>
      <c r="D13" s="80" t="s">
        <v>4975</v>
      </c>
      <c r="E13" s="79" t="s">
        <v>5361</v>
      </c>
      <c r="F13" s="80" t="s">
        <v>4606</v>
      </c>
      <c r="G13" s="82" t="s">
        <v>4973</v>
      </c>
      <c r="H13" s="80" t="s">
        <v>4974</v>
      </c>
      <c r="I13" s="83">
        <v>1</v>
      </c>
      <c r="J13" s="84" t="s">
        <v>2204</v>
      </c>
      <c r="K13" s="84" t="s">
        <v>2204</v>
      </c>
      <c r="L13" s="85" t="s">
        <v>2204</v>
      </c>
      <c r="M13" s="85" t="e">
        <v>#N/A</v>
      </c>
      <c r="O13" s="85" t="e">
        <v>#N/A</v>
      </c>
      <c r="P13" s="85" t="e">
        <v>#N/A</v>
      </c>
      <c r="Q13" s="80"/>
      <c r="R13" s="80" t="s">
        <v>4664</v>
      </c>
    </row>
    <row r="14" spans="1:20" ht="45" x14ac:dyDescent="0.25">
      <c r="A14" s="78" t="s">
        <v>65</v>
      </c>
      <c r="B14" s="78" t="s">
        <v>55</v>
      </c>
      <c r="C14" s="80" t="str">
        <f>IF(F14="9_drop","Drop",IF(OR(E14="1_clear",E14="2_likely")*OR(F14="1_good",F14="2_fair",F14="3_distant",F14="4_lack_data"),"Predictor","Placebo"))</f>
        <v>Placebo</v>
      </c>
      <c r="D14" s="80" t="s">
        <v>4975</v>
      </c>
      <c r="E14" s="79" t="s">
        <v>5361</v>
      </c>
      <c r="F14" s="80" t="s">
        <v>4606</v>
      </c>
      <c r="G14" s="82" t="s">
        <v>4973</v>
      </c>
      <c r="H14" s="80" t="s">
        <v>4974</v>
      </c>
      <c r="I14" s="83">
        <v>1</v>
      </c>
      <c r="J14" s="84" t="s">
        <v>2204</v>
      </c>
      <c r="K14" s="84" t="s">
        <v>2204</v>
      </c>
      <c r="L14" s="85" t="s">
        <v>2204</v>
      </c>
      <c r="M14" s="85" t="e">
        <v>#N/A</v>
      </c>
      <c r="O14" s="85" t="e">
        <v>#N/A</v>
      </c>
      <c r="P14" s="85" t="e">
        <v>#N/A</v>
      </c>
      <c r="Q14" s="80"/>
      <c r="R14" s="80" t="s">
        <v>4664</v>
      </c>
    </row>
    <row r="15" spans="1:20" ht="45" x14ac:dyDescent="0.25">
      <c r="A15" s="78" t="s">
        <v>66</v>
      </c>
      <c r="B15" s="78" t="s">
        <v>67</v>
      </c>
      <c r="C15" s="80" t="str">
        <f>IF(F15="9_drop","Drop",IF(OR(E15="1_clear",E15="2_likely")*OR(F15="1_good",F15="2_fair",F15="3_distant",F15="4_lack_data"),"Predictor","Placebo"))</f>
        <v>Placebo</v>
      </c>
      <c r="D15" s="80" t="s">
        <v>5026</v>
      </c>
      <c r="E15" s="79" t="s">
        <v>4282</v>
      </c>
      <c r="F15" s="80" t="s">
        <v>4605</v>
      </c>
      <c r="G15" s="82" t="s">
        <v>4521</v>
      </c>
      <c r="H15" s="80" t="s">
        <v>4523</v>
      </c>
      <c r="I15" s="83">
        <v>1</v>
      </c>
      <c r="J15" s="84">
        <f>3.87/12</f>
        <v>0.32250000000000001</v>
      </c>
      <c r="K15" s="84">
        <f>0.21*SQRT((2009-1973)*12)/SQRT(12)</f>
        <v>1.26</v>
      </c>
      <c r="L15" s="85" t="s">
        <v>915</v>
      </c>
      <c r="M15" s="85">
        <v>0.2</v>
      </c>
      <c r="O15" s="85">
        <v>12</v>
      </c>
      <c r="P15" s="83">
        <v>6</v>
      </c>
      <c r="Q15" s="86" t="s">
        <v>4549</v>
      </c>
      <c r="R15" s="80" t="s">
        <v>4550</v>
      </c>
    </row>
    <row r="16" spans="1:20" ht="60" x14ac:dyDescent="0.25">
      <c r="A16" s="78" t="s">
        <v>3120</v>
      </c>
      <c r="B16" s="78" t="s">
        <v>1398</v>
      </c>
      <c r="C16" s="80" t="str">
        <f>IF(F16="9_drop","Drop",IF(OR(E16="1_clear",E16="2_likely")*OR(F16="1_good",F16="2_fair",F16="3_distant",F16="4_lack_data"),"Predictor","Placebo"))</f>
        <v>Predictor</v>
      </c>
      <c r="D16" s="80" t="s">
        <v>5332</v>
      </c>
      <c r="E16" s="79" t="s">
        <v>4279</v>
      </c>
      <c r="F16" s="80" t="s">
        <v>4605</v>
      </c>
      <c r="G16" s="82" t="s">
        <v>4522</v>
      </c>
      <c r="H16" s="80" t="s">
        <v>4513</v>
      </c>
      <c r="I16" s="83">
        <v>-1</v>
      </c>
      <c r="J16" s="84" t="s">
        <v>2204</v>
      </c>
      <c r="K16" s="84">
        <v>2.6989999999999998</v>
      </c>
      <c r="L16" s="85" t="s">
        <v>915</v>
      </c>
      <c r="M16" s="85" t="e">
        <v>#N/A</v>
      </c>
      <c r="O16" s="85">
        <v>36</v>
      </c>
      <c r="P16" s="83">
        <v>6</v>
      </c>
      <c r="R16" s="80" t="s">
        <v>4524</v>
      </c>
    </row>
    <row r="17" spans="1:20" ht="45" x14ac:dyDescent="0.25">
      <c r="A17" s="78" t="s">
        <v>69</v>
      </c>
      <c r="B17" s="78" t="s">
        <v>70</v>
      </c>
      <c r="C17" s="80" t="str">
        <f>IF(F17="9_drop","Drop",IF(OR(E17="1_clear",E17="2_likely")*OR(F17="1_good",F17="2_fair",F17="3_distant",F17="4_lack_data"),"Predictor","Placebo"))</f>
        <v>Predictor</v>
      </c>
      <c r="D17" s="96" t="s">
        <v>5303</v>
      </c>
      <c r="E17" s="79" t="s">
        <v>4279</v>
      </c>
      <c r="F17" s="96" t="s">
        <v>4606</v>
      </c>
      <c r="G17" s="82" t="s">
        <v>4621</v>
      </c>
      <c r="H17" s="80" t="s">
        <v>4567</v>
      </c>
      <c r="I17" s="91">
        <v>1</v>
      </c>
      <c r="J17" s="84">
        <f>4.33/12</f>
        <v>0.36083333333333334</v>
      </c>
      <c r="K17" s="84">
        <v>2.67</v>
      </c>
      <c r="L17" s="85" t="s">
        <v>1126</v>
      </c>
      <c r="M17" s="85" t="e">
        <v>#N/A</v>
      </c>
      <c r="O17" s="85">
        <v>12</v>
      </c>
      <c r="P17" s="91">
        <v>6</v>
      </c>
      <c r="Q17" s="77" t="s">
        <v>4552</v>
      </c>
      <c r="R17" s="80" t="s">
        <v>4622</v>
      </c>
    </row>
    <row r="18" spans="1:20" x14ac:dyDescent="0.25">
      <c r="A18" s="78" t="s">
        <v>75</v>
      </c>
      <c r="B18" s="78" t="s">
        <v>76</v>
      </c>
      <c r="C18" s="80" t="str">
        <f>IF(F18="9_drop","Drop",IF(OR(E18="1_clear",E18="2_likely")*OR(F18="1_good",F18="2_fair",F18="3_distant",F18="4_lack_data"),"Predictor","Placebo"))</f>
        <v>Predictor</v>
      </c>
      <c r="D18" s="80" t="s">
        <v>4976</v>
      </c>
      <c r="E18" s="79" t="s">
        <v>4279</v>
      </c>
      <c r="F18" s="80" t="s">
        <v>4605</v>
      </c>
      <c r="G18" s="82">
        <v>2</v>
      </c>
      <c r="H18" s="80" t="s">
        <v>4513</v>
      </c>
      <c r="I18" s="83">
        <v>1</v>
      </c>
      <c r="J18" s="84" t="s">
        <v>2204</v>
      </c>
      <c r="K18" s="84">
        <v>6.6</v>
      </c>
      <c r="L18" s="85" t="s">
        <v>1126</v>
      </c>
      <c r="M18" s="85" t="e">
        <v>#N/A</v>
      </c>
      <c r="O18" s="85">
        <v>12</v>
      </c>
      <c r="P18" s="83">
        <v>6</v>
      </c>
      <c r="Q18" s="86" t="s">
        <v>4555</v>
      </c>
    </row>
    <row r="19" spans="1:20" ht="75" x14ac:dyDescent="0.25">
      <c r="A19" s="78" t="s">
        <v>81</v>
      </c>
      <c r="B19" s="78" t="s">
        <v>82</v>
      </c>
      <c r="C19" s="80" t="str">
        <f>IF(F19="9_drop","Drop",IF(OR(E19="1_clear",E19="2_likely")*OR(F19="1_good",F19="2_fair",F19="3_distant",F19="4_lack_data"),"Predictor","Placebo"))</f>
        <v>Predictor</v>
      </c>
      <c r="D19" s="105" t="s">
        <v>5349</v>
      </c>
      <c r="E19" s="79" t="s">
        <v>4280</v>
      </c>
      <c r="F19" s="80" t="s">
        <v>4606</v>
      </c>
      <c r="G19" s="82" t="s">
        <v>4527</v>
      </c>
      <c r="H19" s="80" t="s">
        <v>4525</v>
      </c>
      <c r="I19" s="83">
        <v>1</v>
      </c>
      <c r="J19" s="84" t="s">
        <v>2204</v>
      </c>
      <c r="K19" s="84" t="s">
        <v>2204</v>
      </c>
      <c r="L19" s="85" t="s">
        <v>1126</v>
      </c>
      <c r="M19" s="85">
        <v>0.14285714285714285</v>
      </c>
      <c r="O19" s="85">
        <v>1</v>
      </c>
      <c r="P19" s="83">
        <v>1</v>
      </c>
      <c r="R19" s="105" t="s">
        <v>5350</v>
      </c>
    </row>
    <row r="20" spans="1:20" x14ac:dyDescent="0.25">
      <c r="A20" s="78" t="s">
        <v>86</v>
      </c>
      <c r="B20" s="78" t="s">
        <v>87</v>
      </c>
      <c r="C20" s="80" t="str">
        <f>IF(F20="9_drop","Drop",IF(OR(E20="1_clear",E20="2_likely")*OR(F20="1_good",F20="2_fair",F20="3_distant",F20="4_lack_data"),"Predictor","Placebo"))</f>
        <v>Predictor</v>
      </c>
      <c r="D20" s="80" t="s">
        <v>4979</v>
      </c>
      <c r="E20" s="79" t="s">
        <v>4279</v>
      </c>
      <c r="F20" s="80" t="s">
        <v>4605</v>
      </c>
      <c r="G20" s="82" t="s">
        <v>4625</v>
      </c>
      <c r="H20" s="80" t="s">
        <v>4523</v>
      </c>
      <c r="I20" s="83">
        <v>-1</v>
      </c>
      <c r="J20" s="84">
        <v>0.56999999999999995</v>
      </c>
      <c r="K20" s="84">
        <v>5.05</v>
      </c>
      <c r="L20" s="85" t="s">
        <v>1126</v>
      </c>
      <c r="M20" s="85">
        <v>0.2</v>
      </c>
      <c r="O20" s="85">
        <v>12</v>
      </c>
      <c r="P20" s="83">
        <v>6</v>
      </c>
      <c r="R20" s="80" t="s">
        <v>4624</v>
      </c>
    </row>
    <row r="21" spans="1:20" ht="45" x14ac:dyDescent="0.25">
      <c r="A21" s="78" t="s">
        <v>897</v>
      </c>
      <c r="B21" s="78" t="s">
        <v>87</v>
      </c>
      <c r="C21" s="80" t="str">
        <f>IF(F21="9_drop","Drop",IF(OR(E21="1_clear",E21="2_likely")*OR(F21="1_good",F21="2_fair",F21="3_distant",F21="4_lack_data"),"Predictor","Placebo"))</f>
        <v>Placebo</v>
      </c>
      <c r="D21" s="80" t="s">
        <v>4510</v>
      </c>
      <c r="E21" s="79" t="s">
        <v>5361</v>
      </c>
      <c r="F21" s="80" t="s">
        <v>2204</v>
      </c>
      <c r="G21" s="82" t="s">
        <v>2204</v>
      </c>
      <c r="H21" s="80" t="s">
        <v>2204</v>
      </c>
      <c r="I21" s="79" t="s">
        <v>2204</v>
      </c>
      <c r="J21" s="92" t="s">
        <v>2204</v>
      </c>
      <c r="K21" s="92" t="s">
        <v>2204</v>
      </c>
      <c r="L21" s="79" t="s">
        <v>2204</v>
      </c>
      <c r="M21" s="79" t="s">
        <v>2204</v>
      </c>
      <c r="N21" s="79" t="s">
        <v>2204</v>
      </c>
      <c r="O21" s="79" t="s">
        <v>2204</v>
      </c>
      <c r="P21" s="79" t="s">
        <v>2204</v>
      </c>
      <c r="Q21" s="79" t="s">
        <v>2204</v>
      </c>
      <c r="R21" s="80" t="s">
        <v>4509</v>
      </c>
    </row>
    <row r="22" spans="1:20" ht="30" x14ac:dyDescent="0.25">
      <c r="A22" s="78" t="s">
        <v>3142</v>
      </c>
      <c r="B22" s="78" t="s">
        <v>87</v>
      </c>
      <c r="C22" s="80" t="str">
        <f>IF(F22="9_drop","Drop",IF(OR(E22="1_clear",E22="2_likely")*OR(F22="1_good",F22="2_fair",F22="3_distant",F22="4_lack_data"),"Predictor","Placebo"))</f>
        <v>Predictor</v>
      </c>
      <c r="D22" s="80" t="s">
        <v>4980</v>
      </c>
      <c r="E22" s="79" t="s">
        <v>4279</v>
      </c>
      <c r="F22" s="80" t="s">
        <v>4605</v>
      </c>
      <c r="G22" s="82" t="s">
        <v>4626</v>
      </c>
      <c r="H22" s="80" t="s">
        <v>4523</v>
      </c>
      <c r="I22" s="83">
        <v>-1</v>
      </c>
      <c r="J22" s="84">
        <v>0.6</v>
      </c>
      <c r="K22" s="84">
        <v>4.71</v>
      </c>
      <c r="L22" s="85" t="s">
        <v>1126</v>
      </c>
      <c r="M22" s="85">
        <v>0.2</v>
      </c>
      <c r="O22" s="85">
        <v>12</v>
      </c>
      <c r="P22" s="83">
        <v>6</v>
      </c>
      <c r="R22" s="80" t="s">
        <v>4623</v>
      </c>
    </row>
    <row r="23" spans="1:20" ht="30" x14ac:dyDescent="0.25">
      <c r="A23" s="78" t="s">
        <v>3139</v>
      </c>
      <c r="B23" s="78" t="s">
        <v>1408</v>
      </c>
      <c r="C23" s="80" t="str">
        <f>IF(F23="9_drop","Drop",IF(OR(E23="1_clear",E23="2_likely")*OR(F23="1_good",F23="2_fair",F23="3_distant",F23="4_lack_data"),"Predictor","Placebo"))</f>
        <v>Placebo</v>
      </c>
      <c r="D23" s="80" t="s">
        <v>4977</v>
      </c>
      <c r="E23" s="79" t="s">
        <v>4282</v>
      </c>
      <c r="F23" s="80" t="s">
        <v>4606</v>
      </c>
      <c r="G23" s="82" t="s">
        <v>4566</v>
      </c>
      <c r="H23" s="80" t="s">
        <v>4567</v>
      </c>
      <c r="I23" s="83">
        <v>1</v>
      </c>
      <c r="J23" s="84">
        <v>0.23</v>
      </c>
      <c r="K23" s="84">
        <v>0.96</v>
      </c>
      <c r="L23" s="85" t="s">
        <v>915</v>
      </c>
      <c r="M23" s="85">
        <v>0.5</v>
      </c>
      <c r="O23" s="85">
        <v>1</v>
      </c>
      <c r="P23" s="83">
        <v>12</v>
      </c>
      <c r="Q23" s="86" t="s">
        <v>2204</v>
      </c>
      <c r="R23" s="80" t="s">
        <v>4572</v>
      </c>
    </row>
    <row r="24" spans="1:20" x14ac:dyDescent="0.25">
      <c r="A24" s="78" t="s">
        <v>3125</v>
      </c>
      <c r="B24" s="78" t="s">
        <v>91</v>
      </c>
      <c r="C24" s="80" t="str">
        <f>IF(F24="9_drop","Drop",IF(OR(E24="1_clear",E24="2_likely")*OR(F24="1_good",F24="2_fair",F24="3_distant",F24="4_lack_data"),"Predictor","Placebo"))</f>
        <v>Predictor</v>
      </c>
      <c r="D24" s="80" t="s">
        <v>4981</v>
      </c>
      <c r="E24" s="79" t="s">
        <v>4279</v>
      </c>
      <c r="F24" s="80" t="s">
        <v>4605</v>
      </c>
      <c r="G24" s="82" t="s">
        <v>4570</v>
      </c>
      <c r="H24" s="80" t="s">
        <v>4523</v>
      </c>
      <c r="I24" s="83">
        <v>-1</v>
      </c>
      <c r="J24" s="84">
        <v>1.04</v>
      </c>
      <c r="K24" s="84">
        <v>3.9</v>
      </c>
      <c r="L24" s="85" t="s">
        <v>915</v>
      </c>
      <c r="M24" s="85">
        <v>0.2</v>
      </c>
      <c r="O24" s="85">
        <v>1</v>
      </c>
      <c r="P24" s="83">
        <v>6</v>
      </c>
      <c r="R24" s="80" t="s">
        <v>4511</v>
      </c>
    </row>
    <row r="25" spans="1:20" x14ac:dyDescent="0.25">
      <c r="A25" s="78" t="s">
        <v>90</v>
      </c>
      <c r="B25" s="78" t="s">
        <v>91</v>
      </c>
      <c r="C25" s="80" t="str">
        <f>IF(F25="9_drop","Drop",IF(OR(E25="1_clear",E25="2_likely")*OR(F25="1_good",F25="2_fair",F25="3_distant",F25="4_lack_data"),"Predictor","Placebo"))</f>
        <v>Predictor</v>
      </c>
      <c r="D25" s="80" t="s">
        <v>4738</v>
      </c>
      <c r="E25" s="79" t="s">
        <v>4279</v>
      </c>
      <c r="F25" s="80" t="s">
        <v>4605</v>
      </c>
      <c r="G25" s="82" t="s">
        <v>4529</v>
      </c>
      <c r="H25" s="80" t="s">
        <v>4523</v>
      </c>
      <c r="I25" s="83">
        <v>-1</v>
      </c>
      <c r="J25" s="84">
        <v>0.97</v>
      </c>
      <c r="K25" s="84">
        <v>2.86</v>
      </c>
      <c r="L25" s="85" t="s">
        <v>915</v>
      </c>
      <c r="M25" s="85">
        <v>0.2</v>
      </c>
      <c r="O25" s="85">
        <v>1</v>
      </c>
      <c r="P25" s="83">
        <v>6</v>
      </c>
    </row>
    <row r="26" spans="1:20" x14ac:dyDescent="0.25">
      <c r="A26" s="78" t="s">
        <v>3118</v>
      </c>
      <c r="B26" s="78" t="s">
        <v>91</v>
      </c>
      <c r="C26" s="80" t="str">
        <f>IF(F26="9_drop","Drop",IF(OR(E26="1_clear",E26="2_likely")*OR(F26="1_good",F26="2_fair",F26="3_distant",F26="4_lack_data"),"Predictor","Placebo"))</f>
        <v>Predictor</v>
      </c>
      <c r="D26" s="80" t="s">
        <v>4982</v>
      </c>
      <c r="E26" s="79" t="s">
        <v>4279</v>
      </c>
      <c r="F26" s="80" t="s">
        <v>4605</v>
      </c>
      <c r="G26" s="82" t="s">
        <v>4571</v>
      </c>
      <c r="H26" s="80" t="s">
        <v>4592</v>
      </c>
      <c r="I26" s="83">
        <v>-1</v>
      </c>
      <c r="J26" s="84">
        <v>1.06</v>
      </c>
      <c r="K26" s="84">
        <v>3.1</v>
      </c>
      <c r="L26" s="85" t="s">
        <v>915</v>
      </c>
      <c r="M26" s="85">
        <v>0.2</v>
      </c>
      <c r="O26" s="85">
        <v>1</v>
      </c>
      <c r="P26" s="83">
        <v>6</v>
      </c>
    </row>
    <row r="27" spans="1:20" x14ac:dyDescent="0.25">
      <c r="A27" s="78" t="s">
        <v>3117</v>
      </c>
      <c r="B27" s="78" t="s">
        <v>91</v>
      </c>
      <c r="C27" s="80" t="str">
        <f>IF(F27="9_drop","Drop",IF(OR(E27="1_clear",E27="2_likely")*OR(F27="1_good",F27="2_fair",F27="3_distant",F27="4_lack_data"),"Predictor","Placebo"))</f>
        <v>Placebo</v>
      </c>
      <c r="D27" s="80" t="s">
        <v>4510</v>
      </c>
      <c r="E27" s="79" t="s">
        <v>5361</v>
      </c>
      <c r="F27" s="80" t="s">
        <v>2204</v>
      </c>
      <c r="G27" s="82" t="s">
        <v>2204</v>
      </c>
      <c r="I27" s="79" t="s">
        <v>2204</v>
      </c>
      <c r="J27" s="92" t="s">
        <v>2204</v>
      </c>
      <c r="K27" s="92" t="s">
        <v>2204</v>
      </c>
      <c r="L27" s="79" t="s">
        <v>2204</v>
      </c>
      <c r="M27" s="79" t="s">
        <v>2204</v>
      </c>
      <c r="N27" s="79" t="s">
        <v>2204</v>
      </c>
      <c r="O27" s="79" t="s">
        <v>2204</v>
      </c>
      <c r="P27" s="79" t="s">
        <v>2204</v>
      </c>
      <c r="Q27" s="79" t="s">
        <v>2204</v>
      </c>
      <c r="S27" s="88"/>
      <c r="T27" s="88"/>
    </row>
    <row r="28" spans="1:20" x14ac:dyDescent="0.25">
      <c r="A28" s="78" t="s">
        <v>3119</v>
      </c>
      <c r="B28" s="78" t="s">
        <v>91</v>
      </c>
      <c r="C28" s="80" t="str">
        <f>IF(F28="9_drop","Drop",IF(OR(E28="1_clear",E28="2_likely")*OR(F28="1_good",F28="2_fair",F28="3_distant",F28="4_lack_data"),"Predictor","Placebo"))</f>
        <v>Placebo</v>
      </c>
      <c r="D28" s="80" t="s">
        <v>4510</v>
      </c>
      <c r="E28" s="79" t="s">
        <v>5361</v>
      </c>
      <c r="F28" s="80" t="s">
        <v>2204</v>
      </c>
      <c r="G28" s="82" t="s">
        <v>2204</v>
      </c>
      <c r="I28" s="79" t="s">
        <v>2204</v>
      </c>
      <c r="J28" s="92" t="s">
        <v>2204</v>
      </c>
      <c r="K28" s="92" t="s">
        <v>2204</v>
      </c>
      <c r="L28" s="79" t="s">
        <v>2204</v>
      </c>
      <c r="M28" s="79" t="s">
        <v>2204</v>
      </c>
      <c r="N28" s="79" t="s">
        <v>2204</v>
      </c>
      <c r="O28" s="79" t="s">
        <v>2204</v>
      </c>
      <c r="P28" s="79" t="s">
        <v>2204</v>
      </c>
      <c r="Q28" s="79" t="s">
        <v>2204</v>
      </c>
      <c r="S28" s="88"/>
      <c r="T28" s="88"/>
    </row>
    <row r="29" spans="1:20" ht="75" x14ac:dyDescent="0.25">
      <c r="A29" s="78" t="s">
        <v>5200</v>
      </c>
      <c r="B29" s="78" t="s">
        <v>98</v>
      </c>
      <c r="C29" s="80" t="str">
        <f>IF(F29="9_drop","Drop",IF(OR(E29="1_clear",E29="2_likely")*OR(F29="1_good",F29="2_fair",F29="3_distant",F29="4_lack_data"),"Predictor","Placebo"))</f>
        <v>Predictor</v>
      </c>
      <c r="D29" s="80" t="s">
        <v>4649</v>
      </c>
      <c r="E29" s="79" t="s">
        <v>4279</v>
      </c>
      <c r="F29" s="80" t="s">
        <v>4605</v>
      </c>
      <c r="G29" s="82" t="s">
        <v>5202</v>
      </c>
      <c r="H29" s="80" t="s">
        <v>4523</v>
      </c>
      <c r="I29" s="83">
        <v>-1</v>
      </c>
      <c r="J29" s="84">
        <v>0.28000000000000003</v>
      </c>
      <c r="K29" s="84">
        <v>2.76</v>
      </c>
      <c r="L29" s="85" t="s">
        <v>1126</v>
      </c>
      <c r="M29" s="85">
        <v>0.2</v>
      </c>
      <c r="O29" s="85">
        <v>1</v>
      </c>
      <c r="P29" s="83">
        <v>12</v>
      </c>
      <c r="Q29" s="86" t="s">
        <v>5204</v>
      </c>
      <c r="R29" s="80" t="s">
        <v>5207</v>
      </c>
    </row>
    <row r="30" spans="1:20" ht="30" x14ac:dyDescent="0.25">
      <c r="A30" s="78" t="s">
        <v>97</v>
      </c>
      <c r="B30" s="78" t="s">
        <v>98</v>
      </c>
      <c r="C30" s="80" t="str">
        <f>IF(F30="9_drop","Drop",IF(OR(E30="1_clear",E30="2_likely")*OR(F30="1_good",F30="2_fair",F30="3_distant",F30="4_lack_data"),"Predictor","Placebo"))</f>
        <v>Placebo</v>
      </c>
      <c r="D30" s="80" t="s">
        <v>4983</v>
      </c>
      <c r="E30" s="79" t="s">
        <v>4282</v>
      </c>
      <c r="F30" s="80" t="s">
        <v>4605</v>
      </c>
      <c r="G30" s="82" t="s">
        <v>4573</v>
      </c>
      <c r="H30" s="80" t="s">
        <v>4523</v>
      </c>
      <c r="I30" s="83">
        <v>1</v>
      </c>
      <c r="J30" s="84">
        <v>0.11</v>
      </c>
      <c r="K30" s="84">
        <v>0.6</v>
      </c>
      <c r="L30" s="85" t="s">
        <v>1126</v>
      </c>
      <c r="M30" s="85">
        <v>0.2</v>
      </c>
      <c r="O30" s="85">
        <v>1</v>
      </c>
      <c r="P30" s="83">
        <v>6</v>
      </c>
      <c r="Q30" s="86" t="s">
        <v>4556</v>
      </c>
      <c r="R30" s="80" t="s">
        <v>4497</v>
      </c>
    </row>
    <row r="31" spans="1:20" ht="75" x14ac:dyDescent="0.25">
      <c r="A31" s="78" t="s">
        <v>102</v>
      </c>
      <c r="B31" s="78" t="s">
        <v>103</v>
      </c>
      <c r="C31" s="80" t="str">
        <f>IF(F31="9_drop","Drop",IF(OR(E31="1_clear",E31="2_likely")*OR(F31="1_good",F31="2_fair",F31="3_distant",F31="4_lack_data"),"Predictor","Placebo"))</f>
        <v>Predictor</v>
      </c>
      <c r="D31" s="80" t="s">
        <v>4985</v>
      </c>
      <c r="E31" s="79" t="s">
        <v>4280</v>
      </c>
      <c r="F31" s="80" t="s">
        <v>4605</v>
      </c>
      <c r="G31" s="82" t="s">
        <v>4632</v>
      </c>
      <c r="H31" s="80" t="s">
        <v>4627</v>
      </c>
      <c r="I31" s="83">
        <v>1</v>
      </c>
      <c r="J31" s="84">
        <f>1.31-0.33</f>
        <v>0.98</v>
      </c>
      <c r="K31" s="84" t="s">
        <v>2204</v>
      </c>
      <c r="L31" s="85" t="s">
        <v>1126</v>
      </c>
      <c r="M31" s="85">
        <v>0.33</v>
      </c>
      <c r="O31" s="85">
        <v>1</v>
      </c>
      <c r="P31" s="83">
        <v>12</v>
      </c>
      <c r="Q31" s="86" t="s">
        <v>4556</v>
      </c>
      <c r="R31" s="80" t="s">
        <v>4628</v>
      </c>
    </row>
    <row r="32" spans="1:20" s="88" customFormat="1" ht="45" x14ac:dyDescent="0.25">
      <c r="A32" s="78" t="s">
        <v>107</v>
      </c>
      <c r="B32" s="78" t="s">
        <v>108</v>
      </c>
      <c r="C32" s="80" t="str">
        <f>IF(F32="9_drop","Drop",IF(OR(E32="1_clear",E32="2_likely")*OR(F32="1_good",F32="2_fair",F32="3_distant",F32="4_lack_data"),"Predictor","Placebo"))</f>
        <v>Predictor</v>
      </c>
      <c r="D32" s="80" t="s">
        <v>4986</v>
      </c>
      <c r="E32" s="79" t="s">
        <v>4279</v>
      </c>
      <c r="F32" s="80" t="s">
        <v>4605</v>
      </c>
      <c r="G32" s="82" t="s">
        <v>4574</v>
      </c>
      <c r="H32" s="80" t="s">
        <v>4523</v>
      </c>
      <c r="I32" s="83">
        <v>1</v>
      </c>
      <c r="J32" s="84">
        <v>2.12</v>
      </c>
      <c r="K32" s="84">
        <v>4.29</v>
      </c>
      <c r="L32" s="85" t="s">
        <v>1126</v>
      </c>
      <c r="M32" s="85">
        <v>0.1</v>
      </c>
      <c r="N32" s="85"/>
      <c r="O32" s="85">
        <v>1</v>
      </c>
      <c r="P32" s="83">
        <v>6</v>
      </c>
      <c r="Q32" s="86" t="s">
        <v>4551</v>
      </c>
      <c r="R32" s="80"/>
      <c r="S32" s="78"/>
      <c r="T32" s="78"/>
    </row>
    <row r="33" spans="1:18" ht="45" x14ac:dyDescent="0.25">
      <c r="A33" s="78" t="s">
        <v>5176</v>
      </c>
      <c r="B33" s="78" t="s">
        <v>5177</v>
      </c>
      <c r="C33" s="80" t="str">
        <f>IF(F33="9_drop","Drop",IF(OR(E33="1_clear",E33="2_likely")*OR(F33="1_good",F33="2_fair",F33="3_distant",F33="4_lack_data"),"Predictor","Placebo"))</f>
        <v>Predictor</v>
      </c>
      <c r="D33" s="80" t="s">
        <v>5178</v>
      </c>
      <c r="E33" s="79" t="s">
        <v>4279</v>
      </c>
      <c r="F33" s="80" t="s">
        <v>4606</v>
      </c>
      <c r="G33" s="82" t="s">
        <v>5179</v>
      </c>
      <c r="H33" s="80" t="s">
        <v>4523</v>
      </c>
      <c r="I33" s="83">
        <v>1</v>
      </c>
      <c r="J33" s="84">
        <f>14.01/12</f>
        <v>1.1675</v>
      </c>
      <c r="K33" s="84" t="s">
        <v>2204</v>
      </c>
      <c r="L33" s="85" t="s">
        <v>1126</v>
      </c>
      <c r="M33" s="85">
        <v>0.1</v>
      </c>
      <c r="O33" s="85">
        <v>12</v>
      </c>
      <c r="P33" s="83">
        <v>6</v>
      </c>
      <c r="R33" s="80" t="s">
        <v>5180</v>
      </c>
    </row>
    <row r="34" spans="1:18" ht="60" x14ac:dyDescent="0.25">
      <c r="A34" s="78" t="s">
        <v>3107</v>
      </c>
      <c r="B34" s="78" t="s">
        <v>114</v>
      </c>
      <c r="C34" s="80" t="str">
        <f>IF(F34="9_drop","Drop",IF(OR(E34="1_clear",E34="2_likely")*OR(F34="1_good",F34="2_fair",F34="3_distant",F34="4_lack_data"),"Predictor","Placebo"))</f>
        <v>Placebo</v>
      </c>
      <c r="D34" s="80" t="s">
        <v>4510</v>
      </c>
      <c r="E34" s="79" t="s">
        <v>5361</v>
      </c>
      <c r="F34" s="80" t="s">
        <v>2204</v>
      </c>
      <c r="G34" s="82" t="s">
        <v>2204</v>
      </c>
      <c r="H34" s="80" t="s">
        <v>2204</v>
      </c>
      <c r="I34" s="82" t="s">
        <v>2204</v>
      </c>
      <c r="J34" s="82" t="s">
        <v>2204</v>
      </c>
      <c r="K34" s="82" t="s">
        <v>2204</v>
      </c>
      <c r="L34" s="82" t="s">
        <v>2204</v>
      </c>
      <c r="M34" s="82" t="s">
        <v>2204</v>
      </c>
      <c r="N34" s="82" t="s">
        <v>2204</v>
      </c>
      <c r="O34" s="82" t="s">
        <v>2204</v>
      </c>
      <c r="P34" s="82" t="s">
        <v>2204</v>
      </c>
      <c r="Q34" s="82" t="s">
        <v>2204</v>
      </c>
      <c r="R34" s="80" t="s">
        <v>5052</v>
      </c>
    </row>
    <row r="35" spans="1:18" ht="60" x14ac:dyDescent="0.25">
      <c r="A35" s="78" t="s">
        <v>3108</v>
      </c>
      <c r="B35" s="78" t="s">
        <v>114</v>
      </c>
      <c r="C35" s="80" t="str">
        <f>IF(F35="9_drop","Drop",IF(OR(E35="1_clear",E35="2_likely")*OR(F35="1_good",F35="2_fair",F35="3_distant",F35="4_lack_data"),"Predictor","Placebo"))</f>
        <v>Placebo</v>
      </c>
      <c r="D35" s="80" t="s">
        <v>4510</v>
      </c>
      <c r="E35" s="79" t="s">
        <v>5361</v>
      </c>
      <c r="F35" s="80" t="s">
        <v>2204</v>
      </c>
      <c r="G35" s="82" t="s">
        <v>2204</v>
      </c>
      <c r="H35" s="80" t="s">
        <v>2204</v>
      </c>
      <c r="I35" s="82" t="s">
        <v>2204</v>
      </c>
      <c r="J35" s="82" t="s">
        <v>2204</v>
      </c>
      <c r="K35" s="82" t="s">
        <v>2204</v>
      </c>
      <c r="L35" s="82" t="s">
        <v>2204</v>
      </c>
      <c r="M35" s="82" t="s">
        <v>2204</v>
      </c>
      <c r="N35" s="82" t="s">
        <v>2204</v>
      </c>
      <c r="O35" s="82" t="s">
        <v>2204</v>
      </c>
      <c r="P35" s="82" t="s">
        <v>2204</v>
      </c>
      <c r="Q35" s="82" t="s">
        <v>2204</v>
      </c>
      <c r="R35" s="80" t="s">
        <v>5052</v>
      </c>
    </row>
    <row r="36" spans="1:18" ht="60" x14ac:dyDescent="0.25">
      <c r="A36" s="78" t="s">
        <v>119</v>
      </c>
      <c r="B36" s="78" t="s">
        <v>114</v>
      </c>
      <c r="C36" s="80" t="str">
        <f>IF(F36="9_drop","Drop",IF(OR(E36="1_clear",E36="2_likely")*OR(F36="1_good",F36="2_fair",F36="3_distant",F36="4_lack_data"),"Predictor","Placebo"))</f>
        <v>Predictor</v>
      </c>
      <c r="D36" s="80" t="s">
        <v>5080</v>
      </c>
      <c r="E36" s="79" t="s">
        <v>4279</v>
      </c>
      <c r="F36" s="80" t="s">
        <v>4605</v>
      </c>
      <c r="G36" s="82" t="s">
        <v>5081</v>
      </c>
      <c r="H36" s="89" t="s">
        <v>5082</v>
      </c>
      <c r="I36" s="83">
        <v>1</v>
      </c>
      <c r="J36" s="84">
        <f>10.1/12</f>
        <v>0.84166666666666667</v>
      </c>
      <c r="K36" s="84">
        <v>6.45</v>
      </c>
      <c r="L36" s="85" t="s">
        <v>1126</v>
      </c>
      <c r="M36" s="85">
        <v>0.1</v>
      </c>
      <c r="O36" s="85">
        <v>1</v>
      </c>
      <c r="P36" s="83">
        <v>12</v>
      </c>
      <c r="Q36" s="86" t="s">
        <v>4552</v>
      </c>
      <c r="R36" s="80" t="s">
        <v>5116</v>
      </c>
    </row>
    <row r="37" spans="1:18" x14ac:dyDescent="0.25">
      <c r="A37" s="78" t="s">
        <v>121</v>
      </c>
      <c r="B37" s="78" t="s">
        <v>1230</v>
      </c>
      <c r="C37" s="80" t="str">
        <f>IF(F37="9_drop","Drop",IF(OR(E37="1_clear",E37="2_likely")*OR(F37="1_good",F37="2_fair",F37="3_distant",F37="4_lack_data"),"Predictor","Placebo"))</f>
        <v>Predictor</v>
      </c>
      <c r="D37" s="80" t="s">
        <v>4649</v>
      </c>
      <c r="E37" s="79" t="s">
        <v>4279</v>
      </c>
      <c r="F37" s="80" t="s">
        <v>4605</v>
      </c>
      <c r="G37" s="82" t="s">
        <v>4577</v>
      </c>
      <c r="H37" s="80" t="s">
        <v>4523</v>
      </c>
      <c r="I37" s="83">
        <v>-1</v>
      </c>
      <c r="J37" s="84">
        <v>1.03</v>
      </c>
      <c r="K37" s="84">
        <v>2.83</v>
      </c>
      <c r="L37" s="85" t="s">
        <v>915</v>
      </c>
      <c r="M37" s="85">
        <v>0.1</v>
      </c>
      <c r="O37" s="85">
        <v>1</v>
      </c>
      <c r="P37" s="83">
        <v>6</v>
      </c>
      <c r="R37" s="80" t="s">
        <v>4512</v>
      </c>
    </row>
    <row r="38" spans="1:18" ht="45" x14ac:dyDescent="0.25">
      <c r="A38" s="78" t="s">
        <v>126</v>
      </c>
      <c r="B38" s="78" t="s">
        <v>122</v>
      </c>
      <c r="C38" s="80" t="str">
        <f>IF(F38="9_drop","Drop",IF(OR(E38="1_clear",E38="2_likely")*OR(F38="1_good",F38="2_fair",F38="3_distant",F38="4_lack_data"),"Predictor","Placebo"))</f>
        <v>Predictor</v>
      </c>
      <c r="D38" s="80" t="s">
        <v>4987</v>
      </c>
      <c r="E38" s="79" t="s">
        <v>4279</v>
      </c>
      <c r="F38" s="80" t="s">
        <v>4605</v>
      </c>
      <c r="G38" s="82" t="s">
        <v>4850</v>
      </c>
      <c r="H38" s="80" t="s">
        <v>4523</v>
      </c>
      <c r="I38" s="83">
        <v>-1</v>
      </c>
      <c r="J38" s="84">
        <v>0.47</v>
      </c>
      <c r="K38" s="84">
        <v>4.01</v>
      </c>
      <c r="L38" s="85" t="s">
        <v>1126</v>
      </c>
      <c r="M38" s="85">
        <v>0.2</v>
      </c>
      <c r="O38" s="85">
        <v>1</v>
      </c>
      <c r="P38" s="83">
        <v>6</v>
      </c>
      <c r="R38" s="80" t="s">
        <v>4498</v>
      </c>
    </row>
    <row r="39" spans="1:18" ht="45" x14ac:dyDescent="0.25">
      <c r="A39" s="78" t="s">
        <v>128</v>
      </c>
      <c r="B39" s="78" t="s">
        <v>122</v>
      </c>
      <c r="C39" s="80" t="str">
        <f>IF(F39="9_drop","Drop",IF(OR(E39="1_clear",E39="2_likely")*OR(F39="1_good",F39="2_fair",F39="3_distant",F39="4_lack_data"),"Predictor","Placebo"))</f>
        <v>Predictor</v>
      </c>
      <c r="D39" s="80" t="s">
        <v>4988</v>
      </c>
      <c r="E39" s="79" t="s">
        <v>4279</v>
      </c>
      <c r="F39" s="80" t="s">
        <v>4605</v>
      </c>
      <c r="G39" s="82" t="s">
        <v>4850</v>
      </c>
      <c r="H39" s="80" t="s">
        <v>4523</v>
      </c>
      <c r="I39" s="83">
        <v>-1</v>
      </c>
      <c r="J39" s="84">
        <v>0.45</v>
      </c>
      <c r="K39" s="84">
        <v>4.3499999999999996</v>
      </c>
      <c r="L39" s="85" t="s">
        <v>1126</v>
      </c>
      <c r="M39" s="85">
        <v>0.2</v>
      </c>
      <c r="O39" s="85">
        <v>1</v>
      </c>
      <c r="P39" s="83">
        <v>6</v>
      </c>
      <c r="R39" s="80" t="s">
        <v>4498</v>
      </c>
    </row>
    <row r="40" spans="1:18" x14ac:dyDescent="0.25">
      <c r="A40" s="78" t="s">
        <v>129</v>
      </c>
      <c r="B40" s="78" t="s">
        <v>122</v>
      </c>
      <c r="C40" s="80" t="str">
        <f>IF(F40="9_drop","Drop",IF(OR(E40="1_clear",E40="2_likely")*OR(F40="1_good",F40="2_fair",F40="3_distant",F40="4_lack_data"),"Predictor","Placebo"))</f>
        <v>Placebo</v>
      </c>
      <c r="D40" s="80" t="s">
        <v>4510</v>
      </c>
      <c r="E40" s="79" t="s">
        <v>5361</v>
      </c>
      <c r="F40" s="80" t="s">
        <v>2204</v>
      </c>
      <c r="G40" s="82" t="s">
        <v>2204</v>
      </c>
      <c r="H40" s="80" t="s">
        <v>2204</v>
      </c>
      <c r="I40" s="79" t="s">
        <v>2204</v>
      </c>
      <c r="J40" s="92" t="s">
        <v>2204</v>
      </c>
      <c r="K40" s="92" t="s">
        <v>2204</v>
      </c>
      <c r="L40" s="79" t="s">
        <v>2204</v>
      </c>
      <c r="M40" s="79" t="s">
        <v>2204</v>
      </c>
      <c r="N40" s="79" t="s">
        <v>2204</v>
      </c>
      <c r="O40" s="79" t="s">
        <v>2204</v>
      </c>
      <c r="P40" s="79" t="s">
        <v>2204</v>
      </c>
      <c r="Q40" s="79" t="s">
        <v>2204</v>
      </c>
      <c r="R40" s="80" t="s">
        <v>4499</v>
      </c>
    </row>
    <row r="41" spans="1:18" x14ac:dyDescent="0.25">
      <c r="A41" s="78" t="s">
        <v>3116</v>
      </c>
      <c r="B41" s="78" t="s">
        <v>122</v>
      </c>
      <c r="C41" s="80" t="str">
        <f>IF(F41="9_drop","Drop",IF(OR(E41="1_clear",E41="2_likely")*OR(F41="1_good",F41="2_fair",F41="3_distant",F41="4_lack_data"),"Predictor","Placebo"))</f>
        <v>Placebo</v>
      </c>
      <c r="D41" s="80" t="s">
        <v>4510</v>
      </c>
      <c r="E41" s="79" t="s">
        <v>5361</v>
      </c>
      <c r="F41" s="80" t="s">
        <v>2204</v>
      </c>
      <c r="G41" s="82" t="s">
        <v>2204</v>
      </c>
      <c r="H41" s="80" t="s">
        <v>2204</v>
      </c>
      <c r="I41" s="79" t="s">
        <v>2204</v>
      </c>
      <c r="J41" s="92" t="s">
        <v>2204</v>
      </c>
      <c r="K41" s="92" t="s">
        <v>2204</v>
      </c>
      <c r="L41" s="79" t="s">
        <v>2204</v>
      </c>
      <c r="M41" s="79" t="s">
        <v>2204</v>
      </c>
      <c r="N41" s="79" t="s">
        <v>2204</v>
      </c>
      <c r="O41" s="79" t="s">
        <v>2204</v>
      </c>
      <c r="P41" s="79" t="s">
        <v>2204</v>
      </c>
      <c r="Q41" s="79" t="s">
        <v>2204</v>
      </c>
      <c r="R41" s="80" t="s">
        <v>4499</v>
      </c>
    </row>
    <row r="42" spans="1:18" ht="30" x14ac:dyDescent="0.25">
      <c r="A42" s="78" t="s">
        <v>130</v>
      </c>
      <c r="B42" s="78" t="s">
        <v>131</v>
      </c>
      <c r="C42" s="80" t="str">
        <f>IF(F42="9_drop","Drop",IF(OR(E42="1_clear",E42="2_likely")*OR(F42="1_good",F42="2_fair",F42="3_distant",F42="4_lack_data"),"Predictor","Placebo"))</f>
        <v>Predictor</v>
      </c>
      <c r="D42" s="80" t="s">
        <v>4989</v>
      </c>
      <c r="E42" s="79" t="s">
        <v>4279</v>
      </c>
      <c r="F42" s="80" t="s">
        <v>4605</v>
      </c>
      <c r="G42" s="82" t="s">
        <v>4578</v>
      </c>
      <c r="H42" s="80" t="s">
        <v>4523</v>
      </c>
      <c r="I42" s="83">
        <v>1</v>
      </c>
      <c r="J42" s="84">
        <v>0.47</v>
      </c>
      <c r="K42" s="84">
        <v>3.17</v>
      </c>
      <c r="L42" s="85" t="s">
        <v>915</v>
      </c>
      <c r="M42" s="85">
        <v>0.1</v>
      </c>
      <c r="N42" s="85" t="s">
        <v>4543</v>
      </c>
      <c r="O42" s="85">
        <v>12</v>
      </c>
      <c r="P42" s="83">
        <v>6</v>
      </c>
      <c r="R42" s="80" t="s">
        <v>4964</v>
      </c>
    </row>
    <row r="43" spans="1:18" ht="75" x14ac:dyDescent="0.25">
      <c r="A43" s="78" t="s">
        <v>4965</v>
      </c>
      <c r="B43" s="78" t="s">
        <v>131</v>
      </c>
      <c r="C43" s="80" t="str">
        <f>IF(F43="9_drop","Drop",IF(OR(E43="1_clear",E43="2_likely")*OR(F43="1_good",F43="2_fair",F43="3_distant",F43="4_lack_data"),"Predictor","Placebo"))</f>
        <v>Placebo</v>
      </c>
      <c r="D43" s="80" t="s">
        <v>4510</v>
      </c>
      <c r="E43" s="79" t="s">
        <v>5361</v>
      </c>
      <c r="F43" s="80" t="s">
        <v>2204</v>
      </c>
      <c r="G43" s="82" t="s">
        <v>2204</v>
      </c>
      <c r="I43" s="79" t="s">
        <v>2204</v>
      </c>
      <c r="J43" s="92" t="s">
        <v>2204</v>
      </c>
      <c r="K43" s="92" t="s">
        <v>2204</v>
      </c>
      <c r="L43" s="79" t="s">
        <v>2204</v>
      </c>
      <c r="M43" s="79" t="s">
        <v>2204</v>
      </c>
      <c r="N43" s="79" t="s">
        <v>2204</v>
      </c>
      <c r="O43" s="79" t="s">
        <v>2204</v>
      </c>
      <c r="P43" s="79" t="s">
        <v>2204</v>
      </c>
      <c r="Q43" s="79" t="s">
        <v>2204</v>
      </c>
      <c r="R43" s="80" t="s">
        <v>4969</v>
      </c>
    </row>
    <row r="44" spans="1:18" x14ac:dyDescent="0.25">
      <c r="A44" s="78" t="s">
        <v>4966</v>
      </c>
      <c r="B44" s="78" t="s">
        <v>131</v>
      </c>
      <c r="C44" s="80" t="str">
        <f>IF(F44="9_drop","Drop",IF(OR(E44="1_clear",E44="2_likely")*OR(F44="1_good",F44="2_fair",F44="3_distant",F44="4_lack_data"),"Predictor","Placebo"))</f>
        <v>Placebo</v>
      </c>
      <c r="D44" s="80" t="s">
        <v>4510</v>
      </c>
      <c r="E44" s="79" t="s">
        <v>5361</v>
      </c>
      <c r="F44" s="80" t="s">
        <v>2204</v>
      </c>
      <c r="G44" s="82" t="s">
        <v>2204</v>
      </c>
      <c r="I44" s="79" t="s">
        <v>2204</v>
      </c>
      <c r="J44" s="92" t="s">
        <v>2204</v>
      </c>
      <c r="K44" s="92" t="s">
        <v>2204</v>
      </c>
      <c r="L44" s="79" t="s">
        <v>2204</v>
      </c>
      <c r="M44" s="79" t="s">
        <v>2204</v>
      </c>
      <c r="N44" s="79" t="s">
        <v>2204</v>
      </c>
      <c r="O44" s="79" t="s">
        <v>2204</v>
      </c>
      <c r="P44" s="79" t="s">
        <v>2204</v>
      </c>
      <c r="Q44" s="79" t="s">
        <v>2204</v>
      </c>
    </row>
    <row r="45" spans="1:18" ht="75" x14ac:dyDescent="0.25">
      <c r="A45" s="78" t="s">
        <v>3131</v>
      </c>
      <c r="B45" s="78" t="s">
        <v>131</v>
      </c>
      <c r="C45" s="80" t="str">
        <f>IF(F45="9_drop","Drop",IF(OR(E45="1_clear",E45="2_likely")*OR(F45="1_good",F45="2_fair",F45="3_distant",F45="4_lack_data"),"Predictor","Placebo"))</f>
        <v>Predictor</v>
      </c>
      <c r="D45" s="80" t="s">
        <v>4990</v>
      </c>
      <c r="E45" s="79" t="s">
        <v>4280</v>
      </c>
      <c r="F45" s="80" t="s">
        <v>4605</v>
      </c>
      <c r="G45" s="82" t="s">
        <v>4579</v>
      </c>
      <c r="H45" s="80" t="s">
        <v>4523</v>
      </c>
      <c r="I45" s="83">
        <v>1</v>
      </c>
      <c r="J45" s="84">
        <v>0.28999999999999998</v>
      </c>
      <c r="K45" s="84">
        <v>1.84</v>
      </c>
      <c r="L45" s="85" t="s">
        <v>915</v>
      </c>
      <c r="M45" s="85">
        <v>0.1</v>
      </c>
      <c r="N45" s="85" t="s">
        <v>4543</v>
      </c>
      <c r="O45" s="85">
        <v>12</v>
      </c>
      <c r="P45" s="83">
        <v>6</v>
      </c>
      <c r="R45" s="80" t="s">
        <v>4969</v>
      </c>
    </row>
    <row r="46" spans="1:18" x14ac:dyDescent="0.25">
      <c r="A46" s="78" t="s">
        <v>4967</v>
      </c>
      <c r="B46" s="78" t="s">
        <v>131</v>
      </c>
      <c r="C46" s="80" t="str">
        <f>IF(F46="9_drop","Drop",IF(OR(E46="1_clear",E46="2_likely")*OR(F46="1_good",F46="2_fair",F46="3_distant",F46="4_lack_data"),"Predictor","Placebo"))</f>
        <v>Placebo</v>
      </c>
      <c r="D46" s="80" t="s">
        <v>4510</v>
      </c>
      <c r="E46" s="79" t="s">
        <v>5361</v>
      </c>
      <c r="F46" s="80" t="s">
        <v>2204</v>
      </c>
      <c r="G46" s="82" t="s">
        <v>2204</v>
      </c>
      <c r="I46" s="79" t="s">
        <v>2204</v>
      </c>
      <c r="J46" s="92" t="s">
        <v>2204</v>
      </c>
      <c r="K46" s="92" t="s">
        <v>2204</v>
      </c>
      <c r="L46" s="79" t="s">
        <v>2204</v>
      </c>
      <c r="M46" s="79" t="s">
        <v>2204</v>
      </c>
      <c r="N46" s="79" t="s">
        <v>2204</v>
      </c>
      <c r="O46" s="79" t="s">
        <v>2204</v>
      </c>
      <c r="P46" s="79" t="s">
        <v>2204</v>
      </c>
      <c r="Q46" s="79" t="s">
        <v>2204</v>
      </c>
    </row>
    <row r="47" spans="1:18" x14ac:dyDescent="0.25">
      <c r="A47" s="78" t="s">
        <v>4968</v>
      </c>
      <c r="B47" s="78" t="s">
        <v>131</v>
      </c>
      <c r="C47" s="80" t="str">
        <f>IF(F47="9_drop","Drop",IF(OR(E47="1_clear",E47="2_likely")*OR(F47="1_good",F47="2_fair",F47="3_distant",F47="4_lack_data"),"Predictor","Placebo"))</f>
        <v>Placebo</v>
      </c>
      <c r="D47" s="80" t="s">
        <v>4510</v>
      </c>
      <c r="E47" s="79" t="s">
        <v>5361</v>
      </c>
      <c r="F47" s="80" t="s">
        <v>2204</v>
      </c>
      <c r="G47" s="82" t="s">
        <v>2204</v>
      </c>
      <c r="I47" s="79" t="s">
        <v>2204</v>
      </c>
      <c r="J47" s="92" t="s">
        <v>2204</v>
      </c>
      <c r="K47" s="92" t="s">
        <v>2204</v>
      </c>
      <c r="L47" s="79" t="s">
        <v>2204</v>
      </c>
      <c r="M47" s="79" t="s">
        <v>2204</v>
      </c>
      <c r="N47" s="79" t="s">
        <v>2204</v>
      </c>
      <c r="O47" s="79" t="s">
        <v>2204</v>
      </c>
      <c r="P47" s="79" t="s">
        <v>2204</v>
      </c>
      <c r="Q47" s="79" t="s">
        <v>2204</v>
      </c>
    </row>
    <row r="48" spans="1:18" x14ac:dyDescent="0.25">
      <c r="A48" s="78" t="s">
        <v>135</v>
      </c>
      <c r="B48" s="78" t="s">
        <v>136</v>
      </c>
      <c r="C48" s="80" t="str">
        <f>IF(F48="9_drop","Drop",IF(OR(E48="1_clear",E48="2_likely")*OR(F48="1_good",F48="2_fair",F48="3_distant",F48="4_lack_data"),"Predictor","Placebo"))</f>
        <v>Predictor</v>
      </c>
      <c r="D48" s="80" t="s">
        <v>4978</v>
      </c>
      <c r="E48" s="79" t="s">
        <v>4279</v>
      </c>
      <c r="F48" s="80" t="s">
        <v>4605</v>
      </c>
      <c r="G48" s="82" t="s">
        <v>4580</v>
      </c>
      <c r="H48" s="80" t="s">
        <v>4581</v>
      </c>
      <c r="I48" s="83">
        <v>-1</v>
      </c>
      <c r="J48" s="84">
        <v>1.01</v>
      </c>
      <c r="K48" s="84">
        <v>3.07</v>
      </c>
      <c r="L48" s="85" t="s">
        <v>1126</v>
      </c>
      <c r="M48" s="85">
        <v>0.5</v>
      </c>
      <c r="O48" s="85">
        <v>12</v>
      </c>
      <c r="P48" s="83">
        <v>6</v>
      </c>
    </row>
    <row r="49" spans="1:20" x14ac:dyDescent="0.25">
      <c r="A49" s="78" t="s">
        <v>140</v>
      </c>
      <c r="B49" s="78" t="s">
        <v>141</v>
      </c>
      <c r="C49" s="80" t="str">
        <f>IF(F49="9_drop","Drop",IF(OR(E49="1_clear",E49="2_likely")*OR(F49="1_good",F49="2_fair",F49="3_distant",F49="4_lack_data"),"Predictor","Placebo"))</f>
        <v>Predictor</v>
      </c>
      <c r="D49" s="80" t="s">
        <v>4713</v>
      </c>
      <c r="E49" s="79" t="s">
        <v>4280</v>
      </c>
      <c r="F49" s="80" t="s">
        <v>4605</v>
      </c>
      <c r="G49" s="82" t="s">
        <v>4714</v>
      </c>
      <c r="H49" s="80" t="s">
        <v>4583</v>
      </c>
      <c r="I49" s="83">
        <v>1</v>
      </c>
      <c r="J49" s="84" t="s">
        <v>2204</v>
      </c>
      <c r="K49" s="84">
        <v>2.52</v>
      </c>
      <c r="L49" s="85" t="s">
        <v>1126</v>
      </c>
      <c r="M49" s="85" t="s">
        <v>2204</v>
      </c>
      <c r="O49" s="85">
        <v>12</v>
      </c>
      <c r="P49" s="83">
        <v>6</v>
      </c>
    </row>
    <row r="50" spans="1:20" x14ac:dyDescent="0.25">
      <c r="A50" s="78" t="s">
        <v>3099</v>
      </c>
      <c r="B50" s="78" t="s">
        <v>141</v>
      </c>
      <c r="C50" s="80" t="str">
        <f>IF(F50="9_drop","Drop",IF(OR(E50="1_clear",E50="2_likely")*OR(F50="1_good",F50="2_fair",F50="3_distant",F50="4_lack_data"),"Predictor","Placebo"))</f>
        <v>Placebo</v>
      </c>
      <c r="D50" s="80" t="s">
        <v>4510</v>
      </c>
      <c r="E50" s="79" t="s">
        <v>5361</v>
      </c>
      <c r="F50" s="80" t="s">
        <v>2204</v>
      </c>
      <c r="G50" s="82" t="s">
        <v>2204</v>
      </c>
      <c r="I50" s="79" t="s">
        <v>2204</v>
      </c>
      <c r="J50" s="92" t="s">
        <v>2204</v>
      </c>
      <c r="K50" s="92" t="s">
        <v>2204</v>
      </c>
      <c r="L50" s="79" t="s">
        <v>2204</v>
      </c>
      <c r="M50" s="79" t="s">
        <v>2204</v>
      </c>
      <c r="N50" s="79" t="s">
        <v>2204</v>
      </c>
      <c r="O50" s="79" t="s">
        <v>2204</v>
      </c>
      <c r="P50" s="79" t="s">
        <v>2204</v>
      </c>
      <c r="Q50" s="79" t="s">
        <v>2204</v>
      </c>
    </row>
    <row r="51" spans="1:20" s="88" customFormat="1" ht="75" x14ac:dyDescent="0.25">
      <c r="A51" s="78" t="s">
        <v>149</v>
      </c>
      <c r="B51" s="78" t="s">
        <v>150</v>
      </c>
      <c r="C51" s="80" t="str">
        <f>IF(F51="9_drop","Drop",IF(OR(E51="1_clear",E51="2_likely")*OR(F51="1_good",F51="2_fair",F51="3_distant",F51="4_lack_data"),"Predictor","Placebo"))</f>
        <v>Predictor</v>
      </c>
      <c r="D51" s="105" t="s">
        <v>5356</v>
      </c>
      <c r="E51" s="79" t="s">
        <v>4280</v>
      </c>
      <c r="F51" s="80" t="s">
        <v>5250</v>
      </c>
      <c r="G51" s="82" t="s">
        <v>4562</v>
      </c>
      <c r="H51" s="80" t="s">
        <v>5199</v>
      </c>
      <c r="I51" s="83">
        <v>-1</v>
      </c>
      <c r="J51" s="84">
        <v>0.79</v>
      </c>
      <c r="K51" s="84">
        <v>3.1970000000000001</v>
      </c>
      <c r="L51" s="85" t="s">
        <v>915</v>
      </c>
      <c r="M51" s="85">
        <v>0.2</v>
      </c>
      <c r="N51" s="85"/>
      <c r="O51" s="85">
        <v>1</v>
      </c>
      <c r="P51" s="83">
        <v>6</v>
      </c>
      <c r="Q51" s="86"/>
      <c r="R51" s="80" t="s">
        <v>4559</v>
      </c>
      <c r="S51" s="78"/>
      <c r="T51" s="78"/>
    </row>
    <row r="52" spans="1:20" s="88" customFormat="1" ht="30" x14ac:dyDescent="0.25">
      <c r="A52" s="78" t="s">
        <v>4952</v>
      </c>
      <c r="B52" s="78" t="s">
        <v>150</v>
      </c>
      <c r="C52" s="80" t="str">
        <f>IF(F52="9_drop","Drop",IF(OR(E52="1_clear",E52="2_likely")*OR(F52="1_good",F52="2_fair",F52="3_distant",F52="4_lack_data"),"Predictor","Placebo"))</f>
        <v>Predictor</v>
      </c>
      <c r="D52" s="105" t="s">
        <v>5348</v>
      </c>
      <c r="E52" s="79" t="s">
        <v>4280</v>
      </c>
      <c r="F52" s="80" t="s">
        <v>5250</v>
      </c>
      <c r="G52" s="82" t="s">
        <v>4563</v>
      </c>
      <c r="H52" s="89" t="s">
        <v>5143</v>
      </c>
      <c r="I52" s="83">
        <v>-1</v>
      </c>
      <c r="J52" s="84" t="s">
        <v>2204</v>
      </c>
      <c r="K52" s="84" t="s">
        <v>2204</v>
      </c>
      <c r="L52" s="85" t="s">
        <v>1126</v>
      </c>
      <c r="M52" s="85" t="e">
        <v>#N/A</v>
      </c>
      <c r="N52" s="85"/>
      <c r="O52" s="85">
        <v>1</v>
      </c>
      <c r="P52" s="83">
        <v>12</v>
      </c>
      <c r="Q52" s="86"/>
      <c r="R52" s="80" t="s">
        <v>4736</v>
      </c>
      <c r="S52" s="78"/>
      <c r="T52" s="78"/>
    </row>
    <row r="53" spans="1:20" ht="30" x14ac:dyDescent="0.25">
      <c r="A53" s="78" t="s">
        <v>4951</v>
      </c>
      <c r="B53" s="78" t="s">
        <v>150</v>
      </c>
      <c r="C53" s="80" t="str">
        <f>IF(F53="9_drop","Drop",IF(OR(E53="1_clear",E53="2_likely")*OR(F53="1_good",F53="2_fair",F53="3_distant",F53="4_lack_data"),"Predictor","Placebo"))</f>
        <v>Predictor</v>
      </c>
      <c r="D53" s="105" t="s">
        <v>5348</v>
      </c>
      <c r="E53" s="79" t="s">
        <v>4280</v>
      </c>
      <c r="F53" s="80" t="s">
        <v>5250</v>
      </c>
      <c r="G53" s="82" t="s">
        <v>4564</v>
      </c>
      <c r="H53" s="89" t="s">
        <v>5143</v>
      </c>
      <c r="I53" s="83">
        <v>1</v>
      </c>
      <c r="J53" s="84" t="s">
        <v>2204</v>
      </c>
      <c r="K53" s="84" t="s">
        <v>2204</v>
      </c>
      <c r="L53" s="85" t="s">
        <v>1126</v>
      </c>
      <c r="M53" s="85" t="e">
        <v>#N/A</v>
      </c>
      <c r="O53" s="85">
        <v>1</v>
      </c>
      <c r="P53" s="83">
        <v>12</v>
      </c>
      <c r="R53" s="80" t="s">
        <v>4736</v>
      </c>
    </row>
    <row r="54" spans="1:20" s="88" customFormat="1" ht="30" x14ac:dyDescent="0.25">
      <c r="A54" s="78" t="s">
        <v>161</v>
      </c>
      <c r="B54" s="78" t="s">
        <v>162</v>
      </c>
      <c r="C54" s="80" t="str">
        <f>IF(F54="9_drop","Drop",IF(OR(E54="1_clear",E54="2_likely")*OR(F54="1_good",F54="2_fair",F54="3_distant",F54="4_lack_data"),"Predictor","Placebo"))</f>
        <v>Predictor</v>
      </c>
      <c r="D54" s="105" t="s">
        <v>5355</v>
      </c>
      <c r="E54" s="79" t="s">
        <v>4280</v>
      </c>
      <c r="F54" s="80" t="s">
        <v>5250</v>
      </c>
      <c r="G54" s="82" t="s">
        <v>4582</v>
      </c>
      <c r="H54" s="80" t="s">
        <v>5198</v>
      </c>
      <c r="I54" s="83">
        <v>-1</v>
      </c>
      <c r="J54" s="84" t="s">
        <v>2204</v>
      </c>
      <c r="K54" s="84">
        <v>2.48</v>
      </c>
      <c r="L54" s="85" t="s">
        <v>1126</v>
      </c>
      <c r="M54" s="85" t="s">
        <v>2204</v>
      </c>
      <c r="N54" s="85"/>
      <c r="O54" s="85">
        <v>1</v>
      </c>
      <c r="P54" s="83">
        <v>6</v>
      </c>
      <c r="Q54" s="86"/>
      <c r="R54" s="80" t="s">
        <v>4584</v>
      </c>
      <c r="S54" s="78"/>
      <c r="T54" s="78"/>
    </row>
    <row r="55" spans="1:20" ht="45" x14ac:dyDescent="0.25">
      <c r="A55" s="88" t="s">
        <v>166</v>
      </c>
      <c r="B55" s="78" t="s">
        <v>167</v>
      </c>
      <c r="C55" s="48" t="str">
        <f>IF(F55="9_drop","Drop",IF(OR(E55="1_clear",E55="2_likely")*OR(F55="1_good",F55="2_fair",F55="3_distant",F55="4_lack_data"),"Predictor","Placebo"))</f>
        <v>Predictor</v>
      </c>
      <c r="D55" s="48" t="s">
        <v>4586</v>
      </c>
      <c r="E55" s="90" t="s">
        <v>4279</v>
      </c>
      <c r="F55" s="48" t="s">
        <v>4605</v>
      </c>
      <c r="G55" s="50" t="s">
        <v>4585</v>
      </c>
      <c r="H55" s="48" t="s">
        <v>4523</v>
      </c>
      <c r="I55" s="91">
        <v>1</v>
      </c>
      <c r="J55" s="52">
        <f>28.5/12</f>
        <v>2.375</v>
      </c>
      <c r="K55" s="52" t="s">
        <v>2204</v>
      </c>
      <c r="L55" s="49" t="s">
        <v>1126</v>
      </c>
      <c r="M55" s="49" t="e">
        <v>#N/A</v>
      </c>
      <c r="N55" s="49"/>
      <c r="O55" s="49">
        <v>1</v>
      </c>
      <c r="P55" s="91">
        <v>6</v>
      </c>
      <c r="Q55" s="77"/>
      <c r="R55" s="48" t="s">
        <v>5117</v>
      </c>
    </row>
    <row r="56" spans="1:20" x14ac:dyDescent="0.25">
      <c r="A56" s="78" t="s">
        <v>172</v>
      </c>
      <c r="B56" s="78" t="s">
        <v>173</v>
      </c>
      <c r="C56" s="80" t="str">
        <f>IF(F56="9_drop","Drop",IF(OR(E56="1_clear",E56="2_likely")*OR(F56="1_good",F56="2_fair",F56="3_distant",F56="4_lack_data"),"Predictor","Placebo"))</f>
        <v>Predictor</v>
      </c>
      <c r="D56" s="80" t="s">
        <v>4991</v>
      </c>
      <c r="E56" s="79" t="s">
        <v>4279</v>
      </c>
      <c r="F56" s="80" t="s">
        <v>4605</v>
      </c>
      <c r="G56" s="82" t="s">
        <v>4587</v>
      </c>
      <c r="H56" s="80" t="s">
        <v>4567</v>
      </c>
      <c r="I56" s="83">
        <v>1</v>
      </c>
      <c r="J56" s="84">
        <v>0.20599999999999999</v>
      </c>
      <c r="K56" s="84">
        <v>5.5</v>
      </c>
      <c r="L56" s="85" t="s">
        <v>1126</v>
      </c>
      <c r="M56" s="85">
        <v>0.2</v>
      </c>
      <c r="O56" s="85">
        <v>12</v>
      </c>
      <c r="P56" s="83">
        <v>6</v>
      </c>
    </row>
    <row r="57" spans="1:20" ht="45" x14ac:dyDescent="0.25">
      <c r="A57" s="78" t="s">
        <v>177</v>
      </c>
      <c r="B57" s="78" t="s">
        <v>178</v>
      </c>
      <c r="C57" s="80" t="str">
        <f>IF(F57="9_drop","Drop",IF(OR(E57="1_clear",E57="2_likely")*OR(F57="1_good",F57="2_fair",F57="3_distant",F57="4_lack_data"),"Predictor","Placebo"))</f>
        <v>Predictor</v>
      </c>
      <c r="D57" s="80" t="s">
        <v>4642</v>
      </c>
      <c r="E57" s="79" t="s">
        <v>4279</v>
      </c>
      <c r="F57" s="80" t="s">
        <v>4605</v>
      </c>
      <c r="G57" s="82" t="s">
        <v>4640</v>
      </c>
      <c r="H57" s="80" t="s">
        <v>4641</v>
      </c>
      <c r="I57" s="83">
        <v>1</v>
      </c>
      <c r="J57" s="84">
        <f>(16.3-9.34)/12</f>
        <v>0.58000000000000007</v>
      </c>
      <c r="K57" s="84" t="s">
        <v>2204</v>
      </c>
      <c r="L57" s="85" t="s">
        <v>1126</v>
      </c>
      <c r="M57" s="85">
        <v>0.2</v>
      </c>
      <c r="O57" s="85">
        <v>1</v>
      </c>
      <c r="P57" s="83">
        <v>6</v>
      </c>
      <c r="Q57" s="86" t="s">
        <v>4556</v>
      </c>
      <c r="R57" s="80" t="s">
        <v>4648</v>
      </c>
    </row>
    <row r="58" spans="1:20" x14ac:dyDescent="0.25">
      <c r="A58" s="78" t="s">
        <v>3082</v>
      </c>
      <c r="B58" s="78" t="s">
        <v>178</v>
      </c>
      <c r="C58" s="80" t="str">
        <f>IF(F58="9_drop","Drop",IF(OR(E58="1_clear",E58="2_likely")*OR(F58="1_good",F58="2_fair",F58="3_distant",F58="4_lack_data"),"Predictor","Placebo"))</f>
        <v>Placebo</v>
      </c>
      <c r="D58" s="80" t="s">
        <v>4510</v>
      </c>
      <c r="E58" s="79" t="s">
        <v>5361</v>
      </c>
      <c r="F58" s="80" t="s">
        <v>2204</v>
      </c>
      <c r="G58" s="82" t="s">
        <v>2204</v>
      </c>
      <c r="I58" s="79" t="s">
        <v>2204</v>
      </c>
      <c r="J58" s="92" t="s">
        <v>2204</v>
      </c>
      <c r="K58" s="92" t="s">
        <v>2204</v>
      </c>
      <c r="L58" s="79" t="s">
        <v>2204</v>
      </c>
      <c r="M58" s="79" t="s">
        <v>2204</v>
      </c>
      <c r="N58" s="79" t="s">
        <v>2204</v>
      </c>
      <c r="O58" s="79" t="s">
        <v>2204</v>
      </c>
      <c r="P58" s="79" t="s">
        <v>2204</v>
      </c>
      <c r="Q58" s="79" t="s">
        <v>2204</v>
      </c>
    </row>
    <row r="59" spans="1:20" x14ac:dyDescent="0.25">
      <c r="A59" s="78" t="s">
        <v>183</v>
      </c>
      <c r="B59" s="78" t="s">
        <v>184</v>
      </c>
      <c r="C59" s="80" t="str">
        <f>IF(F59="9_drop","Drop",IF(OR(E59="1_clear",E59="2_likely")*OR(F59="1_good",F59="2_fair",F59="3_distant",F59="4_lack_data"),"Predictor","Placebo"))</f>
        <v>Predictor</v>
      </c>
      <c r="D59" s="80" t="s">
        <v>4752</v>
      </c>
      <c r="E59" s="79" t="s">
        <v>4279</v>
      </c>
      <c r="F59" s="80" t="s">
        <v>4605</v>
      </c>
      <c r="G59" s="82" t="s">
        <v>4570</v>
      </c>
      <c r="H59" s="80" t="s">
        <v>4523</v>
      </c>
      <c r="I59" s="83">
        <v>-1</v>
      </c>
      <c r="J59" s="84">
        <v>0.87</v>
      </c>
      <c r="K59" s="84">
        <v>5.78</v>
      </c>
      <c r="L59" s="85" t="s">
        <v>1126</v>
      </c>
      <c r="M59" s="85">
        <v>0.2</v>
      </c>
      <c r="O59" s="85">
        <v>12</v>
      </c>
      <c r="P59" s="83">
        <v>6</v>
      </c>
    </row>
    <row r="60" spans="1:20" x14ac:dyDescent="0.25">
      <c r="A60" s="78" t="s">
        <v>3132</v>
      </c>
      <c r="B60" s="78" t="s">
        <v>3173</v>
      </c>
      <c r="C60" s="80" t="str">
        <f>IF(F60="9_drop","Drop",IF(OR(E60="1_clear",E60="2_likely")*OR(F60="1_good",F60="2_fair",F60="3_distant",F60="4_lack_data"),"Predictor","Placebo"))</f>
        <v>Predictor</v>
      </c>
      <c r="D60" s="80" t="s">
        <v>4706</v>
      </c>
      <c r="E60" s="79" t="s">
        <v>4279</v>
      </c>
      <c r="F60" s="80" t="s">
        <v>4605</v>
      </c>
      <c r="G60" s="82" t="s">
        <v>4705</v>
      </c>
      <c r="H60" s="80" t="s">
        <v>4523</v>
      </c>
      <c r="I60" s="83">
        <v>-1</v>
      </c>
      <c r="J60" s="84">
        <f>10.68/12</f>
        <v>0.89</v>
      </c>
      <c r="K60" s="84">
        <v>6.64</v>
      </c>
      <c r="L60" s="85" t="s">
        <v>1126</v>
      </c>
      <c r="M60" s="85">
        <v>0.1</v>
      </c>
      <c r="O60" s="85">
        <v>12</v>
      </c>
      <c r="P60" s="83">
        <v>6</v>
      </c>
    </row>
    <row r="61" spans="1:20" ht="30" x14ac:dyDescent="0.25">
      <c r="A61" s="78" t="s">
        <v>193</v>
      </c>
      <c r="B61" s="78" t="s">
        <v>190</v>
      </c>
      <c r="C61" s="80" t="str">
        <f>IF(F61="9_drop","Drop",IF(OR(E61="1_clear",E61="2_likely")*OR(F61="1_good",F61="2_fair",F61="3_distant",F61="4_lack_data"),"Predictor","Placebo"))</f>
        <v>Placebo</v>
      </c>
      <c r="D61" s="80" t="s">
        <v>4639</v>
      </c>
      <c r="E61" s="79" t="s">
        <v>5361</v>
      </c>
      <c r="F61" s="80" t="s">
        <v>2204</v>
      </c>
      <c r="G61" s="82" t="s">
        <v>2204</v>
      </c>
      <c r="I61" s="79" t="s">
        <v>2204</v>
      </c>
      <c r="J61" s="92" t="s">
        <v>2204</v>
      </c>
      <c r="K61" s="92" t="s">
        <v>2204</v>
      </c>
      <c r="L61" s="79" t="s">
        <v>2204</v>
      </c>
      <c r="M61" s="79" t="s">
        <v>2204</v>
      </c>
      <c r="N61" s="79" t="s">
        <v>2204</v>
      </c>
      <c r="O61" s="79" t="s">
        <v>2204</v>
      </c>
      <c r="P61" s="79" t="s">
        <v>2204</v>
      </c>
      <c r="Q61" s="79" t="s">
        <v>2204</v>
      </c>
      <c r="R61" s="80" t="s">
        <v>4500</v>
      </c>
    </row>
    <row r="62" spans="1:20" ht="30" x14ac:dyDescent="0.25">
      <c r="A62" s="78" t="s">
        <v>189</v>
      </c>
      <c r="B62" s="78" t="s">
        <v>190</v>
      </c>
      <c r="C62" s="80" t="str">
        <f>IF(F62="9_drop","Drop",IF(OR(E62="1_clear",E62="2_likely")*OR(F62="1_good",F62="2_fair",F62="3_distant",F62="4_lack_data"),"Predictor","Placebo"))</f>
        <v>Predictor</v>
      </c>
      <c r="D62" s="80" t="s">
        <v>4708</v>
      </c>
      <c r="E62" s="79" t="s">
        <v>4280</v>
      </c>
      <c r="F62" s="80" t="s">
        <v>4605</v>
      </c>
      <c r="G62" s="82" t="s">
        <v>4707</v>
      </c>
      <c r="H62" s="80" t="s">
        <v>4523</v>
      </c>
      <c r="I62" s="83">
        <v>-1</v>
      </c>
      <c r="J62" s="84">
        <f>5.22/12</f>
        <v>0.435</v>
      </c>
      <c r="K62" s="84">
        <v>2.0099999999999998</v>
      </c>
      <c r="L62" s="85" t="s">
        <v>1126</v>
      </c>
      <c r="M62" s="85">
        <v>0.2</v>
      </c>
      <c r="O62" s="85">
        <v>12</v>
      </c>
      <c r="P62" s="83">
        <v>6</v>
      </c>
      <c r="R62" s="80" t="s">
        <v>5022</v>
      </c>
    </row>
    <row r="63" spans="1:20" x14ac:dyDescent="0.25">
      <c r="A63" s="78" t="s">
        <v>196</v>
      </c>
      <c r="B63" s="78" t="s">
        <v>197</v>
      </c>
      <c r="C63" s="80" t="str">
        <f>IF(F63="9_drop","Drop",IF(OR(E63="1_clear",E63="2_likely")*OR(F63="1_good",F63="2_fair",F63="3_distant",F63="4_lack_data"),"Predictor","Placebo"))</f>
        <v>Predictor</v>
      </c>
      <c r="D63" s="80" t="s">
        <v>4644</v>
      </c>
      <c r="E63" s="79" t="s">
        <v>4279</v>
      </c>
      <c r="F63" s="80" t="s">
        <v>4605</v>
      </c>
      <c r="G63" s="82" t="s">
        <v>4643</v>
      </c>
      <c r="H63" s="80" t="s">
        <v>4583</v>
      </c>
      <c r="I63" s="83">
        <v>1</v>
      </c>
      <c r="J63" s="84" t="s">
        <v>2204</v>
      </c>
      <c r="K63" s="84">
        <v>3.93</v>
      </c>
      <c r="L63" s="85" t="s">
        <v>1126</v>
      </c>
      <c r="M63" s="85" t="s">
        <v>2204</v>
      </c>
      <c r="O63" s="85">
        <v>12</v>
      </c>
      <c r="P63" s="83">
        <v>6</v>
      </c>
    </row>
    <row r="64" spans="1:20" x14ac:dyDescent="0.25">
      <c r="A64" s="78" t="s">
        <v>3083</v>
      </c>
      <c r="B64" s="78" t="s">
        <v>197</v>
      </c>
      <c r="C64" s="80" t="str">
        <f>IF(F64="9_drop","Drop",IF(OR(E64="1_clear",E64="2_likely")*OR(F64="1_good",F64="2_fair",F64="3_distant",F64="4_lack_data"),"Predictor","Placebo"))</f>
        <v>Placebo</v>
      </c>
      <c r="D64" s="80" t="s">
        <v>4510</v>
      </c>
      <c r="E64" s="79" t="s">
        <v>5361</v>
      </c>
      <c r="F64" s="80" t="s">
        <v>2204</v>
      </c>
      <c r="G64" s="82" t="s">
        <v>2204</v>
      </c>
      <c r="I64" s="79" t="s">
        <v>2204</v>
      </c>
      <c r="J64" s="92" t="s">
        <v>2204</v>
      </c>
      <c r="K64" s="92" t="s">
        <v>2204</v>
      </c>
      <c r="L64" s="79" t="s">
        <v>2204</v>
      </c>
      <c r="M64" s="79" t="s">
        <v>2204</v>
      </c>
      <c r="N64" s="79" t="s">
        <v>2204</v>
      </c>
      <c r="O64" s="79" t="s">
        <v>2204</v>
      </c>
      <c r="P64" s="79" t="s">
        <v>2204</v>
      </c>
      <c r="Q64" s="79" t="s">
        <v>2204</v>
      </c>
    </row>
    <row r="65" spans="1:20" ht="30" x14ac:dyDescent="0.25">
      <c r="A65" s="78" t="s">
        <v>5083</v>
      </c>
      <c r="B65" s="78" t="s">
        <v>203</v>
      </c>
      <c r="C65" s="80" t="str">
        <f>IF(F65="9_drop","Drop",IF(OR(E65="1_clear",E65="2_likely")*OR(F65="1_good",F65="2_fair",F65="3_distant",F65="4_lack_data"),"Predictor","Placebo"))</f>
        <v>Predictor</v>
      </c>
      <c r="D65" s="80" t="s">
        <v>5079</v>
      </c>
      <c r="E65" s="79" t="s">
        <v>4279</v>
      </c>
      <c r="F65" s="80" t="s">
        <v>4605</v>
      </c>
      <c r="G65" s="82" t="s">
        <v>5078</v>
      </c>
      <c r="H65" s="80" t="s">
        <v>4709</v>
      </c>
      <c r="I65" s="83">
        <v>1</v>
      </c>
      <c r="J65" s="84">
        <f>11.2/12</f>
        <v>0.93333333333333324</v>
      </c>
      <c r="K65" s="84">
        <f>11.2/12.49*SQRT(2010-1926)</f>
        <v>8.2185504857494642</v>
      </c>
      <c r="L65" s="85" t="s">
        <v>1126</v>
      </c>
      <c r="M65" s="85">
        <v>0.1</v>
      </c>
      <c r="O65" s="85">
        <v>1</v>
      </c>
      <c r="P65" s="83">
        <v>12</v>
      </c>
      <c r="Q65" s="86" t="s">
        <v>4552</v>
      </c>
      <c r="R65" s="80" t="s">
        <v>5087</v>
      </c>
    </row>
    <row r="66" spans="1:20" s="88" customFormat="1" ht="45" x14ac:dyDescent="0.25">
      <c r="A66" s="78" t="s">
        <v>205</v>
      </c>
      <c r="B66" s="78" t="s">
        <v>203</v>
      </c>
      <c r="C66" s="80" t="str">
        <f>IF(F66="9_drop","Drop",IF(OR(E66="1_clear",E66="2_likely")*OR(F66="1_good",F66="2_fair",F66="3_distant",F66="4_lack_data"),"Predictor","Placebo"))</f>
        <v>Placebo</v>
      </c>
      <c r="D66" s="80" t="s">
        <v>4510</v>
      </c>
      <c r="E66" s="79" t="s">
        <v>5361</v>
      </c>
      <c r="F66" s="80" t="s">
        <v>2204</v>
      </c>
      <c r="G66" s="80" t="s">
        <v>2204</v>
      </c>
      <c r="H66" s="80" t="s">
        <v>2204</v>
      </c>
      <c r="I66" s="80" t="s">
        <v>2204</v>
      </c>
      <c r="J66" s="80" t="s">
        <v>2204</v>
      </c>
      <c r="K66" s="80" t="s">
        <v>2204</v>
      </c>
      <c r="L66" s="80" t="s">
        <v>2204</v>
      </c>
      <c r="M66" s="80" t="s">
        <v>2204</v>
      </c>
      <c r="N66" s="80" t="s">
        <v>2204</v>
      </c>
      <c r="O66" s="80" t="s">
        <v>2204</v>
      </c>
      <c r="P66" s="80" t="s">
        <v>2204</v>
      </c>
      <c r="Q66" s="80" t="s">
        <v>2204</v>
      </c>
      <c r="R66" s="80" t="s">
        <v>5086</v>
      </c>
      <c r="S66" s="78"/>
      <c r="T66" s="78"/>
    </row>
    <row r="67" spans="1:20" s="88" customFormat="1" x14ac:dyDescent="0.25">
      <c r="A67" s="78" t="s">
        <v>95</v>
      </c>
      <c r="B67" s="78" t="s">
        <v>207</v>
      </c>
      <c r="C67" s="80" t="str">
        <f>IF(F67="9_drop","Drop",IF(OR(E67="1_clear",E67="2_likely")*OR(F67="1_good",F67="2_fair",F67="3_distant",F67="4_lack_data"),"Predictor","Placebo"))</f>
        <v>Predictor</v>
      </c>
      <c r="D67" s="80" t="s">
        <v>4645</v>
      </c>
      <c r="E67" s="79" t="s">
        <v>4279</v>
      </c>
      <c r="F67" s="80" t="s">
        <v>4605</v>
      </c>
      <c r="G67" s="82" t="s">
        <v>4646</v>
      </c>
      <c r="H67" s="80" t="s">
        <v>4583</v>
      </c>
      <c r="I67" s="83">
        <v>-1</v>
      </c>
      <c r="J67" s="84" t="s">
        <v>2204</v>
      </c>
      <c r="K67" s="84">
        <v>2.9</v>
      </c>
      <c r="L67" s="85" t="s">
        <v>1126</v>
      </c>
      <c r="M67" s="85" t="s">
        <v>2204</v>
      </c>
      <c r="N67" s="85"/>
      <c r="O67" s="85">
        <v>1</v>
      </c>
      <c r="P67" s="83">
        <v>12</v>
      </c>
      <c r="Q67" s="86"/>
      <c r="R67" s="80"/>
      <c r="S67" s="78"/>
      <c r="T67" s="78"/>
    </row>
    <row r="68" spans="1:20" s="88" customFormat="1" ht="30" x14ac:dyDescent="0.25">
      <c r="A68" s="88" t="s">
        <v>208</v>
      </c>
      <c r="B68" s="88" t="s">
        <v>209</v>
      </c>
      <c r="C68" s="48" t="str">
        <f>IF(F68="9_drop","Drop",IF(OR(E68="1_clear",E68="2_likely")*OR(F68="1_good",F68="2_fair",F68="3_distant",F68="4_lack_data"),"Predictor","Placebo"))</f>
        <v>Predictor</v>
      </c>
      <c r="D68" s="48" t="s">
        <v>5317</v>
      </c>
      <c r="E68" s="90" t="s">
        <v>4279</v>
      </c>
      <c r="F68" s="48" t="s">
        <v>4606</v>
      </c>
      <c r="G68" s="50" t="s">
        <v>5315</v>
      </c>
      <c r="H68" s="48" t="s">
        <v>4592</v>
      </c>
      <c r="I68" s="91">
        <v>1</v>
      </c>
      <c r="J68" s="52">
        <v>0.37</v>
      </c>
      <c r="K68" s="52">
        <v>2.83</v>
      </c>
      <c r="L68" s="49" t="s">
        <v>1126</v>
      </c>
      <c r="M68" s="49">
        <v>0.1</v>
      </c>
      <c r="N68" s="49"/>
      <c r="O68" s="49">
        <v>12</v>
      </c>
      <c r="P68" s="91">
        <v>6</v>
      </c>
      <c r="Q68" s="77"/>
      <c r="R68" s="48" t="s">
        <v>5014</v>
      </c>
      <c r="S68" s="78"/>
      <c r="T68" s="78"/>
    </row>
    <row r="69" spans="1:20" s="88" customFormat="1" x14ac:dyDescent="0.25">
      <c r="A69" s="78" t="s">
        <v>3090</v>
      </c>
      <c r="B69" s="78" t="s">
        <v>209</v>
      </c>
      <c r="C69" s="80" t="str">
        <f>IF(F69="9_drop","Drop",IF(OR(E69="1_clear",E69="2_likely")*OR(F69="1_good",F69="2_fair",F69="3_distant",F69="4_lack_data"),"Predictor","Placebo"))</f>
        <v>Placebo</v>
      </c>
      <c r="D69" s="80" t="s">
        <v>4510</v>
      </c>
      <c r="E69" s="79" t="s">
        <v>5361</v>
      </c>
      <c r="F69" s="80" t="s">
        <v>2204</v>
      </c>
      <c r="G69" s="82" t="s">
        <v>2204</v>
      </c>
      <c r="H69" s="80"/>
      <c r="I69" s="79" t="s">
        <v>2204</v>
      </c>
      <c r="J69" s="92" t="s">
        <v>2204</v>
      </c>
      <c r="K69" s="92" t="s">
        <v>2204</v>
      </c>
      <c r="L69" s="79" t="s">
        <v>2204</v>
      </c>
      <c r="M69" s="79" t="s">
        <v>2204</v>
      </c>
      <c r="N69" s="79" t="s">
        <v>2204</v>
      </c>
      <c r="O69" s="79" t="s">
        <v>2204</v>
      </c>
      <c r="P69" s="79" t="s">
        <v>2204</v>
      </c>
      <c r="Q69" s="79" t="s">
        <v>2204</v>
      </c>
      <c r="R69" s="80"/>
      <c r="S69" s="78"/>
      <c r="T69" s="78"/>
    </row>
    <row r="70" spans="1:20" ht="120" x14ac:dyDescent="0.25">
      <c r="A70" s="88" t="s">
        <v>212</v>
      </c>
      <c r="B70" s="88" t="s">
        <v>209</v>
      </c>
      <c r="C70" s="48" t="str">
        <f>IF(F70="9_drop","Drop",IF(OR(E70="1_clear",E70="2_likely")*OR(F70="1_good",F70="2_fair",F70="3_distant",F70="4_lack_data"),"Predictor","Placebo"))</f>
        <v>Predictor</v>
      </c>
      <c r="D70" s="48" t="s">
        <v>5318</v>
      </c>
      <c r="E70" s="90" t="s">
        <v>4279</v>
      </c>
      <c r="F70" s="48" t="s">
        <v>4606</v>
      </c>
      <c r="G70" s="50" t="s">
        <v>4528</v>
      </c>
      <c r="H70" s="48" t="s">
        <v>4592</v>
      </c>
      <c r="I70" s="91">
        <v>1</v>
      </c>
      <c r="J70" s="52">
        <v>0.28000000000000003</v>
      </c>
      <c r="K70" s="52">
        <v>3.92</v>
      </c>
      <c r="L70" s="49" t="s">
        <v>1126</v>
      </c>
      <c r="M70" s="49">
        <v>0.1</v>
      </c>
      <c r="N70" s="49"/>
      <c r="O70" s="49">
        <v>12</v>
      </c>
      <c r="P70" s="91">
        <v>6</v>
      </c>
      <c r="Q70" s="77"/>
      <c r="R70" s="48" t="s">
        <v>5316</v>
      </c>
    </row>
    <row r="71" spans="1:20" ht="41.25" customHeight="1" x14ac:dyDescent="0.25">
      <c r="A71" s="78" t="s">
        <v>3092</v>
      </c>
      <c r="B71" s="78" t="s">
        <v>209</v>
      </c>
      <c r="C71" s="80" t="str">
        <f>IF(F71="9_drop","Drop",IF(OR(E71="1_clear",E71="2_likely")*OR(F71="1_good",F71="2_fair",F71="3_distant",F71="4_lack_data"),"Predictor","Placebo"))</f>
        <v>Placebo</v>
      </c>
      <c r="D71" s="80" t="s">
        <v>4510</v>
      </c>
      <c r="E71" s="79" t="s">
        <v>5361</v>
      </c>
      <c r="F71" s="80" t="s">
        <v>2204</v>
      </c>
      <c r="G71" s="82" t="s">
        <v>2204</v>
      </c>
      <c r="I71" s="79" t="s">
        <v>2204</v>
      </c>
      <c r="J71" s="92" t="s">
        <v>2204</v>
      </c>
      <c r="K71" s="92" t="s">
        <v>2204</v>
      </c>
      <c r="L71" s="79" t="s">
        <v>2204</v>
      </c>
      <c r="M71" s="79" t="s">
        <v>2204</v>
      </c>
      <c r="N71" s="79" t="s">
        <v>2204</v>
      </c>
      <c r="O71" s="79" t="s">
        <v>2204</v>
      </c>
      <c r="P71" s="79" t="s">
        <v>2204</v>
      </c>
      <c r="Q71" s="79" t="s">
        <v>2204</v>
      </c>
    </row>
    <row r="72" spans="1:20" ht="30" x14ac:dyDescent="0.25">
      <c r="A72" s="78" t="s">
        <v>215</v>
      </c>
      <c r="B72" s="78" t="s">
        <v>5286</v>
      </c>
      <c r="C72" s="80" t="str">
        <f>IF(F72="9_drop","Drop",IF(OR(E72="1_clear",E72="2_likely")*OR(F72="1_good",F72="2_fair",F72="3_distant",F72="4_lack_data"),"Predictor","Placebo"))</f>
        <v>Predictor</v>
      </c>
      <c r="D72" s="80" t="s">
        <v>4650</v>
      </c>
      <c r="E72" s="79" t="s">
        <v>4279</v>
      </c>
      <c r="F72" s="80" t="s">
        <v>4605</v>
      </c>
      <c r="G72" s="82" t="s">
        <v>4576</v>
      </c>
      <c r="H72" s="80" t="s">
        <v>4593</v>
      </c>
      <c r="I72" s="83">
        <v>-1</v>
      </c>
      <c r="J72" s="84">
        <v>0.67500000000000004</v>
      </c>
      <c r="K72" s="84">
        <v>6.91</v>
      </c>
      <c r="L72" s="85" t="s">
        <v>1126</v>
      </c>
      <c r="M72" s="85">
        <v>0.1</v>
      </c>
      <c r="O72" s="85">
        <v>12</v>
      </c>
      <c r="P72" s="83">
        <v>6</v>
      </c>
    </row>
    <row r="73" spans="1:20" ht="30" x14ac:dyDescent="0.25">
      <c r="A73" s="78" t="s">
        <v>219</v>
      </c>
      <c r="B73" s="78" t="s">
        <v>5286</v>
      </c>
      <c r="C73" s="80" t="str">
        <f>IF(F73="9_drop","Drop",IF(OR(E73="1_clear",E73="2_likely")*OR(F73="1_good",F73="2_fair",F73="3_distant",F73="4_lack_data"),"Predictor","Placebo"))</f>
        <v>Predictor</v>
      </c>
      <c r="D73" s="80" t="s">
        <v>4651</v>
      </c>
      <c r="E73" s="79" t="s">
        <v>4279</v>
      </c>
      <c r="F73" s="80" t="s">
        <v>4605</v>
      </c>
      <c r="G73" s="82" t="s">
        <v>4576</v>
      </c>
      <c r="H73" s="80" t="s">
        <v>4593</v>
      </c>
      <c r="I73" s="83">
        <v>-1</v>
      </c>
      <c r="J73" s="84">
        <v>0.93</v>
      </c>
      <c r="K73" s="84">
        <v>3.82</v>
      </c>
      <c r="L73" s="85" t="s">
        <v>1126</v>
      </c>
      <c r="M73" s="85">
        <v>0.1</v>
      </c>
      <c r="O73" s="85">
        <v>12</v>
      </c>
      <c r="P73" s="83">
        <v>6</v>
      </c>
    </row>
    <row r="74" spans="1:20" ht="30" x14ac:dyDescent="0.25">
      <c r="A74" s="78" t="s">
        <v>222</v>
      </c>
      <c r="B74" s="78" t="s">
        <v>5286</v>
      </c>
      <c r="C74" s="80" t="str">
        <f>IF(F74="9_drop","Drop",IF(OR(E74="1_clear",E74="2_likely")*OR(F74="1_good",F74="2_fair",F74="3_distant",F74="4_lack_data"),"Predictor","Placebo"))</f>
        <v>Predictor</v>
      </c>
      <c r="D74" s="80" t="s">
        <v>4652</v>
      </c>
      <c r="E74" s="79" t="s">
        <v>4279</v>
      </c>
      <c r="F74" s="80" t="s">
        <v>4605</v>
      </c>
      <c r="G74" s="82" t="s">
        <v>4576</v>
      </c>
      <c r="H74" s="80" t="s">
        <v>4593</v>
      </c>
      <c r="I74" s="83">
        <v>-1</v>
      </c>
      <c r="J74" s="84">
        <v>1.29</v>
      </c>
      <c r="K74" s="84">
        <v>5.7</v>
      </c>
      <c r="L74" s="85" t="s">
        <v>1126</v>
      </c>
      <c r="M74" s="85">
        <v>0.1</v>
      </c>
      <c r="O74" s="85">
        <v>12</v>
      </c>
      <c r="P74" s="83">
        <v>6</v>
      </c>
    </row>
    <row r="75" spans="1:20" ht="75" x14ac:dyDescent="0.25">
      <c r="A75" s="78" t="s">
        <v>226</v>
      </c>
      <c r="B75" s="78" t="s">
        <v>5285</v>
      </c>
      <c r="C75" s="80" t="str">
        <f>IF(F75="9_drop","Drop",IF(OR(E75="1_clear",E75="2_likely")*OR(F75="1_good",F75="2_fair",F75="3_distant",F75="4_lack_data"),"Predictor","Placebo"))</f>
        <v>Predictor</v>
      </c>
      <c r="D75" s="80" t="s">
        <v>4653</v>
      </c>
      <c r="E75" s="79" t="s">
        <v>4279</v>
      </c>
      <c r="F75" s="80" t="s">
        <v>4605</v>
      </c>
      <c r="G75" s="82" t="s">
        <v>4529</v>
      </c>
      <c r="H75" s="80" t="s">
        <v>4583</v>
      </c>
      <c r="I75" s="83">
        <v>-1</v>
      </c>
      <c r="J75" s="84" t="s">
        <v>2204</v>
      </c>
      <c r="K75" s="84">
        <v>2.86</v>
      </c>
      <c r="L75" s="85" t="s">
        <v>1126</v>
      </c>
      <c r="M75" s="85" t="s">
        <v>2204</v>
      </c>
      <c r="O75" s="85">
        <v>1</v>
      </c>
      <c r="P75" s="83">
        <v>12</v>
      </c>
      <c r="R75" s="80" t="s">
        <v>5024</v>
      </c>
    </row>
    <row r="76" spans="1:20" x14ac:dyDescent="0.25">
      <c r="A76" s="78" t="s">
        <v>230</v>
      </c>
      <c r="B76" s="78" t="s">
        <v>231</v>
      </c>
      <c r="C76" s="80" t="str">
        <f>IF(F76="9_drop","Drop",IF(OR(E76="1_clear",E76="2_likely")*OR(F76="1_good",F76="2_fair",F76="3_distant",F76="4_lack_data"),"Predictor","Placebo"))</f>
        <v>Placebo</v>
      </c>
      <c r="D76" s="80" t="s">
        <v>4710</v>
      </c>
      <c r="E76" s="79" t="s">
        <v>4282</v>
      </c>
      <c r="F76" s="80" t="s">
        <v>4605</v>
      </c>
      <c r="G76" s="82" t="s">
        <v>4545</v>
      </c>
      <c r="H76" s="80" t="s">
        <v>4523</v>
      </c>
      <c r="I76" s="83">
        <v>1</v>
      </c>
      <c r="J76" s="84">
        <v>0.14000000000000001</v>
      </c>
      <c r="K76" s="84">
        <v>0.9</v>
      </c>
      <c r="L76" s="85" t="s">
        <v>1126</v>
      </c>
      <c r="M76" s="85">
        <v>0.2</v>
      </c>
      <c r="O76" s="85">
        <v>12</v>
      </c>
      <c r="P76" s="83">
        <v>6</v>
      </c>
    </row>
    <row r="77" spans="1:20" ht="45" x14ac:dyDescent="0.25">
      <c r="A77" s="78" t="s">
        <v>234</v>
      </c>
      <c r="B77" s="78" t="s">
        <v>235</v>
      </c>
      <c r="C77" s="80" t="str">
        <f>IF(F77="9_drop","Drop",IF(OR(E77="1_clear",E77="2_likely")*OR(F77="1_good",F77="2_fair",F77="3_distant",F77="4_lack_data"),"Predictor","Placebo"))</f>
        <v>Placebo</v>
      </c>
      <c r="D77" s="80" t="s">
        <v>4992</v>
      </c>
      <c r="E77" s="79" t="s">
        <v>4282</v>
      </c>
      <c r="F77" s="80" t="s">
        <v>4605</v>
      </c>
      <c r="G77" s="82" t="s">
        <v>4571</v>
      </c>
      <c r="H77" s="80" t="s">
        <v>4711</v>
      </c>
      <c r="I77" s="83">
        <v>1</v>
      </c>
      <c r="J77" s="84">
        <v>0.28000000000000003</v>
      </c>
      <c r="K77" s="84">
        <v>1.08</v>
      </c>
      <c r="L77" s="85" t="s">
        <v>1126</v>
      </c>
      <c r="M77" s="85">
        <v>0.2</v>
      </c>
      <c r="O77" s="85">
        <v>12</v>
      </c>
      <c r="P77" s="83">
        <v>6</v>
      </c>
      <c r="R77" s="80" t="s">
        <v>4740</v>
      </c>
      <c r="S77" s="88"/>
      <c r="T77" s="88"/>
    </row>
    <row r="78" spans="1:20" ht="45" x14ac:dyDescent="0.25">
      <c r="A78" s="78" t="s">
        <v>238</v>
      </c>
      <c r="B78" s="78" t="s">
        <v>235</v>
      </c>
      <c r="C78" s="80" t="str">
        <f>IF(F78="9_drop","Drop",IF(OR(E78="1_clear",E78="2_likely")*OR(F78="1_good",F78="2_fair",F78="3_distant",F78="4_lack_data"),"Predictor","Placebo"))</f>
        <v>Placebo</v>
      </c>
      <c r="D78" s="80" t="s">
        <v>4992</v>
      </c>
      <c r="E78" s="79" t="s">
        <v>4282</v>
      </c>
      <c r="F78" s="80" t="s">
        <v>4605</v>
      </c>
      <c r="G78" s="82" t="s">
        <v>4571</v>
      </c>
      <c r="H78" s="80" t="s">
        <v>4711</v>
      </c>
      <c r="I78" s="83">
        <v>1</v>
      </c>
      <c r="J78" s="84">
        <v>0.41</v>
      </c>
      <c r="K78" s="84">
        <v>1.1100000000000001</v>
      </c>
      <c r="L78" s="85" t="s">
        <v>1126</v>
      </c>
      <c r="M78" s="85">
        <v>0.2</v>
      </c>
      <c r="O78" s="85">
        <v>12</v>
      </c>
      <c r="P78" s="83">
        <v>6</v>
      </c>
      <c r="R78" s="80" t="s">
        <v>4740</v>
      </c>
    </row>
    <row r="79" spans="1:20" ht="45" x14ac:dyDescent="0.25">
      <c r="A79" s="78" t="s">
        <v>241</v>
      </c>
      <c r="B79" s="78" t="s">
        <v>242</v>
      </c>
      <c r="C79" s="80" t="str">
        <f>IF(F79="9_drop","Drop",IF(OR(E79="1_clear",E79="2_likely")*OR(F79="1_good",F79="2_fair",F79="3_distant",F79="4_lack_data"),"Predictor","Placebo"))</f>
        <v>Placebo</v>
      </c>
      <c r="D79" s="80" t="s">
        <v>5027</v>
      </c>
      <c r="E79" s="79" t="s">
        <v>4282</v>
      </c>
      <c r="F79" s="80" t="s">
        <v>4605</v>
      </c>
      <c r="G79" s="82" t="s">
        <v>4654</v>
      </c>
      <c r="H79" s="80" t="s">
        <v>4523</v>
      </c>
      <c r="I79" s="83">
        <v>-1</v>
      </c>
      <c r="J79" s="84">
        <f>6.3/12</f>
        <v>0.52500000000000002</v>
      </c>
      <c r="K79" s="84">
        <v>1.41</v>
      </c>
      <c r="L79" s="85" t="s">
        <v>915</v>
      </c>
      <c r="M79" s="85">
        <v>0.2</v>
      </c>
      <c r="O79" s="85">
        <v>12</v>
      </c>
      <c r="P79" s="83">
        <v>12</v>
      </c>
      <c r="Q79" s="77" t="s">
        <v>4552</v>
      </c>
      <c r="R79" s="80" t="s">
        <v>4655</v>
      </c>
    </row>
    <row r="80" spans="1:20" ht="30" x14ac:dyDescent="0.25">
      <c r="A80" s="78" t="s">
        <v>3138</v>
      </c>
      <c r="B80" s="78" t="s">
        <v>242</v>
      </c>
      <c r="C80" s="80" t="str">
        <f>IF(F80="9_drop","Drop",IF(OR(E80="1_clear",E80="2_likely")*OR(F80="1_good",F80="2_fair",F80="3_distant",F80="4_lack_data"),"Predictor","Placebo"))</f>
        <v>Placebo</v>
      </c>
      <c r="D80" s="80" t="s">
        <v>4510</v>
      </c>
      <c r="E80" s="79" t="s">
        <v>5361</v>
      </c>
      <c r="F80" s="80" t="s">
        <v>2204</v>
      </c>
      <c r="G80" s="82" t="s">
        <v>2204</v>
      </c>
      <c r="I80" s="79" t="s">
        <v>2204</v>
      </c>
      <c r="J80" s="92" t="s">
        <v>2204</v>
      </c>
      <c r="K80" s="92" t="s">
        <v>2204</v>
      </c>
      <c r="L80" s="79" t="s">
        <v>2204</v>
      </c>
      <c r="M80" s="79" t="s">
        <v>2204</v>
      </c>
      <c r="N80" s="79" t="s">
        <v>2204</v>
      </c>
      <c r="O80" s="79" t="s">
        <v>2204</v>
      </c>
      <c r="P80" s="79" t="s">
        <v>2204</v>
      </c>
      <c r="Q80" s="79" t="s">
        <v>2204</v>
      </c>
      <c r="R80" s="80" t="s">
        <v>4501</v>
      </c>
    </row>
    <row r="81" spans="1:18" x14ac:dyDescent="0.25">
      <c r="A81" s="78" t="s">
        <v>5169</v>
      </c>
      <c r="B81" s="78" t="s">
        <v>5170</v>
      </c>
      <c r="C81" s="80" t="str">
        <f>IF(F81="9_drop","Drop",IF(OR(E81="1_clear",E81="2_likely")*OR(F81="1_good",F81="2_fair",F81="3_distant",F81="4_lack_data"),"Predictor","Placebo"))</f>
        <v>Predictor</v>
      </c>
      <c r="D81" s="80" t="s">
        <v>5172</v>
      </c>
      <c r="E81" s="79" t="s">
        <v>4279</v>
      </c>
      <c r="F81" s="80" t="s">
        <v>4605</v>
      </c>
      <c r="G81" s="82" t="s">
        <v>5173</v>
      </c>
      <c r="H81" s="80" t="s">
        <v>4523</v>
      </c>
      <c r="I81" s="83">
        <v>1</v>
      </c>
      <c r="J81" s="84">
        <v>1.1990000000000001</v>
      </c>
      <c r="K81" s="84">
        <v>2.66</v>
      </c>
      <c r="L81" s="85" t="s">
        <v>1126</v>
      </c>
      <c r="M81" s="85">
        <v>0.1</v>
      </c>
      <c r="O81" s="85">
        <v>1</v>
      </c>
      <c r="P81" s="83">
        <v>12</v>
      </c>
      <c r="Q81" s="86" t="s">
        <v>4555</v>
      </c>
    </row>
    <row r="82" spans="1:18" x14ac:dyDescent="0.25">
      <c r="A82" s="78" t="s">
        <v>247</v>
      </c>
      <c r="B82" s="78" t="s">
        <v>248</v>
      </c>
      <c r="C82" s="80" t="str">
        <f>IF(F82="9_drop","Drop",IF(OR(E82="1_clear",E82="2_likely")*OR(F82="1_good",F82="2_fair",F82="3_distant",F82="4_lack_data"),"Predictor","Placebo"))</f>
        <v>Predictor</v>
      </c>
      <c r="D82" s="80" t="s">
        <v>4993</v>
      </c>
      <c r="E82" s="79" t="s">
        <v>4279</v>
      </c>
      <c r="F82" s="80" t="s">
        <v>4605</v>
      </c>
      <c r="G82" s="82" t="s">
        <v>4575</v>
      </c>
      <c r="H82" s="80" t="s">
        <v>4656</v>
      </c>
      <c r="I82" s="83">
        <v>1</v>
      </c>
      <c r="J82" s="84">
        <v>0.48</v>
      </c>
      <c r="K82" s="84">
        <v>4.29</v>
      </c>
      <c r="L82" s="85" t="s">
        <v>1126</v>
      </c>
      <c r="M82" s="85" t="s">
        <v>2204</v>
      </c>
      <c r="O82" s="85">
        <v>3</v>
      </c>
      <c r="P82" s="83">
        <v>6</v>
      </c>
    </row>
    <row r="83" spans="1:18" ht="30" x14ac:dyDescent="0.25">
      <c r="A83" s="78" t="s">
        <v>260</v>
      </c>
      <c r="B83" s="78" t="s">
        <v>253</v>
      </c>
      <c r="C83" s="80" t="str">
        <f>IF(F83="9_drop","Drop",IF(OR(E83="1_clear",E83="2_likely")*OR(F83="1_good",F83="2_fair",F83="3_distant",F83="4_lack_data"),"Predictor","Placebo"))</f>
        <v>Predictor</v>
      </c>
      <c r="D83" s="80" t="s">
        <v>4658</v>
      </c>
      <c r="E83" s="79" t="s">
        <v>4279</v>
      </c>
      <c r="F83" s="80" t="s">
        <v>4605</v>
      </c>
      <c r="G83" s="82" t="s">
        <v>4661</v>
      </c>
      <c r="H83" s="80" t="s">
        <v>4583</v>
      </c>
      <c r="I83" s="83">
        <v>1</v>
      </c>
      <c r="J83" s="84" t="s">
        <v>2204</v>
      </c>
      <c r="K83" s="84">
        <v>9.25</v>
      </c>
      <c r="L83" s="85" t="s">
        <v>1126</v>
      </c>
      <c r="M83" s="85" t="s">
        <v>2204</v>
      </c>
      <c r="O83" s="85">
        <v>1</v>
      </c>
      <c r="P83" s="83">
        <v>12</v>
      </c>
      <c r="R83" s="80" t="s">
        <v>4657</v>
      </c>
    </row>
    <row r="84" spans="1:18" ht="60" x14ac:dyDescent="0.25">
      <c r="A84" s="78" t="s">
        <v>252</v>
      </c>
      <c r="B84" s="78" t="s">
        <v>253</v>
      </c>
      <c r="C84" s="80" t="str">
        <f>IF(F84="9_drop","Drop",IF(OR(E84="1_clear",E84="2_likely")*OR(F84="1_good",F84="2_fair",F84="3_distant",F84="4_lack_data"),"Predictor","Placebo"))</f>
        <v>Predictor</v>
      </c>
      <c r="D84" s="80" t="s">
        <v>4659</v>
      </c>
      <c r="E84" s="79" t="s">
        <v>4279</v>
      </c>
      <c r="F84" s="80" t="s">
        <v>4605</v>
      </c>
      <c r="G84" s="82" t="s">
        <v>4660</v>
      </c>
      <c r="H84" s="80" t="s">
        <v>4583</v>
      </c>
      <c r="I84" s="83">
        <v>1</v>
      </c>
      <c r="J84" s="84" t="s">
        <v>2204</v>
      </c>
      <c r="K84" s="84">
        <v>4.07</v>
      </c>
      <c r="L84" s="85" t="s">
        <v>1126</v>
      </c>
      <c r="M84" s="85" t="s">
        <v>2204</v>
      </c>
      <c r="O84" s="85">
        <v>1</v>
      </c>
      <c r="P84" s="83">
        <v>12</v>
      </c>
      <c r="R84" s="80" t="s">
        <v>4739</v>
      </c>
    </row>
    <row r="85" spans="1:18" ht="30" x14ac:dyDescent="0.25">
      <c r="A85" s="78" t="s">
        <v>255</v>
      </c>
      <c r="B85" s="78" t="s">
        <v>256</v>
      </c>
      <c r="C85" s="80" t="str">
        <f>IF(F85="9_drop","Drop",IF(OR(E85="1_clear",E85="2_likely")*OR(F85="1_good",F85="2_fair",F85="3_distant",F85="4_lack_data"),"Predictor","Placebo"))</f>
        <v>Predictor</v>
      </c>
      <c r="D85" s="105" t="s">
        <v>5351</v>
      </c>
      <c r="E85" s="79" t="s">
        <v>4280</v>
      </c>
      <c r="F85" s="80" t="s">
        <v>4605</v>
      </c>
      <c r="G85" s="82" t="s">
        <v>4666</v>
      </c>
      <c r="H85" s="80" t="s">
        <v>4530</v>
      </c>
      <c r="I85" s="83">
        <v>1</v>
      </c>
      <c r="J85" s="84">
        <f>(22.76-16.41)/12</f>
        <v>0.52916666666666679</v>
      </c>
      <c r="K85" s="84" t="s">
        <v>2204</v>
      </c>
      <c r="L85" s="85" t="s">
        <v>1126</v>
      </c>
      <c r="M85" s="85">
        <v>0.2</v>
      </c>
      <c r="O85" s="85">
        <v>1</v>
      </c>
      <c r="P85" s="83">
        <v>6</v>
      </c>
      <c r="R85" s="80" t="s">
        <v>4665</v>
      </c>
    </row>
    <row r="86" spans="1:18" ht="30" x14ac:dyDescent="0.25">
      <c r="A86" s="78" t="s">
        <v>264</v>
      </c>
      <c r="B86" s="78" t="s">
        <v>256</v>
      </c>
      <c r="C86" s="80" t="str">
        <f>IF(F86="9_drop","Drop",IF(OR(E86="1_clear",E86="2_likely")*OR(F86="1_good",F86="2_fair",F86="3_distant",F86="4_lack_data"),"Predictor","Placebo"))</f>
        <v>Predictor</v>
      </c>
      <c r="D86" s="80" t="s">
        <v>4994</v>
      </c>
      <c r="E86" s="79" t="s">
        <v>4279</v>
      </c>
      <c r="F86" s="80" t="s">
        <v>4605</v>
      </c>
      <c r="G86" s="82" t="s">
        <v>4668</v>
      </c>
      <c r="H86" s="80" t="s">
        <v>4530</v>
      </c>
      <c r="I86" s="83">
        <v>1</v>
      </c>
      <c r="J86" s="84">
        <f>(26.47-15.82)/12</f>
        <v>0.88749999999999984</v>
      </c>
      <c r="K86" s="84" t="s">
        <v>2204</v>
      </c>
      <c r="L86" s="85" t="s">
        <v>1126</v>
      </c>
      <c r="M86" s="85">
        <v>0.2</v>
      </c>
      <c r="O86" s="85">
        <v>1</v>
      </c>
      <c r="P86" s="83">
        <v>6</v>
      </c>
      <c r="R86" s="80" t="s">
        <v>4667</v>
      </c>
    </row>
    <row r="87" spans="1:18" x14ac:dyDescent="0.25">
      <c r="A87" s="78" t="s">
        <v>3096</v>
      </c>
      <c r="B87" s="78" t="s">
        <v>256</v>
      </c>
      <c r="C87" s="80" t="str">
        <f>IF(F87="9_drop","Drop",IF(OR(E87="1_clear",E87="2_likely")*OR(F87="1_good",F87="2_fair",F87="3_distant",F87="4_lack_data"),"Predictor","Placebo"))</f>
        <v>Placebo</v>
      </c>
      <c r="D87" s="80" t="s">
        <v>4510</v>
      </c>
      <c r="E87" s="79" t="s">
        <v>5361</v>
      </c>
      <c r="F87" s="80" t="s">
        <v>2204</v>
      </c>
      <c r="G87" s="82" t="s">
        <v>2204</v>
      </c>
      <c r="I87" s="79" t="s">
        <v>2204</v>
      </c>
      <c r="J87" s="92" t="s">
        <v>2204</v>
      </c>
      <c r="K87" s="92" t="s">
        <v>2204</v>
      </c>
      <c r="L87" s="79" t="s">
        <v>2204</v>
      </c>
      <c r="M87" s="79" t="s">
        <v>2204</v>
      </c>
      <c r="N87" s="79" t="s">
        <v>2204</v>
      </c>
      <c r="O87" s="79" t="s">
        <v>2204</v>
      </c>
      <c r="P87" s="79" t="s">
        <v>2204</v>
      </c>
      <c r="Q87" s="79" t="s">
        <v>2204</v>
      </c>
    </row>
    <row r="88" spans="1:18" ht="60" x14ac:dyDescent="0.25">
      <c r="A88" s="78" t="s">
        <v>268</v>
      </c>
      <c r="B88" s="78" t="s">
        <v>256</v>
      </c>
      <c r="C88" s="80" t="str">
        <f>IF(F88="9_drop","Drop",IF(OR(E88="1_clear",E88="2_likely")*OR(F88="1_good",F88="2_fair",F88="3_distant",F88="4_lack_data"),"Predictor","Placebo"))</f>
        <v>Placebo</v>
      </c>
      <c r="D88" s="80" t="s">
        <v>4996</v>
      </c>
      <c r="E88" s="79" t="s">
        <v>4282</v>
      </c>
      <c r="F88" s="80" t="s">
        <v>4605</v>
      </c>
      <c r="G88" s="82" t="s">
        <v>4562</v>
      </c>
      <c r="H88" s="80" t="s">
        <v>4523</v>
      </c>
      <c r="I88" s="83">
        <v>1</v>
      </c>
      <c r="J88" s="84">
        <v>8.0000000000000071E-2</v>
      </c>
      <c r="L88" s="85" t="s">
        <v>1126</v>
      </c>
      <c r="M88" s="85">
        <v>0.2</v>
      </c>
      <c r="O88" s="85">
        <v>1</v>
      </c>
      <c r="P88" s="83">
        <v>6</v>
      </c>
      <c r="R88" s="80" t="s">
        <v>4715</v>
      </c>
    </row>
    <row r="89" spans="1:18" x14ac:dyDescent="0.25">
      <c r="A89" s="78" t="s">
        <v>3097</v>
      </c>
      <c r="B89" s="78" t="s">
        <v>256</v>
      </c>
      <c r="C89" s="80" t="str">
        <f>IF(F89="9_drop","Drop",IF(OR(E89="1_clear",E89="2_likely")*OR(F89="1_good",F89="2_fair",F89="3_distant",F89="4_lack_data"),"Predictor","Placebo"))</f>
        <v>Placebo</v>
      </c>
      <c r="D89" s="80" t="s">
        <v>4510</v>
      </c>
      <c r="E89" s="79" t="s">
        <v>5361</v>
      </c>
      <c r="F89" s="80" t="s">
        <v>2204</v>
      </c>
      <c r="G89" s="82" t="s">
        <v>2204</v>
      </c>
      <c r="I89" s="79" t="s">
        <v>2204</v>
      </c>
      <c r="J89" s="92" t="s">
        <v>2204</v>
      </c>
      <c r="K89" s="92" t="s">
        <v>2204</v>
      </c>
      <c r="L89" s="79" t="s">
        <v>2204</v>
      </c>
      <c r="M89" s="79" t="s">
        <v>2204</v>
      </c>
      <c r="N89" s="79" t="s">
        <v>2204</v>
      </c>
      <c r="O89" s="79" t="s">
        <v>2204</v>
      </c>
      <c r="P89" s="79" t="s">
        <v>2204</v>
      </c>
      <c r="Q89" s="79" t="s">
        <v>2204</v>
      </c>
    </row>
    <row r="90" spans="1:18" x14ac:dyDescent="0.25">
      <c r="A90" s="78" t="s">
        <v>271</v>
      </c>
      <c r="B90" s="78" t="s">
        <v>272</v>
      </c>
      <c r="C90" s="80" t="str">
        <f>IF(F90="9_drop","Drop",IF(OR(E90="1_clear",E90="2_likely")*OR(F90="1_good",F90="2_fair",F90="3_distant",F90="4_lack_data"),"Predictor","Placebo"))</f>
        <v>Predictor</v>
      </c>
      <c r="D90" s="80" t="s">
        <v>4676</v>
      </c>
      <c r="E90" s="79" t="s">
        <v>4279</v>
      </c>
      <c r="F90" s="80" t="s">
        <v>4605</v>
      </c>
      <c r="G90" s="82" t="s">
        <v>4717</v>
      </c>
      <c r="H90" s="80" t="s">
        <v>4583</v>
      </c>
      <c r="I90" s="83">
        <v>-1</v>
      </c>
      <c r="J90" s="84" t="s">
        <v>2204</v>
      </c>
      <c r="K90" s="84">
        <v>3.6</v>
      </c>
      <c r="L90" s="85" t="s">
        <v>1126</v>
      </c>
      <c r="M90" s="85" t="s">
        <v>2204</v>
      </c>
      <c r="O90" s="85">
        <v>1</v>
      </c>
      <c r="P90" s="83">
        <v>6</v>
      </c>
      <c r="R90" s="80" t="s">
        <v>4718</v>
      </c>
    </row>
    <row r="91" spans="1:18" x14ac:dyDescent="0.25">
      <c r="A91" s="78" t="s">
        <v>275</v>
      </c>
      <c r="B91" s="78" t="s">
        <v>276</v>
      </c>
      <c r="C91" s="80" t="str">
        <f>IF(F91="9_drop","Drop",IF(OR(E91="1_clear",E91="2_likely")*OR(F91="1_good",F91="2_fair",F91="3_distant",F91="4_lack_data"),"Predictor","Placebo"))</f>
        <v>Drop</v>
      </c>
      <c r="D91" s="80" t="s">
        <v>4995</v>
      </c>
      <c r="E91" s="79" t="s">
        <v>4278</v>
      </c>
      <c r="F91" s="80" t="s">
        <v>4278</v>
      </c>
      <c r="G91" s="82" t="s">
        <v>4278</v>
      </c>
      <c r="I91" s="83">
        <v>-1</v>
      </c>
      <c r="L91" s="85" t="s">
        <v>1126</v>
      </c>
      <c r="M91" s="85">
        <v>0.2</v>
      </c>
      <c r="O91" s="85">
        <v>1</v>
      </c>
      <c r="P91" s="83">
        <v>6</v>
      </c>
      <c r="R91" s="80" t="s">
        <v>4481</v>
      </c>
    </row>
    <row r="92" spans="1:18" ht="30" x14ac:dyDescent="0.25">
      <c r="A92" s="78" t="s">
        <v>280</v>
      </c>
      <c r="B92" s="78" t="s">
        <v>281</v>
      </c>
      <c r="C92" s="80" t="str">
        <f>IF(F92="9_drop","Drop",IF(OR(E92="1_clear",E92="2_likely")*OR(F92="1_good",F92="2_fair",F92="3_distant",F92="4_lack_data"),"Predictor","Placebo"))</f>
        <v>Predictor</v>
      </c>
      <c r="D92" s="80" t="s">
        <v>4670</v>
      </c>
      <c r="E92" s="79" t="s">
        <v>4279</v>
      </c>
      <c r="F92" s="80" t="s">
        <v>4605</v>
      </c>
      <c r="G92" s="82" t="s">
        <v>4669</v>
      </c>
      <c r="H92" s="80" t="s">
        <v>4593</v>
      </c>
      <c r="I92" s="83">
        <v>1</v>
      </c>
      <c r="J92" s="84">
        <f>2.02/3</f>
        <v>0.67333333333333334</v>
      </c>
      <c r="K92" s="84">
        <v>3.96</v>
      </c>
      <c r="L92" s="85" t="s">
        <v>1126</v>
      </c>
      <c r="M92" s="85">
        <v>0.1</v>
      </c>
      <c r="O92" s="85">
        <v>3</v>
      </c>
      <c r="P92" s="83">
        <v>6</v>
      </c>
      <c r="R92" s="80" t="s">
        <v>4482</v>
      </c>
    </row>
    <row r="93" spans="1:18" ht="30" x14ac:dyDescent="0.25">
      <c r="A93" s="78" t="s">
        <v>286</v>
      </c>
      <c r="B93" s="78" t="s">
        <v>5287</v>
      </c>
      <c r="C93" s="80" t="str">
        <f>IF(F93="9_drop","Drop",IF(OR(E93="1_clear",E93="2_likely")*OR(F93="1_good",F93="2_fair",F93="3_distant",F93="4_lack_data"),"Predictor","Placebo"))</f>
        <v>Predictor</v>
      </c>
      <c r="D93" s="80" t="s">
        <v>4675</v>
      </c>
      <c r="E93" s="79" t="s">
        <v>4279</v>
      </c>
      <c r="F93" s="80" t="s">
        <v>4605</v>
      </c>
      <c r="G93" s="82" t="s">
        <v>4671</v>
      </c>
      <c r="H93" s="80" t="s">
        <v>4583</v>
      </c>
      <c r="I93" s="83">
        <v>-1</v>
      </c>
      <c r="J93" s="84" t="s">
        <v>2204</v>
      </c>
      <c r="K93" s="84">
        <v>3.74</v>
      </c>
      <c r="L93" s="85" t="s">
        <v>1126</v>
      </c>
      <c r="M93" s="85" t="s">
        <v>2204</v>
      </c>
      <c r="O93" s="85">
        <v>1</v>
      </c>
      <c r="P93" s="83">
        <v>6</v>
      </c>
      <c r="Q93" s="86" t="s">
        <v>4556</v>
      </c>
      <c r="R93" s="80" t="s">
        <v>4673</v>
      </c>
    </row>
    <row r="94" spans="1:18" ht="30" x14ac:dyDescent="0.25">
      <c r="A94" s="78" t="s">
        <v>283</v>
      </c>
      <c r="B94" s="78" t="s">
        <v>5287</v>
      </c>
      <c r="C94" s="80" t="str">
        <f>IF(F94="9_drop","Drop",IF(OR(E94="1_clear",E94="2_likely")*OR(F94="1_good",F94="2_fair",F94="3_distant",F94="4_lack_data"),"Predictor","Placebo"))</f>
        <v>Predictor</v>
      </c>
      <c r="D94" s="80" t="s">
        <v>4676</v>
      </c>
      <c r="E94" s="79" t="s">
        <v>4279</v>
      </c>
      <c r="F94" s="80" t="s">
        <v>4605</v>
      </c>
      <c r="G94" s="82" t="s">
        <v>4672</v>
      </c>
      <c r="H94" s="80" t="s">
        <v>4583</v>
      </c>
      <c r="I94" s="83">
        <v>-1</v>
      </c>
      <c r="J94" s="84" t="s">
        <v>2204</v>
      </c>
      <c r="K94" s="84">
        <v>3.56</v>
      </c>
      <c r="L94" s="85" t="s">
        <v>1126</v>
      </c>
      <c r="M94" s="85" t="s">
        <v>2204</v>
      </c>
      <c r="O94" s="85">
        <v>1</v>
      </c>
      <c r="P94" s="83">
        <v>6</v>
      </c>
      <c r="Q94" s="86" t="s">
        <v>4556</v>
      </c>
      <c r="R94" s="80" t="s">
        <v>4674</v>
      </c>
    </row>
    <row r="95" spans="1:18" x14ac:dyDescent="0.25">
      <c r="A95" s="78" t="s">
        <v>288</v>
      </c>
      <c r="B95" s="78" t="s">
        <v>289</v>
      </c>
      <c r="C95" s="80" t="str">
        <f>IF(F95="9_drop","Drop",IF(OR(E95="1_clear",E95="2_likely")*OR(F95="1_good",F95="2_fair",F95="3_distant",F95="4_lack_data"),"Predictor","Placebo"))</f>
        <v>Predictor</v>
      </c>
      <c r="D95" s="80" t="s">
        <v>4651</v>
      </c>
      <c r="E95" s="79" t="s">
        <v>4279</v>
      </c>
      <c r="F95" s="80" t="s">
        <v>4605</v>
      </c>
      <c r="G95" s="82" t="s">
        <v>4562</v>
      </c>
      <c r="H95" s="80" t="s">
        <v>4523</v>
      </c>
      <c r="I95" s="83">
        <v>1</v>
      </c>
      <c r="J95" s="84">
        <v>1.5780000000000001</v>
      </c>
      <c r="K95" s="84">
        <v>3.79</v>
      </c>
      <c r="L95" s="85" t="s">
        <v>915</v>
      </c>
      <c r="M95" s="85">
        <v>0.2</v>
      </c>
      <c r="O95" s="85">
        <v>1</v>
      </c>
      <c r="P95" s="83">
        <v>12</v>
      </c>
      <c r="Q95" s="86" t="s">
        <v>4555</v>
      </c>
      <c r="R95" s="80" t="s">
        <v>4719</v>
      </c>
    </row>
    <row r="96" spans="1:18" x14ac:dyDescent="0.25">
      <c r="A96" s="78" t="s">
        <v>292</v>
      </c>
      <c r="B96" s="78" t="s">
        <v>293</v>
      </c>
      <c r="C96" s="80" t="str">
        <f>IF(F96="9_drop","Drop",IF(OR(E96="1_clear",E96="2_likely")*OR(F96="1_good",F96="2_fair",F96="3_distant",F96="4_lack_data"),"Predictor","Placebo"))</f>
        <v>Predictor</v>
      </c>
      <c r="D96" s="80" t="s">
        <v>4679</v>
      </c>
      <c r="E96" s="79" t="s">
        <v>4279</v>
      </c>
      <c r="F96" s="80" t="s">
        <v>4605</v>
      </c>
      <c r="G96" s="82" t="s">
        <v>4678</v>
      </c>
      <c r="H96" s="80" t="s">
        <v>4523</v>
      </c>
      <c r="I96" s="83">
        <v>1</v>
      </c>
      <c r="J96" s="84">
        <v>1.18</v>
      </c>
      <c r="K96" s="84">
        <v>5.51</v>
      </c>
      <c r="L96" s="85" t="s">
        <v>1126</v>
      </c>
      <c r="M96" s="85">
        <v>0.1</v>
      </c>
      <c r="O96" s="85">
        <v>1</v>
      </c>
      <c r="P96" s="83">
        <v>6</v>
      </c>
      <c r="Q96" s="86" t="s">
        <v>4555</v>
      </c>
      <c r="R96" s="80" t="s">
        <v>4677</v>
      </c>
    </row>
    <row r="97" spans="1:20" ht="30" x14ac:dyDescent="0.25">
      <c r="A97" s="78" t="s">
        <v>295</v>
      </c>
      <c r="B97" s="78" t="s">
        <v>296</v>
      </c>
      <c r="C97" s="80" t="str">
        <f>IF(F97="9_drop","Drop",IF(OR(E97="1_clear",E97="2_likely")*OR(F97="1_good",F97="2_fair",F97="3_distant",F97="4_lack_data"),"Predictor","Placebo"))</f>
        <v>Predictor</v>
      </c>
      <c r="D97" s="80" t="s">
        <v>5139</v>
      </c>
      <c r="E97" s="79" t="s">
        <v>4279</v>
      </c>
      <c r="F97" s="80" t="s">
        <v>4605</v>
      </c>
      <c r="G97" s="82" t="s">
        <v>4806</v>
      </c>
      <c r="H97" s="80" t="s">
        <v>4805</v>
      </c>
      <c r="I97" s="83">
        <v>1</v>
      </c>
      <c r="J97" s="84">
        <v>1.35</v>
      </c>
      <c r="K97" s="84">
        <v>2.61</v>
      </c>
      <c r="L97" s="85" t="s">
        <v>1126</v>
      </c>
      <c r="M97" s="85">
        <v>0.2</v>
      </c>
      <c r="O97" s="85">
        <v>1</v>
      </c>
      <c r="P97" s="83">
        <v>6</v>
      </c>
      <c r="Q97" s="86" t="s">
        <v>4555</v>
      </c>
      <c r="R97" s="80" t="s">
        <v>4804</v>
      </c>
    </row>
    <row r="98" spans="1:20" x14ac:dyDescent="0.25">
      <c r="A98" s="78" t="s">
        <v>298</v>
      </c>
      <c r="B98" s="78" t="s">
        <v>299</v>
      </c>
      <c r="C98" s="80" t="str">
        <f>IF(F98="9_drop","Drop",IF(OR(E98="1_clear",E98="2_likely")*OR(F98="1_good",F98="2_fair",F98="3_distant",F98="4_lack_data"),"Predictor","Placebo"))</f>
        <v>Predictor</v>
      </c>
      <c r="D98" s="80" t="s">
        <v>4682</v>
      </c>
      <c r="E98" s="79" t="s">
        <v>4279</v>
      </c>
      <c r="F98" s="80" t="s">
        <v>4605</v>
      </c>
      <c r="G98" s="82" t="s">
        <v>4680</v>
      </c>
      <c r="H98" s="80" t="s">
        <v>4523</v>
      </c>
      <c r="I98" s="83">
        <v>-1</v>
      </c>
      <c r="J98" s="84">
        <v>1.73</v>
      </c>
      <c r="K98" s="84">
        <v>8.4499999999999993</v>
      </c>
      <c r="L98" s="85" t="s">
        <v>1126</v>
      </c>
      <c r="M98" s="85">
        <v>0.1</v>
      </c>
      <c r="O98" s="85">
        <v>12</v>
      </c>
      <c r="P98" s="83">
        <v>6</v>
      </c>
      <c r="R98" s="80" t="s">
        <v>4681</v>
      </c>
    </row>
    <row r="99" spans="1:20" x14ac:dyDescent="0.25">
      <c r="A99" s="78" t="s">
        <v>3087</v>
      </c>
      <c r="B99" s="78" t="s">
        <v>299</v>
      </c>
      <c r="C99" s="80" t="str">
        <f>IF(F99="9_drop","Drop",IF(OR(E99="1_clear",E99="2_likely")*OR(F99="1_good",F99="2_fair",F99="3_distant",F99="4_lack_data"),"Predictor","Placebo"))</f>
        <v>Placebo</v>
      </c>
      <c r="D99" s="80" t="s">
        <v>4510</v>
      </c>
      <c r="E99" s="79" t="s">
        <v>5361</v>
      </c>
      <c r="F99" s="80" t="s">
        <v>2204</v>
      </c>
      <c r="G99" s="82" t="s">
        <v>2204</v>
      </c>
      <c r="H99" s="80" t="s">
        <v>2204</v>
      </c>
      <c r="I99" s="79" t="s">
        <v>2204</v>
      </c>
      <c r="J99" s="92" t="s">
        <v>2204</v>
      </c>
      <c r="K99" s="92" t="s">
        <v>2204</v>
      </c>
      <c r="L99" s="79" t="s">
        <v>2204</v>
      </c>
      <c r="M99" s="79" t="s">
        <v>2204</v>
      </c>
      <c r="N99" s="79" t="s">
        <v>2204</v>
      </c>
      <c r="O99" s="79" t="s">
        <v>2204</v>
      </c>
      <c r="P99" s="79" t="s">
        <v>2204</v>
      </c>
      <c r="Q99" s="79" t="s">
        <v>2204</v>
      </c>
    </row>
    <row r="100" spans="1:20" ht="30" x14ac:dyDescent="0.25">
      <c r="A100" s="78" t="s">
        <v>303</v>
      </c>
      <c r="B100" s="78" t="s">
        <v>304</v>
      </c>
      <c r="C100" s="80" t="str">
        <f>IF(F100="9_drop","Drop",IF(OR(E100="1_clear",E100="2_likely")*OR(F100="1_good",F100="2_fair",F100="3_distant",F100="4_lack_data"),"Predictor","Placebo"))</f>
        <v>Predictor</v>
      </c>
      <c r="D100" s="80" t="s">
        <v>4982</v>
      </c>
      <c r="E100" s="79" t="s">
        <v>4279</v>
      </c>
      <c r="F100" s="80" t="s">
        <v>4605</v>
      </c>
      <c r="G100" s="82" t="s">
        <v>4720</v>
      </c>
      <c r="H100" s="80" t="s">
        <v>4591</v>
      </c>
      <c r="I100" s="83">
        <v>1</v>
      </c>
      <c r="J100" s="84">
        <f>10.83/12</f>
        <v>0.90249999999999997</v>
      </c>
      <c r="K100" s="84">
        <v>3.13</v>
      </c>
      <c r="L100" s="85" t="s">
        <v>915</v>
      </c>
      <c r="M100" s="85">
        <v>0.25</v>
      </c>
      <c r="O100" s="85">
        <v>1</v>
      </c>
      <c r="P100" s="83">
        <v>6</v>
      </c>
      <c r="R100" s="80" t="s">
        <v>4722</v>
      </c>
    </row>
    <row r="101" spans="1:20" ht="30" x14ac:dyDescent="0.25">
      <c r="A101" s="78" t="s">
        <v>306</v>
      </c>
      <c r="B101" s="78" t="s">
        <v>304</v>
      </c>
      <c r="C101" s="80" t="str">
        <f>IF(F101="9_drop","Drop",IF(OR(E101="1_clear",E101="2_likely")*OR(F101="1_good",F101="2_fair",F101="3_distant",F101="4_lack_data"),"Predictor","Placebo"))</f>
        <v>Predictor</v>
      </c>
      <c r="D101" s="80" t="s">
        <v>4708</v>
      </c>
      <c r="E101" s="79" t="s">
        <v>4280</v>
      </c>
      <c r="F101" s="80" t="s">
        <v>4605</v>
      </c>
      <c r="G101" s="82" t="s">
        <v>4721</v>
      </c>
      <c r="H101" s="80" t="s">
        <v>4591</v>
      </c>
      <c r="I101" s="83">
        <v>1</v>
      </c>
      <c r="J101" s="84">
        <f>7.94/12</f>
        <v>0.66166666666666674</v>
      </c>
      <c r="K101" s="84">
        <v>2</v>
      </c>
      <c r="L101" s="85" t="s">
        <v>915</v>
      </c>
      <c r="M101" s="85">
        <v>0.25</v>
      </c>
      <c r="O101" s="85">
        <v>1</v>
      </c>
      <c r="P101" s="83">
        <v>6</v>
      </c>
      <c r="R101" s="80" t="s">
        <v>4723</v>
      </c>
      <c r="S101" s="88"/>
      <c r="T101" s="88"/>
    </row>
    <row r="102" spans="1:20" ht="120" x14ac:dyDescent="0.25">
      <c r="A102" s="78" t="s">
        <v>308</v>
      </c>
      <c r="B102" s="78" t="s">
        <v>309</v>
      </c>
      <c r="C102" s="80" t="str">
        <f>IF(F102="9_drop","Drop",IF(OR(E102="1_clear",E102="2_likely")*OR(F102="1_good",F102="2_fair",F102="3_distant",F102="4_lack_data"),"Predictor","Placebo"))</f>
        <v>Predictor</v>
      </c>
      <c r="D102" s="80" t="s">
        <v>4997</v>
      </c>
      <c r="E102" s="79" t="s">
        <v>4280</v>
      </c>
      <c r="F102" s="80" t="s">
        <v>5250</v>
      </c>
      <c r="G102" s="82" t="s">
        <v>4608</v>
      </c>
      <c r="H102" s="89" t="s">
        <v>5145</v>
      </c>
      <c r="I102" s="83">
        <v>1</v>
      </c>
      <c r="J102" s="84">
        <f>25/12</f>
        <v>2.0833333333333335</v>
      </c>
      <c r="K102" s="84">
        <v>2.4300000000000002</v>
      </c>
      <c r="L102" s="85" t="s">
        <v>915</v>
      </c>
      <c r="M102" s="85" t="e">
        <v>#N/A</v>
      </c>
      <c r="O102" s="85">
        <v>1</v>
      </c>
      <c r="P102" s="83">
        <v>12</v>
      </c>
      <c r="R102" s="80" t="s">
        <v>4946</v>
      </c>
      <c r="S102" s="88"/>
      <c r="T102" s="88"/>
    </row>
    <row r="103" spans="1:20" ht="45" x14ac:dyDescent="0.25">
      <c r="A103" s="78" t="s">
        <v>312</v>
      </c>
      <c r="B103" s="78" t="s">
        <v>313</v>
      </c>
      <c r="C103" s="80" t="str">
        <f>IF(F103="9_drop","Drop",IF(OR(E103="1_clear",E103="2_likely")*OR(F103="1_good",F103="2_fair",F103="3_distant",F103="4_lack_data"),"Predictor","Placebo"))</f>
        <v>Predictor</v>
      </c>
      <c r="D103" s="80" t="s">
        <v>4737</v>
      </c>
      <c r="E103" s="79" t="s">
        <v>4279</v>
      </c>
      <c r="F103" s="80" t="s">
        <v>4606</v>
      </c>
      <c r="G103" s="82" t="s">
        <v>4568</v>
      </c>
      <c r="H103" s="80" t="s">
        <v>4567</v>
      </c>
      <c r="I103" s="83">
        <v>-1</v>
      </c>
      <c r="J103" s="84">
        <v>0.48</v>
      </c>
      <c r="K103" s="84">
        <v>5.08</v>
      </c>
      <c r="L103" s="85" t="s">
        <v>1126</v>
      </c>
      <c r="M103" s="85">
        <v>0.2</v>
      </c>
      <c r="O103" s="85">
        <v>1</v>
      </c>
      <c r="P103" s="83">
        <v>12</v>
      </c>
      <c r="R103" s="80" t="s">
        <v>4569</v>
      </c>
    </row>
    <row r="104" spans="1:20" x14ac:dyDescent="0.25">
      <c r="A104" s="78" t="s">
        <v>314</v>
      </c>
      <c r="B104" s="78" t="s">
        <v>315</v>
      </c>
      <c r="C104" s="80" t="str">
        <f>IF(F104="9_drop","Drop",IF(OR(E104="1_clear",E104="2_likely")*OR(F104="1_good",F104="2_fair",F104="3_distant",F104="4_lack_data"),"Predictor","Placebo"))</f>
        <v>Predictor</v>
      </c>
      <c r="D104" s="80" t="s">
        <v>4689</v>
      </c>
      <c r="E104" s="79" t="s">
        <v>4279</v>
      </c>
      <c r="F104" s="80" t="s">
        <v>4605</v>
      </c>
      <c r="G104" s="82" t="s">
        <v>4683</v>
      </c>
      <c r="H104" s="80" t="s">
        <v>4684</v>
      </c>
      <c r="I104" s="83">
        <v>-1</v>
      </c>
      <c r="J104" s="84" t="s">
        <v>2204</v>
      </c>
      <c r="K104" s="84">
        <v>4.3899999999999997</v>
      </c>
      <c r="L104" s="85" t="s">
        <v>1126</v>
      </c>
      <c r="M104" s="85" t="s">
        <v>2204</v>
      </c>
      <c r="O104" s="85">
        <v>1</v>
      </c>
      <c r="P104" s="83">
        <v>6</v>
      </c>
      <c r="Q104" s="86" t="s">
        <v>4555</v>
      </c>
    </row>
    <row r="105" spans="1:20" x14ac:dyDescent="0.25">
      <c r="A105" s="78" t="s">
        <v>322</v>
      </c>
      <c r="B105" s="78" t="s">
        <v>315</v>
      </c>
      <c r="C105" s="80" t="str">
        <f>IF(F105="9_drop","Drop",IF(OR(E105="1_clear",E105="2_likely")*OR(F105="1_good",F105="2_fair",F105="3_distant",F105="4_lack_data"),"Predictor","Placebo"))</f>
        <v>Predictor</v>
      </c>
      <c r="D105" s="80" t="s">
        <v>4690</v>
      </c>
      <c r="E105" s="79" t="s">
        <v>4279</v>
      </c>
      <c r="F105" s="80" t="s">
        <v>4605</v>
      </c>
      <c r="G105" s="82" t="s">
        <v>4685</v>
      </c>
      <c r="H105" s="80" t="s">
        <v>4583</v>
      </c>
      <c r="I105" s="83">
        <v>-1</v>
      </c>
      <c r="J105" s="84" t="s">
        <v>2204</v>
      </c>
      <c r="K105" s="84">
        <v>3.99</v>
      </c>
      <c r="L105" s="85" t="s">
        <v>1126</v>
      </c>
      <c r="M105" s="85" t="s">
        <v>2204</v>
      </c>
      <c r="O105" s="85">
        <v>1</v>
      </c>
      <c r="P105" s="83">
        <v>6</v>
      </c>
      <c r="Q105" s="86" t="s">
        <v>4555</v>
      </c>
    </row>
    <row r="106" spans="1:20" x14ac:dyDescent="0.25">
      <c r="A106" s="78" t="s">
        <v>326</v>
      </c>
      <c r="B106" s="78" t="s">
        <v>315</v>
      </c>
      <c r="C106" s="80" t="str">
        <f>IF(F106="9_drop","Drop",IF(OR(E106="1_clear",E106="2_likely")*OR(F106="1_good",F106="2_fair",F106="3_distant",F106="4_lack_data"),"Predictor","Placebo"))</f>
        <v>Predictor</v>
      </c>
      <c r="D106" s="80" t="s">
        <v>4691</v>
      </c>
      <c r="E106" s="79" t="s">
        <v>4279</v>
      </c>
      <c r="F106" s="80" t="s">
        <v>4605</v>
      </c>
      <c r="G106" s="82" t="s">
        <v>4686</v>
      </c>
      <c r="H106" s="80" t="s">
        <v>4583</v>
      </c>
      <c r="I106" s="83">
        <v>-1</v>
      </c>
      <c r="J106" s="84" t="s">
        <v>2204</v>
      </c>
      <c r="K106" s="84">
        <v>4.8899999999999997</v>
      </c>
      <c r="L106" s="85" t="s">
        <v>1126</v>
      </c>
      <c r="M106" s="85" t="s">
        <v>2204</v>
      </c>
      <c r="O106" s="85">
        <v>1</v>
      </c>
      <c r="P106" s="83">
        <v>6</v>
      </c>
      <c r="Q106" s="86" t="s">
        <v>4555</v>
      </c>
    </row>
    <row r="107" spans="1:20" x14ac:dyDescent="0.25">
      <c r="A107" s="78" t="s">
        <v>328</v>
      </c>
      <c r="B107" s="78" t="s">
        <v>315</v>
      </c>
      <c r="C107" s="80" t="str">
        <f>IF(F107="9_drop","Drop",IF(OR(E107="1_clear",E107="2_likely")*OR(F107="1_good",F107="2_fair",F107="3_distant",F107="4_lack_data"),"Predictor","Placebo"))</f>
        <v>Predictor</v>
      </c>
      <c r="D107" s="80" t="s">
        <v>4692</v>
      </c>
      <c r="E107" s="79" t="s">
        <v>4279</v>
      </c>
      <c r="F107" s="80" t="s">
        <v>4605</v>
      </c>
      <c r="G107" s="82" t="s">
        <v>4687</v>
      </c>
      <c r="H107" s="80" t="s">
        <v>4583</v>
      </c>
      <c r="I107" s="83">
        <v>-1</v>
      </c>
      <c r="J107" s="84" t="s">
        <v>2204</v>
      </c>
      <c r="K107" s="84">
        <v>4.6399999999999997</v>
      </c>
      <c r="L107" s="85" t="s">
        <v>1126</v>
      </c>
      <c r="M107" s="85" t="s">
        <v>2204</v>
      </c>
      <c r="O107" s="85">
        <v>12</v>
      </c>
      <c r="P107" s="83">
        <v>6</v>
      </c>
      <c r="Q107" s="86" t="s">
        <v>4555</v>
      </c>
    </row>
    <row r="108" spans="1:20" ht="45" x14ac:dyDescent="0.25">
      <c r="A108" s="78" t="s">
        <v>330</v>
      </c>
      <c r="B108" s="78" t="s">
        <v>315</v>
      </c>
      <c r="C108" s="80" t="str">
        <f>IF(F108="9_drop","Drop",IF(OR(E108="1_clear",E108="2_likely")*OR(F108="1_good",F108="2_fair",F108="3_distant",F108="4_lack_data"),"Predictor","Placebo"))</f>
        <v>Predictor</v>
      </c>
      <c r="D108" s="80" t="s">
        <v>4693</v>
      </c>
      <c r="E108" s="79" t="s">
        <v>4279</v>
      </c>
      <c r="F108" s="80" t="s">
        <v>4606</v>
      </c>
      <c r="G108" s="82" t="s">
        <v>4688</v>
      </c>
      <c r="H108" s="80" t="s">
        <v>4583</v>
      </c>
      <c r="I108" s="83">
        <v>-1</v>
      </c>
      <c r="J108" s="84" t="s">
        <v>2204</v>
      </c>
      <c r="K108" s="84">
        <v>4.24</v>
      </c>
      <c r="L108" s="85" t="s">
        <v>1126</v>
      </c>
      <c r="M108" s="85" t="s">
        <v>2204</v>
      </c>
      <c r="O108" s="85">
        <v>12</v>
      </c>
      <c r="P108" s="83">
        <v>6</v>
      </c>
      <c r="R108" s="80" t="s">
        <v>5253</v>
      </c>
    </row>
    <row r="109" spans="1:20" ht="45" x14ac:dyDescent="0.25">
      <c r="A109" s="78" t="s">
        <v>319</v>
      </c>
      <c r="B109" s="78" t="s">
        <v>315</v>
      </c>
      <c r="C109" s="80" t="str">
        <f>IF(F109="9_drop","Drop",IF(OR(E109="1_clear",E109="2_likely")*OR(F109="1_good",F109="2_fair",F109="3_distant",F109="4_lack_data"),"Predictor","Placebo"))</f>
        <v>Predictor</v>
      </c>
      <c r="D109" s="80" t="s">
        <v>4998</v>
      </c>
      <c r="E109" s="79" t="s">
        <v>4279</v>
      </c>
      <c r="F109" s="80" t="s">
        <v>4606</v>
      </c>
      <c r="G109" s="82" t="s">
        <v>4683</v>
      </c>
      <c r="H109" s="80" t="s">
        <v>4684</v>
      </c>
      <c r="I109" s="83">
        <v>-1</v>
      </c>
      <c r="J109" s="84" t="s">
        <v>2204</v>
      </c>
      <c r="K109" s="84">
        <v>4.3899999999999997</v>
      </c>
      <c r="L109" s="85" t="s">
        <v>1126</v>
      </c>
      <c r="M109" s="85" t="s">
        <v>2204</v>
      </c>
      <c r="O109" s="85">
        <v>12</v>
      </c>
      <c r="P109" s="83">
        <v>6</v>
      </c>
      <c r="R109" s="80" t="s">
        <v>4856</v>
      </c>
    </row>
    <row r="110" spans="1:20" ht="60" x14ac:dyDescent="0.25">
      <c r="A110" s="78" t="s">
        <v>332</v>
      </c>
      <c r="B110" s="78" t="s">
        <v>333</v>
      </c>
      <c r="C110" s="80" t="str">
        <f>IF(F110="9_drop","Drop",IF(OR(E110="1_clear",E110="2_likely")*OR(F110="1_good",F110="2_fair",F110="3_distant",F110="4_lack_data"),"Predictor","Placebo"))</f>
        <v>Predictor</v>
      </c>
      <c r="D110" s="80" t="s">
        <v>5067</v>
      </c>
      <c r="E110" s="79" t="s">
        <v>4279</v>
      </c>
      <c r="F110" s="80" t="s">
        <v>4605</v>
      </c>
      <c r="G110" s="82" t="s">
        <v>4724</v>
      </c>
      <c r="H110" s="80" t="s">
        <v>4684</v>
      </c>
      <c r="I110" s="83">
        <v>-1</v>
      </c>
      <c r="J110" s="84" t="s">
        <v>2204</v>
      </c>
      <c r="K110" s="84">
        <v>8.86</v>
      </c>
      <c r="L110" s="85" t="s">
        <v>1126</v>
      </c>
      <c r="M110" s="85" t="s">
        <v>2204</v>
      </c>
      <c r="O110" s="85">
        <v>12</v>
      </c>
      <c r="P110" s="83">
        <v>6</v>
      </c>
      <c r="Q110" s="86" t="s">
        <v>4556</v>
      </c>
      <c r="R110" s="80" t="s">
        <v>4741</v>
      </c>
    </row>
    <row r="111" spans="1:20" ht="30" x14ac:dyDescent="0.25">
      <c r="A111" s="78" t="s">
        <v>5193</v>
      </c>
      <c r="B111" s="78" t="s">
        <v>337</v>
      </c>
      <c r="C111" s="80" t="str">
        <f>IF(F111="9_drop","Drop",IF(OR(E111="1_clear",E111="2_likely")*OR(F111="1_good",F111="2_fair",F111="3_distant",F111="4_lack_data"),"Predictor","Placebo"))</f>
        <v>Predictor</v>
      </c>
      <c r="D111" s="80" t="s">
        <v>4999</v>
      </c>
      <c r="E111" s="79" t="s">
        <v>4279</v>
      </c>
      <c r="F111" s="80" t="s">
        <v>4605</v>
      </c>
      <c r="G111" s="82" t="s">
        <v>4725</v>
      </c>
      <c r="H111" s="80" t="s">
        <v>4581</v>
      </c>
      <c r="I111" s="83">
        <v>-1</v>
      </c>
      <c r="J111" s="84">
        <v>0.105</v>
      </c>
      <c r="K111" s="84">
        <v>3.29</v>
      </c>
      <c r="L111" s="85" t="s">
        <v>1126</v>
      </c>
      <c r="M111" s="85" t="e">
        <v>#N/A</v>
      </c>
      <c r="O111" s="85">
        <v>1</v>
      </c>
      <c r="P111" s="83">
        <v>12</v>
      </c>
      <c r="R111" s="80" t="s">
        <v>4726</v>
      </c>
    </row>
    <row r="112" spans="1:20" ht="60" x14ac:dyDescent="0.25">
      <c r="A112" s="78" t="s">
        <v>5195</v>
      </c>
      <c r="B112" s="78" t="s">
        <v>337</v>
      </c>
      <c r="C112" s="80" t="str">
        <f>IF(F112="9_drop","Drop",IF(OR(E112="1_clear",E112="2_likely")*OR(F112="1_good",F112="2_fair",F112="3_distant",F112="4_lack_data"),"Predictor","Placebo"))</f>
        <v>Predictor</v>
      </c>
      <c r="D112" s="80" t="s">
        <v>5249</v>
      </c>
      <c r="E112" s="79" t="s">
        <v>4280</v>
      </c>
      <c r="F112" s="80" t="s">
        <v>4607</v>
      </c>
      <c r="G112" s="82" t="s">
        <v>4694</v>
      </c>
      <c r="H112" s="80" t="s">
        <v>5121</v>
      </c>
      <c r="I112" s="83">
        <v>-1</v>
      </c>
      <c r="J112" s="84">
        <f>9/12</f>
        <v>0.75</v>
      </c>
      <c r="K112" s="84" t="s">
        <v>2204</v>
      </c>
      <c r="L112" s="85" t="s">
        <v>1126</v>
      </c>
      <c r="M112" s="85">
        <v>0.2</v>
      </c>
      <c r="O112" s="85">
        <v>12</v>
      </c>
      <c r="P112" s="83">
        <v>6</v>
      </c>
      <c r="R112" s="80" t="s">
        <v>5197</v>
      </c>
    </row>
    <row r="113" spans="1:20" ht="120" x14ac:dyDescent="0.25">
      <c r="A113" s="78" t="s">
        <v>343</v>
      </c>
      <c r="B113" s="78" t="s">
        <v>344</v>
      </c>
      <c r="C113" s="80" t="str">
        <f>IF(F113="9_drop","Drop",IF(OR(E113="1_clear",E113="2_likely")*OR(F113="1_good",F113="2_fair",F113="3_distant",F113="4_lack_data"),"Predictor","Placebo"))</f>
        <v>Predictor</v>
      </c>
      <c r="D113" s="80" t="s">
        <v>5000</v>
      </c>
      <c r="E113" s="79" t="s">
        <v>4280</v>
      </c>
      <c r="F113" s="80" t="s">
        <v>4606</v>
      </c>
      <c r="G113" s="82" t="s">
        <v>4807</v>
      </c>
      <c r="H113" s="80" t="s">
        <v>4808</v>
      </c>
      <c r="I113" s="83">
        <v>-1</v>
      </c>
      <c r="J113" s="84">
        <f>(3.5+0.7)/12</f>
        <v>0.35000000000000003</v>
      </c>
      <c r="K113" s="84" t="s">
        <v>2204</v>
      </c>
      <c r="L113" s="85" t="s">
        <v>1126</v>
      </c>
      <c r="M113" s="85">
        <v>0.2</v>
      </c>
      <c r="O113" s="85">
        <v>1</v>
      </c>
      <c r="P113" s="83">
        <v>6</v>
      </c>
      <c r="R113" s="80" t="s">
        <v>4817</v>
      </c>
    </row>
    <row r="114" spans="1:20" ht="45" x14ac:dyDescent="0.25">
      <c r="A114" s="78" t="s">
        <v>348</v>
      </c>
      <c r="B114" s="78" t="s">
        <v>349</v>
      </c>
      <c r="C114" s="80" t="str">
        <f>IF(F114="9_drop","Drop",IF(OR(E114="1_clear",E114="2_likely")*OR(F114="1_good",F114="2_fair",F114="3_distant",F114="4_lack_data"),"Predictor","Placebo"))</f>
        <v>Predictor</v>
      </c>
      <c r="D114" s="80" t="s">
        <v>5001</v>
      </c>
      <c r="E114" s="79" t="s">
        <v>4279</v>
      </c>
      <c r="F114" s="80" t="s">
        <v>4605</v>
      </c>
      <c r="G114" s="82" t="s">
        <v>4809</v>
      </c>
      <c r="H114" s="80" t="s">
        <v>4810</v>
      </c>
      <c r="I114" s="83">
        <v>-1</v>
      </c>
      <c r="J114" s="84">
        <v>0.5</v>
      </c>
      <c r="K114" s="84">
        <f>0.5/2.61*SQRT(520)</f>
        <v>4.3684882187706435</v>
      </c>
      <c r="L114" s="85" t="s">
        <v>915</v>
      </c>
      <c r="M114" s="85">
        <v>0.2</v>
      </c>
      <c r="O114" s="85">
        <v>1</v>
      </c>
      <c r="P114" s="83">
        <v>6</v>
      </c>
      <c r="R114" s="80" t="s">
        <v>4960</v>
      </c>
    </row>
    <row r="115" spans="1:20" x14ac:dyDescent="0.25">
      <c r="A115" s="78" t="s">
        <v>352</v>
      </c>
      <c r="B115" s="78" t="s">
        <v>5288</v>
      </c>
      <c r="C115" s="80" t="str">
        <f>IF(F115="9_drop","Drop",IF(OR(E115="1_clear",E115="2_likely")*OR(F115="1_good",F115="2_fair",F115="3_distant",F115="4_lack_data"),"Predictor","Placebo"))</f>
        <v>Predictor</v>
      </c>
      <c r="D115" s="80" t="s">
        <v>5002</v>
      </c>
      <c r="E115" s="79" t="s">
        <v>4279</v>
      </c>
      <c r="F115" s="80" t="s">
        <v>4605</v>
      </c>
      <c r="G115" s="82" t="s">
        <v>4811</v>
      </c>
      <c r="H115" s="80" t="s">
        <v>4523</v>
      </c>
      <c r="I115" s="83">
        <v>1</v>
      </c>
      <c r="J115" s="84">
        <f>15.3/12</f>
        <v>1.2750000000000001</v>
      </c>
      <c r="K115" s="84">
        <v>2.77</v>
      </c>
      <c r="L115" s="85" t="s">
        <v>1126</v>
      </c>
      <c r="M115" s="85">
        <v>0.2</v>
      </c>
      <c r="O115" s="85">
        <v>12</v>
      </c>
      <c r="P115" s="83">
        <v>6</v>
      </c>
    </row>
    <row r="116" spans="1:20" x14ac:dyDescent="0.25">
      <c r="A116" s="78" t="s">
        <v>3091</v>
      </c>
      <c r="B116" s="78" t="s">
        <v>5288</v>
      </c>
      <c r="C116" s="80" t="str">
        <f>IF(F116="9_drop","Drop",IF(OR(E116="1_clear",E116="2_likely")*OR(F116="1_good",F116="2_fair",F116="3_distant",F116="4_lack_data"),"Predictor","Placebo"))</f>
        <v>Placebo</v>
      </c>
      <c r="D116" s="80" t="s">
        <v>4510</v>
      </c>
      <c r="E116" s="79" t="s">
        <v>5361</v>
      </c>
      <c r="F116" s="80" t="s">
        <v>2204</v>
      </c>
      <c r="G116" s="82" t="s">
        <v>2204</v>
      </c>
      <c r="H116" s="82" t="s">
        <v>2204</v>
      </c>
      <c r="I116" s="79" t="s">
        <v>2204</v>
      </c>
      <c r="J116" s="92" t="s">
        <v>2204</v>
      </c>
      <c r="K116" s="92" t="s">
        <v>2204</v>
      </c>
      <c r="L116" s="79" t="s">
        <v>2204</v>
      </c>
      <c r="M116" s="79" t="s">
        <v>2204</v>
      </c>
      <c r="N116" s="79" t="s">
        <v>2204</v>
      </c>
      <c r="O116" s="79" t="s">
        <v>2204</v>
      </c>
      <c r="P116" s="79" t="s">
        <v>2204</v>
      </c>
      <c r="Q116" s="79" t="s">
        <v>2204</v>
      </c>
      <c r="S116" s="88"/>
      <c r="T116" s="88"/>
    </row>
    <row r="117" spans="1:20" ht="45" x14ac:dyDescent="0.25">
      <c r="A117" s="78" t="s">
        <v>356</v>
      </c>
      <c r="B117" s="78" t="s">
        <v>357</v>
      </c>
      <c r="C117" s="80" t="str">
        <f>IF(F117="9_drop","Drop",IF(OR(E117="1_clear",E117="2_likely")*OR(F117="1_good",F117="2_fair",F117="3_distant",F117="4_lack_data"),"Predictor","Placebo"))</f>
        <v>Predictor</v>
      </c>
      <c r="D117" s="80" t="s">
        <v>5003</v>
      </c>
      <c r="E117" s="79" t="s">
        <v>4279</v>
      </c>
      <c r="F117" s="80" t="s">
        <v>4606</v>
      </c>
      <c r="G117" s="82" t="s">
        <v>4812</v>
      </c>
      <c r="H117" s="89" t="s">
        <v>4813</v>
      </c>
      <c r="I117" s="83">
        <v>-1</v>
      </c>
      <c r="J117" s="84">
        <f>2.73/6</f>
        <v>0.45500000000000002</v>
      </c>
      <c r="K117" s="84">
        <v>3.61</v>
      </c>
      <c r="L117" s="85" t="s">
        <v>1126</v>
      </c>
      <c r="M117" s="85" t="e">
        <v>#N/A</v>
      </c>
      <c r="O117" s="85">
        <v>1</v>
      </c>
      <c r="P117" s="83">
        <v>12</v>
      </c>
      <c r="R117" s="80" t="s">
        <v>4936</v>
      </c>
    </row>
    <row r="118" spans="1:20" ht="60" x14ac:dyDescent="0.25">
      <c r="A118" s="78" t="s">
        <v>359</v>
      </c>
      <c r="B118" s="78" t="s">
        <v>360</v>
      </c>
      <c r="C118" s="80" t="str">
        <f>IF(F118="9_drop","Drop",IF(OR(E118="1_clear",E118="2_likely")*OR(F118="1_good",F118="2_fair",F118="3_distant",F118="4_lack_data"),"Predictor","Placebo"))</f>
        <v>Predictor</v>
      </c>
      <c r="D118" s="80" t="s">
        <v>4926</v>
      </c>
      <c r="E118" s="79" t="s">
        <v>4279</v>
      </c>
      <c r="F118" s="80" t="s">
        <v>4605</v>
      </c>
      <c r="G118" s="80" t="s">
        <v>4814</v>
      </c>
      <c r="H118" s="80" t="s">
        <v>4815</v>
      </c>
      <c r="I118" s="83">
        <v>-1</v>
      </c>
      <c r="J118" s="84">
        <v>1.17</v>
      </c>
      <c r="K118" s="84">
        <v>3.36</v>
      </c>
      <c r="L118" s="85" t="s">
        <v>1126</v>
      </c>
      <c r="M118" s="85" t="s">
        <v>2204</v>
      </c>
      <c r="O118" s="85">
        <v>1</v>
      </c>
      <c r="P118" s="83">
        <v>6</v>
      </c>
      <c r="Q118" s="86" t="s">
        <v>4555</v>
      </c>
      <c r="R118" s="80" t="s">
        <v>4920</v>
      </c>
    </row>
    <row r="119" spans="1:20" x14ac:dyDescent="0.25">
      <c r="A119" s="78" t="s">
        <v>3112</v>
      </c>
      <c r="B119" s="78" t="s">
        <v>360</v>
      </c>
      <c r="C119" s="80" t="str">
        <f>IF(F119="9_drop","Drop",IF(OR(E119="1_clear",E119="2_likely")*OR(F119="1_good",F119="2_fair",F119="3_distant",F119="4_lack_data"),"Predictor","Placebo"))</f>
        <v>Placebo</v>
      </c>
      <c r="D119" s="80" t="s">
        <v>4510</v>
      </c>
      <c r="E119" s="79" t="s">
        <v>5361</v>
      </c>
      <c r="F119" s="80" t="s">
        <v>2204</v>
      </c>
      <c r="G119" s="82" t="s">
        <v>2204</v>
      </c>
      <c r="H119" s="82" t="s">
        <v>2204</v>
      </c>
      <c r="I119" s="79" t="s">
        <v>2204</v>
      </c>
      <c r="J119" s="92" t="s">
        <v>2204</v>
      </c>
      <c r="K119" s="92" t="s">
        <v>2204</v>
      </c>
      <c r="L119" s="79" t="s">
        <v>2204</v>
      </c>
      <c r="M119" s="79" t="s">
        <v>2204</v>
      </c>
      <c r="N119" s="79" t="s">
        <v>2204</v>
      </c>
      <c r="O119" s="79" t="s">
        <v>2204</v>
      </c>
      <c r="P119" s="79" t="s">
        <v>2204</v>
      </c>
      <c r="Q119" s="79" t="s">
        <v>2204</v>
      </c>
    </row>
    <row r="120" spans="1:20" ht="105" x14ac:dyDescent="0.25">
      <c r="A120" s="78" t="s">
        <v>365</v>
      </c>
      <c r="B120" s="78" t="s">
        <v>360</v>
      </c>
      <c r="C120" s="80" t="str">
        <f>IF(F120="9_drop","Drop",IF(OR(E120="1_clear",E120="2_likely")*OR(F120="1_good",F120="2_fair",F120="3_distant",F120="4_lack_data"),"Predictor","Placebo"))</f>
        <v>Placebo</v>
      </c>
      <c r="D120" s="80" t="s">
        <v>4925</v>
      </c>
      <c r="E120" s="79" t="s">
        <v>4282</v>
      </c>
      <c r="F120" s="80" t="s">
        <v>4605</v>
      </c>
      <c r="G120" s="82" t="s">
        <v>4562</v>
      </c>
      <c r="H120" s="80" t="s">
        <v>4684</v>
      </c>
      <c r="I120" s="83">
        <v>-1</v>
      </c>
      <c r="J120" s="84" t="s">
        <v>2204</v>
      </c>
      <c r="K120" s="84">
        <v>1.59</v>
      </c>
      <c r="L120" s="85" t="s">
        <v>1126</v>
      </c>
      <c r="M120" s="85" t="s">
        <v>2204</v>
      </c>
      <c r="O120" s="85">
        <v>1</v>
      </c>
      <c r="P120" s="83">
        <v>6</v>
      </c>
      <c r="Q120" s="86" t="s">
        <v>4556</v>
      </c>
      <c r="R120" s="80" t="s">
        <v>4927</v>
      </c>
    </row>
    <row r="121" spans="1:20" x14ac:dyDescent="0.25">
      <c r="A121" s="78" t="s">
        <v>3102</v>
      </c>
      <c r="B121" s="78" t="s">
        <v>360</v>
      </c>
      <c r="C121" s="80" t="str">
        <f>IF(F121="9_drop","Drop",IF(OR(E121="1_clear",E121="2_likely")*OR(F121="1_good",F121="2_fair",F121="3_distant",F121="4_lack_data"),"Predictor","Placebo"))</f>
        <v>Placebo</v>
      </c>
      <c r="D121" s="80" t="s">
        <v>4510</v>
      </c>
      <c r="E121" s="79" t="s">
        <v>5361</v>
      </c>
      <c r="F121" s="80" t="s">
        <v>2204</v>
      </c>
      <c r="G121" s="82" t="s">
        <v>2204</v>
      </c>
      <c r="H121" s="82" t="s">
        <v>2204</v>
      </c>
      <c r="I121" s="79" t="s">
        <v>2204</v>
      </c>
      <c r="J121" s="92" t="s">
        <v>2204</v>
      </c>
      <c r="K121" s="92" t="s">
        <v>2204</v>
      </c>
      <c r="L121" s="79" t="s">
        <v>2204</v>
      </c>
      <c r="M121" s="79" t="s">
        <v>2204</v>
      </c>
      <c r="N121" s="79" t="s">
        <v>2204</v>
      </c>
      <c r="O121" s="79" t="s">
        <v>2204</v>
      </c>
      <c r="P121" s="79" t="s">
        <v>2204</v>
      </c>
      <c r="Q121" s="79" t="s">
        <v>2204</v>
      </c>
    </row>
    <row r="122" spans="1:20" ht="60" x14ac:dyDescent="0.25">
      <c r="A122" s="78" t="s">
        <v>370</v>
      </c>
      <c r="B122" s="78" t="s">
        <v>371</v>
      </c>
      <c r="C122" s="80" t="str">
        <f>IF(F122="9_drop","Drop",IF(OR(E122="1_clear",E122="2_likely")*OR(F122="1_good",F122="2_fair",F122="3_distant",F122="4_lack_data"),"Predictor","Placebo"))</f>
        <v>Predictor</v>
      </c>
      <c r="D122" s="96" t="s">
        <v>5310</v>
      </c>
      <c r="E122" s="79" t="s">
        <v>4279</v>
      </c>
      <c r="F122" s="80" t="s">
        <v>5250</v>
      </c>
      <c r="G122" s="82" t="s">
        <v>4841</v>
      </c>
      <c r="H122" s="89" t="s">
        <v>5144</v>
      </c>
      <c r="I122" s="83">
        <v>-1</v>
      </c>
      <c r="J122" s="84">
        <f>3.95/3</f>
        <v>1.3166666666666667</v>
      </c>
      <c r="K122" s="84">
        <v>11.04</v>
      </c>
      <c r="L122" s="85" t="s">
        <v>1126</v>
      </c>
      <c r="M122" s="85" t="e">
        <v>#N/A</v>
      </c>
      <c r="O122" s="85">
        <v>1</v>
      </c>
      <c r="P122" s="83">
        <v>12</v>
      </c>
      <c r="R122" s="80" t="s">
        <v>5251</v>
      </c>
    </row>
    <row r="123" spans="1:20" x14ac:dyDescent="0.25">
      <c r="A123" s="78" t="s">
        <v>373</v>
      </c>
      <c r="B123" s="78" t="s">
        <v>374</v>
      </c>
      <c r="C123" s="80" t="str">
        <f>IF(F123="9_drop","Drop",IF(OR(E123="1_clear",E123="2_likely")*OR(F123="1_good",F123="2_fair",F123="3_distant",F123="4_lack_data"),"Predictor","Placebo"))</f>
        <v>Predictor</v>
      </c>
      <c r="D123" s="80" t="s">
        <v>4738</v>
      </c>
      <c r="E123" s="79" t="s">
        <v>4279</v>
      </c>
      <c r="F123" s="80" t="s">
        <v>4605</v>
      </c>
      <c r="G123" s="82" t="s">
        <v>4712</v>
      </c>
      <c r="H123" s="80" t="s">
        <v>4523</v>
      </c>
      <c r="I123" s="83">
        <v>-1</v>
      </c>
      <c r="J123" s="84">
        <v>0.79</v>
      </c>
      <c r="K123" s="84">
        <v>2.88</v>
      </c>
      <c r="L123" s="85" t="s">
        <v>1126</v>
      </c>
      <c r="M123" s="85">
        <v>0.2</v>
      </c>
      <c r="O123" s="85">
        <v>1</v>
      </c>
      <c r="P123" s="83">
        <v>6</v>
      </c>
    </row>
    <row r="124" spans="1:20" ht="30" x14ac:dyDescent="0.25">
      <c r="A124" s="78" t="s">
        <v>378</v>
      </c>
      <c r="B124" s="78" t="s">
        <v>379</v>
      </c>
      <c r="C124" s="80" t="str">
        <f>IF(F124="9_drop","Drop",IF(OR(E124="1_clear",E124="2_likely")*OR(F124="1_good",F124="2_fair",F124="3_distant",F124="4_lack_data"),"Predictor","Placebo"))</f>
        <v>Placebo</v>
      </c>
      <c r="D124" s="80" t="s">
        <v>4816</v>
      </c>
      <c r="E124" s="79" t="s">
        <v>5361</v>
      </c>
      <c r="F124" s="80" t="s">
        <v>2204</v>
      </c>
      <c r="G124" s="80" t="s">
        <v>2204</v>
      </c>
      <c r="H124" s="80" t="s">
        <v>2204</v>
      </c>
      <c r="I124" s="79" t="s">
        <v>2204</v>
      </c>
      <c r="J124" s="92" t="s">
        <v>2204</v>
      </c>
      <c r="K124" s="92" t="s">
        <v>2204</v>
      </c>
      <c r="L124" s="79" t="s">
        <v>2204</v>
      </c>
      <c r="M124" s="79" t="s">
        <v>2204</v>
      </c>
      <c r="N124" s="79" t="s">
        <v>2204</v>
      </c>
      <c r="O124" s="79" t="s">
        <v>2204</v>
      </c>
      <c r="P124" s="79" t="s">
        <v>2204</v>
      </c>
      <c r="Q124" s="79" t="s">
        <v>2204</v>
      </c>
      <c r="R124" s="80" t="s">
        <v>4483</v>
      </c>
    </row>
    <row r="125" spans="1:20" ht="60" x14ac:dyDescent="0.25">
      <c r="A125" s="78" t="s">
        <v>381</v>
      </c>
      <c r="B125" s="78" t="s">
        <v>382</v>
      </c>
      <c r="C125" s="80" t="str">
        <f>IF(F125="9_drop","Drop",IF(OR(E125="1_clear",E125="2_likely")*OR(F125="1_good",F125="2_fair",F125="3_distant",F125="4_lack_data"),"Predictor","Placebo"))</f>
        <v>Predictor</v>
      </c>
      <c r="D125" s="80" t="s">
        <v>5004</v>
      </c>
      <c r="E125" s="79" t="s">
        <v>4279</v>
      </c>
      <c r="F125" s="80" t="s">
        <v>4605</v>
      </c>
      <c r="G125" s="82" t="s">
        <v>4843</v>
      </c>
      <c r="H125" s="80" t="s">
        <v>4583</v>
      </c>
      <c r="I125" s="83">
        <v>-1</v>
      </c>
      <c r="J125" s="84" t="s">
        <v>2204</v>
      </c>
      <c r="K125" s="84">
        <v>6.78</v>
      </c>
      <c r="L125" s="85" t="s">
        <v>1126</v>
      </c>
      <c r="M125" s="85" t="s">
        <v>2204</v>
      </c>
      <c r="O125" s="85">
        <v>12</v>
      </c>
      <c r="P125" s="83">
        <v>6</v>
      </c>
      <c r="R125" s="80" t="s">
        <v>4842</v>
      </c>
    </row>
    <row r="126" spans="1:20" ht="60" x14ac:dyDescent="0.25">
      <c r="A126" s="78" t="s">
        <v>385</v>
      </c>
      <c r="B126" s="78" t="s">
        <v>386</v>
      </c>
      <c r="C126" s="80" t="str">
        <f>IF(F126="9_drop","Drop",IF(OR(E126="1_clear",E126="2_likely")*OR(F126="1_good",F126="2_fair",F126="3_distant",F126="4_lack_data"),"Predictor","Placebo"))</f>
        <v>Predictor</v>
      </c>
      <c r="D126" s="98" t="s">
        <v>4713</v>
      </c>
      <c r="E126" s="79" t="s">
        <v>4280</v>
      </c>
      <c r="F126" s="80" t="s">
        <v>4605</v>
      </c>
      <c r="G126" s="99" t="s">
        <v>5320</v>
      </c>
      <c r="H126" s="98" t="s">
        <v>4583</v>
      </c>
      <c r="I126" s="83">
        <v>1</v>
      </c>
      <c r="J126" s="100" t="s">
        <v>2204</v>
      </c>
      <c r="K126" s="84">
        <v>2.496</v>
      </c>
      <c r="L126" s="85" t="s">
        <v>1126</v>
      </c>
      <c r="M126" s="85">
        <v>0.2</v>
      </c>
      <c r="O126" s="85">
        <v>1</v>
      </c>
      <c r="P126" s="83">
        <v>6</v>
      </c>
      <c r="R126" s="98" t="s">
        <v>5333</v>
      </c>
    </row>
    <row r="127" spans="1:20" ht="45" x14ac:dyDescent="0.25">
      <c r="A127" s="78" t="s">
        <v>389</v>
      </c>
      <c r="B127" s="78" t="s">
        <v>390</v>
      </c>
      <c r="C127" s="80" t="str">
        <f>IF(F127="9_drop","Drop",IF(OR(E127="1_clear",E127="2_likely")*OR(F127="1_good",F127="2_fair",F127="3_distant",F127="4_lack_data"),"Predictor","Placebo"))</f>
        <v>Predictor</v>
      </c>
      <c r="D127" s="80" t="s">
        <v>5005</v>
      </c>
      <c r="E127" s="79" t="s">
        <v>4279</v>
      </c>
      <c r="F127" s="80" t="s">
        <v>4605</v>
      </c>
      <c r="G127" s="82" t="s">
        <v>4844</v>
      </c>
      <c r="H127" s="80" t="s">
        <v>4845</v>
      </c>
      <c r="I127" s="83">
        <v>1</v>
      </c>
      <c r="J127" s="84">
        <v>0.29399999999999998</v>
      </c>
      <c r="K127" s="84">
        <f>_xlfn.NORM.INV(1-0.0004/2,0,1)</f>
        <v>3.5400837992061742</v>
      </c>
      <c r="L127" s="85" t="s">
        <v>1126</v>
      </c>
      <c r="M127" s="85" t="e">
        <v>#N/A</v>
      </c>
      <c r="O127" s="85">
        <v>1</v>
      </c>
      <c r="P127" s="83">
        <v>6</v>
      </c>
      <c r="R127" s="80" t="s">
        <v>4846</v>
      </c>
    </row>
    <row r="128" spans="1:20" ht="30" x14ac:dyDescent="0.25">
      <c r="A128" s="78" t="s">
        <v>393</v>
      </c>
      <c r="B128" s="78" t="s">
        <v>394</v>
      </c>
      <c r="C128" s="80" t="str">
        <f>IF(F128="9_drop","Drop",IF(OR(E128="1_clear",E128="2_likely")*OR(F128="1_good",F128="2_fair",F128="3_distant",F128="4_lack_data"),"Predictor","Placebo"))</f>
        <v>Predictor</v>
      </c>
      <c r="D128" s="80" t="s">
        <v>4738</v>
      </c>
      <c r="E128" s="79" t="s">
        <v>4279</v>
      </c>
      <c r="F128" s="80" t="s">
        <v>4605</v>
      </c>
      <c r="G128" s="82" t="s">
        <v>4847</v>
      </c>
      <c r="H128" s="80" t="s">
        <v>4848</v>
      </c>
      <c r="I128" s="83">
        <v>1</v>
      </c>
      <c r="J128" s="84">
        <f>4.63/12</f>
        <v>0.38583333333333331</v>
      </c>
      <c r="K128" s="84">
        <v>2.85</v>
      </c>
      <c r="L128" s="85" t="s">
        <v>915</v>
      </c>
      <c r="M128" s="85">
        <v>0.2</v>
      </c>
      <c r="O128" s="85">
        <v>1</v>
      </c>
      <c r="P128" s="83">
        <v>6</v>
      </c>
      <c r="R128" s="80" t="s">
        <v>4818</v>
      </c>
    </row>
    <row r="129" spans="1:18" x14ac:dyDescent="0.25">
      <c r="A129" s="78" t="s">
        <v>4466</v>
      </c>
      <c r="B129" s="78" t="s">
        <v>394</v>
      </c>
      <c r="C129" s="80" t="str">
        <f>IF(F129="9_drop","Drop",IF(OR(E129="1_clear",E129="2_likely")*OR(F129="1_good",F129="2_fair",F129="3_distant",F129="4_lack_data"),"Predictor","Placebo"))</f>
        <v>Placebo</v>
      </c>
      <c r="D129" s="80" t="s">
        <v>4510</v>
      </c>
      <c r="E129" s="79" t="s">
        <v>5361</v>
      </c>
      <c r="F129" s="80" t="s">
        <v>2204</v>
      </c>
      <c r="G129" s="82" t="s">
        <v>2204</v>
      </c>
      <c r="H129" s="82" t="s">
        <v>2204</v>
      </c>
      <c r="I129" s="79" t="s">
        <v>2204</v>
      </c>
      <c r="J129" s="92" t="s">
        <v>2204</v>
      </c>
      <c r="K129" s="92" t="s">
        <v>2204</v>
      </c>
      <c r="L129" s="79" t="s">
        <v>2204</v>
      </c>
      <c r="M129" s="79" t="s">
        <v>2204</v>
      </c>
      <c r="N129" s="79" t="s">
        <v>2204</v>
      </c>
      <c r="O129" s="79" t="s">
        <v>2204</v>
      </c>
      <c r="P129" s="79" t="s">
        <v>2204</v>
      </c>
      <c r="Q129" s="79" t="s">
        <v>2204</v>
      </c>
      <c r="R129" s="80" t="s">
        <v>4849</v>
      </c>
    </row>
    <row r="130" spans="1:18" ht="45" x14ac:dyDescent="0.25">
      <c r="A130" s="78" t="s">
        <v>402</v>
      </c>
      <c r="B130" s="78" t="s">
        <v>400</v>
      </c>
      <c r="C130" s="80" t="str">
        <f>IF(F130="9_drop","Drop",IF(OR(E130="1_clear",E130="2_likely")*OR(F130="1_good",F130="2_fair",F130="3_distant",F130="4_lack_data"),"Predictor","Placebo"))</f>
        <v>Placebo</v>
      </c>
      <c r="D130" s="105" t="s">
        <v>5347</v>
      </c>
      <c r="E130" s="79" t="s">
        <v>5361</v>
      </c>
      <c r="F130" s="80" t="s">
        <v>4605</v>
      </c>
      <c r="G130" s="82" t="s">
        <v>4727</v>
      </c>
      <c r="H130" s="80" t="s">
        <v>4728</v>
      </c>
      <c r="I130" s="83">
        <v>1</v>
      </c>
      <c r="J130" s="84">
        <f>(7.6-0.8)/12</f>
        <v>0.56666666666666665</v>
      </c>
      <c r="K130" s="84" t="s">
        <v>2204</v>
      </c>
      <c r="L130" s="85" t="s">
        <v>1126</v>
      </c>
      <c r="M130" s="85">
        <v>0.5</v>
      </c>
      <c r="O130" s="85">
        <v>1</v>
      </c>
      <c r="P130" s="83">
        <v>12</v>
      </c>
      <c r="R130" s="80" t="s">
        <v>4729</v>
      </c>
    </row>
    <row r="131" spans="1:18" ht="30" x14ac:dyDescent="0.25">
      <c r="A131" s="78" t="s">
        <v>399</v>
      </c>
      <c r="B131" s="78" t="s">
        <v>400</v>
      </c>
      <c r="C131" s="80" t="str">
        <f>IF(F131="9_drop","Drop",IF(OR(E131="1_clear",E131="2_likely")*OR(F131="1_good",F131="2_fair",F131="3_distant",F131="4_lack_data"),"Predictor","Placebo"))</f>
        <v>Predictor</v>
      </c>
      <c r="D131" s="105" t="s">
        <v>5357</v>
      </c>
      <c r="E131" s="79" t="s">
        <v>4279</v>
      </c>
      <c r="F131" s="98" t="s">
        <v>4606</v>
      </c>
      <c r="G131" s="82" t="s">
        <v>4663</v>
      </c>
      <c r="H131" s="80" t="s">
        <v>4637</v>
      </c>
      <c r="I131" s="83">
        <v>1</v>
      </c>
      <c r="J131" s="84">
        <f>17.6/12</f>
        <v>1.4666666666666668</v>
      </c>
      <c r="K131" s="84">
        <v>4.99</v>
      </c>
      <c r="L131" s="85" t="s">
        <v>1126</v>
      </c>
      <c r="M131" s="85">
        <v>0.1</v>
      </c>
      <c r="O131" s="85">
        <v>12</v>
      </c>
      <c r="P131" s="83">
        <v>3</v>
      </c>
      <c r="Q131" s="86" t="s">
        <v>4552</v>
      </c>
      <c r="R131" s="101" t="s">
        <v>5346</v>
      </c>
    </row>
    <row r="132" spans="1:18" ht="30" x14ac:dyDescent="0.25">
      <c r="A132" s="78" t="s">
        <v>404</v>
      </c>
      <c r="B132" s="78" t="s">
        <v>405</v>
      </c>
      <c r="C132" s="80" t="str">
        <f>IF(F132="9_drop","Drop",IF(OR(E132="1_clear",E132="2_likely")*OR(F132="1_good",F132="2_fair",F132="3_distant",F132="4_lack_data"),"Predictor","Placebo"))</f>
        <v>Predictor</v>
      </c>
      <c r="D132" s="80" t="s">
        <v>5006</v>
      </c>
      <c r="E132" s="79" t="s">
        <v>4280</v>
      </c>
      <c r="F132" s="80" t="s">
        <v>4605</v>
      </c>
      <c r="G132" s="82" t="s">
        <v>4851</v>
      </c>
      <c r="H132" s="80" t="s">
        <v>4852</v>
      </c>
      <c r="I132" s="83">
        <v>1</v>
      </c>
      <c r="J132" s="84">
        <f>0.45+0.16</f>
        <v>0.61</v>
      </c>
      <c r="K132" s="84" t="s">
        <v>2204</v>
      </c>
      <c r="L132" s="85" t="s">
        <v>1126</v>
      </c>
      <c r="M132" s="85">
        <v>0.1</v>
      </c>
      <c r="O132" s="85">
        <v>1</v>
      </c>
      <c r="P132" s="83">
        <v>6</v>
      </c>
      <c r="Q132" s="86" t="s">
        <v>4555</v>
      </c>
      <c r="R132" s="80" t="s">
        <v>4853</v>
      </c>
    </row>
    <row r="133" spans="1:18" x14ac:dyDescent="0.25">
      <c r="A133" s="78" t="s">
        <v>409</v>
      </c>
      <c r="B133" s="78" t="s">
        <v>410</v>
      </c>
      <c r="C133" s="80" t="str">
        <f>IF(F133="9_drop","Drop",IF(OR(E133="1_clear",E133="2_likely")*OR(F133="1_good",F133="2_fair",F133="3_distant",F133="4_lack_data"),"Predictor","Placebo"))</f>
        <v>Predictor</v>
      </c>
      <c r="D133" s="80" t="s">
        <v>5007</v>
      </c>
      <c r="E133" s="79" t="s">
        <v>4279</v>
      </c>
      <c r="F133" s="80" t="s">
        <v>4605</v>
      </c>
      <c r="G133" s="82" t="s">
        <v>4854</v>
      </c>
      <c r="H133" s="80" t="s">
        <v>4684</v>
      </c>
      <c r="I133" s="83">
        <v>1</v>
      </c>
      <c r="J133" s="84" t="s">
        <v>2204</v>
      </c>
      <c r="K133" s="84">
        <v>5.69</v>
      </c>
      <c r="L133" s="85" t="s">
        <v>1126</v>
      </c>
      <c r="M133" s="85" t="s">
        <v>2204</v>
      </c>
      <c r="O133" s="85">
        <v>12</v>
      </c>
      <c r="P133" s="83">
        <v>6</v>
      </c>
    </row>
    <row r="134" spans="1:18" x14ac:dyDescent="0.25">
      <c r="A134" s="78" t="s">
        <v>3085</v>
      </c>
      <c r="B134" s="78" t="s">
        <v>410</v>
      </c>
      <c r="C134" s="80" t="str">
        <f>IF(F134="9_drop","Drop",IF(OR(E134="1_clear",E134="2_likely")*OR(F134="1_good",F134="2_fair",F134="3_distant",F134="4_lack_data"),"Predictor","Placebo"))</f>
        <v>Placebo</v>
      </c>
      <c r="D134" s="80" t="s">
        <v>4510</v>
      </c>
      <c r="E134" s="79" t="s">
        <v>5361</v>
      </c>
      <c r="F134" s="80" t="s">
        <v>2204</v>
      </c>
      <c r="G134" s="82" t="s">
        <v>2204</v>
      </c>
      <c r="H134" s="82" t="s">
        <v>2204</v>
      </c>
      <c r="I134" s="79" t="s">
        <v>2204</v>
      </c>
      <c r="J134" s="92" t="s">
        <v>2204</v>
      </c>
      <c r="K134" s="92" t="s">
        <v>2204</v>
      </c>
      <c r="L134" s="79" t="s">
        <v>2204</v>
      </c>
      <c r="M134" s="79" t="s">
        <v>2204</v>
      </c>
      <c r="N134" s="79" t="s">
        <v>2204</v>
      </c>
      <c r="O134" s="79" t="s">
        <v>2204</v>
      </c>
      <c r="P134" s="79" t="s">
        <v>2204</v>
      </c>
      <c r="Q134" s="79" t="s">
        <v>2204</v>
      </c>
    </row>
    <row r="135" spans="1:18" x14ac:dyDescent="0.25">
      <c r="A135" s="78" t="s">
        <v>3130</v>
      </c>
      <c r="B135" s="78" t="s">
        <v>410</v>
      </c>
      <c r="C135" s="80" t="str">
        <f>IF(F135="9_drop","Drop",IF(OR(E135="1_clear",E135="2_likely")*OR(F135="1_good",F135="2_fair",F135="3_distant",F135="4_lack_data"),"Predictor","Placebo"))</f>
        <v>Predictor</v>
      </c>
      <c r="D135" s="80" t="s">
        <v>5244</v>
      </c>
      <c r="E135" s="79" t="s">
        <v>4279</v>
      </c>
      <c r="F135" s="80" t="s">
        <v>4605</v>
      </c>
      <c r="G135" s="82" t="s">
        <v>4912</v>
      </c>
      <c r="H135" s="80" t="s">
        <v>4684</v>
      </c>
      <c r="I135" s="83">
        <v>1</v>
      </c>
      <c r="J135" s="84">
        <v>0.5</v>
      </c>
      <c r="K135" s="84">
        <v>5.71</v>
      </c>
      <c r="L135" s="85" t="s">
        <v>1126</v>
      </c>
      <c r="M135" s="85" t="s">
        <v>2204</v>
      </c>
      <c r="O135" s="85">
        <v>12</v>
      </c>
      <c r="P135" s="83">
        <v>6</v>
      </c>
    </row>
    <row r="136" spans="1:18" x14ac:dyDescent="0.25">
      <c r="A136" s="78" t="s">
        <v>414</v>
      </c>
      <c r="B136" s="78" t="s">
        <v>410</v>
      </c>
      <c r="C136" s="80" t="str">
        <f>IF(F136="9_drop","Drop",IF(OR(E136="1_clear",E136="2_likely")*OR(F136="1_good",F136="2_fair",F136="3_distant",F136="4_lack_data"),"Predictor","Placebo"))</f>
        <v>Predictor</v>
      </c>
      <c r="D136" s="80" t="s">
        <v>5008</v>
      </c>
      <c r="E136" s="79" t="s">
        <v>4279</v>
      </c>
      <c r="F136" s="80" t="s">
        <v>4605</v>
      </c>
      <c r="G136" s="82" t="s">
        <v>4855</v>
      </c>
      <c r="H136" s="80" t="s">
        <v>4583</v>
      </c>
      <c r="I136" s="83">
        <v>-1</v>
      </c>
      <c r="J136" s="84" t="s">
        <v>2204</v>
      </c>
      <c r="K136" s="84">
        <v>5.34</v>
      </c>
      <c r="L136" s="85" t="s">
        <v>1126</v>
      </c>
      <c r="M136" s="85" t="s">
        <v>2204</v>
      </c>
      <c r="O136" s="85">
        <v>12</v>
      </c>
      <c r="P136" s="83">
        <v>6</v>
      </c>
    </row>
    <row r="137" spans="1:18" x14ac:dyDescent="0.25">
      <c r="A137" s="78" t="s">
        <v>417</v>
      </c>
      <c r="B137" s="78" t="s">
        <v>410</v>
      </c>
      <c r="C137" s="80" t="str">
        <f>IF(F137="9_drop","Drop",IF(OR(E137="1_clear",E137="2_likely")*OR(F137="1_good",F137="2_fair",F137="3_distant",F137="4_lack_data"),"Predictor","Placebo"))</f>
        <v>Placebo</v>
      </c>
      <c r="D137" s="80" t="s">
        <v>4510</v>
      </c>
      <c r="E137" s="79" t="s">
        <v>5361</v>
      </c>
      <c r="F137" s="80" t="s">
        <v>2204</v>
      </c>
      <c r="G137" s="82" t="s">
        <v>2204</v>
      </c>
      <c r="H137" s="82" t="s">
        <v>2204</v>
      </c>
      <c r="I137" s="79" t="s">
        <v>2204</v>
      </c>
      <c r="J137" s="92" t="s">
        <v>2204</v>
      </c>
      <c r="K137" s="92" t="s">
        <v>2204</v>
      </c>
      <c r="L137" s="79" t="s">
        <v>2204</v>
      </c>
      <c r="M137" s="79" t="s">
        <v>2204</v>
      </c>
      <c r="N137" s="79" t="s">
        <v>2204</v>
      </c>
      <c r="O137" s="79" t="s">
        <v>2204</v>
      </c>
      <c r="P137" s="79" t="s">
        <v>2204</v>
      </c>
      <c r="Q137" s="79" t="s">
        <v>2204</v>
      </c>
    </row>
    <row r="138" spans="1:18" x14ac:dyDescent="0.25">
      <c r="A138" s="78" t="s">
        <v>419</v>
      </c>
      <c r="B138" s="78" t="s">
        <v>410</v>
      </c>
      <c r="C138" s="80" t="str">
        <f>IF(F138="9_drop","Drop",IF(OR(E138="1_clear",E138="2_likely")*OR(F138="1_good",F138="2_fair",F138="3_distant",F138="4_lack_data"),"Predictor","Placebo"))</f>
        <v>Predictor</v>
      </c>
      <c r="D138" s="80" t="s">
        <v>5009</v>
      </c>
      <c r="E138" s="79" t="s">
        <v>4280</v>
      </c>
      <c r="F138" s="80" t="s">
        <v>4605</v>
      </c>
      <c r="G138" s="82" t="s">
        <v>4601</v>
      </c>
      <c r="H138" s="80" t="s">
        <v>4583</v>
      </c>
      <c r="I138" s="83">
        <v>1</v>
      </c>
      <c r="J138" s="84" t="s">
        <v>2204</v>
      </c>
      <c r="K138" s="84">
        <v>2.5499999999999998</v>
      </c>
      <c r="L138" s="85" t="s">
        <v>1126</v>
      </c>
      <c r="M138" s="85" t="s">
        <v>2204</v>
      </c>
      <c r="N138" s="85" t="s">
        <v>2204</v>
      </c>
      <c r="O138" s="85">
        <v>12</v>
      </c>
      <c r="P138" s="83">
        <v>6</v>
      </c>
    </row>
    <row r="139" spans="1:18" x14ac:dyDescent="0.25">
      <c r="A139" s="78" t="s">
        <v>3151</v>
      </c>
      <c r="B139" s="78" t="s">
        <v>410</v>
      </c>
      <c r="C139" s="80" t="str">
        <f>IF(F139="9_drop","Drop",IF(OR(E139="1_clear",E139="2_likely")*OR(F139="1_good",F139="2_fair",F139="3_distant",F139="4_lack_data"),"Predictor","Placebo"))</f>
        <v>Placebo</v>
      </c>
      <c r="D139" s="80" t="s">
        <v>4510</v>
      </c>
      <c r="E139" s="79" t="s">
        <v>5361</v>
      </c>
      <c r="F139" s="80" t="s">
        <v>2204</v>
      </c>
      <c r="G139" s="82" t="s">
        <v>2204</v>
      </c>
      <c r="H139" s="82" t="s">
        <v>2204</v>
      </c>
      <c r="I139" s="79" t="s">
        <v>2204</v>
      </c>
      <c r="J139" s="92" t="s">
        <v>2204</v>
      </c>
      <c r="K139" s="92" t="s">
        <v>2204</v>
      </c>
      <c r="L139" s="79" t="s">
        <v>2204</v>
      </c>
      <c r="M139" s="79" t="s">
        <v>2204</v>
      </c>
      <c r="N139" s="79" t="s">
        <v>2204</v>
      </c>
      <c r="O139" s="79" t="s">
        <v>2204</v>
      </c>
      <c r="P139" s="79" t="s">
        <v>2204</v>
      </c>
      <c r="Q139" s="79" t="s">
        <v>2204</v>
      </c>
    </row>
    <row r="140" spans="1:18" x14ac:dyDescent="0.25">
      <c r="A140" s="78" t="s">
        <v>3153</v>
      </c>
      <c r="B140" s="78" t="s">
        <v>410</v>
      </c>
      <c r="C140" s="80" t="str">
        <f>IF(F140="9_drop","Drop",IF(OR(E140="1_clear",E140="2_likely")*OR(F140="1_good",F140="2_fair",F140="3_distant",F140="4_lack_data"),"Predictor","Placebo"))</f>
        <v>Placebo</v>
      </c>
      <c r="D140" s="80" t="s">
        <v>4510</v>
      </c>
      <c r="E140" s="79" t="s">
        <v>5361</v>
      </c>
      <c r="F140" s="80" t="s">
        <v>2204</v>
      </c>
      <c r="G140" s="82" t="s">
        <v>2204</v>
      </c>
      <c r="H140" s="82" t="s">
        <v>2204</v>
      </c>
      <c r="I140" s="79" t="s">
        <v>2204</v>
      </c>
      <c r="J140" s="92" t="s">
        <v>2204</v>
      </c>
      <c r="K140" s="92" t="s">
        <v>2204</v>
      </c>
      <c r="L140" s="79" t="s">
        <v>2204</v>
      </c>
      <c r="M140" s="79" t="s">
        <v>2204</v>
      </c>
      <c r="N140" s="79" t="s">
        <v>2204</v>
      </c>
      <c r="O140" s="79" t="s">
        <v>2204</v>
      </c>
      <c r="P140" s="79" t="s">
        <v>2204</v>
      </c>
      <c r="Q140" s="79" t="s">
        <v>2204</v>
      </c>
    </row>
    <row r="141" spans="1:18" ht="30" x14ac:dyDescent="0.25">
      <c r="A141" s="78" t="s">
        <v>428</v>
      </c>
      <c r="B141" s="78" t="s">
        <v>429</v>
      </c>
      <c r="C141" s="80" t="str">
        <f>IF(F141="9_drop","Drop",IF(OR(E141="1_clear",E141="2_likely")*OR(F141="1_good",F141="2_fair",F141="3_distant",F141="4_lack_data"),"Predictor","Placebo"))</f>
        <v>Predictor</v>
      </c>
      <c r="D141" s="80" t="s">
        <v>5010</v>
      </c>
      <c r="E141" s="79" t="s">
        <v>4280</v>
      </c>
      <c r="F141" s="80" t="s">
        <v>4605</v>
      </c>
      <c r="G141" s="82" t="s">
        <v>4857</v>
      </c>
      <c r="H141" s="80" t="s">
        <v>4684</v>
      </c>
      <c r="I141" s="83">
        <v>1</v>
      </c>
      <c r="J141" s="84" t="s">
        <v>2204</v>
      </c>
      <c r="K141" s="84">
        <v>2.57</v>
      </c>
      <c r="L141" s="85" t="s">
        <v>1126</v>
      </c>
      <c r="M141" s="85" t="s">
        <v>2204</v>
      </c>
      <c r="O141" s="85">
        <v>1</v>
      </c>
      <c r="P141" s="83">
        <v>6</v>
      </c>
      <c r="R141" s="109" t="s">
        <v>5364</v>
      </c>
    </row>
    <row r="142" spans="1:18" x14ac:dyDescent="0.25">
      <c r="A142" s="78" t="s">
        <v>432</v>
      </c>
      <c r="B142" s="78" t="s">
        <v>429</v>
      </c>
      <c r="C142" s="80" t="str">
        <f>IF(F142="9_drop","Drop",IF(OR(E142="1_clear",E142="2_likely")*OR(F142="1_good",F142="2_fair",F142="3_distant",F142="4_lack_data"),"Predictor","Placebo"))</f>
        <v>Placebo</v>
      </c>
      <c r="D142" s="80" t="s">
        <v>5136</v>
      </c>
      <c r="E142" s="79" t="s">
        <v>4282</v>
      </c>
      <c r="F142" s="80" t="s">
        <v>4605</v>
      </c>
      <c r="G142" s="82" t="s">
        <v>4858</v>
      </c>
      <c r="H142" s="80" t="s">
        <v>4583</v>
      </c>
      <c r="I142" s="83">
        <v>-1</v>
      </c>
      <c r="J142" s="84" t="s">
        <v>2204</v>
      </c>
      <c r="K142" s="84">
        <v>0.28999999999999998</v>
      </c>
      <c r="L142" s="85" t="s">
        <v>1126</v>
      </c>
      <c r="M142" s="85" t="s">
        <v>2204</v>
      </c>
      <c r="O142" s="85">
        <v>1</v>
      </c>
      <c r="P142" s="83">
        <v>6</v>
      </c>
    </row>
    <row r="143" spans="1:18" ht="30" x14ac:dyDescent="0.25">
      <c r="A143" s="78" t="s">
        <v>435</v>
      </c>
      <c r="B143" s="78" t="s">
        <v>436</v>
      </c>
      <c r="C143" s="80" t="str">
        <f>IF(F143="9_drop","Drop",IF(OR(E143="1_clear",E143="2_likely")*OR(F143="1_good",F143="2_fair",F143="3_distant",F143="4_lack_data"),"Predictor","Placebo"))</f>
        <v>Predictor</v>
      </c>
      <c r="D143" s="80" t="s">
        <v>5011</v>
      </c>
      <c r="E143" s="79" t="s">
        <v>4279</v>
      </c>
      <c r="F143" s="80" t="s">
        <v>4606</v>
      </c>
      <c r="G143" s="82" t="s">
        <v>4859</v>
      </c>
      <c r="H143" s="89" t="s">
        <v>4775</v>
      </c>
      <c r="I143" s="83">
        <v>1</v>
      </c>
      <c r="J143" s="84">
        <f>(2.93+3.02)/2</f>
        <v>2.9750000000000001</v>
      </c>
      <c r="K143" s="84" t="s">
        <v>2204</v>
      </c>
      <c r="L143" s="85" t="s">
        <v>1126</v>
      </c>
      <c r="M143" s="85">
        <v>0.1</v>
      </c>
      <c r="O143" s="85">
        <v>1</v>
      </c>
      <c r="P143" s="83">
        <v>12</v>
      </c>
      <c r="Q143" s="86" t="s">
        <v>4555</v>
      </c>
      <c r="R143" s="80" t="s">
        <v>4860</v>
      </c>
    </row>
    <row r="144" spans="1:18" ht="45" x14ac:dyDescent="0.25">
      <c r="A144" s="78" t="s">
        <v>439</v>
      </c>
      <c r="B144" s="78" t="s">
        <v>5289</v>
      </c>
      <c r="C144" s="80" t="str">
        <f>IF(F144="9_drop","Drop",IF(OR(E144="1_clear",E144="2_likely")*OR(F144="1_good",F144="2_fair",F144="3_distant",F144="4_lack_data"),"Predictor","Placebo"))</f>
        <v>Placebo</v>
      </c>
      <c r="D144" s="80" t="s">
        <v>4864</v>
      </c>
      <c r="E144" s="79" t="s">
        <v>5361</v>
      </c>
      <c r="F144" s="80" t="s">
        <v>2204</v>
      </c>
      <c r="G144" s="82" t="s">
        <v>4861</v>
      </c>
      <c r="I144" s="79" t="s">
        <v>2204</v>
      </c>
      <c r="J144" s="92" t="s">
        <v>2204</v>
      </c>
      <c r="K144" s="92" t="s">
        <v>2204</v>
      </c>
      <c r="L144" s="79" t="s">
        <v>2204</v>
      </c>
      <c r="M144" s="79" t="s">
        <v>2204</v>
      </c>
      <c r="N144" s="79" t="s">
        <v>2204</v>
      </c>
      <c r="O144" s="79" t="s">
        <v>2204</v>
      </c>
      <c r="P144" s="79" t="s">
        <v>2204</v>
      </c>
      <c r="Q144" s="79" t="s">
        <v>2204</v>
      </c>
      <c r="R144" s="80" t="s">
        <v>4862</v>
      </c>
    </row>
    <row r="145" spans="1:20" x14ac:dyDescent="0.25">
      <c r="A145" s="78" t="s">
        <v>3185</v>
      </c>
      <c r="B145" s="78" t="s">
        <v>5289</v>
      </c>
      <c r="C145" s="80" t="str">
        <f>IF(F145="9_drop","Drop",IF(OR(E145="1_clear",E145="2_likely")*OR(F145="1_good",F145="2_fair",F145="3_distant",F145="4_lack_data"),"Predictor","Placebo"))</f>
        <v>Placebo</v>
      </c>
      <c r="D145" s="80" t="s">
        <v>4510</v>
      </c>
      <c r="E145" s="79" t="s">
        <v>5361</v>
      </c>
      <c r="F145" s="80" t="s">
        <v>2204</v>
      </c>
      <c r="G145" s="82" t="s">
        <v>2204</v>
      </c>
      <c r="I145" s="79" t="s">
        <v>2204</v>
      </c>
      <c r="J145" s="92" t="s">
        <v>2204</v>
      </c>
      <c r="K145" s="92" t="s">
        <v>2204</v>
      </c>
      <c r="L145" s="79" t="s">
        <v>2204</v>
      </c>
      <c r="M145" s="79" t="s">
        <v>2204</v>
      </c>
      <c r="N145" s="79" t="s">
        <v>2204</v>
      </c>
      <c r="O145" s="79" t="s">
        <v>2204</v>
      </c>
      <c r="P145" s="79" t="s">
        <v>2204</v>
      </c>
      <c r="Q145" s="79" t="s">
        <v>2204</v>
      </c>
    </row>
    <row r="146" spans="1:20" ht="30" x14ac:dyDescent="0.25">
      <c r="A146" s="78" t="s">
        <v>443</v>
      </c>
      <c r="B146" s="78" t="s">
        <v>5289</v>
      </c>
      <c r="C146" s="80" t="str">
        <f>IF(F146="9_drop","Drop",IF(OR(E146="1_clear",E146="2_likely")*OR(F146="1_good",F146="2_fair",F146="3_distant",F146="4_lack_data"),"Predictor","Placebo"))</f>
        <v>Placebo</v>
      </c>
      <c r="D146" s="80" t="s">
        <v>4865</v>
      </c>
      <c r="E146" s="79" t="s">
        <v>5361</v>
      </c>
      <c r="F146" s="80" t="s">
        <v>2204</v>
      </c>
      <c r="G146" s="82" t="s">
        <v>4575</v>
      </c>
      <c r="I146" s="79" t="s">
        <v>2204</v>
      </c>
      <c r="J146" s="92" t="s">
        <v>2204</v>
      </c>
      <c r="K146" s="92" t="s">
        <v>2204</v>
      </c>
      <c r="L146" s="79" t="s">
        <v>2204</v>
      </c>
      <c r="M146" s="79" t="s">
        <v>2204</v>
      </c>
      <c r="N146" s="79" t="s">
        <v>2204</v>
      </c>
      <c r="O146" s="79" t="s">
        <v>2204</v>
      </c>
      <c r="P146" s="79" t="s">
        <v>2204</v>
      </c>
      <c r="Q146" s="79" t="s">
        <v>2204</v>
      </c>
      <c r="R146" s="80" t="s">
        <v>4863</v>
      </c>
    </row>
    <row r="147" spans="1:20" ht="30" x14ac:dyDescent="0.25">
      <c r="A147" s="78" t="s">
        <v>454</v>
      </c>
      <c r="B147" s="78" t="s">
        <v>5289</v>
      </c>
      <c r="C147" s="80" t="str">
        <f>IF(F147="9_drop","Drop",IF(OR(E147="1_clear",E147="2_likely")*OR(F147="1_good",F147="2_fair",F147="3_distant",F147="4_lack_data"),"Predictor","Placebo"))</f>
        <v>Placebo</v>
      </c>
      <c r="D147" s="80" t="s">
        <v>4865</v>
      </c>
      <c r="E147" s="79" t="s">
        <v>5361</v>
      </c>
      <c r="F147" s="80" t="s">
        <v>2204</v>
      </c>
      <c r="G147" s="82" t="s">
        <v>4575</v>
      </c>
      <c r="I147" s="79" t="s">
        <v>2204</v>
      </c>
      <c r="J147" s="92" t="s">
        <v>2204</v>
      </c>
      <c r="K147" s="92" t="s">
        <v>2204</v>
      </c>
      <c r="L147" s="79" t="s">
        <v>2204</v>
      </c>
      <c r="M147" s="79" t="s">
        <v>2204</v>
      </c>
      <c r="N147" s="79" t="s">
        <v>2204</v>
      </c>
      <c r="O147" s="79" t="s">
        <v>2204</v>
      </c>
      <c r="P147" s="79" t="s">
        <v>2204</v>
      </c>
      <c r="Q147" s="79" t="s">
        <v>2204</v>
      </c>
      <c r="R147" s="80" t="s">
        <v>4863</v>
      </c>
    </row>
    <row r="148" spans="1:20" ht="30" x14ac:dyDescent="0.25">
      <c r="A148" s="78" t="s">
        <v>458</v>
      </c>
      <c r="B148" s="78" t="s">
        <v>5289</v>
      </c>
      <c r="C148" s="80" t="str">
        <f>IF(F148="9_drop","Drop",IF(OR(E148="1_clear",E148="2_likely")*OR(F148="1_good",F148="2_fair",F148="3_distant",F148="4_lack_data"),"Predictor","Placebo"))</f>
        <v>Placebo</v>
      </c>
      <c r="D148" s="80" t="s">
        <v>4865</v>
      </c>
      <c r="E148" s="79" t="s">
        <v>5361</v>
      </c>
      <c r="F148" s="80" t="s">
        <v>2204</v>
      </c>
      <c r="G148" s="82" t="s">
        <v>4575</v>
      </c>
      <c r="I148" s="79" t="s">
        <v>2204</v>
      </c>
      <c r="J148" s="92" t="s">
        <v>2204</v>
      </c>
      <c r="K148" s="92" t="s">
        <v>2204</v>
      </c>
      <c r="L148" s="79" t="s">
        <v>2204</v>
      </c>
      <c r="M148" s="79" t="s">
        <v>2204</v>
      </c>
      <c r="N148" s="79" t="s">
        <v>2204</v>
      </c>
      <c r="O148" s="79" t="s">
        <v>2204</v>
      </c>
      <c r="P148" s="79" t="s">
        <v>2204</v>
      </c>
      <c r="Q148" s="79" t="s">
        <v>2204</v>
      </c>
      <c r="R148" s="80" t="s">
        <v>4863</v>
      </c>
    </row>
    <row r="149" spans="1:20" ht="30" x14ac:dyDescent="0.25">
      <c r="A149" s="78" t="s">
        <v>461</v>
      </c>
      <c r="B149" s="78" t="s">
        <v>5289</v>
      </c>
      <c r="C149" s="80" t="str">
        <f>IF(F149="9_drop","Drop",IF(OR(E149="1_clear",E149="2_likely")*OR(F149="1_good",F149="2_fair",F149="3_distant",F149="4_lack_data"),"Predictor","Placebo"))</f>
        <v>Placebo</v>
      </c>
      <c r="D149" s="80" t="s">
        <v>4865</v>
      </c>
      <c r="E149" s="79" t="s">
        <v>5361</v>
      </c>
      <c r="F149" s="80" t="s">
        <v>2204</v>
      </c>
      <c r="G149" s="82" t="s">
        <v>4575</v>
      </c>
      <c r="I149" s="79" t="s">
        <v>2204</v>
      </c>
      <c r="J149" s="92" t="s">
        <v>2204</v>
      </c>
      <c r="K149" s="92" t="s">
        <v>2204</v>
      </c>
      <c r="L149" s="79" t="s">
        <v>2204</v>
      </c>
      <c r="M149" s="79" t="s">
        <v>2204</v>
      </c>
      <c r="N149" s="79" t="s">
        <v>2204</v>
      </c>
      <c r="O149" s="79" t="s">
        <v>2204</v>
      </c>
      <c r="P149" s="79" t="s">
        <v>2204</v>
      </c>
      <c r="Q149" s="79" t="s">
        <v>2204</v>
      </c>
      <c r="R149" s="80" t="s">
        <v>4863</v>
      </c>
    </row>
    <row r="150" spans="1:20" ht="30" x14ac:dyDescent="0.25">
      <c r="A150" s="78" t="s">
        <v>446</v>
      </c>
      <c r="B150" s="78" t="s">
        <v>5289</v>
      </c>
      <c r="C150" s="80" t="str">
        <f>IF(F150="9_drop","Drop",IF(OR(E150="1_clear",E150="2_likely")*OR(F150="1_good",F150="2_fair",F150="3_distant",F150="4_lack_data"),"Predictor","Placebo"))</f>
        <v>Placebo</v>
      </c>
      <c r="D150" s="80" t="s">
        <v>4865</v>
      </c>
      <c r="E150" s="79" t="s">
        <v>5361</v>
      </c>
      <c r="F150" s="80" t="s">
        <v>2204</v>
      </c>
      <c r="G150" s="82" t="s">
        <v>4575</v>
      </c>
      <c r="I150" s="79" t="s">
        <v>2204</v>
      </c>
      <c r="J150" s="92" t="s">
        <v>2204</v>
      </c>
      <c r="K150" s="92" t="s">
        <v>2204</v>
      </c>
      <c r="L150" s="79" t="s">
        <v>2204</v>
      </c>
      <c r="M150" s="79" t="s">
        <v>2204</v>
      </c>
      <c r="N150" s="79" t="s">
        <v>2204</v>
      </c>
      <c r="O150" s="79" t="s">
        <v>2204</v>
      </c>
      <c r="P150" s="79" t="s">
        <v>2204</v>
      </c>
      <c r="Q150" s="79" t="s">
        <v>2204</v>
      </c>
      <c r="R150" s="80" t="s">
        <v>4863</v>
      </c>
    </row>
    <row r="151" spans="1:20" ht="30" x14ac:dyDescent="0.25">
      <c r="A151" s="78" t="s">
        <v>449</v>
      </c>
      <c r="B151" s="78" t="s">
        <v>5289</v>
      </c>
      <c r="C151" s="80" t="str">
        <f>IF(F151="9_drop","Drop",IF(OR(E151="1_clear",E151="2_likely")*OR(F151="1_good",F151="2_fair",F151="3_distant",F151="4_lack_data"),"Predictor","Placebo"))</f>
        <v>Placebo</v>
      </c>
      <c r="D151" s="80" t="s">
        <v>4865</v>
      </c>
      <c r="E151" s="79" t="s">
        <v>5361</v>
      </c>
      <c r="F151" s="80" t="s">
        <v>2204</v>
      </c>
      <c r="G151" s="82" t="s">
        <v>4575</v>
      </c>
      <c r="I151" s="79" t="s">
        <v>2204</v>
      </c>
      <c r="J151" s="92" t="s">
        <v>2204</v>
      </c>
      <c r="K151" s="92" t="s">
        <v>2204</v>
      </c>
      <c r="L151" s="79" t="s">
        <v>2204</v>
      </c>
      <c r="M151" s="79" t="s">
        <v>2204</v>
      </c>
      <c r="N151" s="79" t="s">
        <v>2204</v>
      </c>
      <c r="O151" s="79" t="s">
        <v>2204</v>
      </c>
      <c r="P151" s="79" t="s">
        <v>2204</v>
      </c>
      <c r="Q151" s="79" t="s">
        <v>2204</v>
      </c>
      <c r="R151" s="80" t="s">
        <v>4863</v>
      </c>
    </row>
    <row r="152" spans="1:20" ht="30" x14ac:dyDescent="0.25">
      <c r="A152" s="78" t="s">
        <v>452</v>
      </c>
      <c r="B152" s="78" t="s">
        <v>5289</v>
      </c>
      <c r="C152" s="80" t="str">
        <f>IF(F152="9_drop","Drop",IF(OR(E152="1_clear",E152="2_likely")*OR(F152="1_good",F152="2_fair",F152="3_distant",F152="4_lack_data"),"Predictor","Placebo"))</f>
        <v>Placebo</v>
      </c>
      <c r="D152" s="80" t="s">
        <v>4865</v>
      </c>
      <c r="E152" s="79" t="s">
        <v>5361</v>
      </c>
      <c r="F152" s="80" t="s">
        <v>2204</v>
      </c>
      <c r="G152" s="82" t="s">
        <v>4575</v>
      </c>
      <c r="I152" s="79" t="s">
        <v>2204</v>
      </c>
      <c r="J152" s="92" t="s">
        <v>2204</v>
      </c>
      <c r="K152" s="92" t="s">
        <v>2204</v>
      </c>
      <c r="L152" s="79" t="s">
        <v>2204</v>
      </c>
      <c r="M152" s="79" t="s">
        <v>2204</v>
      </c>
      <c r="N152" s="79" t="s">
        <v>2204</v>
      </c>
      <c r="O152" s="79" t="s">
        <v>2204</v>
      </c>
      <c r="P152" s="79" t="s">
        <v>2204</v>
      </c>
      <c r="Q152" s="79" t="s">
        <v>2204</v>
      </c>
      <c r="R152" s="80" t="s">
        <v>4863</v>
      </c>
    </row>
    <row r="153" spans="1:20" ht="165" x14ac:dyDescent="0.25">
      <c r="A153" s="78" t="s">
        <v>475</v>
      </c>
      <c r="B153" s="78" t="s">
        <v>465</v>
      </c>
      <c r="C153" s="80" t="str">
        <f>IF(F153="9_drop","Drop",IF(OR(E153="1_clear",E153="2_likely")*OR(F153="1_good",F153="2_fair",F153="3_distant",F153="4_lack_data"),"Predictor","Placebo"))</f>
        <v>Predictor</v>
      </c>
      <c r="D153" s="95" t="s">
        <v>5296</v>
      </c>
      <c r="E153" s="79" t="s">
        <v>4280</v>
      </c>
      <c r="F153" s="80" t="s">
        <v>4606</v>
      </c>
      <c r="G153" s="82" t="s">
        <v>5215</v>
      </c>
      <c r="H153" s="80" t="s">
        <v>5214</v>
      </c>
      <c r="I153" s="83">
        <v>1</v>
      </c>
      <c r="J153" s="84">
        <f>3.1/12</f>
        <v>0.25833333333333336</v>
      </c>
      <c r="K153" s="84" t="s">
        <v>2204</v>
      </c>
      <c r="L153" s="85" t="s">
        <v>1126</v>
      </c>
      <c r="M153" s="85">
        <v>0.2</v>
      </c>
      <c r="O153" s="85">
        <v>12</v>
      </c>
      <c r="P153" s="83">
        <v>6</v>
      </c>
      <c r="Q153" s="86" t="s">
        <v>4662</v>
      </c>
      <c r="R153" s="80" t="s">
        <v>5216</v>
      </c>
      <c r="S153" s="88"/>
      <c r="T153" s="88"/>
    </row>
    <row r="154" spans="1:20" ht="30" x14ac:dyDescent="0.25">
      <c r="A154" s="78" t="s">
        <v>464</v>
      </c>
      <c r="B154" s="78" t="s">
        <v>465</v>
      </c>
      <c r="C154" s="80" t="str">
        <f>IF(F154="9_drop","Drop",IF(OR(E154="1_clear",E154="2_likely")*OR(F154="1_good",F154="2_fair",F154="3_distant",F154="4_lack_data"),"Predictor","Placebo"))</f>
        <v>Predictor</v>
      </c>
      <c r="D154" s="95" t="s">
        <v>5296</v>
      </c>
      <c r="E154" s="79" t="s">
        <v>4280</v>
      </c>
      <c r="F154" s="80" t="s">
        <v>4606</v>
      </c>
      <c r="G154" s="82" t="s">
        <v>5217</v>
      </c>
      <c r="H154" s="80" t="s">
        <v>5214</v>
      </c>
      <c r="I154" s="83">
        <v>-1</v>
      </c>
      <c r="J154" s="84">
        <f>9.9/36</f>
        <v>0.27500000000000002</v>
      </c>
      <c r="K154" s="84" t="s">
        <v>2204</v>
      </c>
      <c r="L154" s="85" t="s">
        <v>1126</v>
      </c>
      <c r="M154" s="85">
        <v>0.2</v>
      </c>
      <c r="O154" s="85">
        <v>12</v>
      </c>
      <c r="P154" s="83">
        <v>6</v>
      </c>
      <c r="Q154" s="86" t="s">
        <v>4662</v>
      </c>
      <c r="R154" s="80" t="s">
        <v>5218</v>
      </c>
    </row>
    <row r="155" spans="1:20" ht="45" x14ac:dyDescent="0.25">
      <c r="A155" s="78" t="s">
        <v>472</v>
      </c>
      <c r="B155" s="78" t="s">
        <v>465</v>
      </c>
      <c r="C155" s="80" t="str">
        <f>IF(F155="9_drop","Drop",IF(OR(E155="1_clear",E155="2_likely")*OR(F155="1_good",F155="2_fair",F155="3_distant",F155="4_lack_data"),"Predictor","Placebo"))</f>
        <v>Placebo</v>
      </c>
      <c r="D155" s="80" t="s">
        <v>4730</v>
      </c>
      <c r="E155" s="79" t="s">
        <v>5361</v>
      </c>
      <c r="F155" s="80" t="s">
        <v>2204</v>
      </c>
      <c r="G155" s="85" t="s">
        <v>2204</v>
      </c>
      <c r="H155" s="85" t="s">
        <v>2204</v>
      </c>
      <c r="I155" s="79" t="s">
        <v>2204</v>
      </c>
      <c r="J155" s="92" t="s">
        <v>2204</v>
      </c>
      <c r="K155" s="92" t="s">
        <v>2204</v>
      </c>
      <c r="L155" s="79" t="s">
        <v>2204</v>
      </c>
      <c r="M155" s="79" t="s">
        <v>2204</v>
      </c>
      <c r="N155" s="79" t="s">
        <v>2204</v>
      </c>
      <c r="O155" s="79" t="s">
        <v>2204</v>
      </c>
      <c r="P155" s="79" t="s">
        <v>2204</v>
      </c>
      <c r="Q155" s="79" t="s">
        <v>2204</v>
      </c>
      <c r="R155" s="80" t="s">
        <v>5219</v>
      </c>
    </row>
    <row r="156" spans="1:20" s="88" customFormat="1" ht="60" x14ac:dyDescent="0.25">
      <c r="A156" s="78" t="s">
        <v>469</v>
      </c>
      <c r="B156" s="78" t="s">
        <v>465</v>
      </c>
      <c r="C156" s="80" t="str">
        <f>IF(F156="9_drop","Drop",IF(OR(E156="1_clear",E156="2_likely")*OR(F156="1_good",F156="2_fair",F156="3_distant",F156="4_lack_data"),"Predictor","Placebo"))</f>
        <v>Predictor</v>
      </c>
      <c r="D156" s="95" t="s">
        <v>5297</v>
      </c>
      <c r="E156" s="79" t="s">
        <v>4280</v>
      </c>
      <c r="F156" s="80" t="s">
        <v>4607</v>
      </c>
      <c r="G156" s="82" t="s">
        <v>4731</v>
      </c>
      <c r="H156" s="80" t="s">
        <v>5220</v>
      </c>
      <c r="I156" s="83">
        <v>-1</v>
      </c>
      <c r="J156" s="84" t="s">
        <v>2204</v>
      </c>
      <c r="K156" s="84" t="s">
        <v>2204</v>
      </c>
      <c r="L156" s="85" t="s">
        <v>1126</v>
      </c>
      <c r="M156" s="85" t="s">
        <v>2204</v>
      </c>
      <c r="N156" s="85"/>
      <c r="O156" s="85">
        <v>12</v>
      </c>
      <c r="P156" s="83">
        <v>6</v>
      </c>
      <c r="Q156" s="86" t="s">
        <v>4662</v>
      </c>
      <c r="R156" s="80" t="s">
        <v>5221</v>
      </c>
      <c r="S156" s="78"/>
      <c r="T156" s="78"/>
    </row>
    <row r="157" spans="1:20" ht="90" x14ac:dyDescent="0.25">
      <c r="A157" s="88" t="s">
        <v>478</v>
      </c>
      <c r="B157" s="78" t="s">
        <v>479</v>
      </c>
      <c r="C157" s="48" t="str">
        <f>IF(F157="9_drop","Drop",IF(OR(E157="1_clear",E157="2_likely")*OR(F157="1_good",F157="2_fair",F157="3_distant",F157="4_lack_data"),"Predictor","Placebo"))</f>
        <v>Predictor</v>
      </c>
      <c r="D157" s="48" t="s">
        <v>5012</v>
      </c>
      <c r="E157" s="90" t="s">
        <v>4280</v>
      </c>
      <c r="F157" s="48" t="s">
        <v>4606</v>
      </c>
      <c r="G157" s="50" t="s">
        <v>4526</v>
      </c>
      <c r="H157" s="48" t="s">
        <v>4530</v>
      </c>
      <c r="I157" s="91">
        <v>1</v>
      </c>
      <c r="J157" s="52">
        <f>(16.2-10.35)/12</f>
        <v>0.48749999999999999</v>
      </c>
      <c r="K157" s="52" t="s">
        <v>2204</v>
      </c>
      <c r="L157" s="49" t="s">
        <v>1126</v>
      </c>
      <c r="M157" s="49">
        <v>0.1</v>
      </c>
      <c r="N157" s="49" t="s">
        <v>4543</v>
      </c>
      <c r="O157" s="49">
        <v>12</v>
      </c>
      <c r="P157" s="91">
        <v>6</v>
      </c>
      <c r="Q157" s="77"/>
      <c r="R157" s="48" t="s">
        <v>5013</v>
      </c>
    </row>
    <row r="158" spans="1:20" x14ac:dyDescent="0.25">
      <c r="A158" s="78" t="s">
        <v>3166</v>
      </c>
      <c r="B158" s="78" t="s">
        <v>479</v>
      </c>
      <c r="C158" s="80" t="str">
        <f>IF(F158="9_drop","Drop",IF(OR(E158="1_clear",E158="2_likely")*OR(F158="1_good",F158="2_fair",F158="3_distant",F158="4_lack_data"),"Predictor","Placebo"))</f>
        <v>Placebo</v>
      </c>
      <c r="D158" s="80" t="s">
        <v>4510</v>
      </c>
      <c r="E158" s="79" t="s">
        <v>5361</v>
      </c>
      <c r="F158" s="80" t="s">
        <v>4605</v>
      </c>
      <c r="G158" s="82" t="s">
        <v>2204</v>
      </c>
      <c r="I158" s="79" t="s">
        <v>2204</v>
      </c>
      <c r="J158" s="92" t="s">
        <v>2204</v>
      </c>
      <c r="K158" s="92" t="s">
        <v>2204</v>
      </c>
      <c r="L158" s="79" t="s">
        <v>2204</v>
      </c>
      <c r="M158" s="79" t="s">
        <v>2204</v>
      </c>
      <c r="N158" s="79" t="s">
        <v>2204</v>
      </c>
      <c r="O158" s="79" t="s">
        <v>2204</v>
      </c>
      <c r="P158" s="79" t="s">
        <v>2204</v>
      </c>
      <c r="Q158" s="79" t="s">
        <v>2204</v>
      </c>
      <c r="R158" s="80" t="s">
        <v>4866</v>
      </c>
    </row>
    <row r="159" spans="1:20" ht="135" x14ac:dyDescent="0.25">
      <c r="A159" s="78" t="s">
        <v>481</v>
      </c>
      <c r="B159" s="78" t="s">
        <v>482</v>
      </c>
      <c r="C159" s="80" t="str">
        <f>IF(F159="9_drop","Drop",IF(OR(E159="1_clear",E159="2_likely")*OR(F159="1_good",F159="2_fair",F159="3_distant",F159="4_lack_data"),"Predictor","Placebo"))</f>
        <v>Predictor</v>
      </c>
      <c r="D159" s="96" t="s">
        <v>5311</v>
      </c>
      <c r="E159" s="79" t="s">
        <v>4280</v>
      </c>
      <c r="F159" s="98" t="s">
        <v>4607</v>
      </c>
      <c r="G159" s="82" t="s">
        <v>4610</v>
      </c>
      <c r="H159" s="80" t="s">
        <v>4611</v>
      </c>
      <c r="I159" s="83">
        <v>1</v>
      </c>
      <c r="J159" s="84">
        <v>0.7</v>
      </c>
      <c r="K159" s="84">
        <v>7.12</v>
      </c>
      <c r="L159" s="85" t="s">
        <v>1126</v>
      </c>
      <c r="M159" s="85">
        <v>0.1</v>
      </c>
      <c r="O159" s="85">
        <v>1</v>
      </c>
      <c r="P159" s="83">
        <v>6</v>
      </c>
      <c r="R159" s="80" t="s">
        <v>4609</v>
      </c>
    </row>
    <row r="160" spans="1:20" ht="60" x14ac:dyDescent="0.25">
      <c r="A160" s="78" t="s">
        <v>484</v>
      </c>
      <c r="B160" s="78" t="s">
        <v>485</v>
      </c>
      <c r="C160" s="80" t="str">
        <f>IF(F160="9_drop","Drop",IF(OR(E160="1_clear",E160="2_likely")*OR(F160="1_good",F160="2_fair",F160="3_distant",F160="4_lack_data"),"Predictor","Placebo"))</f>
        <v>Predictor</v>
      </c>
      <c r="D160" s="80" t="s">
        <v>5060</v>
      </c>
      <c r="E160" s="79" t="s">
        <v>4280</v>
      </c>
      <c r="F160" s="80" t="s">
        <v>4605</v>
      </c>
      <c r="G160" s="82" t="s">
        <v>4868</v>
      </c>
      <c r="H160" s="80" t="s">
        <v>4523</v>
      </c>
      <c r="I160" s="83">
        <v>1</v>
      </c>
      <c r="J160" s="84">
        <v>0.45</v>
      </c>
      <c r="K160" s="84">
        <v>2</v>
      </c>
      <c r="L160" s="85" t="s">
        <v>1126</v>
      </c>
      <c r="M160" s="85">
        <v>0.3</v>
      </c>
      <c r="O160" s="85">
        <v>6</v>
      </c>
      <c r="P160" s="83">
        <v>6</v>
      </c>
      <c r="R160" s="80" t="s">
        <v>4938</v>
      </c>
      <c r="S160" s="88"/>
      <c r="T160" s="88"/>
    </row>
    <row r="161" spans="1:20" ht="75" x14ac:dyDescent="0.25">
      <c r="A161" s="78" t="s">
        <v>5038</v>
      </c>
      <c r="B161" s="78" t="s">
        <v>489</v>
      </c>
      <c r="C161" s="80" t="str">
        <f>IF(F161="9_drop","Drop",IF(OR(E161="1_clear",E161="2_likely")*OR(F161="1_good",F161="2_fair",F161="3_distant",F161="4_lack_data"),"Predictor","Placebo"))</f>
        <v>Predictor</v>
      </c>
      <c r="D161" s="80" t="s">
        <v>5040</v>
      </c>
      <c r="E161" s="79" t="s">
        <v>4279</v>
      </c>
      <c r="F161" s="80" t="s">
        <v>4605</v>
      </c>
      <c r="G161" s="82" t="s">
        <v>4867</v>
      </c>
      <c r="I161" s="83">
        <v>-1</v>
      </c>
      <c r="J161" s="84">
        <v>0.72</v>
      </c>
      <c r="K161" s="84">
        <f>0.72/0.26</f>
        <v>2.7692307692307692</v>
      </c>
      <c r="L161" s="85" t="s">
        <v>915</v>
      </c>
      <c r="M161" s="85" t="e">
        <v>#N/A</v>
      </c>
      <c r="O161" s="85">
        <v>1</v>
      </c>
      <c r="P161" s="83">
        <v>12</v>
      </c>
      <c r="R161" s="80" t="s">
        <v>5039</v>
      </c>
    </row>
    <row r="162" spans="1:20" ht="30" x14ac:dyDescent="0.25">
      <c r="A162" s="78" t="s">
        <v>494</v>
      </c>
      <c r="B162" s="78" t="s">
        <v>495</v>
      </c>
      <c r="C162" s="80" t="str">
        <f>IF(F162="9_drop","Drop",IF(OR(E162="1_clear",E162="2_likely")*OR(F162="1_good",F162="2_fair",F162="3_distant",F162="4_lack_data"),"Predictor","Placebo"))</f>
        <v>Predictor</v>
      </c>
      <c r="D162" s="80" t="s">
        <v>5245</v>
      </c>
      <c r="E162" s="79" t="s">
        <v>4279</v>
      </c>
      <c r="F162" s="80" t="s">
        <v>4605</v>
      </c>
      <c r="G162" s="82" t="s">
        <v>4820</v>
      </c>
      <c r="H162" s="80" t="s">
        <v>4821</v>
      </c>
      <c r="I162" s="83">
        <v>-1</v>
      </c>
      <c r="J162" s="84">
        <v>0.76</v>
      </c>
      <c r="K162" s="84">
        <v>2.68</v>
      </c>
      <c r="L162" s="85" t="s">
        <v>1126</v>
      </c>
      <c r="M162" s="85" t="e">
        <v>#N/A</v>
      </c>
      <c r="O162" s="85">
        <v>1</v>
      </c>
      <c r="P162" s="83">
        <v>6</v>
      </c>
    </row>
    <row r="163" spans="1:20" ht="90" x14ac:dyDescent="0.25">
      <c r="A163" s="78" t="s">
        <v>500</v>
      </c>
      <c r="B163" s="78" t="s">
        <v>501</v>
      </c>
      <c r="C163" s="80" t="str">
        <f>IF(F163="9_drop","Drop",IF(OR(E163="1_clear",E163="2_likely")*OR(F163="1_good",F163="2_fair",F163="3_distant",F163="4_lack_data"),"Predictor","Placebo"))</f>
        <v>Predictor</v>
      </c>
      <c r="D163" s="80" t="s">
        <v>5133</v>
      </c>
      <c r="E163" s="79" t="s">
        <v>4279</v>
      </c>
      <c r="F163" s="80" t="s">
        <v>4605</v>
      </c>
      <c r="G163" s="82" t="s">
        <v>4822</v>
      </c>
      <c r="H163" s="80" t="s">
        <v>5119</v>
      </c>
      <c r="I163" s="83">
        <v>1</v>
      </c>
      <c r="J163" s="84">
        <v>0.43</v>
      </c>
      <c r="K163" s="84">
        <v>4.6500000000000004</v>
      </c>
      <c r="L163" s="85" t="s">
        <v>1126</v>
      </c>
      <c r="M163" s="85">
        <v>0.3</v>
      </c>
      <c r="O163" s="85">
        <v>6</v>
      </c>
      <c r="P163" s="83">
        <v>6</v>
      </c>
      <c r="R163" s="80" t="s">
        <v>5016</v>
      </c>
    </row>
    <row r="164" spans="1:20" ht="75" x14ac:dyDescent="0.25">
      <c r="A164" s="78" t="s">
        <v>3174</v>
      </c>
      <c r="B164" s="78" t="s">
        <v>5290</v>
      </c>
      <c r="C164" s="80" t="str">
        <f>IF(F164="9_drop","Drop",IF(OR(E164="1_clear",E164="2_likely")*OR(F164="1_good",F164="2_fair",F164="3_distant",F164="4_lack_data"),"Predictor","Placebo"))</f>
        <v>Placebo</v>
      </c>
      <c r="D164" s="95" t="s">
        <v>4510</v>
      </c>
      <c r="E164" s="79" t="s">
        <v>5361</v>
      </c>
      <c r="F164" s="79" t="s">
        <v>2204</v>
      </c>
      <c r="G164" s="79" t="s">
        <v>2204</v>
      </c>
      <c r="H164" s="79" t="s">
        <v>2204</v>
      </c>
      <c r="I164" s="79" t="s">
        <v>2204</v>
      </c>
      <c r="J164" s="92" t="s">
        <v>2204</v>
      </c>
      <c r="K164" s="92" t="s">
        <v>2204</v>
      </c>
      <c r="L164" s="79" t="s">
        <v>2204</v>
      </c>
      <c r="M164" s="79" t="s">
        <v>2204</v>
      </c>
      <c r="N164" s="79" t="s">
        <v>2204</v>
      </c>
      <c r="O164" s="79" t="s">
        <v>2204</v>
      </c>
      <c r="P164" s="79" t="s">
        <v>2204</v>
      </c>
      <c r="Q164" s="79" t="s">
        <v>2204</v>
      </c>
      <c r="R164" s="80" t="s">
        <v>4869</v>
      </c>
    </row>
    <row r="165" spans="1:20" ht="60" x14ac:dyDescent="0.25">
      <c r="A165" s="78" t="s">
        <v>505</v>
      </c>
      <c r="B165" s="78" t="s">
        <v>5290</v>
      </c>
      <c r="C165" s="80" t="str">
        <f>IF(F165="9_drop","Drop",IF(OR(E165="1_clear",E165="2_likely")*OR(F165="1_good",F165="2_fair",F165="3_distant",F165="4_lack_data"),"Predictor","Placebo"))</f>
        <v>Predictor</v>
      </c>
      <c r="D165" s="80" t="s">
        <v>5208</v>
      </c>
      <c r="E165" s="79" t="s">
        <v>4279</v>
      </c>
      <c r="F165" s="80" t="s">
        <v>4605</v>
      </c>
      <c r="G165" s="82" t="s">
        <v>4716</v>
      </c>
      <c r="H165" s="80" t="s">
        <v>4593</v>
      </c>
      <c r="I165" s="83">
        <v>-1</v>
      </c>
      <c r="J165" s="84">
        <v>0.97</v>
      </c>
      <c r="K165" s="84">
        <v>3.29</v>
      </c>
      <c r="L165" s="85" t="s">
        <v>1126</v>
      </c>
      <c r="M165" s="85">
        <v>0.1</v>
      </c>
      <c r="O165" s="85">
        <v>12</v>
      </c>
      <c r="P165" s="83">
        <v>6</v>
      </c>
      <c r="Q165" s="86" t="s">
        <v>4555</v>
      </c>
      <c r="R165" s="80" t="s">
        <v>4823</v>
      </c>
    </row>
    <row r="166" spans="1:20" ht="60" x14ac:dyDescent="0.25">
      <c r="A166" s="78" t="s">
        <v>511</v>
      </c>
      <c r="B166" s="78" t="s">
        <v>5290</v>
      </c>
      <c r="C166" s="80" t="str">
        <f>IF(F166="9_drop","Drop",IF(OR(E166="1_clear",E166="2_likely")*OR(F166="1_good",F166="2_fair",F166="3_distant",F166="4_lack_data"),"Predictor","Placebo"))</f>
        <v>Predictor</v>
      </c>
      <c r="D166" s="80" t="s">
        <v>5208</v>
      </c>
      <c r="E166" s="79" t="s">
        <v>4279</v>
      </c>
      <c r="F166" s="80" t="s">
        <v>4605</v>
      </c>
      <c r="G166" s="82" t="s">
        <v>4801</v>
      </c>
      <c r="H166" s="80" t="s">
        <v>4523</v>
      </c>
      <c r="I166" s="83">
        <v>-1</v>
      </c>
      <c r="J166" s="84">
        <v>0.71</v>
      </c>
      <c r="K166" s="84">
        <v>3.29</v>
      </c>
      <c r="L166" s="85" t="s">
        <v>1126</v>
      </c>
      <c r="M166" s="85">
        <v>0.1</v>
      </c>
      <c r="O166" s="85">
        <v>12</v>
      </c>
      <c r="P166" s="83">
        <v>6</v>
      </c>
      <c r="R166" s="80" t="s">
        <v>4824</v>
      </c>
    </row>
    <row r="167" spans="1:20" ht="120" x14ac:dyDescent="0.25">
      <c r="A167" s="78" t="s">
        <v>515</v>
      </c>
      <c r="B167" s="78" t="s">
        <v>516</v>
      </c>
      <c r="C167" s="80" t="str">
        <f>IF(F167="9_drop","Drop",IF(OR(E167="1_clear",E167="2_likely")*OR(F167="1_good",F167="2_fair",F167="3_distant",F167="4_lack_data"),"Predictor","Placebo"))</f>
        <v>Predictor</v>
      </c>
      <c r="D167" s="80" t="s">
        <v>5246</v>
      </c>
      <c r="E167" s="79" t="s">
        <v>4279</v>
      </c>
      <c r="F167" s="80" t="s">
        <v>4605</v>
      </c>
      <c r="G167" s="82" t="s">
        <v>4826</v>
      </c>
      <c r="H167" s="80" t="s">
        <v>4684</v>
      </c>
      <c r="I167" s="83">
        <v>1</v>
      </c>
      <c r="J167" s="84" t="s">
        <v>2204</v>
      </c>
      <c r="K167" s="84">
        <v>3.37</v>
      </c>
      <c r="L167" s="85" t="s">
        <v>1126</v>
      </c>
      <c r="M167" s="85" t="s">
        <v>2204</v>
      </c>
      <c r="O167" s="85">
        <v>1</v>
      </c>
      <c r="P167" s="83">
        <v>6</v>
      </c>
      <c r="R167" s="80" t="s">
        <v>4825</v>
      </c>
    </row>
    <row r="168" spans="1:20" x14ac:dyDescent="0.25">
      <c r="A168" s="78" t="s">
        <v>3100</v>
      </c>
      <c r="B168" s="78" t="s">
        <v>516</v>
      </c>
      <c r="C168" s="80" t="str">
        <f>IF(F168="9_drop","Drop",IF(OR(E168="1_clear",E168="2_likely")*OR(F168="1_good",F168="2_fair",F168="3_distant",F168="4_lack_data"),"Predictor","Placebo"))</f>
        <v>Placebo</v>
      </c>
      <c r="D168" s="80" t="s">
        <v>4510</v>
      </c>
      <c r="E168" s="79" t="s">
        <v>5361</v>
      </c>
      <c r="F168" s="80" t="s">
        <v>2204</v>
      </c>
      <c r="G168" s="82" t="s">
        <v>2204</v>
      </c>
      <c r="I168" s="79" t="s">
        <v>2204</v>
      </c>
      <c r="J168" s="92" t="s">
        <v>2204</v>
      </c>
      <c r="K168" s="92" t="s">
        <v>2204</v>
      </c>
      <c r="L168" s="79" t="s">
        <v>2204</v>
      </c>
      <c r="M168" s="79" t="s">
        <v>2204</v>
      </c>
      <c r="N168" s="79" t="s">
        <v>2204</v>
      </c>
      <c r="O168" s="79" t="s">
        <v>2204</v>
      </c>
      <c r="P168" s="79" t="s">
        <v>2204</v>
      </c>
      <c r="Q168" s="79" t="s">
        <v>2204</v>
      </c>
    </row>
    <row r="169" spans="1:20" s="88" customFormat="1" ht="30" x14ac:dyDescent="0.25">
      <c r="A169" s="78" t="s">
        <v>5041</v>
      </c>
      <c r="B169" s="78" t="s">
        <v>521</v>
      </c>
      <c r="C169" s="80" t="str">
        <f>IF(F169="9_drop","Drop",IF(OR(E169="1_clear",E169="2_likely")*OR(F169="1_good",F169="2_fair",F169="3_distant",F169="4_lack_data"),"Predictor","Placebo"))</f>
        <v>Predictor</v>
      </c>
      <c r="D169" s="80" t="s">
        <v>5043</v>
      </c>
      <c r="E169" s="79" t="s">
        <v>4279</v>
      </c>
      <c r="F169" s="80" t="s">
        <v>4605</v>
      </c>
      <c r="G169" s="82" t="s">
        <v>5042</v>
      </c>
      <c r="H169" s="80" t="s">
        <v>4567</v>
      </c>
      <c r="I169" s="83">
        <v>1</v>
      </c>
      <c r="J169" s="84">
        <v>0.36</v>
      </c>
      <c r="K169" s="84">
        <f>36/71*SQRT(12*(2012-1927))</f>
        <v>16.193630963835695</v>
      </c>
      <c r="L169" s="85" t="s">
        <v>1126</v>
      </c>
      <c r="M169" s="85" t="s">
        <v>2204</v>
      </c>
      <c r="N169" s="85"/>
      <c r="O169" s="85">
        <v>1</v>
      </c>
      <c r="P169" s="83">
        <v>12</v>
      </c>
      <c r="Q169" s="86" t="s">
        <v>4555</v>
      </c>
      <c r="R169" s="80"/>
    </row>
    <row r="170" spans="1:20" s="88" customFormat="1" ht="90" x14ac:dyDescent="0.25">
      <c r="A170" s="78" t="s">
        <v>524</v>
      </c>
      <c r="B170" s="78" t="s">
        <v>525</v>
      </c>
      <c r="C170" s="80" t="str">
        <f>IF(F170="9_drop","Drop",IF(OR(E170="1_clear",E170="2_likely")*OR(F170="1_good",F170="2_fair",F170="3_distant",F170="4_lack_data"),"Predictor","Placebo"))</f>
        <v>Predictor</v>
      </c>
      <c r="D170" s="80" t="s">
        <v>5206</v>
      </c>
      <c r="E170" s="79" t="s">
        <v>4280</v>
      </c>
      <c r="F170" s="80" t="s">
        <v>4605</v>
      </c>
      <c r="G170" s="82" t="s">
        <v>4870</v>
      </c>
      <c r="H170" s="80" t="s">
        <v>4567</v>
      </c>
      <c r="I170" s="83">
        <v>-1</v>
      </c>
      <c r="J170" s="84">
        <f>3.6/12</f>
        <v>0.3</v>
      </c>
      <c r="K170" s="84">
        <v>1.96</v>
      </c>
      <c r="L170" s="85" t="s">
        <v>915</v>
      </c>
      <c r="M170" s="85">
        <v>0.3</v>
      </c>
      <c r="N170" s="85"/>
      <c r="O170" s="85">
        <v>1</v>
      </c>
      <c r="P170" s="83">
        <v>12</v>
      </c>
      <c r="Q170" s="86" t="s">
        <v>5203</v>
      </c>
      <c r="R170" s="80" t="s">
        <v>5205</v>
      </c>
    </row>
    <row r="171" spans="1:20" s="88" customFormat="1" ht="30" x14ac:dyDescent="0.25">
      <c r="A171" s="88" t="s">
        <v>526</v>
      </c>
      <c r="B171" s="88" t="s">
        <v>527</v>
      </c>
      <c r="C171" s="48" t="str">
        <f>IF(F171="9_drop","Drop",IF(OR(E171="1_clear",E171="2_likely")*OR(F171="1_good",F171="2_fair",F171="3_distant",F171="4_lack_data"),"Predictor","Placebo"))</f>
        <v>Placebo</v>
      </c>
      <c r="D171" s="48" t="s">
        <v>5325</v>
      </c>
      <c r="E171" s="79" t="s">
        <v>5361</v>
      </c>
      <c r="F171" s="48" t="s">
        <v>4606</v>
      </c>
      <c r="G171" s="50" t="s">
        <v>4871</v>
      </c>
      <c r="H171" s="48" t="s">
        <v>5126</v>
      </c>
      <c r="I171" s="91">
        <v>1</v>
      </c>
      <c r="J171" s="52" t="s">
        <v>2204</v>
      </c>
      <c r="K171" s="52" t="s">
        <v>2204</v>
      </c>
      <c r="L171" s="49" t="s">
        <v>1126</v>
      </c>
      <c r="M171" s="49">
        <v>0.2</v>
      </c>
      <c r="N171" s="49"/>
      <c r="O171" s="49">
        <v>1</v>
      </c>
      <c r="P171" s="91">
        <v>6</v>
      </c>
      <c r="Q171" s="77" t="s">
        <v>4556</v>
      </c>
      <c r="R171" s="48" t="s">
        <v>4484</v>
      </c>
      <c r="S171" s="78"/>
      <c r="T171" s="78"/>
    </row>
    <row r="172" spans="1:20" s="88" customFormat="1" x14ac:dyDescent="0.25">
      <c r="A172" s="78" t="s">
        <v>3129</v>
      </c>
      <c r="B172" s="78" t="s">
        <v>527</v>
      </c>
      <c r="C172" s="80" t="str">
        <f>IF(F172="9_drop","Drop",IF(OR(E172="1_clear",E172="2_likely")*OR(F172="1_good",F172="2_fair",F172="3_distant",F172="4_lack_data"),"Predictor","Placebo"))</f>
        <v>Placebo</v>
      </c>
      <c r="D172" s="80" t="s">
        <v>4510</v>
      </c>
      <c r="E172" s="79" t="s">
        <v>5361</v>
      </c>
      <c r="F172" s="80" t="s">
        <v>2204</v>
      </c>
      <c r="G172" s="82" t="s">
        <v>2204</v>
      </c>
      <c r="H172" s="80" t="s">
        <v>2204</v>
      </c>
      <c r="I172" s="79" t="s">
        <v>2204</v>
      </c>
      <c r="J172" s="92" t="s">
        <v>2204</v>
      </c>
      <c r="K172" s="92" t="s">
        <v>2204</v>
      </c>
      <c r="L172" s="79" t="s">
        <v>2204</v>
      </c>
      <c r="M172" s="79" t="s">
        <v>2204</v>
      </c>
      <c r="N172" s="79" t="s">
        <v>2204</v>
      </c>
      <c r="O172" s="79" t="s">
        <v>2204</v>
      </c>
      <c r="P172" s="79" t="s">
        <v>2204</v>
      </c>
      <c r="Q172" s="79" t="s">
        <v>2204</v>
      </c>
      <c r="R172" s="80"/>
    </row>
    <row r="173" spans="1:20" ht="30" x14ac:dyDescent="0.25">
      <c r="A173" s="88" t="s">
        <v>531</v>
      </c>
      <c r="B173" s="88" t="s">
        <v>527</v>
      </c>
      <c r="C173" s="48" t="str">
        <f>IF(F173="9_drop","Drop",IF(OR(E173="1_clear",E173="2_likely")*OR(F173="1_good",F173="2_fair",F173="3_distant",F173="4_lack_data"),"Predictor","Placebo"))</f>
        <v>Predictor</v>
      </c>
      <c r="D173" s="48" t="s">
        <v>5321</v>
      </c>
      <c r="E173" s="90" t="s">
        <v>4280</v>
      </c>
      <c r="F173" s="48" t="s">
        <v>4606</v>
      </c>
      <c r="G173" s="50" t="s">
        <v>4872</v>
      </c>
      <c r="H173" s="48" t="s">
        <v>5126</v>
      </c>
      <c r="I173" s="91">
        <v>1</v>
      </c>
      <c r="J173" s="52" t="s">
        <v>2204</v>
      </c>
      <c r="K173" s="52">
        <v>4.5</v>
      </c>
      <c r="L173" s="49" t="s">
        <v>1126</v>
      </c>
      <c r="M173" s="49">
        <v>0.2</v>
      </c>
      <c r="N173" s="49"/>
      <c r="O173" s="49">
        <v>12</v>
      </c>
      <c r="P173" s="91">
        <v>6</v>
      </c>
      <c r="Q173" s="77" t="s">
        <v>4555</v>
      </c>
      <c r="R173" s="48" t="s">
        <v>4827</v>
      </c>
    </row>
    <row r="174" spans="1:20" s="88" customFormat="1" ht="60" x14ac:dyDescent="0.25">
      <c r="A174" s="88" t="s">
        <v>534</v>
      </c>
      <c r="B174" s="88" t="s">
        <v>527</v>
      </c>
      <c r="C174" s="48" t="str">
        <f>IF(F174="9_drop","Drop",IF(OR(E174="1_clear",E174="2_likely")*OR(F174="1_good",F174="2_fair",F174="3_distant",F174="4_lack_data"),"Predictor","Placebo"))</f>
        <v>Predictor</v>
      </c>
      <c r="D174" s="48" t="s">
        <v>5322</v>
      </c>
      <c r="E174" s="90" t="s">
        <v>4280</v>
      </c>
      <c r="F174" s="48" t="s">
        <v>4606</v>
      </c>
      <c r="G174" s="50" t="s">
        <v>4873</v>
      </c>
      <c r="H174" s="48" t="s">
        <v>5126</v>
      </c>
      <c r="I174" s="91">
        <v>-1</v>
      </c>
      <c r="J174" s="52" t="s">
        <v>2204</v>
      </c>
      <c r="K174" s="52">
        <v>2.5</v>
      </c>
      <c r="L174" s="49" t="s">
        <v>1126</v>
      </c>
      <c r="M174" s="49">
        <v>0.2</v>
      </c>
      <c r="N174" s="49"/>
      <c r="O174" s="49">
        <v>12</v>
      </c>
      <c r="P174" s="91">
        <v>6</v>
      </c>
      <c r="Q174" s="77"/>
      <c r="R174" s="48" t="s">
        <v>5015</v>
      </c>
      <c r="S174" s="78"/>
      <c r="T174" s="78"/>
    </row>
    <row r="175" spans="1:20" ht="30" x14ac:dyDescent="0.25">
      <c r="A175" s="88" t="s">
        <v>542</v>
      </c>
      <c r="B175" s="88" t="s">
        <v>527</v>
      </c>
      <c r="C175" s="48" t="str">
        <f>IF(F175="9_drop","Drop",IF(OR(E175="1_clear",E175="2_likely")*OR(F175="1_good",F175="2_fair",F175="3_distant",F175="4_lack_data"),"Predictor","Placebo"))</f>
        <v>Predictor</v>
      </c>
      <c r="D175" s="48" t="s">
        <v>5323</v>
      </c>
      <c r="E175" s="90" t="s">
        <v>4280</v>
      </c>
      <c r="F175" s="48" t="s">
        <v>4606</v>
      </c>
      <c r="G175" s="50" t="s">
        <v>4875</v>
      </c>
      <c r="H175" s="48" t="s">
        <v>5126</v>
      </c>
      <c r="I175" s="91">
        <v>-1</v>
      </c>
      <c r="J175" s="52" t="s">
        <v>2204</v>
      </c>
      <c r="K175" s="52">
        <v>4</v>
      </c>
      <c r="L175" s="49" t="s">
        <v>1126</v>
      </c>
      <c r="M175" s="49">
        <v>0.2</v>
      </c>
      <c r="N175" s="49"/>
      <c r="O175" s="49">
        <v>12</v>
      </c>
      <c r="P175" s="91">
        <v>6</v>
      </c>
      <c r="Q175" s="77" t="s">
        <v>4555</v>
      </c>
      <c r="R175" s="48" t="s">
        <v>4827</v>
      </c>
    </row>
    <row r="176" spans="1:20" ht="30" x14ac:dyDescent="0.25">
      <c r="A176" s="88" t="s">
        <v>540</v>
      </c>
      <c r="B176" s="88" t="s">
        <v>527</v>
      </c>
      <c r="C176" s="48" t="str">
        <f>IF(F176="9_drop","Drop",IF(OR(E176="1_clear",E176="2_likely")*OR(F176="1_good",F176="2_fair",F176="3_distant",F176="4_lack_data"),"Predictor","Placebo"))</f>
        <v>Predictor</v>
      </c>
      <c r="D176" s="48" t="s">
        <v>5324</v>
      </c>
      <c r="E176" s="90" t="s">
        <v>4280</v>
      </c>
      <c r="F176" s="48" t="s">
        <v>4606</v>
      </c>
      <c r="G176" s="50" t="s">
        <v>4874</v>
      </c>
      <c r="H176" s="48" t="s">
        <v>5126</v>
      </c>
      <c r="I176" s="91">
        <v>-1</v>
      </c>
      <c r="J176" s="52" t="s">
        <v>2204</v>
      </c>
      <c r="K176" s="52">
        <v>3</v>
      </c>
      <c r="L176" s="49" t="s">
        <v>1126</v>
      </c>
      <c r="M176" s="49">
        <v>0.2</v>
      </c>
      <c r="N176" s="49"/>
      <c r="O176" s="49">
        <v>12</v>
      </c>
      <c r="P176" s="91">
        <v>6</v>
      </c>
      <c r="Q176" s="77"/>
      <c r="R176" s="48" t="s">
        <v>4827</v>
      </c>
    </row>
    <row r="177" spans="1:20" ht="45" x14ac:dyDescent="0.25">
      <c r="A177" s="78" t="s">
        <v>4953</v>
      </c>
      <c r="B177" s="78" t="s">
        <v>5291</v>
      </c>
      <c r="C177" s="80" t="str">
        <f>IF(F177="9_drop","Drop",IF(OR(E177="1_clear",E177="2_likely")*OR(F177="1_good",F177="2_fair",F177="3_distant",F177="4_lack_data"),"Predictor","Placebo"))</f>
        <v>Predictor</v>
      </c>
      <c r="D177" s="80" t="s">
        <v>4984</v>
      </c>
      <c r="E177" s="79" t="s">
        <v>4279</v>
      </c>
      <c r="F177" s="80" t="s">
        <v>4606</v>
      </c>
      <c r="G177" s="82" t="s">
        <v>4955</v>
      </c>
      <c r="H177" s="80" t="s">
        <v>4956</v>
      </c>
      <c r="I177" s="83">
        <v>1</v>
      </c>
      <c r="J177" s="84">
        <f>5.527/12</f>
        <v>0.46058333333333334</v>
      </c>
      <c r="K177" s="84">
        <f>5.527/1.744</f>
        <v>3.1691513761467891</v>
      </c>
      <c r="L177" s="85" t="s">
        <v>1126</v>
      </c>
      <c r="M177" s="85">
        <v>0.2</v>
      </c>
      <c r="O177" s="85">
        <v>1</v>
      </c>
      <c r="P177" s="83">
        <v>12</v>
      </c>
      <c r="R177" s="80" t="s">
        <v>4957</v>
      </c>
    </row>
    <row r="178" spans="1:20" ht="45" x14ac:dyDescent="0.25">
      <c r="A178" s="78" t="s">
        <v>5093</v>
      </c>
      <c r="B178" s="78" t="s">
        <v>546</v>
      </c>
      <c r="C178" s="80" t="str">
        <f>IF(F178="9_drop","Drop",IF(OR(E178="1_clear",E178="2_likely")*OR(F178="1_good",F178="2_fair",F178="3_distant",F178="4_lack_data"),"Predictor","Placebo"))</f>
        <v>Predictor</v>
      </c>
      <c r="D178" s="80" t="s">
        <v>4987</v>
      </c>
      <c r="E178" s="79" t="s">
        <v>4279</v>
      </c>
      <c r="F178" s="80" t="s">
        <v>4605</v>
      </c>
      <c r="G178" s="82" t="s">
        <v>4831</v>
      </c>
      <c r="H178" s="80" t="s">
        <v>4523</v>
      </c>
      <c r="I178" s="83">
        <v>1</v>
      </c>
      <c r="J178" s="84">
        <v>1.17</v>
      </c>
      <c r="K178" s="84">
        <v>4.2</v>
      </c>
      <c r="L178" s="85" t="s">
        <v>1126</v>
      </c>
      <c r="M178" s="85">
        <v>0.1</v>
      </c>
      <c r="O178" s="85">
        <v>1</v>
      </c>
      <c r="P178" s="83">
        <v>6</v>
      </c>
      <c r="Q178" s="86" t="s">
        <v>4557</v>
      </c>
      <c r="R178" s="80" t="s">
        <v>5105</v>
      </c>
    </row>
    <row r="179" spans="1:20" ht="30" x14ac:dyDescent="0.25">
      <c r="A179" s="78" t="s">
        <v>5094</v>
      </c>
      <c r="B179" s="78" t="s">
        <v>546</v>
      </c>
      <c r="C179" s="80" t="str">
        <f>IF(F179="9_drop","Drop",IF(OR(E179="1_clear",E179="2_likely")*OR(F179="1_good",F179="2_fair",F179="3_distant",F179="4_lack_data"),"Predictor","Placebo"))</f>
        <v>Predictor</v>
      </c>
      <c r="D179" s="80" t="s">
        <v>5107</v>
      </c>
      <c r="E179" s="79" t="s">
        <v>4279</v>
      </c>
      <c r="F179" s="80" t="s">
        <v>4605</v>
      </c>
      <c r="G179" s="82" t="s">
        <v>4832</v>
      </c>
      <c r="H179" s="80" t="s">
        <v>4523</v>
      </c>
      <c r="I179" s="83">
        <v>-1</v>
      </c>
      <c r="J179" s="84">
        <v>1.25</v>
      </c>
      <c r="K179" s="84">
        <v>5.6</v>
      </c>
      <c r="L179" s="85" t="s">
        <v>1126</v>
      </c>
      <c r="M179" s="85">
        <v>0.1</v>
      </c>
      <c r="O179" s="85">
        <v>1</v>
      </c>
      <c r="P179" s="83">
        <v>6</v>
      </c>
      <c r="Q179" s="86" t="s">
        <v>4557</v>
      </c>
    </row>
    <row r="180" spans="1:20" ht="30" x14ac:dyDescent="0.25">
      <c r="A180" s="78" t="s">
        <v>5101</v>
      </c>
      <c r="B180" s="78" t="s">
        <v>546</v>
      </c>
      <c r="C180" s="80" t="str">
        <f>IF(F180="9_drop","Drop",IF(OR(E180="1_clear",E180="2_likely")*OR(F180="1_good",F180="2_fair",F180="3_distant",F180="4_lack_data"),"Predictor","Placebo"))</f>
        <v>Predictor</v>
      </c>
      <c r="D180" s="80" t="s">
        <v>5108</v>
      </c>
      <c r="E180" s="79" t="s">
        <v>4279</v>
      </c>
      <c r="F180" s="80" t="s">
        <v>4605</v>
      </c>
      <c r="G180" s="82" t="s">
        <v>4834</v>
      </c>
      <c r="H180" s="80" t="s">
        <v>4523</v>
      </c>
      <c r="I180" s="83">
        <v>-1</v>
      </c>
      <c r="J180" s="84">
        <v>0.55000000000000004</v>
      </c>
      <c r="K180" s="52">
        <v>4.62</v>
      </c>
      <c r="L180" s="85" t="s">
        <v>1126</v>
      </c>
      <c r="M180" s="85">
        <v>0.1</v>
      </c>
      <c r="O180" s="85">
        <v>1</v>
      </c>
      <c r="P180" s="83">
        <v>6</v>
      </c>
      <c r="Q180" s="86" t="s">
        <v>4557</v>
      </c>
    </row>
    <row r="181" spans="1:20" ht="60" x14ac:dyDescent="0.25">
      <c r="A181" s="78" t="s">
        <v>5096</v>
      </c>
      <c r="B181" s="78" t="s">
        <v>546</v>
      </c>
      <c r="C181" s="80" t="str">
        <f>IF(F181="9_drop","Drop",IF(OR(E181="1_clear",E181="2_likely")*OR(F181="1_good",F181="2_fair",F181="3_distant",F181="4_lack_data"),"Predictor","Placebo"))</f>
        <v>Predictor</v>
      </c>
      <c r="D181" s="80" t="s">
        <v>5109</v>
      </c>
      <c r="E181" s="79" t="s">
        <v>4280</v>
      </c>
      <c r="F181" s="80" t="s">
        <v>4605</v>
      </c>
      <c r="G181" s="82" t="s">
        <v>4837</v>
      </c>
      <c r="H181" s="80" t="s">
        <v>4523</v>
      </c>
      <c r="I181" s="83">
        <v>-1</v>
      </c>
      <c r="J181" s="84">
        <v>0.19</v>
      </c>
      <c r="K181" s="84">
        <v>1.77</v>
      </c>
      <c r="L181" s="85" t="s">
        <v>1126</v>
      </c>
      <c r="M181" s="85">
        <v>0.1</v>
      </c>
      <c r="O181" s="85">
        <v>1</v>
      </c>
      <c r="P181" s="83">
        <v>6</v>
      </c>
      <c r="Q181" s="86" t="s">
        <v>4557</v>
      </c>
      <c r="R181" s="80" t="s">
        <v>5106</v>
      </c>
    </row>
    <row r="182" spans="1:20" ht="30" x14ac:dyDescent="0.25">
      <c r="A182" s="78" t="s">
        <v>5097</v>
      </c>
      <c r="B182" s="78" t="s">
        <v>546</v>
      </c>
      <c r="C182" s="80" t="str">
        <f>IF(F182="9_drop","Drop",IF(OR(E182="1_clear",E182="2_likely")*OR(F182="1_good",F182="2_fair",F182="3_distant",F182="4_lack_data"),"Predictor","Placebo"))</f>
        <v>Predictor</v>
      </c>
      <c r="D182" s="80" t="s">
        <v>4750</v>
      </c>
      <c r="E182" s="79" t="s">
        <v>4279</v>
      </c>
      <c r="F182" s="80" t="s">
        <v>4605</v>
      </c>
      <c r="G182" s="82" t="s">
        <v>4836</v>
      </c>
      <c r="H182" s="80" t="s">
        <v>4523</v>
      </c>
      <c r="I182" s="83">
        <v>-1</v>
      </c>
      <c r="J182" s="84">
        <v>0.39</v>
      </c>
      <c r="K182" s="84">
        <v>3.35</v>
      </c>
      <c r="L182" s="85" t="s">
        <v>1126</v>
      </c>
      <c r="M182" s="85">
        <v>0.1</v>
      </c>
      <c r="O182" s="85">
        <v>1</v>
      </c>
      <c r="P182" s="83">
        <v>6</v>
      </c>
      <c r="Q182" s="86" t="s">
        <v>4557</v>
      </c>
    </row>
    <row r="183" spans="1:20" ht="75" x14ac:dyDescent="0.25">
      <c r="A183" s="78" t="s">
        <v>5088</v>
      </c>
      <c r="B183" s="78" t="s">
        <v>546</v>
      </c>
      <c r="C183" s="80" t="str">
        <f>IF(F183="9_drop","Drop",IF(OR(E183="1_clear",E183="2_likely")*OR(F183="1_good",F183="2_fair",F183="3_distant",F183="4_lack_data"),"Predictor","Placebo"))</f>
        <v>Predictor</v>
      </c>
      <c r="D183" s="80" t="s">
        <v>4979</v>
      </c>
      <c r="E183" s="79" t="s">
        <v>4279</v>
      </c>
      <c r="F183" s="80" t="s">
        <v>4605</v>
      </c>
      <c r="G183" s="82" t="s">
        <v>4829</v>
      </c>
      <c r="H183" s="80" t="s">
        <v>4523</v>
      </c>
      <c r="I183" s="83">
        <v>1</v>
      </c>
      <c r="J183" s="84">
        <v>0.67</v>
      </c>
      <c r="K183" s="84">
        <v>5.35</v>
      </c>
      <c r="L183" s="85" t="s">
        <v>1126</v>
      </c>
      <c r="M183" s="85">
        <v>0.1</v>
      </c>
      <c r="O183" s="85">
        <v>1</v>
      </c>
      <c r="P183" s="83">
        <v>6</v>
      </c>
      <c r="Q183" s="86" t="s">
        <v>4557</v>
      </c>
      <c r="R183" s="80" t="s">
        <v>5114</v>
      </c>
    </row>
    <row r="184" spans="1:20" ht="30" x14ac:dyDescent="0.25">
      <c r="A184" s="78" t="s">
        <v>5091</v>
      </c>
      <c r="B184" s="78" t="s">
        <v>546</v>
      </c>
      <c r="C184" s="80" t="str">
        <f>IF(F184="9_drop","Drop",IF(OR(E184="1_clear",E184="2_likely")*OR(F184="1_good",F184="2_fair",F184="3_distant",F184="4_lack_data"),"Predictor","Placebo"))</f>
        <v>Predictor</v>
      </c>
      <c r="D184" s="80" t="s">
        <v>5110</v>
      </c>
      <c r="E184" s="79" t="s">
        <v>4279</v>
      </c>
      <c r="F184" s="80" t="s">
        <v>4605</v>
      </c>
      <c r="G184" s="82" t="s">
        <v>4833</v>
      </c>
      <c r="H184" s="80" t="s">
        <v>4523</v>
      </c>
      <c r="I184" s="83">
        <v>1</v>
      </c>
      <c r="J184" s="84">
        <v>0.68</v>
      </c>
      <c r="K184" s="84">
        <v>6.15</v>
      </c>
      <c r="L184" s="85" t="s">
        <v>1126</v>
      </c>
      <c r="M184" s="85">
        <v>0.1</v>
      </c>
      <c r="O184" s="85">
        <v>1</v>
      </c>
      <c r="P184" s="83">
        <v>6</v>
      </c>
      <c r="Q184" s="86" t="s">
        <v>4557</v>
      </c>
    </row>
    <row r="185" spans="1:20" ht="30" x14ac:dyDescent="0.25">
      <c r="A185" s="78" t="s">
        <v>5090</v>
      </c>
      <c r="B185" s="78" t="s">
        <v>546</v>
      </c>
      <c r="C185" s="80" t="str">
        <f>IF(F185="9_drop","Drop",IF(OR(E185="1_clear",E185="2_likely")*OR(F185="1_good",F185="2_fair",F185="3_distant",F185="4_lack_data"),"Predictor","Placebo"))</f>
        <v>Predictor</v>
      </c>
      <c r="D185" s="80" t="s">
        <v>5111</v>
      </c>
      <c r="E185" s="79" t="s">
        <v>4279</v>
      </c>
      <c r="F185" s="80" t="s">
        <v>4605</v>
      </c>
      <c r="G185" s="82" t="s">
        <v>4835</v>
      </c>
      <c r="H185" s="80" t="s">
        <v>4523</v>
      </c>
      <c r="I185" s="83">
        <v>1</v>
      </c>
      <c r="J185" s="84">
        <v>0.66</v>
      </c>
      <c r="K185" s="84">
        <v>6.43</v>
      </c>
      <c r="L185" s="85" t="s">
        <v>1126</v>
      </c>
      <c r="M185" s="85">
        <v>0.1</v>
      </c>
      <c r="O185" s="85">
        <v>1</v>
      </c>
      <c r="P185" s="83">
        <v>6</v>
      </c>
      <c r="Q185" s="86" t="s">
        <v>4557</v>
      </c>
      <c r="S185" s="88"/>
      <c r="T185" s="88"/>
    </row>
    <row r="186" spans="1:20" ht="30" x14ac:dyDescent="0.25">
      <c r="A186" s="78" t="s">
        <v>5092</v>
      </c>
      <c r="B186" s="78" t="s">
        <v>546</v>
      </c>
      <c r="C186" s="80" t="str">
        <f>IF(F186="9_drop","Drop",IF(OR(E186="1_clear",E186="2_likely")*OR(F186="1_good",F186="2_fair",F186="3_distant",F186="4_lack_data"),"Predictor","Placebo"))</f>
        <v>Predictor</v>
      </c>
      <c r="D186" s="80" t="s">
        <v>5112</v>
      </c>
      <c r="E186" s="79" t="s">
        <v>4279</v>
      </c>
      <c r="F186" s="80" t="s">
        <v>4605</v>
      </c>
      <c r="G186" s="82" t="s">
        <v>4838</v>
      </c>
      <c r="H186" s="80" t="s">
        <v>4523</v>
      </c>
      <c r="I186" s="83">
        <v>1</v>
      </c>
      <c r="J186" s="84">
        <v>0.52</v>
      </c>
      <c r="K186" s="84">
        <v>4.58</v>
      </c>
      <c r="L186" s="85" t="s">
        <v>1126</v>
      </c>
      <c r="M186" s="85">
        <v>0.1</v>
      </c>
      <c r="O186" s="85">
        <v>1</v>
      </c>
      <c r="P186" s="83">
        <v>6</v>
      </c>
      <c r="Q186" s="86" t="s">
        <v>4557</v>
      </c>
    </row>
    <row r="187" spans="1:20" ht="30" x14ac:dyDescent="0.25">
      <c r="A187" s="78" t="s">
        <v>5089</v>
      </c>
      <c r="B187" s="78" t="s">
        <v>546</v>
      </c>
      <c r="C187" s="80" t="str">
        <f>IF(F187="9_drop","Drop",IF(OR(E187="1_clear",E187="2_likely")*OR(F187="1_good",F187="2_fair",F187="3_distant",F187="4_lack_data"),"Predictor","Placebo"))</f>
        <v>Predictor</v>
      </c>
      <c r="D187" s="80" t="s">
        <v>5113</v>
      </c>
      <c r="E187" s="79" t="s">
        <v>4279</v>
      </c>
      <c r="F187" s="80" t="s">
        <v>4605</v>
      </c>
      <c r="G187" s="82" t="s">
        <v>4830</v>
      </c>
      <c r="H187" s="80" t="s">
        <v>4523</v>
      </c>
      <c r="I187" s="83">
        <v>1</v>
      </c>
      <c r="J187" s="84">
        <v>1.1499999999999999</v>
      </c>
      <c r="K187" s="84">
        <v>7.6</v>
      </c>
      <c r="L187" s="85" t="s">
        <v>1126</v>
      </c>
      <c r="M187" s="85">
        <v>0.1</v>
      </c>
      <c r="O187" s="85">
        <v>1</v>
      </c>
      <c r="P187" s="83">
        <v>6</v>
      </c>
      <c r="Q187" s="86" t="s">
        <v>4557</v>
      </c>
    </row>
    <row r="188" spans="1:20" ht="45" x14ac:dyDescent="0.25">
      <c r="A188" s="78" t="s">
        <v>550</v>
      </c>
      <c r="B188" s="78" t="s">
        <v>551</v>
      </c>
      <c r="C188" s="80" t="str">
        <f>IF(F188="9_drop","Drop",IF(OR(E188="1_clear",E188="2_likely")*OR(F188="1_good",F188="2_fair",F188="3_distant",F188="4_lack_data"),"Predictor","Placebo"))</f>
        <v>Predictor</v>
      </c>
      <c r="D188" s="80" t="s">
        <v>4962</v>
      </c>
      <c r="E188" s="79" t="s">
        <v>4279</v>
      </c>
      <c r="F188" s="80" t="s">
        <v>4606</v>
      </c>
      <c r="G188" s="82" t="s">
        <v>4636</v>
      </c>
      <c r="H188" s="80" t="s">
        <v>4810</v>
      </c>
      <c r="I188" s="83">
        <v>1</v>
      </c>
      <c r="J188" s="84">
        <v>0.26</v>
      </c>
      <c r="K188" s="84">
        <v>2.6</v>
      </c>
      <c r="L188" s="85" t="s">
        <v>915</v>
      </c>
      <c r="M188" s="85" t="s">
        <v>2204</v>
      </c>
      <c r="O188" s="85">
        <v>12</v>
      </c>
      <c r="P188" s="83">
        <v>6</v>
      </c>
      <c r="R188" s="80" t="s">
        <v>4961</v>
      </c>
    </row>
    <row r="189" spans="1:20" ht="45" x14ac:dyDescent="0.25">
      <c r="A189" s="78" t="s">
        <v>554</v>
      </c>
      <c r="B189" s="78" t="s">
        <v>551</v>
      </c>
      <c r="C189" s="80" t="str">
        <f>IF(F189="9_drop","Drop",IF(OR(E189="1_clear",E189="2_likely")*OR(F189="1_good",F189="2_fair",F189="3_distant",F189="4_lack_data"),"Predictor","Placebo"))</f>
        <v>Predictor</v>
      </c>
      <c r="D189" s="80" t="s">
        <v>4963</v>
      </c>
      <c r="E189" s="79" t="s">
        <v>4279</v>
      </c>
      <c r="F189" s="80" t="s">
        <v>4606</v>
      </c>
      <c r="G189" s="82" t="s">
        <v>4635</v>
      </c>
      <c r="H189" s="80" t="s">
        <v>4810</v>
      </c>
      <c r="I189" s="83">
        <v>1</v>
      </c>
      <c r="J189" s="84">
        <v>0.41</v>
      </c>
      <c r="K189" s="84">
        <v>4.13</v>
      </c>
      <c r="L189" s="85" t="s">
        <v>915</v>
      </c>
      <c r="M189" s="85" t="s">
        <v>2204</v>
      </c>
      <c r="O189" s="85">
        <v>12</v>
      </c>
      <c r="P189" s="83">
        <v>6</v>
      </c>
      <c r="R189" s="80" t="s">
        <v>4961</v>
      </c>
      <c r="S189" s="88"/>
      <c r="T189" s="88"/>
    </row>
    <row r="190" spans="1:20" ht="45" x14ac:dyDescent="0.25">
      <c r="A190" s="78" t="s">
        <v>557</v>
      </c>
      <c r="B190" s="78" t="s">
        <v>558</v>
      </c>
      <c r="C190" s="80" t="str">
        <f>IF(F190="9_drop","Drop",IF(OR(E190="1_clear",E190="2_likely")*OR(F190="1_good",F190="2_fair",F190="3_distant",F190="4_lack_data"),"Predictor","Placebo"))</f>
        <v>Predictor</v>
      </c>
      <c r="D190" s="80" t="s">
        <v>5134</v>
      </c>
      <c r="E190" s="79" t="s">
        <v>4279</v>
      </c>
      <c r="F190" s="80" t="s">
        <v>4605</v>
      </c>
      <c r="G190" s="82" t="s">
        <v>4828</v>
      </c>
      <c r="H190" s="80" t="s">
        <v>4594</v>
      </c>
      <c r="I190" s="83">
        <v>-1</v>
      </c>
      <c r="J190" s="84">
        <v>1.48</v>
      </c>
      <c r="K190" s="84">
        <v>8.4499999999999993</v>
      </c>
      <c r="L190" s="85" t="s">
        <v>1126</v>
      </c>
      <c r="M190" s="85">
        <v>0.1</v>
      </c>
      <c r="O190" s="85">
        <v>1</v>
      </c>
      <c r="P190" s="83">
        <v>6</v>
      </c>
    </row>
    <row r="191" spans="1:20" x14ac:dyDescent="0.25">
      <c r="A191" s="78" t="s">
        <v>1688</v>
      </c>
      <c r="B191" s="78" t="s">
        <v>3168</v>
      </c>
      <c r="C191" s="80" t="str">
        <f>IF(F191="9_drop","Drop",IF(OR(E191="1_clear",E191="2_likely")*OR(F191="1_good",F191="2_fair",F191="3_distant",F191="4_lack_data"),"Predictor","Placebo"))</f>
        <v>Predictor</v>
      </c>
      <c r="D191" s="80" t="s">
        <v>5135</v>
      </c>
      <c r="E191" s="79" t="s">
        <v>4279</v>
      </c>
      <c r="F191" s="80" t="s">
        <v>4605</v>
      </c>
      <c r="G191" s="82" t="s">
        <v>4876</v>
      </c>
      <c r="H191" s="80" t="s">
        <v>4583</v>
      </c>
      <c r="I191" s="83">
        <v>-1</v>
      </c>
      <c r="J191" s="84" t="s">
        <v>2204</v>
      </c>
      <c r="K191" s="84">
        <v>8.85</v>
      </c>
      <c r="L191" s="85" t="s">
        <v>1126</v>
      </c>
      <c r="M191" s="85" t="s">
        <v>2204</v>
      </c>
      <c r="O191" s="85">
        <v>1</v>
      </c>
      <c r="P191" s="83">
        <v>6</v>
      </c>
      <c r="S191" s="88"/>
      <c r="T191" s="88"/>
    </row>
    <row r="192" spans="1:20" ht="60" x14ac:dyDescent="0.25">
      <c r="A192" s="78" t="s">
        <v>565</v>
      </c>
      <c r="B192" s="78" t="s">
        <v>562</v>
      </c>
      <c r="C192" s="80" t="str">
        <f>IF(F192="9_drop","Drop",IF(OR(E192="1_clear",E192="2_likely")*OR(F192="1_good",F192="2_fair",F192="3_distant",F192="4_lack_data"),"Predictor","Placebo"))</f>
        <v>Placebo</v>
      </c>
      <c r="D192" s="80" t="s">
        <v>5122</v>
      </c>
      <c r="E192" s="79" t="s">
        <v>5361</v>
      </c>
      <c r="F192" s="80" t="s">
        <v>4606</v>
      </c>
      <c r="G192" s="82" t="s">
        <v>4819</v>
      </c>
      <c r="H192" s="80" t="s">
        <v>4879</v>
      </c>
      <c r="I192" s="83" t="s">
        <v>2204</v>
      </c>
      <c r="J192" s="94" t="s">
        <v>2204</v>
      </c>
      <c r="K192" s="94" t="s">
        <v>2204</v>
      </c>
      <c r="L192" s="83" t="s">
        <v>2204</v>
      </c>
      <c r="M192" s="83" t="s">
        <v>2204</v>
      </c>
      <c r="N192" s="83" t="s">
        <v>2204</v>
      </c>
      <c r="O192" s="83" t="s">
        <v>2204</v>
      </c>
      <c r="P192" s="83" t="s">
        <v>2204</v>
      </c>
      <c r="R192" s="80" t="s">
        <v>4877</v>
      </c>
    </row>
    <row r="193" spans="1:18" ht="60" x14ac:dyDescent="0.25">
      <c r="A193" s="78" t="s">
        <v>561</v>
      </c>
      <c r="B193" s="78" t="s">
        <v>562</v>
      </c>
      <c r="C193" s="80" t="str">
        <f>IF(F193="9_drop","Drop",IF(OR(E193="1_clear",E193="2_likely")*OR(F193="1_good",F193="2_fair",F193="3_distant",F193="4_lack_data"),"Predictor","Placebo"))</f>
        <v>Placebo</v>
      </c>
      <c r="D193" s="80" t="s">
        <v>5122</v>
      </c>
      <c r="E193" s="79" t="s">
        <v>5361</v>
      </c>
      <c r="F193" s="80" t="s">
        <v>4606</v>
      </c>
      <c r="G193" s="82" t="s">
        <v>4819</v>
      </c>
      <c r="H193" s="80" t="s">
        <v>4879</v>
      </c>
      <c r="I193" s="83" t="s">
        <v>2204</v>
      </c>
      <c r="J193" s="94" t="s">
        <v>2204</v>
      </c>
      <c r="K193" s="94" t="s">
        <v>2204</v>
      </c>
      <c r="L193" s="83" t="s">
        <v>2204</v>
      </c>
      <c r="M193" s="83" t="s">
        <v>2204</v>
      </c>
      <c r="N193" s="83" t="s">
        <v>2204</v>
      </c>
      <c r="O193" s="83" t="s">
        <v>2204</v>
      </c>
      <c r="P193" s="83" t="s">
        <v>2204</v>
      </c>
      <c r="R193" s="80" t="s">
        <v>4878</v>
      </c>
    </row>
    <row r="194" spans="1:18" ht="45" x14ac:dyDescent="0.25">
      <c r="A194" s="78" t="s">
        <v>571</v>
      </c>
      <c r="B194" s="78" t="s">
        <v>568</v>
      </c>
      <c r="C194" s="80" t="str">
        <f>IF(F194="9_drop","Drop",IF(OR(E194="1_clear",E194="2_likely")*OR(F194="1_good",F194="2_fair",F194="3_distant",F194="4_lack_data"),"Predictor","Placebo"))</f>
        <v>Predictor</v>
      </c>
      <c r="D194" s="80" t="s">
        <v>4590</v>
      </c>
      <c r="E194" s="79" t="s">
        <v>4280</v>
      </c>
      <c r="F194" s="98" t="s">
        <v>4606</v>
      </c>
      <c r="G194" s="82" t="s">
        <v>4588</v>
      </c>
      <c r="H194" s="80" t="s">
        <v>5120</v>
      </c>
      <c r="I194" s="83">
        <v>1</v>
      </c>
      <c r="J194" s="84">
        <v>0.25</v>
      </c>
      <c r="K194" s="84">
        <v>1.79</v>
      </c>
      <c r="L194" s="85" t="s">
        <v>1126</v>
      </c>
      <c r="M194" s="85" t="s">
        <v>2204</v>
      </c>
      <c r="O194" s="85">
        <v>1</v>
      </c>
      <c r="P194" s="83">
        <v>6</v>
      </c>
      <c r="R194" s="80" t="s">
        <v>4589</v>
      </c>
    </row>
    <row r="195" spans="1:18" x14ac:dyDescent="0.25">
      <c r="A195" s="78" t="s">
        <v>567</v>
      </c>
      <c r="B195" s="78" t="s">
        <v>568</v>
      </c>
      <c r="C195" s="80" t="str">
        <f>IF(F195="9_drop","Drop",IF(OR(E195="1_clear",E195="2_likely")*OR(F195="1_good",F195="2_fair",F195="3_distant",F195="4_lack_data"),"Predictor","Placebo"))</f>
        <v>Drop</v>
      </c>
      <c r="D195" s="85" t="s">
        <v>4278</v>
      </c>
      <c r="E195" s="79" t="s">
        <v>4278</v>
      </c>
      <c r="F195" s="80" t="s">
        <v>4278</v>
      </c>
      <c r="G195" s="80" t="s">
        <v>4278</v>
      </c>
      <c r="I195" s="83" t="s">
        <v>2204</v>
      </c>
      <c r="J195" s="94" t="s">
        <v>2204</v>
      </c>
      <c r="K195" s="94" t="s">
        <v>2204</v>
      </c>
      <c r="L195" s="83" t="s">
        <v>2204</v>
      </c>
      <c r="M195" s="83" t="s">
        <v>2204</v>
      </c>
      <c r="N195" s="83" t="s">
        <v>2204</v>
      </c>
      <c r="O195" s="83" t="s">
        <v>2204</v>
      </c>
      <c r="P195" s="83" t="s">
        <v>2204</v>
      </c>
      <c r="Q195" s="83" t="s">
        <v>2204</v>
      </c>
      <c r="R195" s="80" t="s">
        <v>4485</v>
      </c>
    </row>
    <row r="196" spans="1:18" ht="30" x14ac:dyDescent="0.25">
      <c r="A196" s="78" t="s">
        <v>574</v>
      </c>
      <c r="B196" s="78" t="s">
        <v>575</v>
      </c>
      <c r="C196" s="80" t="str">
        <f>IF(F196="9_drop","Drop",IF(OR(E196="1_clear",E196="2_likely")*OR(F196="1_good",F196="2_fair",F196="3_distant",F196="4_lack_data"),"Predictor","Placebo"))</f>
        <v>Predictor</v>
      </c>
      <c r="D196" s="80" t="s">
        <v>5063</v>
      </c>
      <c r="E196" s="79" t="s">
        <v>4279</v>
      </c>
      <c r="F196" s="80" t="s">
        <v>4605</v>
      </c>
      <c r="G196" s="82" t="s">
        <v>4882</v>
      </c>
      <c r="H196" s="80" t="s">
        <v>5017</v>
      </c>
      <c r="I196" s="83">
        <v>1</v>
      </c>
      <c r="J196" s="84" t="s">
        <v>2204</v>
      </c>
      <c r="K196" s="84">
        <v>8.91</v>
      </c>
      <c r="L196" s="85" t="s">
        <v>1126</v>
      </c>
      <c r="M196" s="85" t="s">
        <v>2204</v>
      </c>
      <c r="O196" s="85">
        <v>1</v>
      </c>
      <c r="P196" s="83">
        <v>12</v>
      </c>
      <c r="R196" s="80" t="s">
        <v>5019</v>
      </c>
    </row>
    <row r="197" spans="1:18" ht="45" x14ac:dyDescent="0.25">
      <c r="A197" s="78" t="s">
        <v>577</v>
      </c>
      <c r="B197" s="78" t="s">
        <v>575</v>
      </c>
      <c r="C197" s="80" t="str">
        <f>IF(F197="9_drop","Drop",IF(OR(E197="1_clear",E197="2_likely")*OR(F197="1_good",F197="2_fair",F197="3_distant",F197="4_lack_data"),"Predictor","Placebo"))</f>
        <v>Predictor</v>
      </c>
      <c r="D197" s="98" t="s">
        <v>5340</v>
      </c>
      <c r="E197" s="79" t="s">
        <v>4279</v>
      </c>
      <c r="F197" s="80" t="s">
        <v>4605</v>
      </c>
      <c r="G197" s="82" t="s">
        <v>4881</v>
      </c>
      <c r="H197" s="80" t="s">
        <v>5017</v>
      </c>
      <c r="I197" s="83">
        <v>1</v>
      </c>
      <c r="J197" s="84" t="s">
        <v>2204</v>
      </c>
      <c r="K197" s="84">
        <v>11</v>
      </c>
      <c r="L197" s="85" t="s">
        <v>1126</v>
      </c>
      <c r="M197" s="85" t="s">
        <v>2204</v>
      </c>
      <c r="O197" s="85">
        <v>1</v>
      </c>
      <c r="P197" s="83">
        <v>12</v>
      </c>
      <c r="R197" s="80" t="s">
        <v>4880</v>
      </c>
    </row>
    <row r="198" spans="1:18" ht="30" x14ac:dyDescent="0.25">
      <c r="A198" s="78" t="s">
        <v>3114</v>
      </c>
      <c r="B198" s="78" t="s">
        <v>3115</v>
      </c>
      <c r="C198" s="80" t="str">
        <f>IF(F198="9_drop","Drop",IF(OR(E198="1_clear",E198="2_likely")*OR(F198="1_good",F198="2_fair",F198="3_distant",F198="4_lack_data"),"Predictor","Placebo"))</f>
        <v>Placebo</v>
      </c>
      <c r="D198" s="80" t="s">
        <v>5137</v>
      </c>
      <c r="E198" s="79" t="s">
        <v>4282</v>
      </c>
      <c r="F198" s="80" t="s">
        <v>4605</v>
      </c>
      <c r="G198" s="82" t="s">
        <v>4883</v>
      </c>
      <c r="H198" s="80" t="s">
        <v>4583</v>
      </c>
      <c r="I198" s="83">
        <v>1</v>
      </c>
      <c r="J198" s="84" t="s">
        <v>2204</v>
      </c>
      <c r="K198" s="84">
        <v>1.26</v>
      </c>
      <c r="L198" s="85" t="s">
        <v>1126</v>
      </c>
      <c r="M198" s="85" t="s">
        <v>2204</v>
      </c>
      <c r="O198" s="85">
        <v>12</v>
      </c>
      <c r="P198" s="83">
        <v>6</v>
      </c>
      <c r="R198" s="80" t="s">
        <v>4884</v>
      </c>
    </row>
    <row r="199" spans="1:18" ht="45" x14ac:dyDescent="0.25">
      <c r="A199" s="78" t="s">
        <v>3155</v>
      </c>
      <c r="B199" s="78" t="s">
        <v>580</v>
      </c>
      <c r="C199" s="80" t="str">
        <f>IF(F199="9_drop","Drop",IF(OR(E199="1_clear",E199="2_likely")*OR(F199="1_good",F199="2_fair",F199="3_distant",F199="4_lack_data"),"Predictor","Placebo"))</f>
        <v>Predictor</v>
      </c>
      <c r="D199" s="107" t="s">
        <v>5362</v>
      </c>
      <c r="E199" s="79" t="s">
        <v>4279</v>
      </c>
      <c r="F199" s="80" t="s">
        <v>4605</v>
      </c>
      <c r="G199" s="82" t="s">
        <v>4839</v>
      </c>
      <c r="H199" s="80" t="s">
        <v>4887</v>
      </c>
      <c r="I199" s="83">
        <v>1</v>
      </c>
      <c r="J199" s="84">
        <v>0.31</v>
      </c>
      <c r="K199" s="84">
        <v>3.4</v>
      </c>
      <c r="L199" s="85" t="s">
        <v>1126</v>
      </c>
      <c r="M199" s="85">
        <v>0.1</v>
      </c>
      <c r="O199" s="85">
        <v>12</v>
      </c>
      <c r="P199" s="83">
        <v>7</v>
      </c>
      <c r="R199" s="80" t="s">
        <v>5034</v>
      </c>
    </row>
    <row r="200" spans="1:18" ht="45" x14ac:dyDescent="0.25">
      <c r="A200" s="78" t="s">
        <v>5020</v>
      </c>
      <c r="B200" s="78" t="s">
        <v>580</v>
      </c>
      <c r="C200" s="80" t="str">
        <f>IF(F200="9_drop","Drop",IF(OR(E200="1_clear",E200="2_likely")*OR(F200="1_good",F200="2_fair",F200="3_distant",F200="4_lack_data"),"Predictor","Placebo"))</f>
        <v>Predictor</v>
      </c>
      <c r="D200" s="96" t="s">
        <v>5304</v>
      </c>
      <c r="E200" s="79" t="s">
        <v>4280</v>
      </c>
      <c r="F200" s="80" t="s">
        <v>4607</v>
      </c>
      <c r="G200" s="82" t="s">
        <v>4840</v>
      </c>
      <c r="H200" s="96" t="s">
        <v>5308</v>
      </c>
      <c r="I200" s="83">
        <v>1</v>
      </c>
      <c r="J200" s="84">
        <v>1.21</v>
      </c>
      <c r="K200" s="84">
        <v>7.7</v>
      </c>
      <c r="L200" s="85" t="s">
        <v>1126</v>
      </c>
      <c r="M200" s="85">
        <v>0.1</v>
      </c>
      <c r="O200" s="85">
        <v>12</v>
      </c>
      <c r="P200" s="83">
        <v>7</v>
      </c>
      <c r="R200" s="80" t="s">
        <v>5032</v>
      </c>
    </row>
    <row r="201" spans="1:18" ht="45" x14ac:dyDescent="0.25">
      <c r="A201" s="78" t="s">
        <v>5021</v>
      </c>
      <c r="B201" s="78" t="s">
        <v>580</v>
      </c>
      <c r="C201" s="80" t="str">
        <f>IF(F201="9_drop","Drop",IF(OR(E201="1_clear",E201="2_likely")*OR(F201="1_good",F201="2_fair",F201="3_distant",F201="4_lack_data"),"Predictor","Placebo"))</f>
        <v>Predictor</v>
      </c>
      <c r="D201" s="96" t="s">
        <v>5305</v>
      </c>
      <c r="E201" s="79" t="s">
        <v>4280</v>
      </c>
      <c r="F201" s="80" t="s">
        <v>4607</v>
      </c>
      <c r="G201" s="82" t="s">
        <v>5031</v>
      </c>
      <c r="H201" s="96" t="s">
        <v>5308</v>
      </c>
      <c r="I201" s="83">
        <v>1</v>
      </c>
      <c r="J201" s="84">
        <v>1.1000000000000001</v>
      </c>
      <c r="K201" s="84">
        <v>7.39</v>
      </c>
      <c r="L201" s="85" t="s">
        <v>1126</v>
      </c>
      <c r="M201" s="85">
        <v>0.1</v>
      </c>
      <c r="O201" s="85">
        <v>12</v>
      </c>
      <c r="P201" s="83">
        <v>7</v>
      </c>
      <c r="R201" s="80" t="s">
        <v>5033</v>
      </c>
    </row>
    <row r="202" spans="1:18" ht="30" x14ac:dyDescent="0.25">
      <c r="A202" s="78" t="s">
        <v>583</v>
      </c>
      <c r="B202" s="78" t="s">
        <v>584</v>
      </c>
      <c r="C202" s="80" t="str">
        <f>IF(F202="9_drop","Drop",IF(OR(E202="1_clear",E202="2_likely")*OR(F202="1_good",F202="2_fair",F202="3_distant",F202="4_lack_data"),"Predictor","Placebo"))</f>
        <v>Predictor</v>
      </c>
      <c r="D202" s="80" t="s">
        <v>5209</v>
      </c>
      <c r="E202" s="79" t="s">
        <v>4279</v>
      </c>
      <c r="F202" s="80" t="s">
        <v>4605</v>
      </c>
      <c r="G202" s="82" t="s">
        <v>4885</v>
      </c>
      <c r="H202" s="80" t="s">
        <v>4523</v>
      </c>
      <c r="I202" s="83">
        <v>-1</v>
      </c>
      <c r="J202" s="84">
        <v>0.26</v>
      </c>
      <c r="K202" s="84">
        <v>2.14</v>
      </c>
      <c r="L202" s="85" t="s">
        <v>1126</v>
      </c>
      <c r="M202" s="85">
        <v>0.2</v>
      </c>
      <c r="O202" s="85">
        <v>1</v>
      </c>
      <c r="P202" s="83">
        <v>6</v>
      </c>
      <c r="R202" s="80" t="s">
        <v>4502</v>
      </c>
    </row>
    <row r="203" spans="1:18" ht="45" x14ac:dyDescent="0.25">
      <c r="A203" s="78" t="s">
        <v>3143</v>
      </c>
      <c r="B203" s="78" t="s">
        <v>584</v>
      </c>
      <c r="C203" s="80" t="str">
        <f>IF(F203="9_drop","Drop",IF(OR(E203="1_clear",E203="2_likely")*OR(F203="1_good",F203="2_fair",F203="3_distant",F203="4_lack_data"),"Predictor","Placebo"))</f>
        <v>Predictor</v>
      </c>
      <c r="D203" s="80" t="s">
        <v>5210</v>
      </c>
      <c r="E203" s="79" t="s">
        <v>4280</v>
      </c>
      <c r="F203" s="80" t="s">
        <v>4605</v>
      </c>
      <c r="G203" s="82" t="s">
        <v>4886</v>
      </c>
      <c r="H203" s="80" t="s">
        <v>4887</v>
      </c>
      <c r="I203" s="83">
        <v>-1</v>
      </c>
      <c r="J203" s="84">
        <v>0.2</v>
      </c>
      <c r="K203" s="84">
        <v>2.12</v>
      </c>
      <c r="L203" s="85" t="s">
        <v>1126</v>
      </c>
      <c r="M203" s="85">
        <v>0.2</v>
      </c>
      <c r="O203" s="85">
        <v>1</v>
      </c>
      <c r="P203" s="83">
        <v>6</v>
      </c>
      <c r="R203" s="80" t="s">
        <v>4889</v>
      </c>
    </row>
    <row r="204" spans="1:18" ht="30" x14ac:dyDescent="0.25">
      <c r="A204" s="78" t="s">
        <v>3144</v>
      </c>
      <c r="B204" s="78" t="s">
        <v>584</v>
      </c>
      <c r="C204" s="80" t="str">
        <f>IF(F204="9_drop","Drop",IF(OR(E204="1_clear",E204="2_likely")*OR(F204="1_good",F204="2_fair",F204="3_distant",F204="4_lack_data"),"Predictor","Placebo"))</f>
        <v>Predictor</v>
      </c>
      <c r="D204" s="80" t="s">
        <v>5211</v>
      </c>
      <c r="E204" s="79" t="s">
        <v>4279</v>
      </c>
      <c r="F204" s="80" t="s">
        <v>4605</v>
      </c>
      <c r="G204" s="82" t="s">
        <v>4888</v>
      </c>
      <c r="H204" s="80" t="s">
        <v>4887</v>
      </c>
      <c r="I204" s="83">
        <v>-1</v>
      </c>
      <c r="J204" s="84">
        <v>0.24</v>
      </c>
      <c r="K204" s="84">
        <v>2.52</v>
      </c>
      <c r="L204" s="85" t="s">
        <v>1126</v>
      </c>
      <c r="M204" s="85">
        <v>0.2</v>
      </c>
      <c r="O204" s="85">
        <v>1</v>
      </c>
      <c r="P204" s="83">
        <v>6</v>
      </c>
      <c r="R204" s="80" t="s">
        <v>4503</v>
      </c>
    </row>
    <row r="205" spans="1:18" ht="30" x14ac:dyDescent="0.25">
      <c r="A205" s="78" t="s">
        <v>588</v>
      </c>
      <c r="B205" s="78" t="s">
        <v>5292</v>
      </c>
      <c r="C205" s="80" t="str">
        <f>IF(F205="9_drop","Drop",IF(OR(E205="1_clear",E205="2_likely")*OR(F205="1_good",F205="2_fair",F205="3_distant",F205="4_lack_data"),"Predictor","Placebo"))</f>
        <v>Predictor</v>
      </c>
      <c r="D205" s="80" t="s">
        <v>4696</v>
      </c>
      <c r="E205" s="79" t="s">
        <v>4280</v>
      </c>
      <c r="F205" s="95" t="s">
        <v>4607</v>
      </c>
      <c r="G205" s="82" t="s">
        <v>4695</v>
      </c>
      <c r="H205" s="95" t="s">
        <v>5299</v>
      </c>
      <c r="I205" s="83">
        <v>1</v>
      </c>
      <c r="J205" s="84">
        <f>2.04/12</f>
        <v>0.17</v>
      </c>
      <c r="K205" s="84">
        <f>-_xlfn.NORM.INV(0.064/2,0,1)</f>
        <v>1.8521798587690466</v>
      </c>
      <c r="L205" s="85" t="s">
        <v>1126</v>
      </c>
      <c r="M205" s="85" t="e">
        <v>#N/A</v>
      </c>
      <c r="O205" s="85">
        <v>12</v>
      </c>
      <c r="P205" s="83">
        <v>6</v>
      </c>
    </row>
    <row r="206" spans="1:18" ht="30" x14ac:dyDescent="0.25">
      <c r="A206" s="78" t="s">
        <v>5192</v>
      </c>
      <c r="B206" s="78" t="s">
        <v>608</v>
      </c>
      <c r="C206" s="80" t="str">
        <f>IF(F206="9_drop","Drop",IF(OR(E206="1_clear",E206="2_likely")*OR(F206="1_good",F206="2_fair",F206="3_distant",F206="4_lack_data"),"Predictor","Placebo"))</f>
        <v>Predictor</v>
      </c>
      <c r="D206" s="80" t="s">
        <v>4697</v>
      </c>
      <c r="E206" s="79" t="s">
        <v>4279</v>
      </c>
      <c r="F206" s="80" t="s">
        <v>4605</v>
      </c>
      <c r="G206" s="82" t="s">
        <v>4698</v>
      </c>
      <c r="H206" s="80" t="s">
        <v>4591</v>
      </c>
      <c r="I206" s="83">
        <v>-1</v>
      </c>
      <c r="J206" s="84">
        <v>1.99</v>
      </c>
      <c r="K206" s="84">
        <v>12.44</v>
      </c>
      <c r="L206" s="85" t="s">
        <v>1126</v>
      </c>
      <c r="M206" s="85">
        <v>0.1</v>
      </c>
      <c r="O206" s="85">
        <v>1</v>
      </c>
      <c r="P206" s="83">
        <v>6</v>
      </c>
    </row>
    <row r="207" spans="1:18" ht="45" x14ac:dyDescent="0.25">
      <c r="A207" s="78" t="s">
        <v>595</v>
      </c>
      <c r="B207" s="78" t="s">
        <v>596</v>
      </c>
      <c r="C207" s="80" t="str">
        <f>IF(F207="9_drop","Drop",IF(OR(E207="1_clear",E207="2_likely")*OR(F207="1_good",F207="2_fair",F207="3_distant",F207="4_lack_data"),"Predictor","Placebo"))</f>
        <v>Predictor</v>
      </c>
      <c r="D207" s="80" t="s">
        <v>4701</v>
      </c>
      <c r="E207" s="79" t="s">
        <v>4279</v>
      </c>
      <c r="F207" s="80" t="s">
        <v>4606</v>
      </c>
      <c r="G207" s="80" t="s">
        <v>4699</v>
      </c>
      <c r="H207" s="89" t="s">
        <v>4700</v>
      </c>
      <c r="I207" s="83">
        <v>1</v>
      </c>
      <c r="J207" s="84" t="s">
        <v>2204</v>
      </c>
      <c r="K207" s="84" t="s">
        <v>2204</v>
      </c>
      <c r="L207" s="85" t="s">
        <v>1126</v>
      </c>
      <c r="M207" s="85">
        <v>0.2</v>
      </c>
      <c r="O207" s="85">
        <v>1</v>
      </c>
      <c r="P207" s="83">
        <v>6</v>
      </c>
      <c r="R207" s="80" t="s">
        <v>4702</v>
      </c>
    </row>
    <row r="208" spans="1:18" x14ac:dyDescent="0.25">
      <c r="A208" s="78" t="s">
        <v>600</v>
      </c>
      <c r="B208" s="78" t="s">
        <v>601</v>
      </c>
      <c r="C208" s="80" t="str">
        <f>IF(F208="9_drop","Drop",IF(OR(E208="1_clear",E208="2_likely")*OR(F208="1_good",F208="2_fair",F208="3_distant",F208="4_lack_data"),"Predictor","Placebo"))</f>
        <v>Predictor</v>
      </c>
      <c r="D208" s="80" t="s">
        <v>5069</v>
      </c>
      <c r="E208" s="79" t="s">
        <v>4279</v>
      </c>
      <c r="F208" s="80" t="s">
        <v>4605</v>
      </c>
      <c r="G208" s="82" t="s">
        <v>4703</v>
      </c>
      <c r="H208" s="80" t="s">
        <v>4523</v>
      </c>
      <c r="I208" s="83">
        <v>1</v>
      </c>
      <c r="J208" s="84">
        <v>1.31</v>
      </c>
      <c r="K208" s="84">
        <v>3.74</v>
      </c>
      <c r="L208" s="85" t="s">
        <v>1126</v>
      </c>
      <c r="M208" s="85">
        <v>0.1</v>
      </c>
      <c r="O208" s="85">
        <v>3</v>
      </c>
      <c r="P208" s="83">
        <v>6</v>
      </c>
      <c r="R208" s="80" t="s">
        <v>5071</v>
      </c>
    </row>
    <row r="209" spans="1:20" ht="60" x14ac:dyDescent="0.25">
      <c r="A209" s="78" t="s">
        <v>603</v>
      </c>
      <c r="B209" s="78" t="s">
        <v>601</v>
      </c>
      <c r="C209" s="80" t="str">
        <f>IF(F209="9_drop","Drop",IF(OR(E209="1_clear",E209="2_likely")*OR(F209="1_good",F209="2_fair",F209="3_distant",F209="4_lack_data"),"Predictor","Placebo"))</f>
        <v>Predictor</v>
      </c>
      <c r="D209" s="80" t="s">
        <v>5068</v>
      </c>
      <c r="E209" s="79" t="s">
        <v>4279</v>
      </c>
      <c r="F209" s="80" t="s">
        <v>4605</v>
      </c>
      <c r="G209" s="82" t="s">
        <v>4704</v>
      </c>
      <c r="H209" s="80" t="s">
        <v>4523</v>
      </c>
      <c r="I209" s="83">
        <v>1</v>
      </c>
      <c r="J209" s="84">
        <v>0.84</v>
      </c>
      <c r="K209" s="84">
        <v>2.44</v>
      </c>
      <c r="L209" s="85" t="s">
        <v>1126</v>
      </c>
      <c r="M209" s="85">
        <v>0.1</v>
      </c>
      <c r="O209" s="85">
        <v>3</v>
      </c>
      <c r="P209" s="83">
        <v>6</v>
      </c>
      <c r="R209" s="80" t="s">
        <v>5070</v>
      </c>
    </row>
    <row r="210" spans="1:20" s="88" customFormat="1" ht="60" x14ac:dyDescent="0.25">
      <c r="A210" s="78" t="s">
        <v>591</v>
      </c>
      <c r="B210" s="78" t="s">
        <v>592</v>
      </c>
      <c r="C210" s="80" t="str">
        <f>IF(F210="9_drop","Drop",IF(OR(E210="1_clear",E210="2_likely")*OR(F210="1_good",F210="2_fair",F210="3_distant",F210="4_lack_data"),"Predictor","Placebo"))</f>
        <v>Predictor</v>
      </c>
      <c r="D210" s="80" t="s">
        <v>4560</v>
      </c>
      <c r="E210" s="79" t="s">
        <v>4279</v>
      </c>
      <c r="F210" s="80" t="s">
        <v>5250</v>
      </c>
      <c r="G210" s="82" t="s">
        <v>4958</v>
      </c>
      <c r="H210" s="80" t="s">
        <v>5148</v>
      </c>
      <c r="I210" s="83">
        <v>1</v>
      </c>
      <c r="J210" s="84">
        <f>2.7/12</f>
        <v>0.22500000000000001</v>
      </c>
      <c r="K210" s="84" t="s">
        <v>2204</v>
      </c>
      <c r="L210" s="85" t="s">
        <v>1126</v>
      </c>
      <c r="M210" s="85">
        <v>0.2</v>
      </c>
      <c r="N210" s="85" t="s">
        <v>2204</v>
      </c>
      <c r="O210" s="85">
        <v>1</v>
      </c>
      <c r="P210" s="83">
        <v>12</v>
      </c>
      <c r="Q210" s="86"/>
      <c r="R210" s="80" t="s">
        <v>4959</v>
      </c>
      <c r="S210" s="78"/>
      <c r="T210" s="78"/>
    </row>
    <row r="211" spans="1:20" s="88" customFormat="1" ht="30" x14ac:dyDescent="0.25">
      <c r="A211" s="78" t="s">
        <v>614</v>
      </c>
      <c r="B211" s="78" t="s">
        <v>615</v>
      </c>
      <c r="C211" s="80" t="str">
        <f>IF(F211="9_drop","Drop",IF(OR(E211="1_clear",E211="2_likely")*OR(F211="1_good",F211="2_fair",F211="3_distant",F211="4_lack_data"),"Predictor","Placebo"))</f>
        <v>Predictor</v>
      </c>
      <c r="D211" s="96" t="s">
        <v>5309</v>
      </c>
      <c r="E211" s="79" t="s">
        <v>4279</v>
      </c>
      <c r="F211" s="98" t="s">
        <v>4606</v>
      </c>
      <c r="G211" s="82" t="s">
        <v>4531</v>
      </c>
      <c r="H211" s="96" t="s">
        <v>5313</v>
      </c>
      <c r="I211" s="83">
        <v>-1</v>
      </c>
      <c r="J211" s="84">
        <v>0.91600000000000004</v>
      </c>
      <c r="K211" s="84">
        <v>3.45</v>
      </c>
      <c r="L211" s="85" t="s">
        <v>1126</v>
      </c>
      <c r="M211" s="85">
        <v>0.2</v>
      </c>
      <c r="N211" s="85"/>
      <c r="O211" s="85">
        <v>1</v>
      </c>
      <c r="P211" s="83">
        <v>12</v>
      </c>
      <c r="Q211" s="86"/>
      <c r="R211" s="80" t="s">
        <v>4533</v>
      </c>
      <c r="S211" s="78"/>
      <c r="T211" s="78"/>
    </row>
    <row r="212" spans="1:20" ht="30" x14ac:dyDescent="0.25">
      <c r="A212" s="78" t="s">
        <v>617</v>
      </c>
      <c r="B212" s="78" t="s">
        <v>615</v>
      </c>
      <c r="C212" s="80" t="str">
        <f>IF(F212="9_drop","Drop",IF(OR(E212="1_clear",E212="2_likely")*OR(F212="1_good",F212="2_fair",F212="3_distant",F212="4_lack_data"),"Predictor","Placebo"))</f>
        <v>Predictor</v>
      </c>
      <c r="D212" s="96" t="s">
        <v>5306</v>
      </c>
      <c r="E212" s="79" t="s">
        <v>4280</v>
      </c>
      <c r="F212" s="98" t="s">
        <v>4606</v>
      </c>
      <c r="G212" s="82" t="s">
        <v>4532</v>
      </c>
      <c r="H212" s="96" t="s">
        <v>5313</v>
      </c>
      <c r="I212" s="83">
        <v>-1</v>
      </c>
      <c r="J212" s="84">
        <v>0.51600000000000001</v>
      </c>
      <c r="K212" s="84">
        <v>2.4500000000000002</v>
      </c>
      <c r="L212" s="85" t="s">
        <v>1126</v>
      </c>
      <c r="M212" s="85">
        <v>0.2</v>
      </c>
      <c r="O212" s="85">
        <v>1</v>
      </c>
      <c r="P212" s="83">
        <v>6</v>
      </c>
      <c r="R212" s="80" t="s">
        <v>4533</v>
      </c>
    </row>
    <row r="213" spans="1:20" x14ac:dyDescent="0.25">
      <c r="A213" s="78" t="s">
        <v>619</v>
      </c>
      <c r="B213" s="78" t="s">
        <v>620</v>
      </c>
      <c r="C213" s="80" t="str">
        <f>IF(F213="9_drop","Drop",IF(OR(E213="1_clear",E213="2_likely")*OR(F213="1_good",F213="2_fair",F213="3_distant",F213="4_lack_data"),"Predictor","Placebo"))</f>
        <v>Predictor</v>
      </c>
      <c r="D213" s="81" t="s">
        <v>4394</v>
      </c>
      <c r="E213" s="79" t="s">
        <v>4279</v>
      </c>
      <c r="F213" s="80" t="s">
        <v>4605</v>
      </c>
      <c r="G213" s="82" t="s">
        <v>4613</v>
      </c>
      <c r="H213" s="80" t="s">
        <v>4523</v>
      </c>
      <c r="I213" s="83">
        <v>1</v>
      </c>
      <c r="J213" s="84">
        <v>33</v>
      </c>
      <c r="K213" s="84">
        <v>2.48</v>
      </c>
      <c r="L213" s="85" t="s">
        <v>1126</v>
      </c>
      <c r="M213" s="85">
        <v>0.2</v>
      </c>
      <c r="O213" s="85">
        <v>12</v>
      </c>
      <c r="P213" s="83">
        <v>12</v>
      </c>
      <c r="Q213" s="86" t="s">
        <v>4555</v>
      </c>
      <c r="R213" s="80" t="s">
        <v>4742</v>
      </c>
    </row>
    <row r="214" spans="1:20" ht="150" x14ac:dyDescent="0.25">
      <c r="A214" s="78" t="s">
        <v>622</v>
      </c>
      <c r="B214" s="78" t="s">
        <v>623</v>
      </c>
      <c r="C214" s="80" t="str">
        <f>IF(F214="9_drop","Drop",IF(OR(E214="1_clear",E214="2_likely")*OR(F214="1_good",F214="2_fair",F214="3_distant",F214="4_lack_data"),"Predictor","Placebo"))</f>
        <v>Predictor</v>
      </c>
      <c r="D214" s="80" t="s">
        <v>4733</v>
      </c>
      <c r="E214" s="79" t="s">
        <v>4279</v>
      </c>
      <c r="F214" s="80" t="s">
        <v>4605</v>
      </c>
      <c r="G214" s="82" t="s">
        <v>4732</v>
      </c>
      <c r="H214" s="80" t="s">
        <v>4684</v>
      </c>
      <c r="I214" s="83">
        <v>-1</v>
      </c>
      <c r="J214" s="84" t="s">
        <v>2204</v>
      </c>
      <c r="K214" s="84">
        <v>4.9000000000000004</v>
      </c>
      <c r="L214" s="85" t="s">
        <v>1126</v>
      </c>
      <c r="M214" s="85" t="s">
        <v>2204</v>
      </c>
      <c r="O214" s="85">
        <v>3</v>
      </c>
      <c r="P214" s="83">
        <v>6</v>
      </c>
      <c r="R214" s="108" t="s">
        <v>5363</v>
      </c>
    </row>
    <row r="215" spans="1:20" ht="30" x14ac:dyDescent="0.25">
      <c r="A215" s="78" t="s">
        <v>4971</v>
      </c>
      <c r="B215" s="78" t="s">
        <v>623</v>
      </c>
      <c r="C215" s="80" t="str">
        <f>IF(F215="9_drop","Drop",IF(OR(E215="1_clear",E215="2_likely")*OR(F215="1_good",F215="2_fair",F215="3_distant",F215="4_lack_data"),"Predictor","Placebo"))</f>
        <v>Placebo</v>
      </c>
      <c r="D215" s="80" t="s">
        <v>4510</v>
      </c>
      <c r="E215" s="79" t="s">
        <v>5361</v>
      </c>
      <c r="F215" s="80" t="s">
        <v>2204</v>
      </c>
      <c r="G215" s="82" t="s">
        <v>2204</v>
      </c>
      <c r="I215" s="79" t="s">
        <v>2204</v>
      </c>
      <c r="J215" s="92" t="s">
        <v>2204</v>
      </c>
      <c r="K215" s="92" t="s">
        <v>2204</v>
      </c>
      <c r="L215" s="79" t="s">
        <v>2204</v>
      </c>
      <c r="M215" s="79" t="s">
        <v>2204</v>
      </c>
      <c r="N215" s="79" t="s">
        <v>2204</v>
      </c>
      <c r="O215" s="79" t="s">
        <v>2204</v>
      </c>
      <c r="P215" s="79" t="s">
        <v>2204</v>
      </c>
      <c r="Q215" s="79" t="s">
        <v>2204</v>
      </c>
      <c r="R215" s="80" t="s">
        <v>4970</v>
      </c>
    </row>
    <row r="216" spans="1:20" ht="30" x14ac:dyDescent="0.25">
      <c r="A216" s="78" t="s">
        <v>634</v>
      </c>
      <c r="B216" s="78" t="s">
        <v>5293</v>
      </c>
      <c r="C216" s="80" t="str">
        <f>IF(F216="9_drop","Drop",IF(OR(E216="1_clear",E216="2_likely")*OR(F216="1_good",F216="2_fair",F216="3_distant",F216="4_lack_data"),"Predictor","Placebo"))</f>
        <v>Predictor</v>
      </c>
      <c r="D216" s="80" t="s">
        <v>4750</v>
      </c>
      <c r="E216" s="79" t="s">
        <v>4279</v>
      </c>
      <c r="F216" s="80" t="s">
        <v>4605</v>
      </c>
      <c r="G216" s="82" t="s">
        <v>4743</v>
      </c>
      <c r="H216" s="80" t="s">
        <v>4523</v>
      </c>
      <c r="I216" s="83">
        <v>1</v>
      </c>
      <c r="J216" s="84">
        <v>0.65833333333333299</v>
      </c>
      <c r="K216" s="84">
        <v>3.379</v>
      </c>
      <c r="L216" s="85" t="s">
        <v>1126</v>
      </c>
      <c r="M216" s="85">
        <v>0.1</v>
      </c>
      <c r="O216" s="85">
        <v>12</v>
      </c>
      <c r="P216" s="83">
        <v>6</v>
      </c>
      <c r="Q216" s="86" t="s">
        <v>4557</v>
      </c>
    </row>
    <row r="217" spans="1:20" x14ac:dyDescent="0.25">
      <c r="A217" s="78" t="s">
        <v>3081</v>
      </c>
      <c r="B217" s="78" t="s">
        <v>5293</v>
      </c>
      <c r="C217" s="80" t="str">
        <f>IF(F217="9_drop","Drop",IF(OR(E217="1_clear",E217="2_likely")*OR(F217="1_good",F217="2_fair",F217="3_distant",F217="4_lack_data"),"Predictor","Placebo"))</f>
        <v>Placebo</v>
      </c>
      <c r="D217" s="80" t="s">
        <v>4510</v>
      </c>
      <c r="E217" s="79" t="s">
        <v>5361</v>
      </c>
      <c r="F217" s="80" t="s">
        <v>2204</v>
      </c>
      <c r="G217" s="82" t="s">
        <v>2204</v>
      </c>
      <c r="I217" s="79" t="s">
        <v>2204</v>
      </c>
      <c r="J217" s="92" t="s">
        <v>2204</v>
      </c>
      <c r="K217" s="92" t="s">
        <v>2204</v>
      </c>
      <c r="L217" s="79" t="s">
        <v>2204</v>
      </c>
      <c r="M217" s="79" t="s">
        <v>2204</v>
      </c>
      <c r="N217" s="79" t="s">
        <v>2204</v>
      </c>
      <c r="O217" s="79" t="s">
        <v>2204</v>
      </c>
      <c r="P217" s="79" t="s">
        <v>2204</v>
      </c>
      <c r="Q217" s="79" t="s">
        <v>2204</v>
      </c>
    </row>
    <row r="218" spans="1:20" ht="30" x14ac:dyDescent="0.25">
      <c r="A218" s="78" t="s">
        <v>626</v>
      </c>
      <c r="B218" s="78" t="s">
        <v>5293</v>
      </c>
      <c r="C218" s="80" t="str">
        <f>IF(F218="9_drop","Drop",IF(OR(E218="1_clear",E218="2_likely")*OR(F218="1_good",F218="2_fair",F218="3_distant",F218="4_lack_data"),"Predictor","Placebo"))</f>
        <v>Predictor</v>
      </c>
      <c r="D218" s="80" t="s">
        <v>4751</v>
      </c>
      <c r="E218" s="79" t="s">
        <v>4279</v>
      </c>
      <c r="F218" s="80" t="s">
        <v>4606</v>
      </c>
      <c r="G218" s="82" t="s">
        <v>4744</v>
      </c>
      <c r="H218" s="80" t="s">
        <v>4567</v>
      </c>
      <c r="I218" s="83">
        <v>1</v>
      </c>
      <c r="J218" s="84" t="s">
        <v>2204</v>
      </c>
      <c r="K218" s="84" t="s">
        <v>2204</v>
      </c>
      <c r="L218" s="85" t="s">
        <v>1126</v>
      </c>
      <c r="M218" s="85">
        <v>0.2</v>
      </c>
      <c r="O218" s="85">
        <v>12</v>
      </c>
      <c r="P218" s="83">
        <v>6</v>
      </c>
      <c r="Q218" s="86" t="s">
        <v>4557</v>
      </c>
      <c r="R218" s="80" t="s">
        <v>4745</v>
      </c>
    </row>
    <row r="219" spans="1:20" ht="30" x14ac:dyDescent="0.25">
      <c r="A219" s="78" t="s">
        <v>630</v>
      </c>
      <c r="B219" s="78" t="s">
        <v>5293</v>
      </c>
      <c r="C219" s="80" t="str">
        <f>IF(F219="9_drop","Drop",IF(OR(E219="1_clear",E219="2_likely")*OR(F219="1_good",F219="2_fair",F219="3_distant",F219="4_lack_data"),"Predictor","Placebo"))</f>
        <v>Placebo</v>
      </c>
      <c r="D219" s="80" t="s">
        <v>4510</v>
      </c>
      <c r="E219" s="79" t="s">
        <v>5361</v>
      </c>
      <c r="F219" s="80" t="s">
        <v>2204</v>
      </c>
      <c r="G219" s="82" t="s">
        <v>2204</v>
      </c>
      <c r="I219" s="79" t="s">
        <v>2204</v>
      </c>
      <c r="J219" s="92" t="s">
        <v>2204</v>
      </c>
      <c r="K219" s="92" t="s">
        <v>2204</v>
      </c>
      <c r="L219" s="79" t="s">
        <v>2204</v>
      </c>
      <c r="M219" s="79" t="s">
        <v>2204</v>
      </c>
      <c r="N219" s="79" t="s">
        <v>2204</v>
      </c>
      <c r="O219" s="79" t="s">
        <v>2204</v>
      </c>
      <c r="P219" s="79" t="s">
        <v>2204</v>
      </c>
      <c r="Q219" s="79" t="s">
        <v>2204</v>
      </c>
      <c r="R219" s="80" t="s">
        <v>4486</v>
      </c>
    </row>
    <row r="220" spans="1:20" x14ac:dyDescent="0.25">
      <c r="A220" s="78" t="s">
        <v>3098</v>
      </c>
      <c r="B220" s="78" t="s">
        <v>5293</v>
      </c>
      <c r="C220" s="80" t="str">
        <f>IF(F220="9_drop","Drop",IF(OR(E220="1_clear",E220="2_likely")*OR(F220="1_good",F220="2_fair",F220="3_distant",F220="4_lack_data"),"Predictor","Placebo"))</f>
        <v>Placebo</v>
      </c>
      <c r="D220" s="80" t="s">
        <v>4510</v>
      </c>
      <c r="E220" s="79" t="s">
        <v>5361</v>
      </c>
      <c r="F220" s="80" t="s">
        <v>2204</v>
      </c>
      <c r="G220" s="82" t="s">
        <v>2204</v>
      </c>
      <c r="I220" s="79" t="s">
        <v>2204</v>
      </c>
      <c r="J220" s="92" t="s">
        <v>2204</v>
      </c>
      <c r="K220" s="92" t="s">
        <v>2204</v>
      </c>
      <c r="L220" s="79" t="s">
        <v>2204</v>
      </c>
      <c r="M220" s="79" t="s">
        <v>2204</v>
      </c>
      <c r="N220" s="79" t="s">
        <v>2204</v>
      </c>
      <c r="O220" s="79" t="s">
        <v>2204</v>
      </c>
      <c r="P220" s="79" t="s">
        <v>2204</v>
      </c>
      <c r="Q220" s="79" t="s">
        <v>2204</v>
      </c>
    </row>
    <row r="221" spans="1:20" ht="45" x14ac:dyDescent="0.25">
      <c r="A221" s="78" t="s">
        <v>638</v>
      </c>
      <c r="B221" s="78" t="s">
        <v>639</v>
      </c>
      <c r="C221" s="80" t="str">
        <f>IF(F221="9_drop","Drop",IF(OR(E221="1_clear",E221="2_likely")*OR(F221="1_good",F221="2_fair",F221="3_distant",F221="4_lack_data"),"Predictor","Placebo"))</f>
        <v>Placebo</v>
      </c>
      <c r="D221" s="80" t="s">
        <v>5028</v>
      </c>
      <c r="E221" s="79" t="s">
        <v>4282</v>
      </c>
      <c r="F221" s="80" t="s">
        <v>4605</v>
      </c>
      <c r="G221" s="82" t="s">
        <v>4747</v>
      </c>
      <c r="H221" s="80" t="s">
        <v>4756</v>
      </c>
      <c r="I221" s="83">
        <v>-1</v>
      </c>
      <c r="J221" s="84">
        <v>0.13</v>
      </c>
      <c r="K221" s="84">
        <f>0.13/2.2*SQRT((97-68)*12)</f>
        <v>1.1023266153650417</v>
      </c>
      <c r="L221" s="85" t="s">
        <v>915</v>
      </c>
      <c r="M221" s="85">
        <v>0.33</v>
      </c>
      <c r="O221" s="85">
        <v>12</v>
      </c>
      <c r="P221" s="83">
        <v>6</v>
      </c>
      <c r="R221" s="80" t="s">
        <v>4746</v>
      </c>
    </row>
    <row r="222" spans="1:20" x14ac:dyDescent="0.25">
      <c r="A222" s="78" t="s">
        <v>3088</v>
      </c>
      <c r="B222" s="78" t="s">
        <v>639</v>
      </c>
      <c r="C222" s="80" t="str">
        <f>IF(F222="9_drop","Drop",IF(OR(E222="1_clear",E222="2_likely")*OR(F222="1_good",F222="2_fair",F222="3_distant",F222="4_lack_data"),"Predictor","Placebo"))</f>
        <v>Placebo</v>
      </c>
      <c r="D222" s="80" t="s">
        <v>4510</v>
      </c>
      <c r="E222" s="79" t="s">
        <v>5361</v>
      </c>
      <c r="F222" s="80" t="s">
        <v>2204</v>
      </c>
      <c r="G222" s="82" t="s">
        <v>2204</v>
      </c>
      <c r="I222" s="79" t="s">
        <v>2204</v>
      </c>
      <c r="J222" s="92" t="s">
        <v>2204</v>
      </c>
      <c r="K222" s="92" t="s">
        <v>2204</v>
      </c>
      <c r="L222" s="79" t="s">
        <v>2204</v>
      </c>
      <c r="M222" s="79" t="s">
        <v>2204</v>
      </c>
      <c r="N222" s="79" t="s">
        <v>2204</v>
      </c>
      <c r="O222" s="79" t="s">
        <v>2204</v>
      </c>
      <c r="P222" s="79" t="s">
        <v>2204</v>
      </c>
      <c r="Q222" s="79" t="s">
        <v>2204</v>
      </c>
    </row>
    <row r="223" spans="1:20" ht="30" x14ac:dyDescent="0.25">
      <c r="A223" s="78" t="s">
        <v>641</v>
      </c>
      <c r="B223" s="78" t="s">
        <v>642</v>
      </c>
      <c r="C223" s="80" t="str">
        <f>IF(F223="9_drop","Drop",IF(OR(E223="1_clear",E223="2_likely")*OR(F223="1_good",F223="2_fair",F223="3_distant",F223="4_lack_data"),"Predictor","Placebo"))</f>
        <v>Predictor</v>
      </c>
      <c r="D223" s="80" t="s">
        <v>4752</v>
      </c>
      <c r="E223" s="79" t="s">
        <v>4279</v>
      </c>
      <c r="F223" s="80" t="s">
        <v>4605</v>
      </c>
      <c r="G223" s="82" t="s">
        <v>4534</v>
      </c>
      <c r="H223" s="80" t="s">
        <v>4592</v>
      </c>
      <c r="I223" s="83">
        <v>1</v>
      </c>
      <c r="J223" s="84">
        <v>0.33333333333333298</v>
      </c>
      <c r="K223" s="84">
        <v>5.84</v>
      </c>
      <c r="L223" s="85" t="s">
        <v>1126</v>
      </c>
      <c r="M223" s="85">
        <f>1/3</f>
        <v>0.33333333333333331</v>
      </c>
      <c r="O223" s="85">
        <v>12</v>
      </c>
      <c r="P223" s="83">
        <v>6</v>
      </c>
      <c r="R223" s="80" t="s">
        <v>4504</v>
      </c>
    </row>
    <row r="224" spans="1:20" ht="45" x14ac:dyDescent="0.25">
      <c r="A224" s="78" t="s">
        <v>644</v>
      </c>
      <c r="B224" s="78" t="s">
        <v>645</v>
      </c>
      <c r="C224" s="80" t="str">
        <f>IF(F224="9_drop","Drop",IF(OR(E224="1_clear",E224="2_likely")*OR(F224="1_good",F224="2_fair",F224="3_distant",F224="4_lack_data"),"Predictor","Placebo"))</f>
        <v>Predictor</v>
      </c>
      <c r="D224" s="81" t="s">
        <v>5074</v>
      </c>
      <c r="E224" s="79" t="s">
        <v>4279</v>
      </c>
      <c r="F224" s="80" t="s">
        <v>4605</v>
      </c>
      <c r="G224" s="82" t="s">
        <v>5072</v>
      </c>
      <c r="H224" s="80" t="s">
        <v>4523</v>
      </c>
      <c r="I224" s="83">
        <v>1</v>
      </c>
      <c r="J224" s="84">
        <v>1.55</v>
      </c>
      <c r="K224" s="84">
        <v>5.78</v>
      </c>
      <c r="L224" s="85" t="s">
        <v>1126</v>
      </c>
      <c r="M224" s="85">
        <v>0.2</v>
      </c>
      <c r="O224" s="85">
        <v>3</v>
      </c>
      <c r="P224" s="83">
        <v>6</v>
      </c>
      <c r="Q224" s="86" t="s">
        <v>4553</v>
      </c>
      <c r="R224" s="80" t="s">
        <v>5075</v>
      </c>
    </row>
    <row r="225" spans="1:20" ht="60" x14ac:dyDescent="0.25">
      <c r="A225" s="78" t="s">
        <v>647</v>
      </c>
      <c r="B225" s="78" t="s">
        <v>648</v>
      </c>
      <c r="C225" s="80" t="str">
        <f>IF(F225="9_drop","Drop",IF(OR(E225="1_clear",E225="2_likely")*OR(F225="1_good",F225="2_fair",F225="3_distant",F225="4_lack_data"),"Predictor","Placebo"))</f>
        <v>Predictor</v>
      </c>
      <c r="D225" s="80" t="s">
        <v>4644</v>
      </c>
      <c r="E225" s="79" t="s">
        <v>4279</v>
      </c>
      <c r="F225" s="80" t="s">
        <v>4605</v>
      </c>
      <c r="G225" s="82" t="s">
        <v>4748</v>
      </c>
      <c r="H225" s="80" t="s">
        <v>4583</v>
      </c>
      <c r="I225" s="83">
        <v>1</v>
      </c>
      <c r="K225" s="84">
        <v>3.851</v>
      </c>
      <c r="L225" s="85" t="s">
        <v>1126</v>
      </c>
      <c r="M225" s="85" t="s">
        <v>2204</v>
      </c>
      <c r="O225" s="85">
        <v>12</v>
      </c>
      <c r="P225" s="83">
        <v>6</v>
      </c>
      <c r="Q225" s="86" t="s">
        <v>4555</v>
      </c>
      <c r="R225" s="80" t="s">
        <v>4749</v>
      </c>
    </row>
    <row r="226" spans="1:20" x14ac:dyDescent="0.25">
      <c r="A226" s="78" t="s">
        <v>3101</v>
      </c>
      <c r="B226" s="78" t="s">
        <v>648</v>
      </c>
      <c r="C226" s="80" t="str">
        <f>IF(F226="9_drop","Drop",IF(OR(E226="1_clear",E226="2_likely")*OR(F226="1_good",F226="2_fair",F226="3_distant",F226="4_lack_data"),"Predictor","Placebo"))</f>
        <v>Placebo</v>
      </c>
      <c r="D226" s="80" t="s">
        <v>4510</v>
      </c>
      <c r="E226" s="79" t="s">
        <v>5361</v>
      </c>
      <c r="F226" s="80" t="s">
        <v>2204</v>
      </c>
      <c r="G226" s="82" t="s">
        <v>2204</v>
      </c>
      <c r="H226" s="82" t="s">
        <v>2204</v>
      </c>
      <c r="I226" s="79" t="s">
        <v>2204</v>
      </c>
      <c r="J226" s="92" t="s">
        <v>2204</v>
      </c>
      <c r="K226" s="92" t="s">
        <v>2204</v>
      </c>
      <c r="L226" s="79" t="s">
        <v>2204</v>
      </c>
      <c r="M226" s="79" t="s">
        <v>2204</v>
      </c>
      <c r="N226" s="79" t="s">
        <v>2204</v>
      </c>
      <c r="O226" s="79" t="s">
        <v>2204</v>
      </c>
      <c r="P226" s="79" t="s">
        <v>2204</v>
      </c>
      <c r="Q226" s="79" t="s">
        <v>2204</v>
      </c>
    </row>
    <row r="227" spans="1:20" ht="30" x14ac:dyDescent="0.25">
      <c r="A227" s="78" t="s">
        <v>652</v>
      </c>
      <c r="B227" s="78" t="s">
        <v>653</v>
      </c>
      <c r="C227" s="80" t="str">
        <f>IF(F227="9_drop","Drop",IF(OR(E227="1_clear",E227="2_likely")*OR(F227="1_good",F227="2_fair",F227="3_distant",F227="4_lack_data"),"Predictor","Placebo"))</f>
        <v>Predictor</v>
      </c>
      <c r="D227" s="80" t="s">
        <v>5131</v>
      </c>
      <c r="E227" s="79" t="s">
        <v>4279</v>
      </c>
      <c r="F227" s="80" t="s">
        <v>4605</v>
      </c>
      <c r="G227" s="82" t="s">
        <v>4890</v>
      </c>
      <c r="H227" s="80" t="s">
        <v>4567</v>
      </c>
      <c r="I227" s="83">
        <v>1</v>
      </c>
      <c r="J227" s="84">
        <v>0.69</v>
      </c>
      <c r="K227" s="84">
        <v>2.64</v>
      </c>
      <c r="L227" s="85" t="s">
        <v>915</v>
      </c>
      <c r="M227" s="85">
        <v>0.5</v>
      </c>
      <c r="O227" s="85">
        <v>12</v>
      </c>
      <c r="P227" s="83">
        <v>6</v>
      </c>
      <c r="R227" s="80" t="s">
        <v>4891</v>
      </c>
    </row>
    <row r="228" spans="1:20" ht="135" x14ac:dyDescent="0.25">
      <c r="A228" s="78" t="s">
        <v>5044</v>
      </c>
      <c r="B228" s="78" t="s">
        <v>1750</v>
      </c>
      <c r="C228" s="80" t="str">
        <f>IF(F228="9_drop","Drop",IF(OR(E228="1_clear",E228="2_likely")*OR(F228="1_good",F228="2_fair",F228="3_distant",F228="4_lack_data"),"Predictor","Placebo"))</f>
        <v>Predictor</v>
      </c>
      <c r="D228" s="80" t="s">
        <v>5066</v>
      </c>
      <c r="E228" s="79" t="s">
        <v>4279</v>
      </c>
      <c r="F228" s="80" t="s">
        <v>4606</v>
      </c>
      <c r="G228" s="82" t="s">
        <v>5046</v>
      </c>
      <c r="H228" s="82" t="s">
        <v>4583</v>
      </c>
      <c r="I228" s="79">
        <v>1</v>
      </c>
      <c r="J228" s="92" t="s">
        <v>2204</v>
      </c>
      <c r="K228" s="92">
        <v>6.3</v>
      </c>
      <c r="L228" s="79" t="s">
        <v>2204</v>
      </c>
      <c r="M228" s="79" t="s">
        <v>2204</v>
      </c>
      <c r="N228" s="79" t="s">
        <v>2204</v>
      </c>
      <c r="O228" s="79" t="s">
        <v>2204</v>
      </c>
      <c r="P228" s="79" t="s">
        <v>2204</v>
      </c>
      <c r="Q228" s="79" t="s">
        <v>2204</v>
      </c>
      <c r="R228" s="80" t="s">
        <v>5252</v>
      </c>
    </row>
    <row r="229" spans="1:20" ht="45" x14ac:dyDescent="0.25">
      <c r="A229" s="78" t="s">
        <v>656</v>
      </c>
      <c r="B229" s="78" t="s">
        <v>657</v>
      </c>
      <c r="C229" s="80" t="str">
        <f>IF(F229="9_drop","Drop",IF(OR(E229="1_clear",E229="2_likely")*OR(F229="1_good",F229="2_fair",F229="3_distant",F229="4_lack_data"),"Predictor","Placebo"))</f>
        <v>Predictor</v>
      </c>
      <c r="D229" s="80" t="s">
        <v>4754</v>
      </c>
      <c r="E229" s="79" t="s">
        <v>4279</v>
      </c>
      <c r="F229" s="80" t="s">
        <v>4605</v>
      </c>
      <c r="G229" s="82" t="s">
        <v>4757</v>
      </c>
      <c r="H229" s="80" t="s">
        <v>4523</v>
      </c>
      <c r="I229" s="83">
        <v>1</v>
      </c>
      <c r="J229" s="84">
        <v>0.80600000000000005</v>
      </c>
      <c r="K229" s="84">
        <v>4.0599999999999996</v>
      </c>
      <c r="L229" s="85" t="s">
        <v>1126</v>
      </c>
      <c r="M229" s="85">
        <v>0.1</v>
      </c>
      <c r="O229" s="85">
        <v>1</v>
      </c>
      <c r="P229" s="83">
        <v>12</v>
      </c>
      <c r="Q229" s="86" t="s">
        <v>4556</v>
      </c>
      <c r="R229" s="80" t="s">
        <v>4753</v>
      </c>
    </row>
    <row r="230" spans="1:20" ht="30" x14ac:dyDescent="0.25">
      <c r="A230" s="78" t="s">
        <v>3169</v>
      </c>
      <c r="B230" s="78" t="s">
        <v>657</v>
      </c>
      <c r="C230" s="80" t="str">
        <f>IF(F230="9_drop","Drop",IF(OR(E230="1_clear",E230="2_likely")*OR(F230="1_good",F230="2_fair",F230="3_distant",F230="4_lack_data"),"Predictor","Placebo"))</f>
        <v>Predictor</v>
      </c>
      <c r="D230" s="80" t="s">
        <v>5212</v>
      </c>
      <c r="E230" s="79" t="s">
        <v>4279</v>
      </c>
      <c r="F230" s="80" t="s">
        <v>4605</v>
      </c>
      <c r="G230" s="82" t="s">
        <v>4892</v>
      </c>
      <c r="H230" s="80" t="s">
        <v>4523</v>
      </c>
      <c r="I230" s="83">
        <v>1</v>
      </c>
      <c r="J230" s="84">
        <v>0.56000000000000005</v>
      </c>
      <c r="K230" s="84">
        <v>3.46</v>
      </c>
      <c r="L230" s="85" t="s">
        <v>1126</v>
      </c>
      <c r="M230" s="85">
        <v>0.1</v>
      </c>
      <c r="O230" s="85">
        <v>12</v>
      </c>
      <c r="P230" s="83">
        <v>12</v>
      </c>
      <c r="Q230" s="86" t="s">
        <v>4556</v>
      </c>
      <c r="R230" s="80" t="s">
        <v>4893</v>
      </c>
    </row>
    <row r="231" spans="1:20" ht="30" x14ac:dyDescent="0.25">
      <c r="A231" s="78" t="s">
        <v>3170</v>
      </c>
      <c r="B231" s="78" t="s">
        <v>657</v>
      </c>
      <c r="C231" s="80" t="str">
        <f>IF(F231="9_drop","Drop",IF(OR(E231="1_clear",E231="2_likely")*OR(F231="1_good",F231="2_fair",F231="3_distant",F231="4_lack_data"),"Predictor","Placebo"))</f>
        <v>Predictor</v>
      </c>
      <c r="D231" s="80" t="s">
        <v>5213</v>
      </c>
      <c r="E231" s="79" t="s">
        <v>4279</v>
      </c>
      <c r="F231" s="80" t="s">
        <v>4605</v>
      </c>
      <c r="G231" s="82" t="s">
        <v>4894</v>
      </c>
      <c r="H231" s="80" t="s">
        <v>4523</v>
      </c>
      <c r="I231" s="83">
        <v>1</v>
      </c>
      <c r="J231" s="84">
        <v>0.84599999999999997</v>
      </c>
      <c r="K231" s="84">
        <v>4.4000000000000004</v>
      </c>
      <c r="L231" s="85" t="s">
        <v>1126</v>
      </c>
      <c r="M231" s="85">
        <v>0.2</v>
      </c>
      <c r="O231" s="85">
        <v>1</v>
      </c>
      <c r="P231" s="83">
        <v>12</v>
      </c>
      <c r="Q231" s="86" t="s">
        <v>4556</v>
      </c>
      <c r="R231" s="80" t="s">
        <v>4895</v>
      </c>
      <c r="S231" s="88"/>
      <c r="T231" s="88"/>
    </row>
    <row r="232" spans="1:20" ht="48.75" customHeight="1" x14ac:dyDescent="0.25">
      <c r="A232" s="78" t="s">
        <v>659</v>
      </c>
      <c r="B232" s="78" t="s">
        <v>660</v>
      </c>
      <c r="C232" s="80" t="str">
        <f>IF(F232="9_drop","Drop",IF(OR(E232="1_clear",E232="2_likely")*OR(F232="1_good",F232="2_fair",F232="3_distant",F232="4_lack_data"),"Predictor","Placebo"))</f>
        <v>Predictor</v>
      </c>
      <c r="D232" s="80" t="s">
        <v>5239</v>
      </c>
      <c r="E232" s="79" t="s">
        <v>4279</v>
      </c>
      <c r="F232" s="80" t="s">
        <v>4605</v>
      </c>
      <c r="G232" s="82" t="s">
        <v>4758</v>
      </c>
      <c r="H232" s="80" t="s">
        <v>4523</v>
      </c>
      <c r="I232" s="83">
        <v>-1</v>
      </c>
      <c r="J232" s="84">
        <v>0.8</v>
      </c>
      <c r="K232" s="84">
        <v>5.38</v>
      </c>
      <c r="L232" s="85" t="s">
        <v>1126</v>
      </c>
      <c r="M232" s="85">
        <v>0.2</v>
      </c>
      <c r="O232" s="85">
        <v>1</v>
      </c>
      <c r="P232" s="83">
        <v>12</v>
      </c>
      <c r="R232" s="80" t="s">
        <v>4755</v>
      </c>
    </row>
    <row r="233" spans="1:20" s="88" customFormat="1" ht="120" x14ac:dyDescent="0.25">
      <c r="A233" s="78" t="s">
        <v>5054</v>
      </c>
      <c r="B233" s="78" t="s">
        <v>664</v>
      </c>
      <c r="C233" s="80" t="str">
        <f>IF(F233="9_drop","Drop",IF(OR(E233="1_clear",E233="2_likely")*OR(F233="1_good",F233="2_fair",F233="3_distant",F233="4_lack_data"),"Predictor","Placebo"))</f>
        <v>Predictor</v>
      </c>
      <c r="D233" s="80" t="s">
        <v>5058</v>
      </c>
      <c r="E233" s="79" t="s">
        <v>4279</v>
      </c>
      <c r="F233" s="80" t="s">
        <v>4605</v>
      </c>
      <c r="G233" s="82" t="s">
        <v>5056</v>
      </c>
      <c r="H233" s="80" t="s">
        <v>4592</v>
      </c>
      <c r="I233" s="83">
        <v>1</v>
      </c>
      <c r="J233" s="84">
        <v>0.95699999999999996</v>
      </c>
      <c r="K233" s="84">
        <v>9.51</v>
      </c>
      <c r="L233" s="85" t="s">
        <v>1126</v>
      </c>
      <c r="M233" s="85">
        <v>0.2</v>
      </c>
      <c r="N233" s="85"/>
      <c r="O233" s="85">
        <v>1</v>
      </c>
      <c r="P233" s="83">
        <v>12</v>
      </c>
      <c r="Q233" s="86" t="s">
        <v>4555</v>
      </c>
      <c r="R233" s="80" t="s">
        <v>5057</v>
      </c>
      <c r="S233" s="78"/>
      <c r="T233" s="78"/>
    </row>
    <row r="234" spans="1:20" ht="105" x14ac:dyDescent="0.25">
      <c r="A234" s="78" t="s">
        <v>668</v>
      </c>
      <c r="B234" s="78" t="s">
        <v>664</v>
      </c>
      <c r="C234" s="80" t="str">
        <f>IF(F234="9_drop","Drop",IF(OR(E234="1_clear",E234="2_likely")*OR(F234="1_good",F234="2_fair",F234="3_distant",F234="4_lack_data"),"Predictor","Placebo"))</f>
        <v>Predictor</v>
      </c>
      <c r="D234" s="96" t="s">
        <v>5307</v>
      </c>
      <c r="E234" s="79" t="s">
        <v>4280</v>
      </c>
      <c r="F234" s="80" t="s">
        <v>4607</v>
      </c>
      <c r="G234" s="82" t="s">
        <v>4896</v>
      </c>
      <c r="H234" s="80" t="s">
        <v>4592</v>
      </c>
      <c r="I234" s="83">
        <v>1</v>
      </c>
      <c r="J234" s="84" t="s">
        <v>2204</v>
      </c>
      <c r="K234" s="84" t="s">
        <v>2204</v>
      </c>
      <c r="L234" s="85" t="s">
        <v>1126</v>
      </c>
      <c r="M234" s="85">
        <v>0.2</v>
      </c>
      <c r="O234" s="85">
        <v>1</v>
      </c>
      <c r="P234" s="83">
        <v>12</v>
      </c>
      <c r="Q234" s="86" t="s">
        <v>4555</v>
      </c>
      <c r="R234" s="80" t="s">
        <v>5059</v>
      </c>
    </row>
    <row r="235" spans="1:20" x14ac:dyDescent="0.25">
      <c r="A235" s="87" t="s">
        <v>671</v>
      </c>
      <c r="B235" s="78" t="s">
        <v>672</v>
      </c>
      <c r="C235" s="80" t="str">
        <f>IF(F235="9_drop","Drop",IF(OR(E235="1_clear",E235="2_likely")*OR(F235="1_good",F235="2_fair",F235="3_distant",F235="4_lack_data"),"Predictor","Placebo"))</f>
        <v>Predictor</v>
      </c>
      <c r="D235" s="80" t="s">
        <v>5005</v>
      </c>
      <c r="E235" s="79" t="s">
        <v>4279</v>
      </c>
      <c r="F235" s="80" t="s">
        <v>4605</v>
      </c>
      <c r="G235" s="82" t="s">
        <v>5053</v>
      </c>
      <c r="H235" s="80" t="s">
        <v>4567</v>
      </c>
      <c r="I235" s="83">
        <v>-1</v>
      </c>
      <c r="J235" s="84">
        <v>0.57999999999999996</v>
      </c>
      <c r="K235" s="84">
        <v>3.54</v>
      </c>
      <c r="L235" s="85" t="s">
        <v>1126</v>
      </c>
      <c r="M235" s="85">
        <v>0.1</v>
      </c>
      <c r="O235" s="85">
        <v>1</v>
      </c>
      <c r="P235" s="83">
        <v>12</v>
      </c>
      <c r="Q235" s="86" t="s">
        <v>4555</v>
      </c>
      <c r="R235" s="80" t="s">
        <v>4759</v>
      </c>
    </row>
    <row r="236" spans="1:20" ht="30" x14ac:dyDescent="0.25">
      <c r="A236" s="78" t="s">
        <v>675</v>
      </c>
      <c r="B236" s="78" t="s">
        <v>676</v>
      </c>
      <c r="C236" s="80" t="str">
        <f>IF(F236="9_drop","Drop",IF(OR(E236="1_clear",E236="2_likely")*OR(F236="1_good",F236="2_fair",F236="3_distant",F236="4_lack_data"),"Predictor","Placebo"))</f>
        <v>Predictor</v>
      </c>
      <c r="D236" s="80" t="s">
        <v>5238</v>
      </c>
      <c r="E236" s="79" t="s">
        <v>4279</v>
      </c>
      <c r="F236" s="80" t="s">
        <v>4605</v>
      </c>
      <c r="G236" s="82" t="s">
        <v>4526</v>
      </c>
      <c r="H236" s="80" t="s">
        <v>4591</v>
      </c>
      <c r="I236" s="83">
        <v>-1</v>
      </c>
      <c r="J236" s="84">
        <v>0.95</v>
      </c>
      <c r="K236" s="84">
        <v>6.54</v>
      </c>
      <c r="L236" s="85" t="s">
        <v>1126</v>
      </c>
      <c r="M236" s="85">
        <v>0.1</v>
      </c>
      <c r="O236" s="85">
        <v>1</v>
      </c>
      <c r="P236" s="83">
        <v>6</v>
      </c>
      <c r="R236" s="80" t="s">
        <v>4760</v>
      </c>
    </row>
    <row r="237" spans="1:20" x14ac:dyDescent="0.25">
      <c r="A237" s="78" t="s">
        <v>3094</v>
      </c>
      <c r="B237" s="78" t="s">
        <v>676</v>
      </c>
      <c r="C237" s="80" t="str">
        <f>IF(F237="9_drop","Drop",IF(OR(E237="1_clear",E237="2_likely")*OR(F237="1_good",F237="2_fair",F237="3_distant",F237="4_lack_data"),"Predictor","Placebo"))</f>
        <v>Placebo</v>
      </c>
      <c r="D237" s="80" t="s">
        <v>4510</v>
      </c>
      <c r="E237" s="79" t="s">
        <v>5361</v>
      </c>
      <c r="F237" s="80" t="s">
        <v>2204</v>
      </c>
      <c r="G237" s="82" t="s">
        <v>2204</v>
      </c>
      <c r="I237" s="79" t="s">
        <v>2204</v>
      </c>
      <c r="J237" s="92" t="s">
        <v>2204</v>
      </c>
      <c r="K237" s="92" t="s">
        <v>2204</v>
      </c>
      <c r="L237" s="79" t="s">
        <v>2204</v>
      </c>
      <c r="M237" s="79" t="s">
        <v>2204</v>
      </c>
      <c r="N237" s="79" t="s">
        <v>2204</v>
      </c>
      <c r="O237" s="79" t="s">
        <v>2204</v>
      </c>
      <c r="P237" s="79" t="s">
        <v>2204</v>
      </c>
      <c r="Q237" s="79" t="s">
        <v>2204</v>
      </c>
    </row>
    <row r="238" spans="1:20" ht="45" x14ac:dyDescent="0.25">
      <c r="A238" s="78" t="s">
        <v>680</v>
      </c>
      <c r="B238" s="78" t="s">
        <v>681</v>
      </c>
      <c r="C238" s="80" t="str">
        <f>IF(F238="9_drop","Drop",IF(OR(E238="1_clear",E238="2_likely")*OR(F238="1_good",F238="2_fair",F238="3_distant",F238="4_lack_data"),"Predictor","Placebo"))</f>
        <v>Predictor</v>
      </c>
      <c r="D238" s="80" t="s">
        <v>5237</v>
      </c>
      <c r="E238" s="79" t="s">
        <v>4279</v>
      </c>
      <c r="F238" s="80" t="s">
        <v>4605</v>
      </c>
      <c r="G238" s="82" t="s">
        <v>4774</v>
      </c>
      <c r="H238" s="80" t="s">
        <v>4591</v>
      </c>
      <c r="I238" s="83">
        <v>-1</v>
      </c>
      <c r="J238" s="84">
        <v>0.52300000000000002</v>
      </c>
      <c r="K238" s="84">
        <v>8.59</v>
      </c>
      <c r="L238" s="85" t="s">
        <v>1126</v>
      </c>
      <c r="M238" s="85">
        <f>1/3</f>
        <v>0.33333333333333331</v>
      </c>
      <c r="O238" s="85">
        <v>1</v>
      </c>
      <c r="P238" s="83">
        <v>6</v>
      </c>
      <c r="R238" s="80" t="s">
        <v>4761</v>
      </c>
    </row>
    <row r="239" spans="1:20" ht="45" x14ac:dyDescent="0.25">
      <c r="A239" s="78" t="s">
        <v>3133</v>
      </c>
      <c r="B239" s="78" t="s">
        <v>681</v>
      </c>
      <c r="C239" s="80" t="str">
        <f>IF(F239="9_drop","Drop",IF(OR(E239="1_clear",E239="2_likely")*OR(F239="1_good",F239="2_fair",F239="3_distant",F239="4_lack_data"),"Predictor","Placebo"))</f>
        <v>Predictor</v>
      </c>
      <c r="D239" s="80" t="s">
        <v>5132</v>
      </c>
      <c r="E239" s="79" t="s">
        <v>4279</v>
      </c>
      <c r="F239" s="80" t="s">
        <v>4605</v>
      </c>
      <c r="G239" s="82" t="s">
        <v>4897</v>
      </c>
      <c r="H239" s="80" t="s">
        <v>5125</v>
      </c>
      <c r="I239" s="83">
        <v>-1</v>
      </c>
      <c r="J239" s="84">
        <v>0.56999999999999995</v>
      </c>
      <c r="K239" s="84">
        <v>7.13</v>
      </c>
      <c r="L239" s="85" t="s">
        <v>1126</v>
      </c>
      <c r="M239" s="85">
        <v>0.3</v>
      </c>
      <c r="O239" s="85">
        <v>1</v>
      </c>
      <c r="P239" s="83">
        <v>6</v>
      </c>
      <c r="R239" s="80" t="s">
        <v>4898</v>
      </c>
    </row>
    <row r="240" spans="1:20" ht="45" x14ac:dyDescent="0.25">
      <c r="A240" s="78" t="s">
        <v>3109</v>
      </c>
      <c r="B240" s="78" t="s">
        <v>1349</v>
      </c>
      <c r="C240" s="80" t="str">
        <f>IF(F240="9_drop","Drop",IF(OR(E240="1_clear",E240="2_likely")*OR(F240="1_good",F240="2_fair",F240="3_distant",F240="4_lack_data"),"Predictor","Placebo"))</f>
        <v>Predictor</v>
      </c>
      <c r="D240" s="80" t="s">
        <v>5129</v>
      </c>
      <c r="E240" s="79" t="s">
        <v>4279</v>
      </c>
      <c r="F240" s="96" t="s">
        <v>4606</v>
      </c>
      <c r="G240" s="82" t="s">
        <v>4899</v>
      </c>
      <c r="H240" s="80" t="s">
        <v>5128</v>
      </c>
      <c r="I240" s="83">
        <v>1</v>
      </c>
      <c r="J240" s="84">
        <v>0.5</v>
      </c>
      <c r="K240" s="84">
        <v>2.61</v>
      </c>
      <c r="L240" s="85" t="s">
        <v>1126</v>
      </c>
      <c r="M240" s="79" t="s">
        <v>2204</v>
      </c>
      <c r="O240" s="85">
        <v>1</v>
      </c>
      <c r="P240" s="83">
        <v>6</v>
      </c>
      <c r="R240" s="80" t="s">
        <v>4505</v>
      </c>
    </row>
    <row r="241" spans="1:20" ht="45" x14ac:dyDescent="0.25">
      <c r="A241" s="78" t="s">
        <v>3110</v>
      </c>
      <c r="B241" s="78" t="s">
        <v>1349</v>
      </c>
      <c r="C241" s="80" t="str">
        <f>IF(F241="9_drop","Drop",IF(OR(E241="1_clear",E241="2_likely")*OR(F241="1_good",F241="2_fair",F241="3_distant",F241="4_lack_data"),"Predictor","Placebo"))</f>
        <v>Predictor</v>
      </c>
      <c r="D241" s="80" t="s">
        <v>5130</v>
      </c>
      <c r="E241" s="79" t="s">
        <v>4279</v>
      </c>
      <c r="F241" s="96" t="s">
        <v>4606</v>
      </c>
      <c r="G241" s="82" t="s">
        <v>4900</v>
      </c>
      <c r="H241" s="80" t="s">
        <v>5128</v>
      </c>
      <c r="I241" s="83">
        <v>1</v>
      </c>
      <c r="J241" s="84">
        <v>0.5</v>
      </c>
      <c r="K241" s="84">
        <v>3.42</v>
      </c>
      <c r="L241" s="85" t="s">
        <v>1126</v>
      </c>
      <c r="M241" s="79" t="s">
        <v>2204</v>
      </c>
      <c r="O241" s="85">
        <v>1</v>
      </c>
      <c r="P241" s="83">
        <v>6</v>
      </c>
      <c r="R241" s="80" t="s">
        <v>4506</v>
      </c>
    </row>
    <row r="242" spans="1:20" ht="60" x14ac:dyDescent="0.25">
      <c r="A242" s="78" t="s">
        <v>684</v>
      </c>
      <c r="B242" s="78" t="s">
        <v>685</v>
      </c>
      <c r="C242" s="80" t="str">
        <f>IF(F242="9_drop","Drop",IF(OR(E242="1_clear",E242="2_likely")*OR(F242="1_good",F242="2_fair",F242="3_distant",F242="4_lack_data"),"Predictor","Placebo"))</f>
        <v>Predictor</v>
      </c>
      <c r="D242" s="80" t="s">
        <v>4948</v>
      </c>
      <c r="E242" s="79" t="s">
        <v>4279</v>
      </c>
      <c r="F242" s="80" t="s">
        <v>4606</v>
      </c>
      <c r="G242" s="82" t="s">
        <v>4930</v>
      </c>
      <c r="H242" s="89" t="s">
        <v>4941</v>
      </c>
      <c r="I242" s="83">
        <v>1</v>
      </c>
      <c r="J242" s="84">
        <f>7.5/12</f>
        <v>0.625</v>
      </c>
      <c r="K242" s="84">
        <v>3.37</v>
      </c>
      <c r="L242" s="85" t="s">
        <v>1126</v>
      </c>
      <c r="M242" s="79" t="s">
        <v>2204</v>
      </c>
      <c r="O242" s="85">
        <v>1</v>
      </c>
      <c r="P242" s="83">
        <v>12</v>
      </c>
      <c r="Q242" s="86" t="s">
        <v>4932</v>
      </c>
      <c r="R242" s="80" t="s">
        <v>4942</v>
      </c>
    </row>
    <row r="243" spans="1:20" ht="105" x14ac:dyDescent="0.25">
      <c r="A243" s="78" t="s">
        <v>689</v>
      </c>
      <c r="B243" s="78" t="s">
        <v>685</v>
      </c>
      <c r="C243" s="80" t="str">
        <f>IF(F243="9_drop","Drop",IF(OR(E243="1_clear",E243="2_likely")*OR(F243="1_good",F243="2_fair",F243="3_distant",F243="4_lack_data"),"Predictor","Placebo"))</f>
        <v>Predictor</v>
      </c>
      <c r="D243" s="80" t="s">
        <v>4950</v>
      </c>
      <c r="E243" s="79" t="s">
        <v>4279</v>
      </c>
      <c r="F243" s="80" t="s">
        <v>4606</v>
      </c>
      <c r="G243" s="82" t="s">
        <v>4931</v>
      </c>
      <c r="H243" s="89" t="s">
        <v>4941</v>
      </c>
      <c r="I243" s="83">
        <v>-1</v>
      </c>
      <c r="J243" s="84">
        <f>11/12</f>
        <v>0.91666666666666663</v>
      </c>
      <c r="K243" s="84">
        <v>6.33</v>
      </c>
      <c r="L243" s="85" t="s">
        <v>1126</v>
      </c>
      <c r="M243" s="79" t="s">
        <v>2204</v>
      </c>
      <c r="O243" s="85">
        <v>1</v>
      </c>
      <c r="P243" s="83">
        <v>12</v>
      </c>
      <c r="Q243" s="86" t="s">
        <v>4932</v>
      </c>
      <c r="R243" s="80" t="s">
        <v>4949</v>
      </c>
    </row>
    <row r="244" spans="1:20" ht="120" x14ac:dyDescent="0.25">
      <c r="A244" s="78" t="s">
        <v>666</v>
      </c>
      <c r="B244" s="78" t="s">
        <v>692</v>
      </c>
      <c r="C244" s="80" t="str">
        <f>IF(F244="9_drop","Drop",IF(OR(E244="1_clear",E244="2_likely")*OR(F244="1_good",F244="2_fair",F244="3_distant",F244="4_lack_data"),"Predictor","Placebo"))</f>
        <v>Predictor</v>
      </c>
      <c r="D244" s="105" t="s">
        <v>5360</v>
      </c>
      <c r="E244" s="79" t="s">
        <v>4279</v>
      </c>
      <c r="F244" s="96" t="s">
        <v>4606</v>
      </c>
      <c r="G244" s="82" t="s">
        <v>4716</v>
      </c>
      <c r="H244" s="80" t="s">
        <v>4523</v>
      </c>
      <c r="I244" s="83">
        <v>1</v>
      </c>
      <c r="J244" s="84">
        <f>18.9/12</f>
        <v>1.575</v>
      </c>
      <c r="K244" s="84">
        <v>9.14</v>
      </c>
      <c r="L244" s="85" t="s">
        <v>1126</v>
      </c>
      <c r="M244" s="79" t="s">
        <v>2204</v>
      </c>
      <c r="O244" s="85">
        <v>1</v>
      </c>
      <c r="P244" s="83">
        <v>12</v>
      </c>
      <c r="R244" s="105" t="s">
        <v>5352</v>
      </c>
    </row>
    <row r="245" spans="1:20" ht="45" x14ac:dyDescent="0.25">
      <c r="A245" s="78" t="s">
        <v>700</v>
      </c>
      <c r="B245" s="78" t="s">
        <v>698</v>
      </c>
      <c r="C245" s="80" t="str">
        <f>IF(F245="9_drop","Drop",IF(OR(E245="1_clear",E245="2_likely")*OR(F245="1_good",F245="2_fair",F245="3_distant",F245="4_lack_data"),"Predictor","Placebo"))</f>
        <v>Predictor</v>
      </c>
      <c r="D245" s="80" t="s">
        <v>5230</v>
      </c>
      <c r="E245" s="79" t="s">
        <v>4279</v>
      </c>
      <c r="F245" s="80" t="s">
        <v>4605</v>
      </c>
      <c r="G245" s="82" t="s">
        <v>4712</v>
      </c>
      <c r="H245" s="80" t="s">
        <v>4523</v>
      </c>
      <c r="I245" s="83">
        <v>1</v>
      </c>
      <c r="J245" s="84">
        <v>0.54</v>
      </c>
      <c r="K245" s="84">
        <v>2.4700000000000002</v>
      </c>
      <c r="L245" s="85" t="s">
        <v>1126</v>
      </c>
      <c r="M245" s="79" t="s">
        <v>2204</v>
      </c>
      <c r="O245" s="85">
        <v>1</v>
      </c>
      <c r="P245" s="83">
        <v>12</v>
      </c>
      <c r="R245" s="80" t="s">
        <v>5037</v>
      </c>
    </row>
    <row r="246" spans="1:20" ht="30" x14ac:dyDescent="0.25">
      <c r="A246" s="78" t="s">
        <v>5029</v>
      </c>
      <c r="B246" s="78" t="s">
        <v>698</v>
      </c>
      <c r="C246" s="80" t="str">
        <f>IF(F246="9_drop","Drop",IF(OR(E246="1_clear",E246="2_likely")*OR(F246="1_good",F246="2_fair",F246="3_distant",F246="4_lack_data"),"Predictor","Placebo"))</f>
        <v>Predictor</v>
      </c>
      <c r="D246" s="80" t="s">
        <v>5231</v>
      </c>
      <c r="E246" s="79" t="s">
        <v>4279</v>
      </c>
      <c r="F246" s="80" t="s">
        <v>4605</v>
      </c>
      <c r="G246" s="82" t="s">
        <v>4678</v>
      </c>
      <c r="H246" s="80" t="s">
        <v>4523</v>
      </c>
      <c r="I246" s="83">
        <v>1</v>
      </c>
      <c r="J246" s="84">
        <v>1.07</v>
      </c>
      <c r="K246" s="84">
        <v>4.91</v>
      </c>
      <c r="L246" s="85" t="s">
        <v>1126</v>
      </c>
      <c r="M246" s="79" t="s">
        <v>2204</v>
      </c>
      <c r="O246" s="85">
        <v>1</v>
      </c>
      <c r="P246" s="83">
        <v>12</v>
      </c>
      <c r="R246" s="81"/>
    </row>
    <row r="247" spans="1:20" ht="30" x14ac:dyDescent="0.25">
      <c r="A247" s="78" t="s">
        <v>704</v>
      </c>
      <c r="B247" s="78" t="s">
        <v>698</v>
      </c>
      <c r="C247" s="80" t="str">
        <f>IF(F247="9_drop","Drop",IF(OR(E247="1_clear",E247="2_likely")*OR(F247="1_good",F247="2_fair",F247="3_distant",F247="4_lack_data"),"Predictor","Placebo"))</f>
        <v>Predictor</v>
      </c>
      <c r="D247" s="80" t="s">
        <v>5232</v>
      </c>
      <c r="E247" s="79" t="s">
        <v>4279</v>
      </c>
      <c r="F247" s="80" t="s">
        <v>4605</v>
      </c>
      <c r="G247" s="82" t="s">
        <v>4712</v>
      </c>
      <c r="H247" s="80" t="s">
        <v>4523</v>
      </c>
      <c r="I247" s="83">
        <v>1</v>
      </c>
      <c r="J247" s="84">
        <v>0.92</v>
      </c>
      <c r="K247" s="84">
        <v>2.71</v>
      </c>
      <c r="L247" s="85" t="s">
        <v>1126</v>
      </c>
      <c r="M247" s="79" t="s">
        <v>2204</v>
      </c>
      <c r="O247" s="85">
        <v>1</v>
      </c>
      <c r="P247" s="83">
        <v>12</v>
      </c>
    </row>
    <row r="248" spans="1:20" ht="30" x14ac:dyDescent="0.25">
      <c r="A248" s="78" t="s">
        <v>5036</v>
      </c>
      <c r="B248" s="78" t="s">
        <v>698</v>
      </c>
      <c r="C248" s="80" t="str">
        <f>IF(F248="9_drop","Drop",IF(OR(E248="1_clear",E248="2_likely")*OR(F248="1_good",F248="2_fair",F248="3_distant",F248="4_lack_data"),"Predictor","Placebo"))</f>
        <v>Predictor</v>
      </c>
      <c r="D248" s="80" t="s">
        <v>5233</v>
      </c>
      <c r="E248" s="79" t="s">
        <v>4279</v>
      </c>
      <c r="F248" s="80" t="s">
        <v>4605</v>
      </c>
      <c r="G248" s="82" t="s">
        <v>4776</v>
      </c>
      <c r="H248" s="80" t="s">
        <v>4523</v>
      </c>
      <c r="I248" s="83">
        <v>1</v>
      </c>
      <c r="J248" s="84">
        <v>1.07</v>
      </c>
      <c r="K248" s="84">
        <v>4.38</v>
      </c>
      <c r="L248" s="85" t="s">
        <v>1126</v>
      </c>
      <c r="M248" s="79" t="s">
        <v>2204</v>
      </c>
      <c r="O248" s="85">
        <v>1</v>
      </c>
      <c r="P248" s="83">
        <v>12</v>
      </c>
      <c r="R248" s="81"/>
    </row>
    <row r="249" spans="1:20" ht="120" x14ac:dyDescent="0.25">
      <c r="A249" s="78" t="s">
        <v>706</v>
      </c>
      <c r="B249" s="78" t="s">
        <v>5294</v>
      </c>
      <c r="C249" s="80" t="str">
        <f>IF(F249="9_drop","Drop",IF(OR(E249="1_clear",E249="2_likely")*OR(F249="1_good",F249="2_fair",F249="3_distant",F249="4_lack_data"),"Predictor","Placebo"))</f>
        <v>Placebo</v>
      </c>
      <c r="D249" s="80" t="s">
        <v>4546</v>
      </c>
      <c r="E249" s="79" t="s">
        <v>5361</v>
      </c>
      <c r="F249" s="80" t="s">
        <v>4605</v>
      </c>
      <c r="G249" s="82" t="s">
        <v>4545</v>
      </c>
      <c r="H249" s="80" t="s">
        <v>4530</v>
      </c>
      <c r="I249" s="83">
        <v>1</v>
      </c>
      <c r="J249" s="84" t="s">
        <v>2204</v>
      </c>
      <c r="K249" s="84" t="s">
        <v>2204</v>
      </c>
      <c r="L249" s="85" t="s">
        <v>1126</v>
      </c>
      <c r="M249" s="85">
        <v>0.25</v>
      </c>
      <c r="N249" s="85" t="s">
        <v>2204</v>
      </c>
      <c r="O249" s="85">
        <v>1</v>
      </c>
      <c r="P249" s="83">
        <v>12</v>
      </c>
      <c r="Q249" s="86" t="s">
        <v>4554</v>
      </c>
      <c r="R249" s="80" t="s">
        <v>5047</v>
      </c>
    </row>
    <row r="250" spans="1:20" x14ac:dyDescent="0.25">
      <c r="A250" s="78" t="s">
        <v>5151</v>
      </c>
      <c r="B250" s="2" t="s">
        <v>5294</v>
      </c>
      <c r="C250" s="80" t="str">
        <f>IF(F250="9_drop","Drop",IF(OR(E250="1_clear",E250="2_likely")*OR(F250="1_good",F250="2_fair",F250="3_distant",F250="4_lack_data"),"Predictor","Placebo"))</f>
        <v>Placebo</v>
      </c>
      <c r="D250" s="80" t="s">
        <v>4510</v>
      </c>
      <c r="E250" s="79" t="s">
        <v>5361</v>
      </c>
      <c r="F250" s="98" t="s">
        <v>2204</v>
      </c>
      <c r="G250" s="82" t="s">
        <v>2204</v>
      </c>
      <c r="H250" s="80" t="s">
        <v>2204</v>
      </c>
      <c r="I250" s="82" t="s">
        <v>2204</v>
      </c>
      <c r="J250" s="82" t="s">
        <v>2204</v>
      </c>
      <c r="K250" s="82" t="s">
        <v>2204</v>
      </c>
      <c r="L250" s="82" t="s">
        <v>2204</v>
      </c>
      <c r="M250" s="82" t="s">
        <v>2204</v>
      </c>
      <c r="N250" s="82" t="s">
        <v>2204</v>
      </c>
      <c r="O250" s="82" t="s">
        <v>2204</v>
      </c>
      <c r="P250" s="82" t="s">
        <v>2204</v>
      </c>
      <c r="Q250" s="82" t="s">
        <v>2204</v>
      </c>
      <c r="R250" s="80" t="s">
        <v>5155</v>
      </c>
    </row>
    <row r="251" spans="1:20" ht="45" x14ac:dyDescent="0.25">
      <c r="A251" s="78" t="s">
        <v>710</v>
      </c>
      <c r="B251" s="78" t="s">
        <v>711</v>
      </c>
      <c r="C251" s="80" t="str">
        <f>IF(F251="9_drop","Drop",IF(OR(E251="1_clear",E251="2_likely")*OR(F251="1_good",F251="2_fair",F251="3_distant",F251="4_lack_data"),"Predictor","Placebo"))</f>
        <v>Predictor</v>
      </c>
      <c r="D251" s="80" t="s">
        <v>4979</v>
      </c>
      <c r="E251" s="79" t="s">
        <v>4279</v>
      </c>
      <c r="F251" s="80" t="s">
        <v>4605</v>
      </c>
      <c r="G251" s="82" t="s">
        <v>5076</v>
      </c>
      <c r="H251" s="80" t="s">
        <v>4523</v>
      </c>
      <c r="I251" s="83">
        <v>1</v>
      </c>
      <c r="J251" s="84">
        <v>0.96</v>
      </c>
      <c r="K251" s="84">
        <f>96/335*SQRT((2004-1980)*12)</f>
        <v>4.8632060413546432</v>
      </c>
      <c r="L251" s="85" t="s">
        <v>1126</v>
      </c>
      <c r="M251" s="85">
        <v>0.1</v>
      </c>
      <c r="O251" s="85">
        <v>12</v>
      </c>
      <c r="P251" s="83">
        <v>6</v>
      </c>
      <c r="Q251" s="86" t="s">
        <v>5077</v>
      </c>
      <c r="S251" s="88"/>
      <c r="T251" s="88"/>
    </row>
    <row r="252" spans="1:20" ht="30" x14ac:dyDescent="0.25">
      <c r="A252" s="78" t="s">
        <v>713</v>
      </c>
      <c r="B252" s="78" t="s">
        <v>714</v>
      </c>
      <c r="C252" s="80" t="str">
        <f>IF(F252="9_drop","Drop",IF(OR(E252="1_clear",E252="2_likely")*OR(F252="1_good",F252="2_fair",F252="3_distant",F252="4_lack_data"),"Predictor","Placebo"))</f>
        <v>Predictor</v>
      </c>
      <c r="D252" s="80" t="s">
        <v>4548</v>
      </c>
      <c r="E252" s="79" t="s">
        <v>4279</v>
      </c>
      <c r="F252" s="80" t="s">
        <v>4605</v>
      </c>
      <c r="G252" s="82" t="s">
        <v>4547</v>
      </c>
      <c r="H252" s="80" t="s">
        <v>4523</v>
      </c>
      <c r="I252" s="83">
        <v>1</v>
      </c>
      <c r="J252" s="84">
        <v>0.31</v>
      </c>
      <c r="K252" s="84">
        <v>2.4900000000000002</v>
      </c>
      <c r="L252" s="85" t="s">
        <v>915</v>
      </c>
      <c r="M252" s="85">
        <v>0.2</v>
      </c>
      <c r="N252" s="85" t="s">
        <v>2204</v>
      </c>
      <c r="O252" s="85">
        <v>12</v>
      </c>
      <c r="P252" s="83">
        <v>6</v>
      </c>
      <c r="R252" s="80" t="s">
        <v>4940</v>
      </c>
      <c r="S252" s="88"/>
      <c r="T252" s="88"/>
    </row>
    <row r="253" spans="1:20" x14ac:dyDescent="0.25">
      <c r="A253" s="78" t="s">
        <v>3140</v>
      </c>
      <c r="B253" s="78" t="s">
        <v>714</v>
      </c>
      <c r="C253" s="80" t="str">
        <f>IF(F253="9_drop","Drop",IF(OR(E253="1_clear",E253="2_likely")*OR(F253="1_good",F253="2_fair",F253="3_distant",F253="4_lack_data"),"Predictor","Placebo"))</f>
        <v>Placebo</v>
      </c>
      <c r="D253" s="80" t="s">
        <v>4510</v>
      </c>
      <c r="E253" s="79" t="s">
        <v>5361</v>
      </c>
      <c r="F253" s="80" t="s">
        <v>2204</v>
      </c>
      <c r="G253" s="82" t="s">
        <v>2204</v>
      </c>
      <c r="H253" s="82" t="s">
        <v>2204</v>
      </c>
      <c r="I253" s="79" t="s">
        <v>2204</v>
      </c>
      <c r="J253" s="92" t="s">
        <v>2204</v>
      </c>
      <c r="K253" s="92" t="s">
        <v>2204</v>
      </c>
      <c r="L253" s="79" t="s">
        <v>2204</v>
      </c>
      <c r="M253" s="79" t="s">
        <v>2204</v>
      </c>
      <c r="N253" s="79" t="s">
        <v>2204</v>
      </c>
      <c r="O253" s="79" t="s">
        <v>2204</v>
      </c>
      <c r="P253" s="79" t="s">
        <v>2204</v>
      </c>
      <c r="Q253" s="79" t="s">
        <v>2204</v>
      </c>
      <c r="R253" s="80" t="s">
        <v>4510</v>
      </c>
    </row>
    <row r="254" spans="1:20" x14ac:dyDescent="0.25">
      <c r="A254" s="78" t="s">
        <v>3167</v>
      </c>
      <c r="B254" s="78" t="s">
        <v>714</v>
      </c>
      <c r="C254" s="80" t="str">
        <f>IF(F254="9_drop","Drop",IF(OR(E254="1_clear",E254="2_likely")*OR(F254="1_good",F254="2_fair",F254="3_distant",F254="4_lack_data"),"Predictor","Placebo"))</f>
        <v>Placebo</v>
      </c>
      <c r="D254" s="80" t="s">
        <v>4510</v>
      </c>
      <c r="E254" s="79" t="s">
        <v>5361</v>
      </c>
      <c r="F254" s="80" t="s">
        <v>2204</v>
      </c>
      <c r="G254" s="82" t="s">
        <v>2204</v>
      </c>
      <c r="H254" s="82" t="s">
        <v>2204</v>
      </c>
      <c r="I254" s="79" t="s">
        <v>2204</v>
      </c>
      <c r="J254" s="92" t="s">
        <v>2204</v>
      </c>
      <c r="K254" s="92" t="s">
        <v>2204</v>
      </c>
      <c r="L254" s="79" t="s">
        <v>2204</v>
      </c>
      <c r="M254" s="79" t="s">
        <v>2204</v>
      </c>
      <c r="N254" s="79" t="s">
        <v>2204</v>
      </c>
      <c r="O254" s="79" t="s">
        <v>2204</v>
      </c>
      <c r="P254" s="79" t="s">
        <v>2204</v>
      </c>
      <c r="Q254" s="79" t="s">
        <v>2204</v>
      </c>
      <c r="R254" s="80" t="s">
        <v>4510</v>
      </c>
    </row>
    <row r="255" spans="1:20" ht="30" x14ac:dyDescent="0.25">
      <c r="A255" s="78" t="s">
        <v>722</v>
      </c>
      <c r="B255" s="78" t="s">
        <v>714</v>
      </c>
      <c r="C255" s="80" t="str">
        <f>IF(F255="9_drop","Drop",IF(OR(E255="1_clear",E255="2_likely")*OR(F255="1_good",F255="2_fair",F255="3_distant",F255="4_lack_data"),"Predictor","Placebo"))</f>
        <v>Predictor</v>
      </c>
      <c r="D255" s="81" t="s">
        <v>4395</v>
      </c>
      <c r="E255" s="79" t="s">
        <v>4279</v>
      </c>
      <c r="F255" s="80" t="s">
        <v>4605</v>
      </c>
      <c r="G255" s="82" t="s">
        <v>4777</v>
      </c>
      <c r="H255" s="80" t="s">
        <v>4523</v>
      </c>
      <c r="I255" s="83">
        <v>1</v>
      </c>
      <c r="J255" s="84">
        <v>1.2</v>
      </c>
      <c r="K255" s="84">
        <v>5.79</v>
      </c>
      <c r="L255" s="85" t="s">
        <v>915</v>
      </c>
      <c r="M255" s="85">
        <v>0.1</v>
      </c>
      <c r="O255" s="85">
        <v>1</v>
      </c>
      <c r="P255" s="83">
        <v>6</v>
      </c>
      <c r="R255" s="80" t="s">
        <v>4762</v>
      </c>
    </row>
    <row r="256" spans="1:20" ht="45" x14ac:dyDescent="0.25">
      <c r="A256" s="78" t="s">
        <v>718</v>
      </c>
      <c r="B256" s="78" t="s">
        <v>714</v>
      </c>
      <c r="C256" s="80" t="str">
        <f>IF(F256="9_drop","Drop",IF(OR(E256="1_clear",E256="2_likely")*OR(F256="1_good",F256="2_fair",F256="3_distant",F256="4_lack_data"),"Predictor","Placebo"))</f>
        <v>Predictor</v>
      </c>
      <c r="D256" s="80" t="s">
        <v>5234</v>
      </c>
      <c r="E256" s="79" t="s">
        <v>4279</v>
      </c>
      <c r="F256" s="80" t="s">
        <v>4605</v>
      </c>
      <c r="G256" s="82" t="s">
        <v>4778</v>
      </c>
      <c r="H256" s="80" t="s">
        <v>4523</v>
      </c>
      <c r="I256" s="83">
        <v>1</v>
      </c>
      <c r="J256" s="84">
        <v>0.51</v>
      </c>
      <c r="K256" s="84">
        <v>3.38</v>
      </c>
      <c r="L256" s="85" t="s">
        <v>1126</v>
      </c>
      <c r="M256" s="85">
        <v>0.2</v>
      </c>
      <c r="O256" s="85">
        <v>1</v>
      </c>
      <c r="P256" s="83">
        <v>6</v>
      </c>
      <c r="R256" s="80" t="s">
        <v>4763</v>
      </c>
    </row>
    <row r="257" spans="1:18" x14ac:dyDescent="0.25">
      <c r="A257" s="78" t="s">
        <v>3095</v>
      </c>
      <c r="B257" s="78" t="s">
        <v>714</v>
      </c>
      <c r="C257" s="80" t="str">
        <f>IF(F257="9_drop","Drop",IF(OR(E257="1_clear",E257="2_likely")*OR(F257="1_good",F257="2_fair",F257="3_distant",F257="4_lack_data"),"Predictor","Placebo"))</f>
        <v>Placebo</v>
      </c>
      <c r="D257" s="80" t="s">
        <v>4510</v>
      </c>
      <c r="E257" s="79" t="s">
        <v>5361</v>
      </c>
      <c r="F257" s="80" t="s">
        <v>2204</v>
      </c>
      <c r="G257" s="82" t="s">
        <v>2204</v>
      </c>
      <c r="I257" s="79" t="s">
        <v>2204</v>
      </c>
      <c r="J257" s="92" t="s">
        <v>2204</v>
      </c>
      <c r="K257" s="92" t="s">
        <v>2204</v>
      </c>
      <c r="L257" s="79" t="s">
        <v>2204</v>
      </c>
      <c r="M257" s="79" t="s">
        <v>2204</v>
      </c>
      <c r="N257" s="79" t="s">
        <v>2204</v>
      </c>
      <c r="O257" s="79" t="s">
        <v>2204</v>
      </c>
      <c r="P257" s="79" t="s">
        <v>2204</v>
      </c>
      <c r="Q257" s="79" t="s">
        <v>2204</v>
      </c>
    </row>
    <row r="258" spans="1:18" ht="30" x14ac:dyDescent="0.25">
      <c r="A258" s="78" t="s">
        <v>725</v>
      </c>
      <c r="B258" s="78" t="s">
        <v>726</v>
      </c>
      <c r="C258" s="80" t="str">
        <f>IF(F258="9_drop","Drop",IF(OR(E258="1_clear",E258="2_likely")*OR(F258="1_good",F258="2_fair",F258="3_distant",F258="4_lack_data"),"Predictor","Placebo"))</f>
        <v>Placebo</v>
      </c>
      <c r="D258" s="80" t="s">
        <v>4902</v>
      </c>
      <c r="E258" s="79" t="s">
        <v>5361</v>
      </c>
      <c r="F258" s="80" t="s">
        <v>2204</v>
      </c>
      <c r="G258" s="82" t="s">
        <v>4903</v>
      </c>
      <c r="H258" s="80" t="s">
        <v>4901</v>
      </c>
      <c r="I258" s="79" t="s">
        <v>2204</v>
      </c>
      <c r="J258" s="92" t="s">
        <v>2204</v>
      </c>
      <c r="K258" s="92" t="s">
        <v>2204</v>
      </c>
      <c r="L258" s="79" t="s">
        <v>2204</v>
      </c>
      <c r="M258" s="79" t="s">
        <v>2204</v>
      </c>
      <c r="N258" s="79" t="s">
        <v>2204</v>
      </c>
      <c r="O258" s="79" t="s">
        <v>2204</v>
      </c>
      <c r="P258" s="79" t="s">
        <v>2204</v>
      </c>
      <c r="Q258" s="79" t="s">
        <v>2204</v>
      </c>
      <c r="R258" s="80" t="s">
        <v>4487</v>
      </c>
    </row>
    <row r="259" spans="1:18" ht="30" x14ac:dyDescent="0.25">
      <c r="A259" s="78" t="s">
        <v>728</v>
      </c>
      <c r="B259" s="78" t="s">
        <v>726</v>
      </c>
      <c r="C259" s="80" t="str">
        <f>IF(F259="9_drop","Drop",IF(OR(E259="1_clear",E259="2_likely")*OR(F259="1_good",F259="2_fair",F259="3_distant",F259="4_lack_data"),"Predictor","Placebo"))</f>
        <v>Placebo</v>
      </c>
      <c r="D259" s="80" t="s">
        <v>4510</v>
      </c>
      <c r="E259" s="79" t="s">
        <v>5361</v>
      </c>
      <c r="F259" s="80" t="s">
        <v>2204</v>
      </c>
      <c r="G259" s="82" t="s">
        <v>2204</v>
      </c>
      <c r="I259" s="79" t="s">
        <v>2204</v>
      </c>
      <c r="J259" s="92" t="s">
        <v>2204</v>
      </c>
      <c r="K259" s="92" t="s">
        <v>2204</v>
      </c>
      <c r="L259" s="79" t="s">
        <v>2204</v>
      </c>
      <c r="M259" s="79" t="s">
        <v>2204</v>
      </c>
      <c r="N259" s="79" t="s">
        <v>2204</v>
      </c>
      <c r="O259" s="79" t="s">
        <v>2204</v>
      </c>
      <c r="P259" s="79" t="s">
        <v>2204</v>
      </c>
      <c r="Q259" s="79" t="s">
        <v>2204</v>
      </c>
      <c r="R259" s="80" t="s">
        <v>4489</v>
      </c>
    </row>
    <row r="260" spans="1:18" ht="30" x14ac:dyDescent="0.25">
      <c r="A260" s="78" t="s">
        <v>729</v>
      </c>
      <c r="B260" s="78" t="s">
        <v>726</v>
      </c>
      <c r="C260" s="80" t="str">
        <f>IF(F260="9_drop","Drop",IF(OR(E260="1_clear",E260="2_likely")*OR(F260="1_good",F260="2_fair",F260="3_distant",F260="4_lack_data"),"Predictor","Placebo"))</f>
        <v>Placebo</v>
      </c>
      <c r="D260" s="80" t="s">
        <v>4902</v>
      </c>
      <c r="E260" s="79" t="s">
        <v>5361</v>
      </c>
      <c r="F260" s="80" t="s">
        <v>2204</v>
      </c>
      <c r="G260" s="82" t="s">
        <v>4903</v>
      </c>
      <c r="H260" s="80" t="s">
        <v>4901</v>
      </c>
      <c r="I260" s="79" t="s">
        <v>2204</v>
      </c>
      <c r="J260" s="92" t="s">
        <v>2204</v>
      </c>
      <c r="K260" s="92" t="s">
        <v>2204</v>
      </c>
      <c r="L260" s="79" t="s">
        <v>2204</v>
      </c>
      <c r="M260" s="79" t="s">
        <v>2204</v>
      </c>
      <c r="N260" s="79" t="s">
        <v>2204</v>
      </c>
      <c r="O260" s="79" t="s">
        <v>2204</v>
      </c>
      <c r="P260" s="79" t="s">
        <v>2204</v>
      </c>
      <c r="Q260" s="79" t="s">
        <v>2204</v>
      </c>
      <c r="R260" s="80" t="s">
        <v>4488</v>
      </c>
    </row>
    <row r="261" spans="1:18" ht="30" x14ac:dyDescent="0.25">
      <c r="A261" s="78" t="s">
        <v>731</v>
      </c>
      <c r="B261" s="78" t="s">
        <v>726</v>
      </c>
      <c r="C261" s="80" t="str">
        <f>IF(F261="9_drop","Drop",IF(OR(E261="1_clear",E261="2_likely")*OR(F261="1_good",F261="2_fair",F261="3_distant",F261="4_lack_data"),"Predictor","Placebo"))</f>
        <v>Placebo</v>
      </c>
      <c r="D261" s="80" t="s">
        <v>4510</v>
      </c>
      <c r="E261" s="79" t="s">
        <v>5361</v>
      </c>
      <c r="F261" s="80" t="s">
        <v>2204</v>
      </c>
      <c r="G261" s="82" t="s">
        <v>2204</v>
      </c>
      <c r="I261" s="79" t="s">
        <v>2204</v>
      </c>
      <c r="J261" s="92" t="s">
        <v>2204</v>
      </c>
      <c r="K261" s="92" t="s">
        <v>2204</v>
      </c>
      <c r="L261" s="79" t="s">
        <v>2204</v>
      </c>
      <c r="M261" s="79" t="s">
        <v>2204</v>
      </c>
      <c r="N261" s="79" t="s">
        <v>2204</v>
      </c>
      <c r="O261" s="79" t="s">
        <v>2204</v>
      </c>
      <c r="P261" s="79" t="s">
        <v>2204</v>
      </c>
      <c r="Q261" s="79" t="s">
        <v>2204</v>
      </c>
      <c r="R261" s="80" t="s">
        <v>4489</v>
      </c>
    </row>
    <row r="262" spans="1:18" ht="30" x14ac:dyDescent="0.25">
      <c r="A262" s="78" t="s">
        <v>732</v>
      </c>
      <c r="B262" s="78" t="s">
        <v>733</v>
      </c>
      <c r="C262" s="80" t="str">
        <f>IF(F262="9_drop","Drop",IF(OR(E262="1_clear",E262="2_likely")*OR(F262="1_good",F262="2_fair",F262="3_distant",F262="4_lack_data"),"Predictor","Placebo"))</f>
        <v>Placebo</v>
      </c>
      <c r="D262" s="80" t="s">
        <v>5122</v>
      </c>
      <c r="E262" s="79" t="s">
        <v>5361</v>
      </c>
      <c r="F262" s="80" t="s">
        <v>4606</v>
      </c>
      <c r="G262" s="82" t="s">
        <v>4904</v>
      </c>
      <c r="H262" s="80" t="s">
        <v>5123</v>
      </c>
      <c r="I262" s="85" t="s">
        <v>2204</v>
      </c>
      <c r="J262" s="84" t="s">
        <v>2204</v>
      </c>
      <c r="K262" s="84" t="s">
        <v>2204</v>
      </c>
      <c r="L262" s="85" t="s">
        <v>2204</v>
      </c>
      <c r="M262" s="85" t="s">
        <v>2204</v>
      </c>
      <c r="N262" s="85" t="s">
        <v>2204</v>
      </c>
      <c r="O262" s="85" t="s">
        <v>2204</v>
      </c>
      <c r="P262" s="83">
        <v>6</v>
      </c>
      <c r="R262" s="80" t="s">
        <v>4490</v>
      </c>
    </row>
    <row r="263" spans="1:18" ht="30" x14ac:dyDescent="0.25">
      <c r="A263" s="78" t="s">
        <v>737</v>
      </c>
      <c r="B263" s="78" t="s">
        <v>733</v>
      </c>
      <c r="C263" s="80" t="str">
        <f>IF(F263="9_drop","Drop",IF(OR(E263="1_clear",E263="2_likely")*OR(F263="1_good",F263="2_fair",F263="3_distant",F263="4_lack_data"),"Predictor","Placebo"))</f>
        <v>Placebo</v>
      </c>
      <c r="D263" s="80" t="s">
        <v>5122</v>
      </c>
      <c r="E263" s="79" t="s">
        <v>5361</v>
      </c>
      <c r="F263" s="80" t="s">
        <v>4606</v>
      </c>
      <c r="G263" s="82" t="s">
        <v>4904</v>
      </c>
      <c r="H263" s="80" t="s">
        <v>5123</v>
      </c>
      <c r="I263" s="85" t="s">
        <v>2204</v>
      </c>
      <c r="J263" s="84" t="s">
        <v>2204</v>
      </c>
      <c r="K263" s="84" t="s">
        <v>2204</v>
      </c>
      <c r="L263" s="85" t="s">
        <v>2204</v>
      </c>
      <c r="M263" s="85" t="s">
        <v>2204</v>
      </c>
      <c r="N263" s="85" t="s">
        <v>2204</v>
      </c>
      <c r="O263" s="85" t="s">
        <v>2204</v>
      </c>
      <c r="P263" s="83">
        <v>6</v>
      </c>
      <c r="R263" s="80" t="s">
        <v>4490</v>
      </c>
    </row>
    <row r="264" spans="1:18" ht="30" x14ac:dyDescent="0.25">
      <c r="A264" s="78" t="s">
        <v>739</v>
      </c>
      <c r="B264" s="78" t="s">
        <v>733</v>
      </c>
      <c r="C264" s="80" t="str">
        <f>IF(F264="9_drop","Drop",IF(OR(E264="1_clear",E264="2_likely")*OR(F264="1_good",F264="2_fair",F264="3_distant",F264="4_lack_data"),"Predictor","Placebo"))</f>
        <v>Placebo</v>
      </c>
      <c r="D264" s="80" t="s">
        <v>5122</v>
      </c>
      <c r="E264" s="79" t="s">
        <v>5361</v>
      </c>
      <c r="F264" s="80" t="s">
        <v>4606</v>
      </c>
      <c r="G264" s="82" t="s">
        <v>4904</v>
      </c>
      <c r="H264" s="80" t="s">
        <v>5123</v>
      </c>
      <c r="I264" s="85" t="s">
        <v>2204</v>
      </c>
      <c r="J264" s="84" t="s">
        <v>2204</v>
      </c>
      <c r="K264" s="84" t="s">
        <v>2204</v>
      </c>
      <c r="L264" s="85" t="s">
        <v>2204</v>
      </c>
      <c r="M264" s="85" t="s">
        <v>2204</v>
      </c>
      <c r="N264" s="85" t="s">
        <v>2204</v>
      </c>
      <c r="O264" s="85" t="s">
        <v>2204</v>
      </c>
      <c r="P264" s="83">
        <v>6</v>
      </c>
      <c r="R264" s="80" t="s">
        <v>4490</v>
      </c>
    </row>
    <row r="265" spans="1:18" ht="30" x14ac:dyDescent="0.25">
      <c r="A265" s="78" t="s">
        <v>741</v>
      </c>
      <c r="B265" s="78" t="s">
        <v>733</v>
      </c>
      <c r="C265" s="80" t="str">
        <f>IF(F265="9_drop","Drop",IF(OR(E265="1_clear",E265="2_likely")*OR(F265="1_good",F265="2_fair",F265="3_distant",F265="4_lack_data"),"Predictor","Placebo"))</f>
        <v>Placebo</v>
      </c>
      <c r="D265" s="80" t="s">
        <v>5122</v>
      </c>
      <c r="E265" s="79" t="s">
        <v>5361</v>
      </c>
      <c r="F265" s="80" t="s">
        <v>4606</v>
      </c>
      <c r="G265" s="82" t="s">
        <v>4904</v>
      </c>
      <c r="H265" s="80" t="s">
        <v>5123</v>
      </c>
      <c r="I265" s="85" t="s">
        <v>2204</v>
      </c>
      <c r="J265" s="84" t="s">
        <v>2204</v>
      </c>
      <c r="K265" s="84" t="s">
        <v>2204</v>
      </c>
      <c r="L265" s="85" t="s">
        <v>2204</v>
      </c>
      <c r="M265" s="85" t="s">
        <v>2204</v>
      </c>
      <c r="N265" s="85" t="s">
        <v>2204</v>
      </c>
      <c r="O265" s="85" t="s">
        <v>2204</v>
      </c>
      <c r="P265" s="83">
        <v>6</v>
      </c>
      <c r="R265" s="80" t="s">
        <v>4490</v>
      </c>
    </row>
    <row r="266" spans="1:18" ht="30" x14ac:dyDescent="0.25">
      <c r="A266" s="78" t="s">
        <v>743</v>
      </c>
      <c r="B266" s="78" t="s">
        <v>733</v>
      </c>
      <c r="C266" s="80" t="str">
        <f>IF(F266="9_drop","Drop",IF(OR(E266="1_clear",E266="2_likely")*OR(F266="1_good",F266="2_fair",F266="3_distant",F266="4_lack_data"),"Predictor","Placebo"))</f>
        <v>Placebo</v>
      </c>
      <c r="D266" s="80" t="s">
        <v>5122</v>
      </c>
      <c r="E266" s="79" t="s">
        <v>5361</v>
      </c>
      <c r="F266" s="80" t="s">
        <v>4606</v>
      </c>
      <c r="G266" s="82" t="s">
        <v>4904</v>
      </c>
      <c r="H266" s="80" t="s">
        <v>5123</v>
      </c>
      <c r="I266" s="85" t="s">
        <v>2204</v>
      </c>
      <c r="J266" s="84" t="s">
        <v>2204</v>
      </c>
      <c r="K266" s="84" t="s">
        <v>2204</v>
      </c>
      <c r="L266" s="85" t="s">
        <v>2204</v>
      </c>
      <c r="M266" s="85" t="s">
        <v>2204</v>
      </c>
      <c r="N266" s="85" t="s">
        <v>2204</v>
      </c>
      <c r="O266" s="85" t="s">
        <v>2204</v>
      </c>
      <c r="P266" s="83">
        <v>6</v>
      </c>
      <c r="R266" s="80" t="s">
        <v>4490</v>
      </c>
    </row>
    <row r="267" spans="1:18" ht="30" x14ac:dyDescent="0.25">
      <c r="A267" s="78" t="s">
        <v>745</v>
      </c>
      <c r="B267" s="78" t="s">
        <v>733</v>
      </c>
      <c r="C267" s="80" t="str">
        <f>IF(F267="9_drop","Drop",IF(OR(E267="1_clear",E267="2_likely")*OR(F267="1_good",F267="2_fair",F267="3_distant",F267="4_lack_data"),"Predictor","Placebo"))</f>
        <v>Placebo</v>
      </c>
      <c r="D267" s="80" t="s">
        <v>5122</v>
      </c>
      <c r="E267" s="79" t="s">
        <v>5361</v>
      </c>
      <c r="F267" s="80" t="s">
        <v>4606</v>
      </c>
      <c r="G267" s="82" t="s">
        <v>4904</v>
      </c>
      <c r="H267" s="80" t="s">
        <v>5123</v>
      </c>
      <c r="I267" s="85" t="s">
        <v>2204</v>
      </c>
      <c r="J267" s="84" t="s">
        <v>2204</v>
      </c>
      <c r="K267" s="84" t="s">
        <v>2204</v>
      </c>
      <c r="L267" s="85" t="s">
        <v>2204</v>
      </c>
      <c r="M267" s="85" t="s">
        <v>2204</v>
      </c>
      <c r="N267" s="85" t="s">
        <v>2204</v>
      </c>
      <c r="O267" s="85" t="s">
        <v>2204</v>
      </c>
      <c r="P267" s="83">
        <v>6</v>
      </c>
      <c r="R267" s="80" t="s">
        <v>4490</v>
      </c>
    </row>
    <row r="268" spans="1:18" ht="30" x14ac:dyDescent="0.25">
      <c r="A268" s="78" t="s">
        <v>747</v>
      </c>
      <c r="B268" s="78" t="s">
        <v>733</v>
      </c>
      <c r="C268" s="80" t="str">
        <f>IF(F268="9_drop","Drop",IF(OR(E268="1_clear",E268="2_likely")*OR(F268="1_good",F268="2_fair",F268="3_distant",F268="4_lack_data"),"Predictor","Placebo"))</f>
        <v>Placebo</v>
      </c>
      <c r="D268" s="80" t="s">
        <v>5122</v>
      </c>
      <c r="E268" s="79" t="s">
        <v>5361</v>
      </c>
      <c r="F268" s="80" t="s">
        <v>4606</v>
      </c>
      <c r="G268" s="82" t="s">
        <v>4904</v>
      </c>
      <c r="H268" s="80" t="s">
        <v>5123</v>
      </c>
      <c r="I268" s="85" t="s">
        <v>2204</v>
      </c>
      <c r="J268" s="84" t="s">
        <v>2204</v>
      </c>
      <c r="K268" s="84" t="s">
        <v>2204</v>
      </c>
      <c r="L268" s="85" t="s">
        <v>2204</v>
      </c>
      <c r="M268" s="85" t="s">
        <v>2204</v>
      </c>
      <c r="N268" s="85" t="s">
        <v>2204</v>
      </c>
      <c r="O268" s="85" t="s">
        <v>2204</v>
      </c>
      <c r="P268" s="83">
        <v>6</v>
      </c>
      <c r="R268" s="80" t="s">
        <v>4490</v>
      </c>
    </row>
    <row r="269" spans="1:18" ht="30" x14ac:dyDescent="0.25">
      <c r="A269" s="78" t="s">
        <v>749</v>
      </c>
      <c r="B269" s="78" t="s">
        <v>733</v>
      </c>
      <c r="C269" s="80" t="str">
        <f>IF(F269="9_drop","Drop",IF(OR(E269="1_clear",E269="2_likely")*OR(F269="1_good",F269="2_fair",F269="3_distant",F269="4_lack_data"),"Predictor","Placebo"))</f>
        <v>Placebo</v>
      </c>
      <c r="D269" s="80" t="s">
        <v>5122</v>
      </c>
      <c r="E269" s="79" t="s">
        <v>5361</v>
      </c>
      <c r="F269" s="80" t="s">
        <v>4606</v>
      </c>
      <c r="G269" s="82" t="s">
        <v>4904</v>
      </c>
      <c r="H269" s="80" t="s">
        <v>5123</v>
      </c>
      <c r="I269" s="85" t="s">
        <v>2204</v>
      </c>
      <c r="J269" s="84" t="s">
        <v>2204</v>
      </c>
      <c r="K269" s="84" t="s">
        <v>2204</v>
      </c>
      <c r="L269" s="85" t="s">
        <v>2204</v>
      </c>
      <c r="M269" s="85" t="s">
        <v>2204</v>
      </c>
      <c r="N269" s="85" t="s">
        <v>2204</v>
      </c>
      <c r="O269" s="85" t="s">
        <v>2204</v>
      </c>
      <c r="P269" s="83">
        <v>6</v>
      </c>
      <c r="R269" s="80" t="s">
        <v>4490</v>
      </c>
    </row>
    <row r="270" spans="1:18" ht="30" x14ac:dyDescent="0.25">
      <c r="A270" s="78" t="s">
        <v>751</v>
      </c>
      <c r="B270" s="78" t="s">
        <v>733</v>
      </c>
      <c r="C270" s="80" t="str">
        <f>IF(F270="9_drop","Drop",IF(OR(E270="1_clear",E270="2_likely")*OR(F270="1_good",F270="2_fair",F270="3_distant",F270="4_lack_data"),"Predictor","Placebo"))</f>
        <v>Placebo</v>
      </c>
      <c r="D270" s="80" t="s">
        <v>5122</v>
      </c>
      <c r="E270" s="79" t="s">
        <v>5361</v>
      </c>
      <c r="F270" s="80" t="s">
        <v>4606</v>
      </c>
      <c r="G270" s="82" t="s">
        <v>4904</v>
      </c>
      <c r="H270" s="80" t="s">
        <v>5123</v>
      </c>
      <c r="I270" s="85" t="s">
        <v>2204</v>
      </c>
      <c r="J270" s="84" t="s">
        <v>2204</v>
      </c>
      <c r="K270" s="84" t="s">
        <v>2204</v>
      </c>
      <c r="L270" s="85" t="s">
        <v>2204</v>
      </c>
      <c r="M270" s="85" t="s">
        <v>2204</v>
      </c>
      <c r="N270" s="85" t="s">
        <v>2204</v>
      </c>
      <c r="O270" s="85" t="s">
        <v>2204</v>
      </c>
      <c r="P270" s="83">
        <v>6</v>
      </c>
      <c r="R270" s="80" t="s">
        <v>4490</v>
      </c>
    </row>
    <row r="271" spans="1:18" ht="45" x14ac:dyDescent="0.25">
      <c r="A271" s="78" t="s">
        <v>753</v>
      </c>
      <c r="B271" s="78" t="s">
        <v>754</v>
      </c>
      <c r="C271" s="80" t="str">
        <f>IF(F271="9_drop","Drop",IF(OR(E271="1_clear",E271="2_likely")*OR(F271="1_good",F271="2_fair",F271="3_distant",F271="4_lack_data"),"Predictor","Placebo"))</f>
        <v>Predictor</v>
      </c>
      <c r="D271" s="95" t="s">
        <v>5284</v>
      </c>
      <c r="E271" s="79" t="s">
        <v>4279</v>
      </c>
      <c r="F271" s="80" t="s">
        <v>4605</v>
      </c>
      <c r="G271" s="82" t="s">
        <v>4534</v>
      </c>
      <c r="H271" s="80" t="s">
        <v>4523</v>
      </c>
      <c r="I271" s="83">
        <v>1</v>
      </c>
      <c r="J271" s="84">
        <v>0.69</v>
      </c>
      <c r="K271" s="84">
        <v>2.14</v>
      </c>
      <c r="L271" s="85" t="s">
        <v>1126</v>
      </c>
      <c r="M271" s="85">
        <v>0.1</v>
      </c>
      <c r="O271" s="85">
        <v>1</v>
      </c>
      <c r="P271" s="83">
        <v>6</v>
      </c>
      <c r="R271" s="80" t="s">
        <v>4480</v>
      </c>
    </row>
    <row r="272" spans="1:18" ht="30" x14ac:dyDescent="0.25">
      <c r="A272" s="78" t="s">
        <v>757</v>
      </c>
      <c r="B272" s="78" t="s">
        <v>758</v>
      </c>
      <c r="C272" s="80" t="str">
        <f>IF(F272="9_drop","Drop",IF(OR(E272="1_clear",E272="2_likely")*OR(F272="1_good",F272="2_fair",F272="3_distant",F272="4_lack_data"),"Predictor","Placebo"))</f>
        <v>Predictor</v>
      </c>
      <c r="D272" s="80" t="s">
        <v>5235</v>
      </c>
      <c r="E272" s="79" t="s">
        <v>4279</v>
      </c>
      <c r="F272" s="80" t="s">
        <v>4605</v>
      </c>
      <c r="G272" s="82" t="s">
        <v>4905</v>
      </c>
      <c r="H272" s="80" t="s">
        <v>4591</v>
      </c>
      <c r="I272" s="83">
        <v>1</v>
      </c>
      <c r="J272" s="84">
        <f>6.4/12</f>
        <v>0.53333333333333333</v>
      </c>
      <c r="K272" s="84">
        <v>2.54</v>
      </c>
      <c r="L272" s="85" t="s">
        <v>915</v>
      </c>
      <c r="M272" s="85">
        <v>0.1</v>
      </c>
      <c r="O272" s="85">
        <v>12</v>
      </c>
      <c r="P272" s="83">
        <v>12</v>
      </c>
      <c r="Q272" s="86" t="s">
        <v>4555</v>
      </c>
    </row>
    <row r="273" spans="1:20" ht="45" x14ac:dyDescent="0.25">
      <c r="A273" s="78" t="s">
        <v>760</v>
      </c>
      <c r="B273" s="78" t="s">
        <v>761</v>
      </c>
      <c r="C273" s="80" t="str">
        <f>IF(F273="9_drop","Drop",IF(OR(E273="1_clear",E273="2_likely")*OR(F273="1_good",F273="2_fair",F273="3_distant",F273="4_lack_data"),"Predictor","Placebo"))</f>
        <v>Predictor</v>
      </c>
      <c r="D273" s="80" t="s">
        <v>5236</v>
      </c>
      <c r="E273" s="79" t="s">
        <v>4279</v>
      </c>
      <c r="F273" s="80" t="s">
        <v>4605</v>
      </c>
      <c r="G273" s="82" t="s">
        <v>4784</v>
      </c>
      <c r="H273" s="80" t="s">
        <v>4684</v>
      </c>
      <c r="I273" s="83">
        <v>-1</v>
      </c>
      <c r="J273" s="84" t="s">
        <v>2204</v>
      </c>
      <c r="K273" s="84">
        <v>4.0999999999999996</v>
      </c>
      <c r="L273" s="85" t="s">
        <v>1126</v>
      </c>
      <c r="M273" s="85" t="s">
        <v>2204</v>
      </c>
      <c r="O273" s="85">
        <v>12</v>
      </c>
      <c r="P273" s="83">
        <v>6</v>
      </c>
      <c r="Q273" s="86" t="s">
        <v>4555</v>
      </c>
      <c r="R273" s="80" t="s">
        <v>4783</v>
      </c>
    </row>
    <row r="274" spans="1:20" ht="90" x14ac:dyDescent="0.25">
      <c r="A274" s="78" t="s">
        <v>764</v>
      </c>
      <c r="B274" s="78" t="s">
        <v>761</v>
      </c>
      <c r="C274" s="80" t="str">
        <f>IF(F274="9_drop","Drop",IF(OR(E274="1_clear",E274="2_likely")*OR(F274="1_good",F274="2_fair",F274="3_distant",F274="4_lack_data"),"Predictor","Placebo"))</f>
        <v>Predictor</v>
      </c>
      <c r="D274" s="80" t="s">
        <v>5140</v>
      </c>
      <c r="E274" s="79" t="s">
        <v>4279</v>
      </c>
      <c r="F274" s="80" t="s">
        <v>4605</v>
      </c>
      <c r="G274" s="82" t="s">
        <v>4779</v>
      </c>
      <c r="H274" s="80" t="s">
        <v>4780</v>
      </c>
      <c r="I274" s="83">
        <v>1</v>
      </c>
      <c r="J274" s="84">
        <v>0.12</v>
      </c>
      <c r="K274" s="84">
        <v>3</v>
      </c>
      <c r="L274" s="85" t="s">
        <v>1126</v>
      </c>
      <c r="M274" s="85">
        <v>0.1</v>
      </c>
      <c r="O274" s="85">
        <v>12</v>
      </c>
      <c r="P274" s="83">
        <v>6</v>
      </c>
      <c r="Q274" s="86" t="s">
        <v>4555</v>
      </c>
      <c r="R274" s="80" t="s">
        <v>4781</v>
      </c>
    </row>
    <row r="275" spans="1:20" ht="45" x14ac:dyDescent="0.25">
      <c r="A275" s="78" t="s">
        <v>3093</v>
      </c>
      <c r="B275" s="78" t="s">
        <v>761</v>
      </c>
      <c r="C275" s="80" t="str">
        <f>IF(F275="9_drop","Drop",IF(OR(E275="1_clear",E275="2_likely")*OR(F275="1_good",F275="2_fair",F275="3_distant",F275="4_lack_data"),"Predictor","Placebo"))</f>
        <v>Placebo</v>
      </c>
      <c r="D275" s="80" t="s">
        <v>4510</v>
      </c>
      <c r="E275" s="79" t="s">
        <v>5361</v>
      </c>
      <c r="F275" s="80" t="s">
        <v>2204</v>
      </c>
      <c r="G275" s="82" t="s">
        <v>2204</v>
      </c>
      <c r="I275" s="79" t="s">
        <v>2204</v>
      </c>
      <c r="J275" s="92" t="s">
        <v>2204</v>
      </c>
      <c r="K275" s="92" t="s">
        <v>2204</v>
      </c>
      <c r="L275" s="79" t="s">
        <v>2204</v>
      </c>
      <c r="M275" s="79" t="s">
        <v>2204</v>
      </c>
      <c r="N275" s="79" t="s">
        <v>2204</v>
      </c>
      <c r="O275" s="79" t="s">
        <v>2204</v>
      </c>
      <c r="P275" s="79" t="s">
        <v>2204</v>
      </c>
      <c r="Q275" s="79" t="s">
        <v>2204</v>
      </c>
      <c r="R275" s="80" t="s">
        <v>4491</v>
      </c>
    </row>
    <row r="276" spans="1:20" ht="135" x14ac:dyDescent="0.25">
      <c r="A276" s="78" t="s">
        <v>768</v>
      </c>
      <c r="B276" s="78" t="s">
        <v>761</v>
      </c>
      <c r="C276" s="80" t="str">
        <f>IF(F276="9_drop","Drop",IF(OR(E276="1_clear",E276="2_likely")*OR(F276="1_good",F276="2_fair",F276="3_distant",F276="4_lack_data"),"Predictor","Placebo"))</f>
        <v>Predictor</v>
      </c>
      <c r="D276" s="80" t="s">
        <v>5141</v>
      </c>
      <c r="E276" s="79" t="s">
        <v>4279</v>
      </c>
      <c r="F276" s="80" t="s">
        <v>4605</v>
      </c>
      <c r="G276" s="82" t="s">
        <v>4716</v>
      </c>
      <c r="H276" s="80" t="s">
        <v>4785</v>
      </c>
      <c r="I276" s="83">
        <v>-1</v>
      </c>
      <c r="J276" s="84">
        <v>0.65833333333333299</v>
      </c>
      <c r="K276" s="84">
        <v>2.34</v>
      </c>
      <c r="L276" s="85" t="s">
        <v>1126</v>
      </c>
      <c r="M276" s="85">
        <f>1/5</f>
        <v>0.2</v>
      </c>
      <c r="O276" s="85">
        <v>12</v>
      </c>
      <c r="P276" s="83">
        <v>6</v>
      </c>
      <c r="R276" s="80" t="s">
        <v>4782</v>
      </c>
    </row>
    <row r="277" spans="1:20" ht="45" x14ac:dyDescent="0.25">
      <c r="A277" s="78" t="s">
        <v>3089</v>
      </c>
      <c r="B277" s="78" t="s">
        <v>761</v>
      </c>
      <c r="C277" s="80" t="str">
        <f>IF(F277="9_drop","Drop",IF(OR(E277="1_clear",E277="2_likely")*OR(F277="1_good",F277="2_fair",F277="3_distant",F277="4_lack_data"),"Predictor","Placebo"))</f>
        <v>Placebo</v>
      </c>
      <c r="D277" s="80" t="s">
        <v>4510</v>
      </c>
      <c r="E277" s="79" t="s">
        <v>5361</v>
      </c>
      <c r="F277" s="80" t="s">
        <v>2204</v>
      </c>
      <c r="G277" s="82" t="s">
        <v>2204</v>
      </c>
      <c r="I277" s="79" t="s">
        <v>2204</v>
      </c>
      <c r="J277" s="92" t="s">
        <v>2204</v>
      </c>
      <c r="K277" s="92" t="s">
        <v>2204</v>
      </c>
      <c r="L277" s="79" t="s">
        <v>2204</v>
      </c>
      <c r="M277" s="79" t="s">
        <v>2204</v>
      </c>
      <c r="N277" s="79" t="s">
        <v>2204</v>
      </c>
      <c r="O277" s="79" t="s">
        <v>2204</v>
      </c>
      <c r="P277" s="79" t="s">
        <v>2204</v>
      </c>
      <c r="Q277" s="79" t="s">
        <v>2204</v>
      </c>
      <c r="R277" s="80" t="s">
        <v>4491</v>
      </c>
    </row>
    <row r="278" spans="1:20" ht="75" x14ac:dyDescent="0.25">
      <c r="A278" s="78" t="s">
        <v>771</v>
      </c>
      <c r="B278" s="78" t="s">
        <v>772</v>
      </c>
      <c r="C278" s="80" t="str">
        <f>IF(F278="9_drop","Drop",IF(OR(E278="1_clear",E278="2_likely")*OR(F278="1_good",F278="2_fair",F278="3_distant",F278="4_lack_data"),"Predictor","Placebo"))</f>
        <v>Predictor</v>
      </c>
      <c r="D278" s="78" t="s">
        <v>5359</v>
      </c>
      <c r="E278" s="79" t="s">
        <v>4279</v>
      </c>
      <c r="F278" s="80" t="s">
        <v>4606</v>
      </c>
      <c r="G278" s="82" t="s">
        <v>4562</v>
      </c>
      <c r="H278" s="80" t="s">
        <v>4523</v>
      </c>
      <c r="I278" s="83">
        <v>1</v>
      </c>
      <c r="J278" s="84">
        <v>1.9583333333333299</v>
      </c>
      <c r="K278" s="84">
        <v>5.5940000000000003</v>
      </c>
      <c r="L278" s="85" t="s">
        <v>915</v>
      </c>
      <c r="M278" s="85">
        <v>0.1</v>
      </c>
      <c r="O278" s="85">
        <v>1</v>
      </c>
      <c r="P278" s="83">
        <v>12</v>
      </c>
      <c r="R278" s="105" t="s">
        <v>5358</v>
      </c>
    </row>
    <row r="279" spans="1:20" ht="45" x14ac:dyDescent="0.25">
      <c r="A279" s="78" t="s">
        <v>3111</v>
      </c>
      <c r="B279" s="78" t="s">
        <v>772</v>
      </c>
      <c r="C279" s="80" t="str">
        <f>IF(F279="9_drop","Drop",IF(OR(E279="1_clear",E279="2_likely")*OR(F279="1_good",F279="2_fair",F279="3_distant",F279="4_lack_data"),"Predictor","Placebo"))</f>
        <v>Placebo</v>
      </c>
      <c r="D279" s="80" t="s">
        <v>4510</v>
      </c>
      <c r="E279" s="79" t="s">
        <v>5361</v>
      </c>
      <c r="F279" s="80" t="s">
        <v>2204</v>
      </c>
      <c r="G279" s="82" t="s">
        <v>2204</v>
      </c>
      <c r="I279" s="79" t="s">
        <v>2204</v>
      </c>
      <c r="J279" s="92" t="s">
        <v>2204</v>
      </c>
      <c r="K279" s="92" t="s">
        <v>2204</v>
      </c>
      <c r="L279" s="79" t="s">
        <v>2204</v>
      </c>
      <c r="M279" s="79" t="s">
        <v>2204</v>
      </c>
      <c r="N279" s="79" t="s">
        <v>2204</v>
      </c>
      <c r="O279" s="79" t="s">
        <v>2204</v>
      </c>
      <c r="P279" s="79" t="s">
        <v>2204</v>
      </c>
      <c r="Q279" s="79" t="s">
        <v>2204</v>
      </c>
      <c r="R279" s="80" t="s">
        <v>4492</v>
      </c>
    </row>
    <row r="280" spans="1:20" x14ac:dyDescent="0.25">
      <c r="A280" s="78" t="s">
        <v>777</v>
      </c>
      <c r="B280" s="78" t="s">
        <v>778</v>
      </c>
      <c r="C280" s="80" t="str">
        <f>IF(F280="9_drop","Drop",IF(OR(E280="1_clear",E280="2_likely")*OR(F280="1_good",F280="2_fair",F280="3_distant",F280="4_lack_data"),"Predictor","Placebo"))</f>
        <v>Predictor</v>
      </c>
      <c r="D280" s="80" t="s">
        <v>5240</v>
      </c>
      <c r="E280" s="79" t="s">
        <v>4279</v>
      </c>
      <c r="F280" s="80" t="s">
        <v>4605</v>
      </c>
      <c r="G280" s="82" t="s">
        <v>4786</v>
      </c>
      <c r="H280" s="80" t="s">
        <v>4684</v>
      </c>
      <c r="I280" s="83">
        <v>-1</v>
      </c>
      <c r="J280" s="84" t="s">
        <v>2204</v>
      </c>
      <c r="K280" s="84">
        <v>7.08</v>
      </c>
      <c r="L280" s="85" t="s">
        <v>1126</v>
      </c>
      <c r="M280" s="85" t="s">
        <v>2204</v>
      </c>
      <c r="O280" s="85">
        <v>12</v>
      </c>
      <c r="P280" s="83">
        <v>6</v>
      </c>
    </row>
    <row r="281" spans="1:20" ht="60" x14ac:dyDescent="0.25">
      <c r="A281" s="78" t="s">
        <v>783</v>
      </c>
      <c r="B281" s="78" t="s">
        <v>784</v>
      </c>
      <c r="C281" s="80" t="str">
        <f>IF(F281="9_drop","Drop",IF(OR(E281="1_clear",E281="2_likely")*OR(F281="1_good",F281="2_fair",F281="3_distant",F281="4_lack_data"),"Predictor","Placebo"))</f>
        <v>Predictor</v>
      </c>
      <c r="D281" s="95" t="s">
        <v>5298</v>
      </c>
      <c r="E281" s="79" t="s">
        <v>4280</v>
      </c>
      <c r="F281" s="80" t="s">
        <v>4605</v>
      </c>
      <c r="G281" s="82" t="s">
        <v>5247</v>
      </c>
      <c r="H281" s="80" t="s">
        <v>4684</v>
      </c>
      <c r="I281" s="83">
        <v>1</v>
      </c>
      <c r="J281" s="84" t="s">
        <v>2204</v>
      </c>
      <c r="K281" s="84">
        <v>3.59</v>
      </c>
      <c r="L281" s="85" t="s">
        <v>1126</v>
      </c>
      <c r="M281" s="85" t="s">
        <v>2204</v>
      </c>
      <c r="O281" s="85">
        <v>1</v>
      </c>
      <c r="P281" s="83">
        <v>6</v>
      </c>
      <c r="R281" s="80" t="s">
        <v>5248</v>
      </c>
      <c r="S281" s="88"/>
      <c r="T281" s="88"/>
    </row>
    <row r="282" spans="1:20" ht="30" x14ac:dyDescent="0.25">
      <c r="A282" s="78" t="s">
        <v>786</v>
      </c>
      <c r="B282" s="78" t="s">
        <v>5295</v>
      </c>
      <c r="C282" s="80" t="str">
        <f>IF(F282="9_drop","Drop",IF(OR(E282="1_clear",E282="2_likely")*OR(F282="1_good",F282="2_fair",F282="3_distant",F282="4_lack_data"),"Predictor","Placebo"))</f>
        <v>Predictor</v>
      </c>
      <c r="D282" s="80" t="s">
        <v>5241</v>
      </c>
      <c r="E282" s="79" t="s">
        <v>4279</v>
      </c>
      <c r="F282" s="80" t="s">
        <v>4605</v>
      </c>
      <c r="G282" s="82" t="s">
        <v>4787</v>
      </c>
      <c r="H282" s="80" t="s">
        <v>4684</v>
      </c>
      <c r="I282" s="83">
        <v>-1</v>
      </c>
      <c r="J282" s="84" t="s">
        <v>2204</v>
      </c>
      <c r="K282" s="84">
        <v>2.38</v>
      </c>
      <c r="L282" s="85" t="s">
        <v>1126</v>
      </c>
      <c r="M282" s="85" t="s">
        <v>2204</v>
      </c>
      <c r="O282" s="85">
        <v>1</v>
      </c>
      <c r="P282" s="83">
        <v>6</v>
      </c>
      <c r="R282" s="80" t="s">
        <v>4764</v>
      </c>
      <c r="S282" s="88"/>
      <c r="T282" s="88"/>
    </row>
    <row r="283" spans="1:20" ht="30" x14ac:dyDescent="0.25">
      <c r="A283" s="78" t="s">
        <v>790</v>
      </c>
      <c r="B283" s="78" t="s">
        <v>791</v>
      </c>
      <c r="C283" s="80" t="str">
        <f>IF(F283="9_drop","Drop",IF(OR(E283="1_clear",E283="2_likely")*OR(F283="1_good",F283="2_fair",F283="3_distant",F283="4_lack_data"),"Predictor","Placebo"))</f>
        <v>Predictor</v>
      </c>
      <c r="D283" s="98" t="s">
        <v>5337</v>
      </c>
      <c r="E283" s="79" t="s">
        <v>4279</v>
      </c>
      <c r="F283" s="80" t="s">
        <v>4605</v>
      </c>
      <c r="G283" s="82" t="s">
        <v>4788</v>
      </c>
      <c r="H283" s="80" t="s">
        <v>4684</v>
      </c>
      <c r="I283" s="83">
        <v>-1</v>
      </c>
      <c r="J283" s="84" t="s">
        <v>2204</v>
      </c>
      <c r="K283" s="84">
        <v>8.7100000000000009</v>
      </c>
      <c r="L283" s="85" t="s">
        <v>1126</v>
      </c>
      <c r="M283" s="85" t="s">
        <v>2204</v>
      </c>
      <c r="O283" s="85">
        <v>12</v>
      </c>
      <c r="P283" s="83">
        <v>6</v>
      </c>
      <c r="R283" s="80" t="s">
        <v>4765</v>
      </c>
    </row>
    <row r="284" spans="1:20" ht="30" x14ac:dyDescent="0.25">
      <c r="A284" s="78" t="s">
        <v>794</v>
      </c>
      <c r="B284" s="78" t="s">
        <v>791</v>
      </c>
      <c r="C284" s="80" t="str">
        <f>IF(F284="9_drop","Drop",IF(OR(E284="1_clear",E284="2_likely")*OR(F284="1_good",F284="2_fair",F284="3_distant",F284="4_lack_data"),"Predictor","Placebo"))</f>
        <v>Predictor</v>
      </c>
      <c r="D284" s="98" t="s">
        <v>5338</v>
      </c>
      <c r="E284" s="79" t="s">
        <v>4279</v>
      </c>
      <c r="F284" s="80" t="s">
        <v>4605</v>
      </c>
      <c r="G284" s="82" t="s">
        <v>4788</v>
      </c>
      <c r="H284" s="80" t="s">
        <v>4684</v>
      </c>
      <c r="I284" s="83">
        <v>-1</v>
      </c>
      <c r="J284" s="84" t="s">
        <v>2204</v>
      </c>
      <c r="K284" s="84">
        <v>4.49</v>
      </c>
      <c r="L284" s="85" t="s">
        <v>1126</v>
      </c>
      <c r="M284" s="85" t="s">
        <v>2204</v>
      </c>
      <c r="O284" s="85">
        <v>12</v>
      </c>
      <c r="P284" s="83">
        <v>6</v>
      </c>
      <c r="R284" s="80" t="s">
        <v>4765</v>
      </c>
    </row>
    <row r="285" spans="1:20" x14ac:dyDescent="0.25">
      <c r="A285" s="78" t="s">
        <v>797</v>
      </c>
      <c r="B285" s="78" t="s">
        <v>791</v>
      </c>
      <c r="C285" s="80" t="str">
        <f>IF(F285="9_drop","Drop",IF(OR(E285="1_clear",E285="2_likely")*OR(F285="1_good",F285="2_fair",F285="3_distant",F285="4_lack_data"),"Predictor","Placebo"))</f>
        <v>Predictor</v>
      </c>
      <c r="D285" s="80" t="s">
        <v>5138</v>
      </c>
      <c r="E285" s="79" t="s">
        <v>4279</v>
      </c>
      <c r="F285" s="80" t="s">
        <v>4605</v>
      </c>
      <c r="G285" s="82" t="s">
        <v>4790</v>
      </c>
      <c r="H285" s="80" t="s">
        <v>4583</v>
      </c>
      <c r="I285" s="83">
        <v>-1</v>
      </c>
      <c r="J285" s="84" t="s">
        <v>2204</v>
      </c>
      <c r="K285" s="84">
        <v>6.25</v>
      </c>
      <c r="L285" s="85" t="s">
        <v>1126</v>
      </c>
      <c r="M285" s="85" t="s">
        <v>2204</v>
      </c>
      <c r="O285" s="85">
        <v>12</v>
      </c>
      <c r="P285" s="83">
        <v>6</v>
      </c>
      <c r="R285" s="80" t="s">
        <v>4789</v>
      </c>
    </row>
    <row r="286" spans="1:20" ht="30" x14ac:dyDescent="0.25">
      <c r="A286" s="78" t="s">
        <v>800</v>
      </c>
      <c r="B286" s="78" t="s">
        <v>791</v>
      </c>
      <c r="C286" s="80" t="str">
        <f>IF(F286="9_drop","Drop",IF(OR(E286="1_clear",E286="2_likely")*OR(F286="1_good",F286="2_fair",F286="3_distant",F286="4_lack_data"),"Predictor","Placebo"))</f>
        <v>Predictor</v>
      </c>
      <c r="D286" s="80" t="s">
        <v>5065</v>
      </c>
      <c r="E286" s="79" t="s">
        <v>4279</v>
      </c>
      <c r="F286" s="80" t="s">
        <v>4605</v>
      </c>
      <c r="G286" s="82" t="s">
        <v>4788</v>
      </c>
      <c r="H286" s="80" t="s">
        <v>4684</v>
      </c>
      <c r="I286" s="83">
        <v>-1</v>
      </c>
      <c r="J286" s="84" t="s">
        <v>2204</v>
      </c>
      <c r="K286" s="84">
        <v>8.01</v>
      </c>
      <c r="L286" s="85" t="s">
        <v>1126</v>
      </c>
      <c r="M286" s="85" t="s">
        <v>2204</v>
      </c>
      <c r="O286" s="85">
        <v>12</v>
      </c>
      <c r="P286" s="83">
        <v>6</v>
      </c>
      <c r="R286" s="80" t="s">
        <v>4765</v>
      </c>
    </row>
    <row r="287" spans="1:20" ht="30" x14ac:dyDescent="0.25">
      <c r="A287" s="78" t="s">
        <v>802</v>
      </c>
      <c r="B287" s="78" t="s">
        <v>791</v>
      </c>
      <c r="C287" s="80" t="str">
        <f>IF(F287="9_drop","Drop",IF(OR(E287="1_clear",E287="2_likely")*OR(F287="1_good",F287="2_fair",F287="3_distant",F287="4_lack_data"),"Predictor","Placebo"))</f>
        <v>Predictor</v>
      </c>
      <c r="D287" s="98" t="s">
        <v>5339</v>
      </c>
      <c r="E287" s="79" t="s">
        <v>4279</v>
      </c>
      <c r="F287" s="80" t="s">
        <v>4605</v>
      </c>
      <c r="G287" s="82" t="s">
        <v>4788</v>
      </c>
      <c r="H287" s="80" t="s">
        <v>4684</v>
      </c>
      <c r="I287" s="83">
        <v>-1</v>
      </c>
      <c r="J287" s="84" t="s">
        <v>2204</v>
      </c>
      <c r="K287" s="84">
        <v>3.38</v>
      </c>
      <c r="L287" s="85" t="s">
        <v>1126</v>
      </c>
      <c r="M287" s="85" t="s">
        <v>2204</v>
      </c>
      <c r="O287" s="85">
        <v>12</v>
      </c>
      <c r="P287" s="83">
        <v>6</v>
      </c>
      <c r="R287" s="80" t="s">
        <v>4765</v>
      </c>
    </row>
    <row r="288" spans="1:20" x14ac:dyDescent="0.25">
      <c r="A288" s="78" t="s">
        <v>805</v>
      </c>
      <c r="B288" s="78" t="s">
        <v>791</v>
      </c>
      <c r="C288" s="80" t="str">
        <f>IF(F288="9_drop","Drop",IF(OR(E288="1_clear",E288="2_likely")*OR(F288="1_good",F288="2_fair",F288="3_distant",F288="4_lack_data"),"Predictor","Placebo"))</f>
        <v>Predictor</v>
      </c>
      <c r="D288" s="80" t="s">
        <v>5115</v>
      </c>
      <c r="E288" s="79" t="s">
        <v>4279</v>
      </c>
      <c r="F288" s="80" t="s">
        <v>4605</v>
      </c>
      <c r="G288" s="82" t="s">
        <v>4906</v>
      </c>
      <c r="H288" s="80" t="s">
        <v>4684</v>
      </c>
      <c r="I288" s="83">
        <v>1</v>
      </c>
      <c r="J288" s="84" t="s">
        <v>2204</v>
      </c>
      <c r="K288" s="84">
        <v>5.85</v>
      </c>
      <c r="L288" s="85" t="s">
        <v>1126</v>
      </c>
      <c r="M288" s="85" t="s">
        <v>2204</v>
      </c>
      <c r="O288" s="85">
        <v>12</v>
      </c>
      <c r="P288" s="83">
        <v>6</v>
      </c>
    </row>
    <row r="289" spans="1:20" x14ac:dyDescent="0.25">
      <c r="A289" s="78" t="s">
        <v>808</v>
      </c>
      <c r="B289" s="78" t="s">
        <v>791</v>
      </c>
      <c r="C289" s="80" t="str">
        <f>IF(F289="9_drop","Drop",IF(OR(E289="1_clear",E289="2_likely")*OR(F289="1_good",F289="2_fair",F289="3_distant",F289="4_lack_data"),"Predictor","Placebo"))</f>
        <v>Placebo</v>
      </c>
      <c r="D289" s="98" t="s">
        <v>5336</v>
      </c>
      <c r="E289" s="79" t="s">
        <v>4282</v>
      </c>
      <c r="F289" s="80" t="s">
        <v>4605</v>
      </c>
      <c r="G289" s="82" t="s">
        <v>4907</v>
      </c>
      <c r="H289" s="80" t="s">
        <v>4684</v>
      </c>
      <c r="I289" s="83">
        <v>-1</v>
      </c>
      <c r="J289" s="84" t="s">
        <v>2204</v>
      </c>
      <c r="K289" s="84">
        <v>0.43</v>
      </c>
      <c r="L289" s="85" t="s">
        <v>1126</v>
      </c>
      <c r="M289" s="85" t="s">
        <v>2204</v>
      </c>
      <c r="O289" s="85">
        <v>12</v>
      </c>
      <c r="P289" s="83">
        <v>6</v>
      </c>
    </row>
    <row r="290" spans="1:20" x14ac:dyDescent="0.25">
      <c r="A290" s="78" t="s">
        <v>3113</v>
      </c>
      <c r="B290" s="78" t="s">
        <v>791</v>
      </c>
      <c r="C290" s="80" t="str">
        <f>IF(F290="9_drop","Drop",IF(OR(E290="1_clear",E290="2_likely")*OR(F290="1_good",F290="2_fair",F290="3_distant",F290="4_lack_data"),"Predictor","Placebo"))</f>
        <v>Predictor</v>
      </c>
      <c r="D290" s="80" t="s">
        <v>5066</v>
      </c>
      <c r="E290" s="79" t="s">
        <v>4279</v>
      </c>
      <c r="F290" s="80" t="s">
        <v>4605</v>
      </c>
      <c r="G290" s="82" t="s">
        <v>4909</v>
      </c>
      <c r="H290" s="80" t="s">
        <v>4583</v>
      </c>
      <c r="I290" s="83">
        <v>-1</v>
      </c>
      <c r="J290" s="84" t="s">
        <v>2204</v>
      </c>
      <c r="K290" s="84">
        <v>6.38</v>
      </c>
      <c r="L290" s="85" t="s">
        <v>1126</v>
      </c>
      <c r="M290" s="85" t="s">
        <v>2204</v>
      </c>
      <c r="O290" s="85">
        <v>12</v>
      </c>
      <c r="P290" s="83">
        <v>6</v>
      </c>
      <c r="R290" s="80" t="s">
        <v>4507</v>
      </c>
    </row>
    <row r="291" spans="1:20" ht="90" x14ac:dyDescent="0.25">
      <c r="A291" s="78" t="s">
        <v>811</v>
      </c>
      <c r="B291" s="78" t="s">
        <v>812</v>
      </c>
      <c r="C291" s="80" t="str">
        <f>IF(F291="9_drop","Drop",IF(OR(E291="1_clear",E291="2_likely")*OR(F291="1_good",F291="2_fair",F291="3_distant",F291="4_lack_data"),"Predictor","Placebo"))</f>
        <v>Predictor</v>
      </c>
      <c r="D291" s="80" t="s">
        <v>5222</v>
      </c>
      <c r="E291" s="79" t="s">
        <v>4280</v>
      </c>
      <c r="F291" s="80" t="s">
        <v>4606</v>
      </c>
      <c r="G291" s="82" t="s">
        <v>4790</v>
      </c>
      <c r="H291" s="89" t="s">
        <v>4791</v>
      </c>
      <c r="I291" s="83">
        <v>1</v>
      </c>
      <c r="J291" s="84">
        <f>(40-5)/36</f>
        <v>0.97222222222222221</v>
      </c>
      <c r="K291" s="84" t="s">
        <v>2204</v>
      </c>
      <c r="L291" s="85" t="s">
        <v>1126</v>
      </c>
      <c r="M291" s="85">
        <v>0.2</v>
      </c>
      <c r="O291" s="85">
        <v>1</v>
      </c>
      <c r="P291" s="83">
        <v>6</v>
      </c>
      <c r="R291" s="80" t="s">
        <v>4937</v>
      </c>
    </row>
    <row r="292" spans="1:20" ht="90" x14ac:dyDescent="0.25">
      <c r="A292" s="78" t="s">
        <v>815</v>
      </c>
      <c r="B292" s="78" t="s">
        <v>812</v>
      </c>
      <c r="C292" s="80" t="str">
        <f>IF(F292="9_drop","Drop",IF(OR(E292="1_clear",E292="2_likely")*OR(F292="1_good",F292="2_fair",F292="3_distant",F292="4_lack_data"),"Predictor","Placebo"))</f>
        <v>Predictor</v>
      </c>
      <c r="D292" s="80" t="s">
        <v>5142</v>
      </c>
      <c r="E292" s="79" t="s">
        <v>4279</v>
      </c>
      <c r="F292" s="80" t="s">
        <v>4606</v>
      </c>
      <c r="G292" s="82" t="s">
        <v>4792</v>
      </c>
      <c r="H292" s="89" t="s">
        <v>4793</v>
      </c>
      <c r="I292" s="83">
        <v>-1</v>
      </c>
      <c r="J292" s="84">
        <f>10.23/12</f>
        <v>0.85250000000000004</v>
      </c>
      <c r="K292" s="84">
        <v>3.97</v>
      </c>
      <c r="L292" s="85" t="s">
        <v>1126</v>
      </c>
      <c r="M292" s="85" t="e">
        <v>#N/A</v>
      </c>
      <c r="O292" s="85">
        <v>1</v>
      </c>
      <c r="P292" s="83">
        <v>12</v>
      </c>
      <c r="R292" s="80" t="s">
        <v>4947</v>
      </c>
    </row>
    <row r="293" spans="1:20" ht="45" x14ac:dyDescent="0.25">
      <c r="A293" s="78" t="s">
        <v>423</v>
      </c>
      <c r="B293" s="78" t="s">
        <v>1817</v>
      </c>
      <c r="C293" s="80" t="str">
        <f>IF(F293="9_drop","Drop",IF(OR(E293="1_clear",E293="2_likely")*OR(F293="1_good",F293="2_fair",F293="3_distant",F293="4_lack_data"),"Predictor","Placebo"))</f>
        <v>Predictor</v>
      </c>
      <c r="D293" s="96" t="s">
        <v>5302</v>
      </c>
      <c r="E293" s="79" t="s">
        <v>4279</v>
      </c>
      <c r="F293" s="98" t="s">
        <v>4606</v>
      </c>
      <c r="G293" s="82" t="s">
        <v>4911</v>
      </c>
      <c r="H293" s="96" t="s">
        <v>5314</v>
      </c>
      <c r="I293" s="83">
        <v>1</v>
      </c>
      <c r="J293" s="84">
        <v>0.36</v>
      </c>
      <c r="K293" s="84">
        <v>5.7</v>
      </c>
      <c r="L293" s="85" t="s">
        <v>1126</v>
      </c>
      <c r="M293" s="85">
        <v>0.2</v>
      </c>
      <c r="O293" s="85">
        <v>1</v>
      </c>
      <c r="P293" s="83">
        <v>12</v>
      </c>
      <c r="R293" s="80" t="s">
        <v>4910</v>
      </c>
    </row>
    <row r="294" spans="1:20" x14ac:dyDescent="0.25">
      <c r="A294" s="78" t="s">
        <v>3079</v>
      </c>
      <c r="B294" s="78" t="s">
        <v>1817</v>
      </c>
      <c r="C294" s="80" t="str">
        <f>IF(F294="9_drop","Drop",IF(OR(E294="1_clear",E294="2_likely")*OR(F294="1_good",F294="2_fair",F294="3_distant",F294="4_lack_data"),"Predictor","Placebo"))</f>
        <v>Placebo</v>
      </c>
      <c r="D294" s="80" t="s">
        <v>4510</v>
      </c>
      <c r="E294" s="79" t="s">
        <v>5361</v>
      </c>
      <c r="F294" s="80" t="s">
        <v>2204</v>
      </c>
      <c r="G294" s="82" t="s">
        <v>2204</v>
      </c>
      <c r="H294" s="82" t="s">
        <v>2204</v>
      </c>
      <c r="I294" s="79" t="s">
        <v>2204</v>
      </c>
      <c r="J294" s="92" t="s">
        <v>2204</v>
      </c>
      <c r="K294" s="92" t="s">
        <v>2204</v>
      </c>
      <c r="L294" s="79" t="s">
        <v>2204</v>
      </c>
      <c r="M294" s="79" t="s">
        <v>2204</v>
      </c>
      <c r="N294" s="79" t="s">
        <v>2204</v>
      </c>
      <c r="O294" s="79" t="s">
        <v>2204</v>
      </c>
      <c r="P294" s="79" t="s">
        <v>2204</v>
      </c>
      <c r="Q294" s="79" t="s">
        <v>2204</v>
      </c>
    </row>
    <row r="295" spans="1:20" ht="30" x14ac:dyDescent="0.25">
      <c r="A295" s="78" t="s">
        <v>819</v>
      </c>
      <c r="B295" s="78" t="s">
        <v>820</v>
      </c>
      <c r="C295" s="80" t="str">
        <f>IF(F295="9_drop","Drop",IF(OR(E295="1_clear",E295="2_likely")*OR(F295="1_good",F295="2_fair",F295="3_distant",F295="4_lack_data"),"Predictor","Placebo"))</f>
        <v>Predictor</v>
      </c>
      <c r="D295" s="80" t="s">
        <v>5223</v>
      </c>
      <c r="E295" s="79" t="s">
        <v>4279</v>
      </c>
      <c r="F295" s="80" t="s">
        <v>4605</v>
      </c>
      <c r="G295" s="82" t="s">
        <v>4735</v>
      </c>
      <c r="H295" s="80" t="s">
        <v>4592</v>
      </c>
      <c r="I295" s="83">
        <v>-1</v>
      </c>
      <c r="J295" s="84">
        <v>0.46</v>
      </c>
      <c r="K295" s="84">
        <v>3.34</v>
      </c>
      <c r="L295" s="85" t="s">
        <v>915</v>
      </c>
      <c r="M295" s="85" t="s">
        <v>2204</v>
      </c>
      <c r="N295" s="85" t="s">
        <v>2204</v>
      </c>
      <c r="O295" s="85">
        <v>1</v>
      </c>
      <c r="P295" s="83">
        <v>12</v>
      </c>
      <c r="Q295" s="86" t="s">
        <v>4734</v>
      </c>
      <c r="R295" s="80" t="s">
        <v>4766</v>
      </c>
    </row>
    <row r="296" spans="1:20" ht="30" x14ac:dyDescent="0.25">
      <c r="A296" s="78" t="s">
        <v>823</v>
      </c>
      <c r="B296" s="78" t="s">
        <v>824</v>
      </c>
      <c r="C296" s="80" t="str">
        <f>IF(F296="9_drop","Drop",IF(OR(E296="1_clear",E296="2_likely")*OR(F296="1_good",F296="2_fair",F296="3_distant",F296="4_lack_data"),"Predictor","Placebo"))</f>
        <v>Predictor</v>
      </c>
      <c r="D296" s="80" t="s">
        <v>5224</v>
      </c>
      <c r="E296" s="79" t="s">
        <v>4279</v>
      </c>
      <c r="F296" s="80" t="s">
        <v>4605</v>
      </c>
      <c r="G296" s="82" t="s">
        <v>4794</v>
      </c>
      <c r="H296" s="80" t="s">
        <v>4593</v>
      </c>
      <c r="I296" s="83">
        <v>-1</v>
      </c>
      <c r="J296" s="84">
        <v>0.86666666666666703</v>
      </c>
      <c r="K296" s="84">
        <v>4.71</v>
      </c>
      <c r="L296" s="85" t="s">
        <v>1126</v>
      </c>
      <c r="M296" s="85">
        <v>0.1</v>
      </c>
      <c r="O296" s="85">
        <v>12</v>
      </c>
      <c r="P296" s="83">
        <v>6</v>
      </c>
      <c r="Q296" s="86" t="s">
        <v>4555</v>
      </c>
      <c r="R296" s="80" t="s">
        <v>4767</v>
      </c>
    </row>
    <row r="297" spans="1:20" ht="45" x14ac:dyDescent="0.25">
      <c r="A297" s="78" t="s">
        <v>827</v>
      </c>
      <c r="B297" s="78" t="s">
        <v>828</v>
      </c>
      <c r="C297" s="80" t="str">
        <f>IF(F297="9_drop","Drop",IF(OR(E297="1_clear",E297="2_likely")*OR(F297="1_good",F297="2_fair",F297="3_distant",F297="4_lack_data"),"Predictor","Placebo"))</f>
        <v>Placebo</v>
      </c>
      <c r="D297" s="98" t="s">
        <v>5136</v>
      </c>
      <c r="E297" s="79" t="s">
        <v>5361</v>
      </c>
      <c r="F297" s="80" t="s">
        <v>4605</v>
      </c>
      <c r="G297" s="82" t="s">
        <v>4795</v>
      </c>
      <c r="H297" s="80" t="s">
        <v>4583</v>
      </c>
      <c r="I297" s="83">
        <v>1</v>
      </c>
      <c r="J297" s="84" t="s">
        <v>2204</v>
      </c>
      <c r="K297" s="84">
        <v>0.28999999999999998</v>
      </c>
      <c r="L297" s="85" t="s">
        <v>1126</v>
      </c>
      <c r="M297" s="85" t="s">
        <v>2204</v>
      </c>
      <c r="O297" s="85">
        <v>12</v>
      </c>
      <c r="P297" s="83">
        <v>6</v>
      </c>
      <c r="Q297" s="86" t="s">
        <v>4555</v>
      </c>
      <c r="R297" s="80" t="s">
        <v>4768</v>
      </c>
    </row>
    <row r="298" spans="1:20" s="88" customFormat="1" x14ac:dyDescent="0.25">
      <c r="A298" s="78" t="s">
        <v>3086</v>
      </c>
      <c r="B298" s="78" t="s">
        <v>828</v>
      </c>
      <c r="C298" s="80" t="str">
        <f>IF(F298="9_drop","Drop",IF(OR(E298="1_clear",E298="2_likely")*OR(F298="1_good",F298="2_fair",F298="3_distant",F298="4_lack_data"),"Predictor","Placebo"))</f>
        <v>Placebo</v>
      </c>
      <c r="D298" s="80" t="s">
        <v>4510</v>
      </c>
      <c r="E298" s="79" t="s">
        <v>5361</v>
      </c>
      <c r="F298" s="80" t="s">
        <v>2204</v>
      </c>
      <c r="G298" s="82" t="s">
        <v>2204</v>
      </c>
      <c r="H298" s="80"/>
      <c r="I298" s="79" t="s">
        <v>2204</v>
      </c>
      <c r="J298" s="92" t="s">
        <v>2204</v>
      </c>
      <c r="K298" s="92" t="s">
        <v>2204</v>
      </c>
      <c r="L298" s="79" t="s">
        <v>2204</v>
      </c>
      <c r="M298" s="79" t="s">
        <v>2204</v>
      </c>
      <c r="N298" s="79" t="s">
        <v>2204</v>
      </c>
      <c r="O298" s="79" t="s">
        <v>2204</v>
      </c>
      <c r="P298" s="79" t="s">
        <v>2204</v>
      </c>
      <c r="Q298" s="79" t="s">
        <v>2204</v>
      </c>
      <c r="R298" s="80"/>
      <c r="S298" s="78"/>
      <c r="T298" s="78"/>
    </row>
    <row r="299" spans="1:20" s="88" customFormat="1" ht="30" x14ac:dyDescent="0.25">
      <c r="A299" s="78" t="s">
        <v>831</v>
      </c>
      <c r="B299" s="78" t="s">
        <v>828</v>
      </c>
      <c r="C299" s="80" t="str">
        <f>IF(F299="9_drop","Drop",IF(OR(E299="1_clear",E299="2_likely")*OR(F299="1_good",F299="2_fair",F299="3_distant",F299="4_lack_data"),"Predictor","Placebo"))</f>
        <v>Predictor</v>
      </c>
      <c r="D299" s="98" t="s">
        <v>5343</v>
      </c>
      <c r="E299" s="79" t="s">
        <v>4279</v>
      </c>
      <c r="F299" s="80" t="s">
        <v>4605</v>
      </c>
      <c r="G299" s="82" t="s">
        <v>4797</v>
      </c>
      <c r="H299" s="80" t="s">
        <v>4583</v>
      </c>
      <c r="I299" s="83">
        <v>1</v>
      </c>
      <c r="J299" s="84" t="s">
        <v>2204</v>
      </c>
      <c r="K299" s="84">
        <v>5.12</v>
      </c>
      <c r="L299" s="85" t="s">
        <v>1126</v>
      </c>
      <c r="M299" s="85" t="s">
        <v>2204</v>
      </c>
      <c r="N299" s="85"/>
      <c r="O299" s="85">
        <v>12</v>
      </c>
      <c r="P299" s="83">
        <v>6</v>
      </c>
      <c r="Q299" s="86" t="s">
        <v>4555</v>
      </c>
      <c r="R299" s="80" t="s">
        <v>4769</v>
      </c>
      <c r="S299" s="78"/>
      <c r="T299" s="78"/>
    </row>
    <row r="300" spans="1:20" ht="45" x14ac:dyDescent="0.25">
      <c r="A300" s="78" t="s">
        <v>834</v>
      </c>
      <c r="B300" s="78" t="s">
        <v>828</v>
      </c>
      <c r="C300" s="80" t="str">
        <f>IF(F300="9_drop","Drop",IF(OR(E300="1_clear",E300="2_likely")*OR(F300="1_good",F300="2_fair",F300="3_distant",F300="4_lack_data"),"Predictor","Placebo"))</f>
        <v>Placebo</v>
      </c>
      <c r="D300" s="80" t="s">
        <v>4915</v>
      </c>
      <c r="E300" s="79" t="s">
        <v>5361</v>
      </c>
      <c r="F300" s="80" t="s">
        <v>4605</v>
      </c>
      <c r="G300" s="82" t="s">
        <v>4914</v>
      </c>
      <c r="H300" s="80" t="s">
        <v>2204</v>
      </c>
      <c r="I300" s="79" t="s">
        <v>2204</v>
      </c>
      <c r="J300" s="92" t="s">
        <v>2204</v>
      </c>
      <c r="K300" s="92" t="s">
        <v>2204</v>
      </c>
      <c r="L300" s="79" t="s">
        <v>2204</v>
      </c>
      <c r="M300" s="79" t="s">
        <v>2204</v>
      </c>
      <c r="N300" s="79" t="s">
        <v>2204</v>
      </c>
      <c r="O300" s="79" t="s">
        <v>2204</v>
      </c>
      <c r="P300" s="79" t="s">
        <v>2204</v>
      </c>
      <c r="Q300" s="79" t="s">
        <v>2204</v>
      </c>
    </row>
    <row r="301" spans="1:20" ht="45" x14ac:dyDescent="0.25">
      <c r="A301" s="78" t="s">
        <v>844</v>
      </c>
      <c r="B301" s="78" t="s">
        <v>828</v>
      </c>
      <c r="C301" s="80" t="str">
        <f>IF(F301="9_drop","Drop",IF(OR(E301="1_clear",E301="2_likely")*OR(F301="1_good",F301="2_fair",F301="3_distant",F301="4_lack_data"),"Predictor","Placebo"))</f>
        <v>Placebo</v>
      </c>
      <c r="D301" s="80" t="s">
        <v>4915</v>
      </c>
      <c r="E301" s="79" t="s">
        <v>5361</v>
      </c>
      <c r="F301" s="80" t="s">
        <v>4605</v>
      </c>
      <c r="G301" s="82" t="s">
        <v>4914</v>
      </c>
      <c r="H301" s="80" t="s">
        <v>2204</v>
      </c>
      <c r="I301" s="79" t="s">
        <v>2204</v>
      </c>
      <c r="J301" s="92" t="s">
        <v>2204</v>
      </c>
      <c r="K301" s="92" t="s">
        <v>2204</v>
      </c>
      <c r="L301" s="79" t="s">
        <v>2204</v>
      </c>
      <c r="M301" s="79" t="s">
        <v>2204</v>
      </c>
      <c r="N301" s="79" t="s">
        <v>2204</v>
      </c>
      <c r="O301" s="79" t="s">
        <v>2204</v>
      </c>
      <c r="P301" s="79" t="s">
        <v>2204</v>
      </c>
      <c r="Q301" s="79" t="s">
        <v>2204</v>
      </c>
    </row>
    <row r="302" spans="1:20" x14ac:dyDescent="0.25">
      <c r="A302" s="78" t="s">
        <v>846</v>
      </c>
      <c r="B302" s="78" t="s">
        <v>828</v>
      </c>
      <c r="C302" s="80" t="str">
        <f>IF(F302="9_drop","Drop",IF(OR(E302="1_clear",E302="2_likely")*OR(F302="1_good",F302="2_fair",F302="3_distant",F302="4_lack_data"),"Predictor","Placebo"))</f>
        <v>Predictor</v>
      </c>
      <c r="D302" s="98" t="s">
        <v>4693</v>
      </c>
      <c r="E302" s="79" t="s">
        <v>4279</v>
      </c>
      <c r="F302" s="80" t="s">
        <v>4605</v>
      </c>
      <c r="G302" s="82" t="s">
        <v>4913</v>
      </c>
      <c r="H302" s="80" t="s">
        <v>4583</v>
      </c>
      <c r="I302" s="83">
        <v>-1</v>
      </c>
      <c r="J302" s="84" t="s">
        <v>2204</v>
      </c>
      <c r="K302" s="84">
        <v>5.26</v>
      </c>
      <c r="L302" s="85" t="s">
        <v>1126</v>
      </c>
      <c r="M302" s="85" t="s">
        <v>2204</v>
      </c>
      <c r="O302" s="85">
        <v>12</v>
      </c>
      <c r="P302" s="83">
        <v>6</v>
      </c>
      <c r="R302" s="80" t="s">
        <v>4494</v>
      </c>
    </row>
    <row r="303" spans="1:20" ht="45" x14ac:dyDescent="0.25">
      <c r="A303" s="78" t="s">
        <v>837</v>
      </c>
      <c r="B303" s="78" t="s">
        <v>828</v>
      </c>
      <c r="C303" s="80" t="str">
        <f>IF(F303="9_drop","Drop",IF(OR(E303="1_clear",E303="2_likely")*OR(F303="1_good",F303="2_fair",F303="3_distant",F303="4_lack_data"),"Predictor","Placebo"))</f>
        <v>Predictor</v>
      </c>
      <c r="D303" s="98" t="s">
        <v>4692</v>
      </c>
      <c r="E303" s="79" t="s">
        <v>4279</v>
      </c>
      <c r="F303" s="80" t="s">
        <v>4605</v>
      </c>
      <c r="G303" s="82" t="s">
        <v>4798</v>
      </c>
      <c r="H303" s="80" t="s">
        <v>4583</v>
      </c>
      <c r="I303" s="83">
        <v>-1</v>
      </c>
      <c r="J303" s="84" t="s">
        <v>2204</v>
      </c>
      <c r="K303" s="84">
        <v>4.6100000000000003</v>
      </c>
      <c r="L303" s="85" t="s">
        <v>1126</v>
      </c>
      <c r="M303" s="85" t="s">
        <v>2204</v>
      </c>
      <c r="O303" s="85">
        <v>12</v>
      </c>
      <c r="P303" s="83">
        <v>6</v>
      </c>
      <c r="Q303" s="86" t="s">
        <v>4555</v>
      </c>
      <c r="R303" s="80" t="s">
        <v>4770</v>
      </c>
    </row>
    <row r="304" spans="1:20" ht="30" x14ac:dyDescent="0.25">
      <c r="A304" s="78" t="s">
        <v>849</v>
      </c>
      <c r="B304" s="78" t="s">
        <v>828</v>
      </c>
      <c r="C304" s="80" t="str">
        <f>IF(F304="9_drop","Drop",IF(OR(E304="1_clear",E304="2_likely")*OR(F304="1_good",F304="2_fair",F304="3_distant",F304="4_lack_data"),"Predictor","Placebo"))</f>
        <v>Placebo</v>
      </c>
      <c r="D304" s="98" t="s">
        <v>5136</v>
      </c>
      <c r="E304" s="79" t="s">
        <v>5361</v>
      </c>
      <c r="F304" s="80" t="s">
        <v>4605</v>
      </c>
      <c r="G304" s="82" t="s">
        <v>4799</v>
      </c>
      <c r="H304" s="80" t="s">
        <v>4583</v>
      </c>
      <c r="I304" s="83">
        <v>1</v>
      </c>
      <c r="J304" s="84" t="s">
        <v>2204</v>
      </c>
      <c r="K304" s="84">
        <v>0.33</v>
      </c>
      <c r="L304" s="85" t="s">
        <v>1126</v>
      </c>
      <c r="M304" s="85" t="s">
        <v>2204</v>
      </c>
      <c r="O304" s="85">
        <v>12</v>
      </c>
      <c r="P304" s="83">
        <v>6</v>
      </c>
      <c r="Q304" s="86" t="s">
        <v>4555</v>
      </c>
      <c r="R304" s="80" t="s">
        <v>4771</v>
      </c>
    </row>
    <row r="305" spans="1:20" ht="45" x14ac:dyDescent="0.25">
      <c r="A305" s="78" t="s">
        <v>841</v>
      </c>
      <c r="B305" s="78" t="s">
        <v>828</v>
      </c>
      <c r="C305" s="80" t="str">
        <f>IF(F305="9_drop","Drop",IF(OR(E305="1_clear",E305="2_likely")*OR(F305="1_good",F305="2_fair",F305="3_distant",F305="4_lack_data"),"Predictor","Placebo"))</f>
        <v>Placebo</v>
      </c>
      <c r="D305" s="98" t="s">
        <v>5341</v>
      </c>
      <c r="E305" s="79" t="s">
        <v>5361</v>
      </c>
      <c r="F305" s="80" t="s">
        <v>4605</v>
      </c>
      <c r="G305" s="82" t="s">
        <v>4796</v>
      </c>
      <c r="H305" s="80" t="s">
        <v>4583</v>
      </c>
      <c r="I305" s="83">
        <v>1</v>
      </c>
      <c r="J305" s="84" t="s">
        <v>2204</v>
      </c>
      <c r="K305" s="84">
        <v>1.04</v>
      </c>
      <c r="L305" s="85" t="s">
        <v>1126</v>
      </c>
      <c r="M305" s="85" t="s">
        <v>2204</v>
      </c>
      <c r="O305" s="85">
        <v>12</v>
      </c>
      <c r="P305" s="83">
        <v>6</v>
      </c>
      <c r="Q305" s="86" t="s">
        <v>4555</v>
      </c>
      <c r="R305" s="80" t="s">
        <v>4768</v>
      </c>
    </row>
    <row r="306" spans="1:20" x14ac:dyDescent="0.25">
      <c r="A306" s="78" t="s">
        <v>3103</v>
      </c>
      <c r="B306" s="78" t="s">
        <v>828</v>
      </c>
      <c r="C306" s="80" t="str">
        <f>IF(F306="9_drop","Drop",IF(OR(E306="1_clear",E306="2_likely")*OR(F306="1_good",F306="2_fair",F306="3_distant",F306="4_lack_data"),"Predictor","Placebo"))</f>
        <v>Placebo</v>
      </c>
      <c r="D306" s="80" t="s">
        <v>4510</v>
      </c>
      <c r="E306" s="79" t="s">
        <v>5361</v>
      </c>
      <c r="F306" s="80" t="s">
        <v>2204</v>
      </c>
      <c r="G306" s="82" t="s">
        <v>2204</v>
      </c>
      <c r="H306" s="82" t="s">
        <v>2204</v>
      </c>
      <c r="I306" s="79" t="s">
        <v>2204</v>
      </c>
      <c r="J306" s="92" t="s">
        <v>2204</v>
      </c>
      <c r="K306" s="92" t="s">
        <v>2204</v>
      </c>
      <c r="L306" s="79" t="s">
        <v>2204</v>
      </c>
      <c r="M306" s="79" t="s">
        <v>2204</v>
      </c>
      <c r="N306" s="79" t="s">
        <v>2204</v>
      </c>
      <c r="O306" s="79" t="s">
        <v>2204</v>
      </c>
      <c r="P306" s="79" t="s">
        <v>2204</v>
      </c>
      <c r="Q306" s="79" t="s">
        <v>2204</v>
      </c>
    </row>
    <row r="307" spans="1:20" x14ac:dyDescent="0.25">
      <c r="A307" s="78" t="s">
        <v>3105</v>
      </c>
      <c r="B307" s="78" t="s">
        <v>828</v>
      </c>
      <c r="C307" s="80" t="str">
        <f>IF(F307="9_drop","Drop",IF(OR(E307="1_clear",E307="2_likely")*OR(F307="1_good",F307="2_fair",F307="3_distant",F307="4_lack_data"),"Predictor","Placebo"))</f>
        <v>Placebo</v>
      </c>
      <c r="D307" s="98" t="s">
        <v>5342</v>
      </c>
      <c r="E307" s="79" t="s">
        <v>5361</v>
      </c>
      <c r="F307" s="80" t="s">
        <v>4605</v>
      </c>
      <c r="G307" s="82" t="s">
        <v>4916</v>
      </c>
      <c r="H307" s="80" t="s">
        <v>4583</v>
      </c>
      <c r="I307" s="83">
        <v>1</v>
      </c>
      <c r="J307" s="84" t="s">
        <v>2204</v>
      </c>
      <c r="K307" s="84">
        <v>1.41</v>
      </c>
      <c r="L307" s="85" t="s">
        <v>1126</v>
      </c>
      <c r="M307" s="85" t="s">
        <v>2204</v>
      </c>
      <c r="O307" s="85">
        <v>1</v>
      </c>
      <c r="P307" s="83">
        <v>6</v>
      </c>
      <c r="Q307" s="86" t="s">
        <v>4555</v>
      </c>
      <c r="R307" s="80" t="s">
        <v>4495</v>
      </c>
    </row>
    <row r="308" spans="1:20" x14ac:dyDescent="0.25">
      <c r="A308" s="78" t="s">
        <v>3104</v>
      </c>
      <c r="B308" s="78" t="s">
        <v>828</v>
      </c>
      <c r="C308" s="80" t="str">
        <f>IF(F308="9_drop","Drop",IF(OR(E308="1_clear",E308="2_likely")*OR(F308="1_good",F308="2_fair",F308="3_distant",F308="4_lack_data"),"Predictor","Placebo"))</f>
        <v>Placebo</v>
      </c>
      <c r="D308" s="80" t="s">
        <v>4510</v>
      </c>
      <c r="E308" s="79" t="s">
        <v>5361</v>
      </c>
      <c r="F308" s="80" t="s">
        <v>2204</v>
      </c>
      <c r="G308" s="82" t="s">
        <v>2204</v>
      </c>
      <c r="I308" s="79" t="s">
        <v>2204</v>
      </c>
      <c r="J308" s="92" t="s">
        <v>2204</v>
      </c>
      <c r="K308" s="92" t="s">
        <v>2204</v>
      </c>
      <c r="L308" s="79" t="s">
        <v>2204</v>
      </c>
      <c r="M308" s="79" t="s">
        <v>2204</v>
      </c>
      <c r="N308" s="79" t="s">
        <v>2204</v>
      </c>
      <c r="O308" s="79" t="s">
        <v>2204</v>
      </c>
      <c r="P308" s="79" t="s">
        <v>2204</v>
      </c>
      <c r="Q308" s="79" t="s">
        <v>2204</v>
      </c>
    </row>
    <row r="309" spans="1:20" ht="30" x14ac:dyDescent="0.25">
      <c r="A309" s="78" t="s">
        <v>852</v>
      </c>
      <c r="B309" s="78" t="s">
        <v>853</v>
      </c>
      <c r="C309" s="80" t="str">
        <f>IF(F309="9_drop","Drop",IF(OR(E309="1_clear",E309="2_likely")*OR(F309="1_good",F309="2_fair",F309="3_distant",F309="4_lack_data"),"Predictor","Placebo"))</f>
        <v>Predictor</v>
      </c>
      <c r="D309" s="80" t="s">
        <v>5225</v>
      </c>
      <c r="E309" s="79" t="s">
        <v>4280</v>
      </c>
      <c r="F309" s="80" t="s">
        <v>4606</v>
      </c>
      <c r="G309" s="82" t="s">
        <v>4613</v>
      </c>
      <c r="H309" s="80" t="s">
        <v>5127</v>
      </c>
      <c r="I309" s="83">
        <v>-1</v>
      </c>
      <c r="J309" s="84">
        <v>0.28999999999999998</v>
      </c>
      <c r="K309" s="84">
        <v>2.19</v>
      </c>
      <c r="L309" s="85" t="s">
        <v>1126</v>
      </c>
      <c r="M309" s="85" t="e">
        <v>#N/A</v>
      </c>
      <c r="O309" s="85">
        <v>1</v>
      </c>
      <c r="P309" s="83">
        <v>6</v>
      </c>
      <c r="R309" s="80" t="s">
        <v>4612</v>
      </c>
    </row>
    <row r="310" spans="1:20" ht="45" x14ac:dyDescent="0.25">
      <c r="A310" s="78" t="s">
        <v>855</v>
      </c>
      <c r="B310" s="78" t="s">
        <v>856</v>
      </c>
      <c r="C310" s="80" t="str">
        <f>IF(F310="9_drop","Drop",IF(OR(E310="1_clear",E310="2_likely")*OR(F310="1_good",F310="2_fair",F310="3_distant",F310="4_lack_data"),"Predictor","Placebo"))</f>
        <v>Predictor</v>
      </c>
      <c r="D310" s="80" t="s">
        <v>5227</v>
      </c>
      <c r="E310" s="79" t="s">
        <v>4279</v>
      </c>
      <c r="F310" s="80" t="s">
        <v>4605</v>
      </c>
      <c r="G310" s="82" t="s">
        <v>4800</v>
      </c>
      <c r="H310" s="80" t="s">
        <v>5118</v>
      </c>
      <c r="I310" s="83">
        <v>-1</v>
      </c>
      <c r="J310" s="84">
        <v>0.94916666666666705</v>
      </c>
      <c r="K310" s="84" t="s">
        <v>2204</v>
      </c>
      <c r="L310" s="85" t="s">
        <v>1126</v>
      </c>
      <c r="M310" s="85">
        <v>0.1</v>
      </c>
      <c r="O310" s="85">
        <v>12</v>
      </c>
      <c r="P310" s="83">
        <v>6</v>
      </c>
      <c r="R310" s="80" t="s">
        <v>4772</v>
      </c>
    </row>
    <row r="311" spans="1:20" ht="30" x14ac:dyDescent="0.25">
      <c r="A311" s="78" t="s">
        <v>860</v>
      </c>
      <c r="B311" s="78" t="s">
        <v>856</v>
      </c>
      <c r="C311" s="80" t="str">
        <f>IF(F311="9_drop","Drop",IF(OR(E311="1_clear",E311="2_likely")*OR(F311="1_good",F311="2_fair",F311="3_distant",F311="4_lack_data"),"Predictor","Placebo"))</f>
        <v>Predictor</v>
      </c>
      <c r="D311" s="80" t="s">
        <v>5226</v>
      </c>
      <c r="E311" s="79" t="s">
        <v>4279</v>
      </c>
      <c r="F311" s="80" t="s">
        <v>4605</v>
      </c>
      <c r="G311" s="80" t="s">
        <v>4773</v>
      </c>
      <c r="H311" s="80" t="s">
        <v>4523</v>
      </c>
      <c r="I311" s="83">
        <v>1</v>
      </c>
      <c r="J311" s="84">
        <v>1.3</v>
      </c>
      <c r="K311" s="84">
        <v>11.26</v>
      </c>
      <c r="L311" s="85" t="s">
        <v>1126</v>
      </c>
      <c r="M311" s="85">
        <v>0.1</v>
      </c>
      <c r="O311" s="85">
        <v>3</v>
      </c>
      <c r="P311" s="83">
        <v>6</v>
      </c>
    </row>
    <row r="312" spans="1:20" ht="75" x14ac:dyDescent="0.25">
      <c r="A312" s="78" t="s">
        <v>863</v>
      </c>
      <c r="B312" s="78" t="s">
        <v>864</v>
      </c>
      <c r="C312" s="80" t="str">
        <f>IF(F312="9_drop","Drop",IF(OR(E312="1_clear",E312="2_likely")*OR(F312="1_good",F312="2_fair",F312="3_distant",F312="4_lack_data"),"Predictor","Placebo"))</f>
        <v>Predictor</v>
      </c>
      <c r="D312" s="80" t="s">
        <v>5242</v>
      </c>
      <c r="E312" s="79" t="s">
        <v>4279</v>
      </c>
      <c r="F312" s="80" t="s">
        <v>4605</v>
      </c>
      <c r="G312" s="82" t="s">
        <v>4535</v>
      </c>
      <c r="H312" s="80" t="s">
        <v>4633</v>
      </c>
      <c r="I312" s="83">
        <v>-1</v>
      </c>
      <c r="J312" s="84">
        <f>2.02/12</f>
        <v>0.16833333333333333</v>
      </c>
      <c r="K312" s="84">
        <v>2.86</v>
      </c>
      <c r="L312" s="85" t="s">
        <v>915</v>
      </c>
      <c r="M312" s="85">
        <v>0.2</v>
      </c>
      <c r="O312" s="85">
        <v>12</v>
      </c>
      <c r="P312" s="83">
        <v>6</v>
      </c>
      <c r="R312" s="80" t="s">
        <v>4634</v>
      </c>
    </row>
    <row r="313" spans="1:20" ht="30" x14ac:dyDescent="0.25">
      <c r="A313" s="78" t="s">
        <v>868</v>
      </c>
      <c r="B313" s="78" t="s">
        <v>869</v>
      </c>
      <c r="C313" s="80" t="str">
        <f>IF(F313="9_drop","Drop",IF(OR(E313="1_clear",E313="2_likely")*OR(F313="1_good",F313="2_fair",F313="3_distant",F313="4_lack_data"),"Predictor","Placebo"))</f>
        <v>Predictor</v>
      </c>
      <c r="D313" s="80" t="s">
        <v>5243</v>
      </c>
      <c r="E313" s="79" t="s">
        <v>4280</v>
      </c>
      <c r="F313" s="95" t="s">
        <v>4605</v>
      </c>
      <c r="G313" s="82" t="s">
        <v>4935</v>
      </c>
      <c r="H313" s="80" t="s">
        <v>4523</v>
      </c>
      <c r="I313" s="83">
        <v>1</v>
      </c>
      <c r="J313" s="84">
        <v>0.244166666666667</v>
      </c>
      <c r="K313" s="84">
        <v>1.8</v>
      </c>
      <c r="L313" s="85" t="s">
        <v>915</v>
      </c>
      <c r="M313" s="85">
        <v>0.2</v>
      </c>
      <c r="O313" s="85">
        <v>1</v>
      </c>
      <c r="P313" s="83">
        <v>6</v>
      </c>
      <c r="R313" s="80" t="s">
        <v>4939</v>
      </c>
    </row>
    <row r="314" spans="1:20" ht="75" x14ac:dyDescent="0.25">
      <c r="A314" s="78" t="s">
        <v>872</v>
      </c>
      <c r="B314" s="78" t="s">
        <v>873</v>
      </c>
      <c r="C314" s="80" t="str">
        <f>IF(F314="9_drop","Drop",IF(OR(E314="1_clear",E314="2_likely")*OR(F314="1_good",F314="2_fair",F314="3_distant",F314="4_lack_data"),"Predictor","Placebo"))</f>
        <v>Predictor</v>
      </c>
      <c r="D314" s="98" t="s">
        <v>5345</v>
      </c>
      <c r="E314" s="79" t="s">
        <v>4279</v>
      </c>
      <c r="F314" s="80" t="s">
        <v>4605</v>
      </c>
      <c r="G314" s="82" t="s">
        <v>4918</v>
      </c>
      <c r="H314" s="80" t="s">
        <v>4583</v>
      </c>
      <c r="I314" s="83">
        <v>-1</v>
      </c>
      <c r="J314" s="84" t="s">
        <v>2204</v>
      </c>
      <c r="K314" s="84">
        <f>522/116</f>
        <v>4.5</v>
      </c>
      <c r="L314" s="85" t="s">
        <v>1126</v>
      </c>
      <c r="M314" s="85" t="s">
        <v>2204</v>
      </c>
      <c r="O314" s="85">
        <v>1</v>
      </c>
      <c r="P314" s="83">
        <v>6</v>
      </c>
      <c r="R314" s="80" t="s">
        <v>4917</v>
      </c>
    </row>
    <row r="315" spans="1:20" ht="45" x14ac:dyDescent="0.25">
      <c r="A315" s="78" t="s">
        <v>877</v>
      </c>
      <c r="B315" s="78" t="s">
        <v>873</v>
      </c>
      <c r="C315" s="80" t="str">
        <f>IF(F315="9_drop","Drop",IF(OR(E315="1_clear",E315="2_likely")*OR(F315="1_good",F315="2_fair",F315="3_distant",F315="4_lack_data"),"Predictor","Placebo"))</f>
        <v>Placebo</v>
      </c>
      <c r="D315" s="98" t="s">
        <v>5344</v>
      </c>
      <c r="E315" s="79" t="s">
        <v>5361</v>
      </c>
      <c r="F315" s="80" t="s">
        <v>4605</v>
      </c>
      <c r="G315" s="82" t="s">
        <v>4614</v>
      </c>
      <c r="H315" s="80" t="s">
        <v>4583</v>
      </c>
      <c r="I315" s="83">
        <v>1</v>
      </c>
      <c r="J315" s="84" t="s">
        <v>2204</v>
      </c>
      <c r="K315" s="84">
        <v>1.96</v>
      </c>
      <c r="L315" s="85" t="s">
        <v>1126</v>
      </c>
      <c r="M315" s="85" t="s">
        <v>2204</v>
      </c>
      <c r="O315" s="85">
        <v>1</v>
      </c>
      <c r="P315" s="83">
        <v>6</v>
      </c>
      <c r="R315" s="80" t="s">
        <v>4617</v>
      </c>
      <c r="S315" s="88"/>
      <c r="T315" s="88"/>
    </row>
    <row r="316" spans="1:20" x14ac:dyDescent="0.25">
      <c r="A316" s="78" t="s">
        <v>879</v>
      </c>
      <c r="B316" s="78" t="s">
        <v>873</v>
      </c>
      <c r="C316" s="80" t="str">
        <f>IF(F316="9_drop","Drop",IF(OR(E316="1_clear",E316="2_likely")*OR(F316="1_good",F316="2_fair",F316="3_distant",F316="4_lack_data"),"Predictor","Placebo"))</f>
        <v>Placebo</v>
      </c>
      <c r="D316" s="80" t="s">
        <v>4615</v>
      </c>
      <c r="E316" s="79" t="s">
        <v>5361</v>
      </c>
      <c r="F316" s="80" t="s">
        <v>2204</v>
      </c>
      <c r="G316" s="82" t="s">
        <v>2204</v>
      </c>
      <c r="I316" s="79" t="s">
        <v>2204</v>
      </c>
      <c r="J316" s="92" t="s">
        <v>2204</v>
      </c>
      <c r="K316" s="92" t="s">
        <v>2204</v>
      </c>
      <c r="L316" s="79" t="s">
        <v>2204</v>
      </c>
      <c r="M316" s="79" t="s">
        <v>2204</v>
      </c>
      <c r="N316" s="79" t="s">
        <v>2204</v>
      </c>
      <c r="O316" s="79" t="s">
        <v>2204</v>
      </c>
      <c r="P316" s="79" t="s">
        <v>2204</v>
      </c>
      <c r="Q316" s="79" t="s">
        <v>2204</v>
      </c>
      <c r="R316" s="80" t="s">
        <v>4616</v>
      </c>
    </row>
    <row r="317" spans="1:20" x14ac:dyDescent="0.25">
      <c r="A317" s="78" t="s">
        <v>881</v>
      </c>
      <c r="B317" s="78" t="s">
        <v>882</v>
      </c>
      <c r="C317" s="80" t="str">
        <f>IF(F317="9_drop","Drop",IF(OR(E317="1_clear",E317="2_likely")*OR(F317="1_good",F317="2_fair",F317="3_distant",F317="4_lack_data"),"Predictor","Placebo"))</f>
        <v>Drop</v>
      </c>
      <c r="D317" s="85" t="s">
        <v>4278</v>
      </c>
      <c r="E317" s="79" t="s">
        <v>4278</v>
      </c>
      <c r="F317" s="80" t="s">
        <v>4278</v>
      </c>
      <c r="G317" s="80" t="s">
        <v>4278</v>
      </c>
      <c r="I317" s="83">
        <v>1</v>
      </c>
      <c r="L317" s="85" t="s">
        <v>1126</v>
      </c>
      <c r="M317" s="85" t="e">
        <v>#N/A</v>
      </c>
      <c r="O317" s="85">
        <v>1</v>
      </c>
      <c r="P317" s="83">
        <v>6</v>
      </c>
      <c r="R317" s="80" t="s">
        <v>4496</v>
      </c>
    </row>
    <row r="318" spans="1:20" x14ac:dyDescent="0.25">
      <c r="A318" s="78" t="s">
        <v>885</v>
      </c>
      <c r="B318" s="78" t="s">
        <v>882</v>
      </c>
      <c r="C318" s="80" t="str">
        <f>IF(F318="9_drop","Drop",IF(OR(E318="1_clear",E318="2_likely")*OR(F318="1_good",F318="2_fair",F318="3_distant",F318="4_lack_data"),"Predictor","Placebo"))</f>
        <v>Drop</v>
      </c>
      <c r="D318" s="85" t="s">
        <v>4278</v>
      </c>
      <c r="E318" s="79" t="s">
        <v>4278</v>
      </c>
      <c r="F318" s="80" t="s">
        <v>4278</v>
      </c>
      <c r="G318" s="80" t="s">
        <v>4278</v>
      </c>
      <c r="I318" s="83">
        <v>1</v>
      </c>
      <c r="L318" s="85" t="s">
        <v>1126</v>
      </c>
      <c r="M318" s="85" t="e">
        <v>#N/A</v>
      </c>
      <c r="O318" s="85">
        <v>1</v>
      </c>
      <c r="P318" s="83">
        <v>6</v>
      </c>
      <c r="R318" s="80" t="s">
        <v>4496</v>
      </c>
    </row>
    <row r="319" spans="1:20" x14ac:dyDescent="0.25">
      <c r="A319" s="78" t="s">
        <v>887</v>
      </c>
      <c r="B319" s="78" t="s">
        <v>882</v>
      </c>
      <c r="C319" s="80" t="str">
        <f>IF(F319="9_drop","Drop",IF(OR(E319="1_clear",E319="2_likely")*OR(F319="1_good",F319="2_fair",F319="3_distant",F319="4_lack_data"),"Predictor","Placebo"))</f>
        <v>Drop</v>
      </c>
      <c r="D319" s="85" t="s">
        <v>4278</v>
      </c>
      <c r="E319" s="79" t="s">
        <v>4278</v>
      </c>
      <c r="F319" s="80" t="s">
        <v>4278</v>
      </c>
      <c r="G319" s="80" t="s">
        <v>4278</v>
      </c>
      <c r="I319" s="83">
        <v>1</v>
      </c>
      <c r="L319" s="85" t="s">
        <v>1126</v>
      </c>
      <c r="M319" s="85" t="e">
        <v>#N/A</v>
      </c>
      <c r="O319" s="85">
        <v>12</v>
      </c>
      <c r="P319" s="83">
        <v>6</v>
      </c>
      <c r="R319" s="80" t="s">
        <v>4496</v>
      </c>
    </row>
    <row r="320" spans="1:20" ht="75" x14ac:dyDescent="0.25">
      <c r="A320" s="78" t="s">
        <v>889</v>
      </c>
      <c r="B320" s="78" t="s">
        <v>890</v>
      </c>
      <c r="C320" s="80" t="str">
        <f>IF(F320="9_drop","Drop",IF(OR(E320="1_clear",E320="2_likely")*OR(F320="1_good",F320="2_fair",F320="3_distant",F320="4_lack_data"),"Predictor","Placebo"))</f>
        <v>Placebo</v>
      </c>
      <c r="D320" s="80" t="s">
        <v>5124</v>
      </c>
      <c r="E320" s="79" t="s">
        <v>4282</v>
      </c>
      <c r="F320" s="80" t="s">
        <v>4606</v>
      </c>
      <c r="G320" s="80" t="s">
        <v>5050</v>
      </c>
      <c r="H320" s="80" t="s">
        <v>5049</v>
      </c>
      <c r="I320" s="83">
        <v>1</v>
      </c>
      <c r="J320" s="84">
        <v>0.23</v>
      </c>
      <c r="K320" s="84">
        <v>1.32</v>
      </c>
      <c r="L320" s="85" t="s">
        <v>1126</v>
      </c>
      <c r="M320" s="85">
        <v>0.4</v>
      </c>
      <c r="O320" s="85">
        <v>1</v>
      </c>
      <c r="P320" s="83">
        <v>12</v>
      </c>
      <c r="R320" s="80" t="s">
        <v>5051</v>
      </c>
    </row>
    <row r="321" spans="1:20" x14ac:dyDescent="0.25">
      <c r="A321" s="78" t="s">
        <v>893</v>
      </c>
      <c r="B321" s="78" t="s">
        <v>890</v>
      </c>
      <c r="C321" s="80" t="str">
        <f>IF(F321="9_drop","Drop",IF(OR(E321="1_clear",E321="2_likely")*OR(F321="1_good",F321="2_fair",F321="3_distant",F321="4_lack_data"),"Predictor","Placebo"))</f>
        <v>Placebo</v>
      </c>
      <c r="D321" s="80" t="s">
        <v>4510</v>
      </c>
      <c r="E321" s="79" t="s">
        <v>5361</v>
      </c>
      <c r="F321" s="80" t="s">
        <v>2204</v>
      </c>
      <c r="G321" s="82" t="s">
        <v>2204</v>
      </c>
      <c r="I321" s="79" t="s">
        <v>2204</v>
      </c>
      <c r="J321" s="92" t="s">
        <v>2204</v>
      </c>
      <c r="K321" s="92" t="s">
        <v>2204</v>
      </c>
      <c r="L321" s="79" t="s">
        <v>2204</v>
      </c>
      <c r="M321" s="79" t="s">
        <v>2204</v>
      </c>
      <c r="N321" s="79" t="s">
        <v>2204</v>
      </c>
      <c r="O321" s="79" t="s">
        <v>2204</v>
      </c>
      <c r="P321" s="79" t="s">
        <v>2204</v>
      </c>
      <c r="Q321" s="79" t="s">
        <v>2204</v>
      </c>
      <c r="R321" s="80" t="s">
        <v>4493</v>
      </c>
    </row>
    <row r="322" spans="1:20" s="88" customFormat="1" ht="45" x14ac:dyDescent="0.25">
      <c r="A322" s="78" t="s">
        <v>894</v>
      </c>
      <c r="B322" s="78" t="s">
        <v>895</v>
      </c>
      <c r="C322" s="80" t="str">
        <f>IF(F322="9_drop","Drop",IF(OR(E322="1_clear",E322="2_likely")*OR(F322="1_good",F322="2_fair",F322="3_distant",F322="4_lack_data"),"Predictor","Placebo"))</f>
        <v>Predictor</v>
      </c>
      <c r="D322" s="96" t="s">
        <v>5301</v>
      </c>
      <c r="E322" s="79" t="s">
        <v>4279</v>
      </c>
      <c r="F322" s="98" t="s">
        <v>4606</v>
      </c>
      <c r="G322" s="82" t="s">
        <v>4576</v>
      </c>
      <c r="H322" s="96" t="s">
        <v>5312</v>
      </c>
      <c r="I322" s="83">
        <v>-1</v>
      </c>
      <c r="J322" s="84">
        <v>0.91666666666666696</v>
      </c>
      <c r="K322" s="84">
        <v>8.43</v>
      </c>
      <c r="L322" s="85" t="s">
        <v>1126</v>
      </c>
      <c r="M322" s="85">
        <v>0.1</v>
      </c>
      <c r="N322" s="85"/>
      <c r="O322" s="85">
        <v>12</v>
      </c>
      <c r="P322" s="83">
        <v>6</v>
      </c>
      <c r="Q322" s="86"/>
      <c r="R322" s="96" t="s">
        <v>5300</v>
      </c>
      <c r="S322" s="78"/>
      <c r="T322" s="78"/>
    </row>
    <row r="323" spans="1:20" ht="30" x14ac:dyDescent="0.25">
      <c r="A323" s="78" t="s">
        <v>901</v>
      </c>
      <c r="B323" s="78" t="s">
        <v>902</v>
      </c>
      <c r="C323" s="80" t="str">
        <f>IF(F323="9_drop","Drop",IF(OR(E323="1_clear",E323="2_likely")*OR(F323="1_good",F323="2_fair",F323="3_distant",F323="4_lack_data"),"Predictor","Placebo"))</f>
        <v>Predictor</v>
      </c>
      <c r="D323" s="80" t="s">
        <v>5228</v>
      </c>
      <c r="E323" s="79" t="s">
        <v>4280</v>
      </c>
      <c r="F323" s="80" t="s">
        <v>4606</v>
      </c>
      <c r="G323" s="82" t="s">
        <v>4562</v>
      </c>
      <c r="H323" s="80" t="s">
        <v>4618</v>
      </c>
      <c r="I323" s="83">
        <v>-1</v>
      </c>
      <c r="J323" s="84">
        <f>0.16*4</f>
        <v>0.64</v>
      </c>
      <c r="K323" s="84">
        <v>2.19</v>
      </c>
      <c r="L323" s="85" t="s">
        <v>1126</v>
      </c>
      <c r="M323" s="85">
        <v>0.2</v>
      </c>
      <c r="O323" s="85">
        <v>1</v>
      </c>
      <c r="P323" s="83">
        <v>12</v>
      </c>
      <c r="R323" s="80" t="s">
        <v>4508</v>
      </c>
    </row>
    <row r="324" spans="1:20" x14ac:dyDescent="0.25">
      <c r="A324" s="88" t="s">
        <v>906</v>
      </c>
      <c r="B324" s="78" t="s">
        <v>907</v>
      </c>
      <c r="C324" s="48" t="str">
        <f>IF(F324="9_drop","Drop",IF(OR(E324="1_clear",E324="2_likely")*OR(F324="1_good",F324="2_fair",F324="3_distant",F324="4_lack_data"),"Predictor","Placebo"))</f>
        <v>Predictor</v>
      </c>
      <c r="D324" s="48" t="s">
        <v>5064</v>
      </c>
      <c r="E324" s="90" t="s">
        <v>4279</v>
      </c>
      <c r="F324" s="48" t="s">
        <v>4605</v>
      </c>
      <c r="G324" s="50" t="s">
        <v>4801</v>
      </c>
      <c r="H324" s="48" t="s">
        <v>4523</v>
      </c>
      <c r="I324" s="91">
        <v>-1</v>
      </c>
      <c r="J324" s="52">
        <v>1.8</v>
      </c>
      <c r="K324" s="52">
        <v>8.1679999999999993</v>
      </c>
      <c r="L324" s="49" t="s">
        <v>1126</v>
      </c>
      <c r="M324" s="49">
        <v>0.2</v>
      </c>
      <c r="N324" s="49"/>
      <c r="O324" s="49">
        <v>1</v>
      </c>
      <c r="P324" s="91">
        <v>12</v>
      </c>
      <c r="Q324" s="77"/>
      <c r="R324" s="48"/>
    </row>
    <row r="325" spans="1:20" ht="30" x14ac:dyDescent="0.25">
      <c r="A325" s="78" t="s">
        <v>909</v>
      </c>
      <c r="B325" s="78" t="s">
        <v>910</v>
      </c>
      <c r="C325" s="80" t="str">
        <f>IF(F325="9_drop","Drop",IF(OR(E325="1_clear",E325="2_likely")*OR(F325="1_good",F325="2_fair",F325="3_distant",F325="4_lack_data"),"Predictor","Placebo"))</f>
        <v>Predictor</v>
      </c>
      <c r="D325" s="80" t="s">
        <v>5229</v>
      </c>
      <c r="E325" s="79" t="s">
        <v>4279</v>
      </c>
      <c r="F325" s="80" t="s">
        <v>4605</v>
      </c>
      <c r="G325" s="82" t="s">
        <v>4802</v>
      </c>
      <c r="H325" s="80" t="s">
        <v>4523</v>
      </c>
      <c r="I325" s="83">
        <v>1</v>
      </c>
      <c r="J325" s="84">
        <v>2.9</v>
      </c>
      <c r="K325" s="84">
        <v>7.21</v>
      </c>
      <c r="L325" s="85" t="s">
        <v>1126</v>
      </c>
      <c r="M325" s="85">
        <v>0.2</v>
      </c>
      <c r="O325" s="85">
        <v>1</v>
      </c>
      <c r="P325" s="83">
        <v>6</v>
      </c>
      <c r="R325" s="80" t="s">
        <v>4803</v>
      </c>
    </row>
  </sheetData>
  <sortState xmlns:xlrd2="http://schemas.microsoft.com/office/spreadsheetml/2017/richdata2" ref="A2:R325">
    <sortCondition ref="B2:B325"/>
    <sortCondition ref="A2:A325"/>
    <sortCondition ref="O2:O325"/>
  </sortState>
  <conditionalFormatting sqref="G158:Q158 C1:E1048576">
    <cfRule type="containsText" dxfId="30" priority="20" operator="containsText" text="not">
      <formula>NOT(ISERROR(SEARCH("not",C1)))</formula>
    </cfRule>
    <cfRule type="containsText" dxfId="29" priority="21" operator="containsText" text="3_maybe">
      <formula>NOT(ISERROR(SEARCH("3_maybe",C1)))</formula>
    </cfRule>
    <cfRule type="containsText" dxfId="28" priority="22" operator="containsText" text="2_likely">
      <formula>NOT(ISERROR(SEARCH("2_likely",C1)))</formula>
    </cfRule>
    <cfRule type="containsText" dxfId="27" priority="23" operator="containsText" text="1_clear">
      <formula>NOT(ISERROR(SEARCH("1_clear",C1)))</formula>
    </cfRule>
  </conditionalFormatting>
  <conditionalFormatting sqref="D252:E255">
    <cfRule type="containsText" dxfId="26" priority="12" operator="containsText" text="not">
      <formula>NOT(ISERROR(SEARCH("not",D252)))</formula>
    </cfRule>
    <cfRule type="containsText" dxfId="25" priority="13" operator="containsText" text="3_maybe">
      <formula>NOT(ISERROR(SEARCH("3_maybe",D252)))</formula>
    </cfRule>
    <cfRule type="containsText" dxfId="24" priority="14" operator="containsText" text="2_likely">
      <formula>NOT(ISERROR(SEARCH("2_likely",D252)))</formula>
    </cfRule>
    <cfRule type="containsText" dxfId="23" priority="15" operator="containsText" text="1_clear">
      <formula>NOT(ISERROR(SEARCH("1_clear",D252)))</formula>
    </cfRule>
  </conditionalFormatting>
  <conditionalFormatting sqref="F88">
    <cfRule type="containsText" dxfId="22" priority="8" operator="containsText" text="not">
      <formula>NOT(ISERROR(SEARCH("not",F88)))</formula>
    </cfRule>
    <cfRule type="containsText" dxfId="21" priority="9" operator="containsText" text="3_maybe">
      <formula>NOT(ISERROR(SEARCH("3_maybe",F88)))</formula>
    </cfRule>
    <cfRule type="containsText" dxfId="20" priority="10" operator="containsText" text="2_likely">
      <formula>NOT(ISERROR(SEARCH("2_likely",F88)))</formula>
    </cfRule>
    <cfRule type="containsText" dxfId="19" priority="11" operator="containsText" text="1_clear">
      <formula>NOT(ISERROR(SEARCH("1_clear",F88)))</formula>
    </cfRule>
  </conditionalFormatting>
  <conditionalFormatting sqref="C1:C1048576 H1:H133 H135:H136 H138 H141:H1048576">
    <cfRule type="containsText" dxfId="18" priority="7" operator="containsText" text="port sort">
      <formula>NOT(ISERROR(SEARCH("port sort",C1)))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J98"/>
  <sheetViews>
    <sheetView workbookViewId="0">
      <pane xSplit="1" ySplit="1" topLeftCell="B65" activePane="bottomRight" state="frozen"/>
      <selection pane="topRight" activeCell="B1" sqref="B1"/>
      <selection pane="bottomLeft" activeCell="A2" sqref="A2"/>
      <selection pane="bottomRight" activeCell="H48" sqref="H48"/>
    </sheetView>
  </sheetViews>
  <sheetFormatPr defaultColWidth="9.140625" defaultRowHeight="15" x14ac:dyDescent="0.25"/>
  <cols>
    <col min="1" max="1" width="37.28515625" customWidth="1"/>
    <col min="2" max="2" width="41" customWidth="1"/>
    <col min="3" max="3" width="16.5703125" customWidth="1"/>
    <col min="4" max="4" width="17.5703125" customWidth="1"/>
    <col min="5" max="5" width="16.28515625" customWidth="1"/>
    <col min="6" max="6" width="23.28515625" customWidth="1"/>
    <col min="7" max="7" width="17.5703125" style="29" customWidth="1"/>
    <col min="8" max="8" width="16.28515625" customWidth="1"/>
    <col min="9" max="9" width="42.7109375" style="29" bestFit="1" customWidth="1"/>
    <col min="10" max="10" width="26.42578125" customWidth="1"/>
  </cols>
  <sheetData>
    <row r="1" spans="1:10" ht="15.75" x14ac:dyDescent="0.25">
      <c r="A1" s="12" t="s">
        <v>1855</v>
      </c>
      <c r="B1" s="12" t="s">
        <v>1229</v>
      </c>
      <c r="C1" s="12" t="s">
        <v>1856</v>
      </c>
      <c r="D1" s="12" t="s">
        <v>1857</v>
      </c>
      <c r="E1" s="12" t="s">
        <v>1858</v>
      </c>
      <c r="F1" s="12" t="s">
        <v>1859</v>
      </c>
      <c r="G1" s="12" t="s">
        <v>5062</v>
      </c>
      <c r="H1" s="12" t="s">
        <v>4429</v>
      </c>
      <c r="I1" s="12" t="s">
        <v>5335</v>
      </c>
      <c r="J1" s="12" t="s">
        <v>1125</v>
      </c>
    </row>
    <row r="2" spans="1:10" ht="15.75" x14ac:dyDescent="0.25">
      <c r="A2" s="13" t="s">
        <v>31</v>
      </c>
      <c r="B2" s="13" t="s">
        <v>12</v>
      </c>
      <c r="C2" s="13">
        <v>1998</v>
      </c>
      <c r="D2" s="13">
        <v>1974</v>
      </c>
      <c r="E2" s="13">
        <v>1988</v>
      </c>
      <c r="F2" t="s">
        <v>29</v>
      </c>
      <c r="G2" s="29" t="str">
        <f>VLOOKUP(F2,AddInfo!$A:$F,5,FALSE)</f>
        <v>1_clear</v>
      </c>
      <c r="H2" t="str">
        <f>VLOOKUP(F2,AddInfo!$A:$F,3,FALSE)</f>
        <v>Predictor</v>
      </c>
      <c r="I2" s="29" t="str">
        <f>VLOOKUP(F2,BasicInfo!$A:$G,7,FALSE)</f>
        <v>t=2.9 in mv reg</v>
      </c>
    </row>
    <row r="3" spans="1:10" ht="15.75" x14ac:dyDescent="0.25">
      <c r="A3" s="13" t="s">
        <v>71</v>
      </c>
      <c r="B3" s="13" t="s">
        <v>1874</v>
      </c>
      <c r="C3" s="13">
        <v>2009</v>
      </c>
      <c r="D3" s="13">
        <v>1971</v>
      </c>
      <c r="E3" s="13">
        <v>2002</v>
      </c>
      <c r="F3" s="29" t="s">
        <v>69</v>
      </c>
      <c r="G3" s="29" t="str">
        <f>VLOOKUP(F3,AddInfo!$A:$F,5,FALSE)</f>
        <v>1_clear</v>
      </c>
      <c r="H3" s="29" t="str">
        <f>VLOOKUP(F3,AddInfo!$A:$F,3,FALSE)</f>
        <v>Predictor</v>
      </c>
      <c r="I3" s="29" t="str">
        <f>VLOOKUP(F3,BasicInfo!$A:$G,7,FALSE)</f>
        <v>t=2.7 in complicated LS port</v>
      </c>
    </row>
    <row r="4" spans="1:10" ht="15.75" x14ac:dyDescent="0.25">
      <c r="A4" s="13" t="s">
        <v>93</v>
      </c>
      <c r="B4" s="13" t="s">
        <v>91</v>
      </c>
      <c r="C4" s="13">
        <v>2006</v>
      </c>
      <c r="D4" s="13">
        <v>1986</v>
      </c>
      <c r="E4" s="13">
        <v>2000</v>
      </c>
      <c r="F4" t="s">
        <v>90</v>
      </c>
      <c r="G4" s="29" t="str">
        <f>VLOOKUP(F4,AddInfo!$A:$F,5,FALSE)</f>
        <v>1_clear</v>
      </c>
      <c r="H4" s="29" t="str">
        <f>VLOOKUP(F4,AddInfo!$A:$F,3,FALSE)</f>
        <v>Predictor</v>
      </c>
      <c r="I4" s="29" t="str">
        <f>VLOOKUP(F4,BasicInfo!$A:$G,7,FALSE)</f>
        <v>t=2.9 in port sort</v>
      </c>
    </row>
    <row r="5" spans="1:10" ht="15.75" x14ac:dyDescent="0.25">
      <c r="A5" s="13" t="s">
        <v>110</v>
      </c>
      <c r="B5" s="13" t="s">
        <v>1890</v>
      </c>
      <c r="C5" s="13">
        <v>2007</v>
      </c>
      <c r="D5" s="13">
        <v>1985</v>
      </c>
      <c r="E5" s="13">
        <v>2003</v>
      </c>
      <c r="F5" s="29" t="s">
        <v>107</v>
      </c>
      <c r="G5" s="29" t="str">
        <f>VLOOKUP(F5,AddInfo!$A:$F,5,FALSE)</f>
        <v>1_clear</v>
      </c>
      <c r="H5" s="29" t="str">
        <f>VLOOKUP(F5,AddInfo!$A:$F,3,FALSE)</f>
        <v>Predictor</v>
      </c>
      <c r="I5" s="29" t="str">
        <f>VLOOKUP(F5,BasicInfo!$A:$G,7,FALSE)</f>
        <v>t=4.3 in port sort</v>
      </c>
    </row>
    <row r="6" spans="1:10" ht="15.75" x14ac:dyDescent="0.25">
      <c r="A6" s="13" t="s">
        <v>124</v>
      </c>
      <c r="B6" s="13" t="s">
        <v>1887</v>
      </c>
      <c r="C6" s="13">
        <v>2010</v>
      </c>
      <c r="D6" s="13">
        <v>1962</v>
      </c>
      <c r="E6" s="13">
        <v>2005</v>
      </c>
      <c r="F6" t="s">
        <v>121</v>
      </c>
      <c r="G6" s="29" t="str">
        <f>VLOOKUP(F6,AddInfo!$A:$F,5,FALSE)</f>
        <v>1_clear</v>
      </c>
      <c r="H6" s="29" t="str">
        <f>VLOOKUP(F6,AddInfo!$A:$F,3,FALSE)</f>
        <v>Predictor</v>
      </c>
      <c r="I6" s="29" t="str">
        <f>VLOOKUP(F6,BasicInfo!$A:$G,7,FALSE)</f>
        <v xml:space="preserve">t=2.8 in port sort </v>
      </c>
    </row>
    <row r="7" spans="1:10" ht="15.75" x14ac:dyDescent="0.25">
      <c r="A7" s="13" t="s">
        <v>135</v>
      </c>
      <c r="B7" s="13" t="s">
        <v>136</v>
      </c>
      <c r="C7" s="13">
        <v>1981</v>
      </c>
      <c r="D7" s="13">
        <v>1926</v>
      </c>
      <c r="E7" s="13">
        <v>1975</v>
      </c>
      <c r="F7" t="s">
        <v>135</v>
      </c>
      <c r="G7" s="29" t="str">
        <f>VLOOKUP(F7,AddInfo!$A:$F,5,FALSE)</f>
        <v>1_clear</v>
      </c>
      <c r="H7" s="29" t="str">
        <f>VLOOKUP(F7,AddInfo!$A:$F,3,FALSE)</f>
        <v>Predictor</v>
      </c>
      <c r="I7" s="29" t="str">
        <f>VLOOKUP(F7,BasicInfo!$A:$G,7,FALSE)</f>
        <v>t=3.1 in long-short</v>
      </c>
    </row>
    <row r="8" spans="1:10" ht="15.75" x14ac:dyDescent="0.25">
      <c r="A8" s="13" t="s">
        <v>170</v>
      </c>
      <c r="B8" s="13" t="s">
        <v>1866</v>
      </c>
      <c r="C8" s="13">
        <v>2004</v>
      </c>
      <c r="D8" s="13">
        <v>1981</v>
      </c>
      <c r="E8" s="13">
        <v>1996</v>
      </c>
      <c r="F8" s="29" t="s">
        <v>166</v>
      </c>
      <c r="G8" s="29" t="str">
        <f>VLOOKUP(F8,AddInfo!$A:$F,5,FALSE)</f>
        <v>1_clear</v>
      </c>
      <c r="H8" s="29" t="str">
        <f>VLOOKUP(F8,AddInfo!$A:$F,3,FALSE)</f>
        <v>Predictor</v>
      </c>
      <c r="I8" s="29" t="str">
        <f>VLOOKUP(F8,BasicInfo!$A:$G,7,FALSE)</f>
        <v>p-val &lt; 0.001 in port sort</v>
      </c>
    </row>
    <row r="9" spans="1:10" ht="15.75" x14ac:dyDescent="0.25">
      <c r="A9" s="13" t="s">
        <v>176</v>
      </c>
      <c r="B9" s="13" t="s">
        <v>1886</v>
      </c>
      <c r="C9" s="13">
        <v>2004</v>
      </c>
      <c r="D9" s="13">
        <v>1980</v>
      </c>
      <c r="E9" s="13">
        <v>1998</v>
      </c>
      <c r="F9" s="3" t="s">
        <v>172</v>
      </c>
      <c r="G9" s="29" t="str">
        <f>VLOOKUP(F9,AddInfo!$A:$F,5,FALSE)</f>
        <v>1_clear</v>
      </c>
      <c r="H9" s="29" t="str">
        <f>VLOOKUP(F9,AddInfo!$A:$F,3,FALSE)</f>
        <v>Predictor</v>
      </c>
      <c r="I9" s="29" t="str">
        <f>VLOOKUP(F9,BasicInfo!$A:$G,7,FALSE)</f>
        <v>t=5.5 in long-short</v>
      </c>
      <c r="J9" s="29"/>
    </row>
    <row r="10" spans="1:10" ht="15.75" x14ac:dyDescent="0.25">
      <c r="A10" s="13" t="s">
        <v>180</v>
      </c>
      <c r="B10" s="13" t="s">
        <v>178</v>
      </c>
      <c r="C10" s="13">
        <v>1977</v>
      </c>
      <c r="D10" s="13">
        <v>1964</v>
      </c>
      <c r="E10" s="13">
        <v>1971</v>
      </c>
      <c r="F10" t="s">
        <v>177</v>
      </c>
      <c r="G10" s="29" t="str">
        <f>VLOOKUP(F10,AddInfo!$A:$F,5,FALSE)</f>
        <v>1_clear</v>
      </c>
      <c r="H10" s="29" t="str">
        <f>VLOOKUP(F10,AddInfo!$A:$F,3,FALSE)</f>
        <v>Predictor</v>
      </c>
      <c r="I10" s="29" t="str">
        <f>VLOOKUP(F10,BasicInfo!$A:$G,7,FALSE)</f>
        <v>monotonic port sort but no LS</v>
      </c>
    </row>
    <row r="11" spans="1:10" ht="15.75" x14ac:dyDescent="0.25">
      <c r="A11" s="13" t="s">
        <v>196</v>
      </c>
      <c r="B11" s="13" t="s">
        <v>197</v>
      </c>
      <c r="C11" s="13">
        <v>1988</v>
      </c>
      <c r="D11" s="13">
        <v>1946</v>
      </c>
      <c r="E11" s="13">
        <v>1981</v>
      </c>
      <c r="F11" s="29" t="s">
        <v>196</v>
      </c>
      <c r="G11" s="29" t="str">
        <f>VLOOKUP(F11,AddInfo!$A:$F,5,FALSE)</f>
        <v>1_clear</v>
      </c>
      <c r="H11" s="29" t="str">
        <f>VLOOKUP(F11,AddInfo!$A:$F,3,FALSE)</f>
        <v>Predictor</v>
      </c>
      <c r="I11" s="29" t="str">
        <f>VLOOKUP(F11,BasicInfo!$A:$G,7,FALSE)</f>
        <v>t=3.9 in regression</v>
      </c>
    </row>
    <row r="12" spans="1:10" ht="15.75" x14ac:dyDescent="0.25">
      <c r="A12" s="13" t="s">
        <v>95</v>
      </c>
      <c r="B12" s="13" t="s">
        <v>207</v>
      </c>
      <c r="C12" s="13">
        <v>1972</v>
      </c>
      <c r="D12" s="13">
        <v>1932</v>
      </c>
      <c r="E12" s="13">
        <v>1971</v>
      </c>
      <c r="F12" s="29" t="s">
        <v>95</v>
      </c>
      <c r="G12" s="29" t="str">
        <f>VLOOKUP(F12,AddInfo!$A:$F,5,FALSE)</f>
        <v>1_clear</v>
      </c>
      <c r="H12" s="29" t="str">
        <f>VLOOKUP(F12,AddInfo!$A:$F,3,FALSE)</f>
        <v>Predictor</v>
      </c>
      <c r="I12" s="29" t="str">
        <f>VLOOKUP(F12,BasicInfo!$A:$G,7,FALSE)</f>
        <v>t=3 in regressions</v>
      </c>
    </row>
    <row r="13" spans="1:10" ht="15.75" x14ac:dyDescent="0.25">
      <c r="A13" s="13" t="s">
        <v>224</v>
      </c>
      <c r="B13" s="13" t="s">
        <v>1250</v>
      </c>
      <c r="C13" s="13">
        <v>2006</v>
      </c>
      <c r="D13" s="13">
        <v>1971</v>
      </c>
      <c r="E13" s="13">
        <v>2000</v>
      </c>
      <c r="F13" s="29" t="s">
        <v>222</v>
      </c>
      <c r="G13" s="29" t="str">
        <f>VLOOKUP(F13,AddInfo!$A:$F,5,FALSE)</f>
        <v>1_clear</v>
      </c>
      <c r="H13" s="29" t="str">
        <f>VLOOKUP(F13,AddInfo!$A:$F,3,FALSE)</f>
        <v>Predictor</v>
      </c>
      <c r="I13" s="29" t="str">
        <f>VLOOKUP(F13,BasicInfo!$A:$G,7,FALSE)</f>
        <v>t=5.7 in port sort</v>
      </c>
      <c r="J13" s="29"/>
    </row>
    <row r="14" spans="1:10" ht="15.75" x14ac:dyDescent="0.25">
      <c r="A14" s="13" t="s">
        <v>249</v>
      </c>
      <c r="B14" s="13" t="s">
        <v>248</v>
      </c>
      <c r="C14" s="13">
        <v>2006</v>
      </c>
      <c r="D14" s="13">
        <v>1985</v>
      </c>
      <c r="E14" s="13">
        <v>2003</v>
      </c>
      <c r="F14" s="29" t="s">
        <v>247</v>
      </c>
      <c r="G14" s="29" t="str">
        <f>VLOOKUP(F14,AddInfo!$A:$F,5,FALSE)</f>
        <v>1_clear</v>
      </c>
      <c r="H14" s="29" t="str">
        <f>VLOOKUP(F14,AddInfo!$A:$F,3,FALSE)</f>
        <v>Predictor</v>
      </c>
      <c r="I14" s="29" t="str">
        <f>VLOOKUP(F14,BasicInfo!$A:$G,7,FALSE)</f>
        <v>t=4.3 in long-short</v>
      </c>
    </row>
    <row r="15" spans="1:10" ht="15.75" x14ac:dyDescent="0.25">
      <c r="A15" s="13" t="s">
        <v>266</v>
      </c>
      <c r="B15" s="13" t="s">
        <v>1861</v>
      </c>
      <c r="C15" s="13">
        <v>2001</v>
      </c>
      <c r="D15" s="13">
        <v>1975</v>
      </c>
      <c r="E15" s="13">
        <v>1995</v>
      </c>
      <c r="F15" s="29" t="s">
        <v>264</v>
      </c>
      <c r="G15" s="29" t="str">
        <f>VLOOKUP(F15,AddInfo!$A:$F,5,FALSE)</f>
        <v>1_clear</v>
      </c>
      <c r="H15" s="29" t="str">
        <f>VLOOKUP(F15,AddInfo!$A:$F,3,FALSE)</f>
        <v>Predictor</v>
      </c>
      <c r="I15" s="29" t="str">
        <f>VLOOKUP(F15,BasicInfo!$A:$G,7,FALSE)</f>
        <v>strong port sort</v>
      </c>
    </row>
    <row r="16" spans="1:10" ht="15.75" x14ac:dyDescent="0.25">
      <c r="A16" s="13" t="s">
        <v>284</v>
      </c>
      <c r="B16" s="13" t="s">
        <v>1907</v>
      </c>
      <c r="C16" s="13">
        <v>2001</v>
      </c>
      <c r="D16" s="13">
        <v>1966</v>
      </c>
      <c r="E16" s="13">
        <v>1995</v>
      </c>
      <c r="F16" s="29" t="s">
        <v>283</v>
      </c>
      <c r="G16" s="29" t="str">
        <f>VLOOKUP(F16,AddInfo!$A:$F,5,FALSE)</f>
        <v>1_clear</v>
      </c>
      <c r="H16" s="29" t="str">
        <f>VLOOKUP(F16,AddInfo!$A:$F,3,FALSE)</f>
        <v>Predictor</v>
      </c>
      <c r="I16" s="29" t="str">
        <f>VLOOKUP(F16,BasicInfo!$A:$G,7,FALSE)</f>
        <v>t=3.6 in regression</v>
      </c>
    </row>
    <row r="17" spans="1:9" ht="15.75" x14ac:dyDescent="0.25">
      <c r="A17" s="13" t="s">
        <v>300</v>
      </c>
      <c r="B17" s="13" t="s">
        <v>1863</v>
      </c>
      <c r="C17" s="13">
        <v>2008</v>
      </c>
      <c r="D17" s="13">
        <v>1968</v>
      </c>
      <c r="E17" s="13">
        <v>2003</v>
      </c>
      <c r="F17" t="s">
        <v>298</v>
      </c>
      <c r="G17" s="29" t="str">
        <f>VLOOKUP(F17,AddInfo!$A:$F,5,FALSE)</f>
        <v>1_clear</v>
      </c>
      <c r="H17" s="29" t="str">
        <f>VLOOKUP(F17,AddInfo!$A:$F,3,FALSE)</f>
        <v>Predictor</v>
      </c>
      <c r="I17" s="29" t="str">
        <f>VLOOKUP(F17,BasicInfo!$A:$G,7,FALSE)</f>
        <v>t=8.5 in port sort</v>
      </c>
    </row>
    <row r="18" spans="1:9" ht="15.75" x14ac:dyDescent="0.25">
      <c r="A18" s="13" t="s">
        <v>321</v>
      </c>
      <c r="B18" s="13" t="s">
        <v>1902</v>
      </c>
      <c r="C18" s="13">
        <v>2006</v>
      </c>
      <c r="D18" s="13">
        <v>1968</v>
      </c>
      <c r="E18" s="13">
        <v>2003</v>
      </c>
      <c r="F18" t="s">
        <v>319</v>
      </c>
      <c r="G18" s="29" t="str">
        <f>VLOOKUP(F18,AddInfo!$A:$F,5,FALSE)</f>
        <v>1_clear</v>
      </c>
      <c r="H18" s="29" t="str">
        <f>VLOOKUP(F18,AddInfo!$A:$F,3,FALSE)</f>
        <v>Predictor</v>
      </c>
      <c r="I18" s="29" t="str">
        <f>VLOOKUP(F18,BasicInfo!$A:$G,7,FALSE)</f>
        <v>t=4.4 in univar reg</v>
      </c>
    </row>
    <row r="19" spans="1:9" ht="15.75" x14ac:dyDescent="0.25">
      <c r="A19" s="13" t="s">
        <v>334</v>
      </c>
      <c r="B19" s="13" t="s">
        <v>1904</v>
      </c>
      <c r="C19" s="13">
        <v>1998</v>
      </c>
      <c r="D19" s="13">
        <v>1962</v>
      </c>
      <c r="E19" s="13">
        <v>1991</v>
      </c>
      <c r="F19" s="29" t="s">
        <v>332</v>
      </c>
      <c r="G19" s="29" t="str">
        <f>VLOOKUP(F19,AddInfo!$A:$F,5,FALSE)</f>
        <v>1_clear</v>
      </c>
      <c r="H19" s="29" t="str">
        <f>VLOOKUP(F19,AddInfo!$A:$F,3,FALSE)</f>
        <v>Predictor</v>
      </c>
      <c r="I19" s="29" t="str">
        <f>VLOOKUP(F19,BasicInfo!$A:$G,7,FALSE)</f>
        <v>t=8.9 in univariate reg</v>
      </c>
    </row>
    <row r="20" spans="1:9" ht="15.75" x14ac:dyDescent="0.25">
      <c r="A20" s="13" t="s">
        <v>341</v>
      </c>
      <c r="B20" s="13" t="s">
        <v>1885</v>
      </c>
      <c r="C20" s="13">
        <v>1985</v>
      </c>
      <c r="D20" s="13">
        <v>1926</v>
      </c>
      <c r="E20" s="13">
        <v>1982</v>
      </c>
      <c r="F20" t="s">
        <v>5193</v>
      </c>
      <c r="G20" s="29" t="str">
        <f>VLOOKUP(F20,AddInfo!$A:$F,5,FALSE)</f>
        <v>1_clear</v>
      </c>
      <c r="H20" s="29" t="str">
        <f>VLOOKUP(F20,AddInfo!$A:$F,3,FALSE)</f>
        <v>Predictor</v>
      </c>
      <c r="I20" s="29" t="str">
        <f>VLOOKUP(F20,BasicInfo!$A:$G,7,FALSE)</f>
        <v>t=3.3 in long-short</v>
      </c>
    </row>
    <row r="21" spans="1:9" ht="15.75" x14ac:dyDescent="0.25">
      <c r="A21" s="13" t="s">
        <v>358</v>
      </c>
      <c r="B21" s="13" t="s">
        <v>1876</v>
      </c>
      <c r="C21" s="13">
        <v>1995</v>
      </c>
      <c r="D21" s="13">
        <v>1962</v>
      </c>
      <c r="E21" s="13">
        <v>1990</v>
      </c>
      <c r="F21" t="s">
        <v>356</v>
      </c>
      <c r="G21" s="29" t="str">
        <f>VLOOKUP(F21,AddInfo!$A:$F,5,FALSE)</f>
        <v>1_clear</v>
      </c>
      <c r="H21" s="29" t="str">
        <f>VLOOKUP(F21,AddInfo!$A:$F,3,FALSE)</f>
        <v>Predictor</v>
      </c>
      <c r="I21" s="29" t="str">
        <f>VLOOKUP(F21,BasicInfo!$A:$G,7,FALSE)</f>
        <v xml:space="preserve">t = 3.6 in event study </v>
      </c>
    </row>
    <row r="22" spans="1:9" ht="15.75" x14ac:dyDescent="0.25">
      <c r="A22" s="13" t="s">
        <v>362</v>
      </c>
      <c r="B22" s="13" t="s">
        <v>1896</v>
      </c>
      <c r="C22" s="13">
        <v>1998</v>
      </c>
      <c r="D22" s="13">
        <v>1981</v>
      </c>
      <c r="E22" s="13">
        <v>1995</v>
      </c>
      <c r="F22" s="29" t="s">
        <v>359</v>
      </c>
      <c r="G22" s="29" t="str">
        <f>VLOOKUP(F22,AddInfo!$A:$F,5,FALSE)</f>
        <v>1_clear</v>
      </c>
      <c r="H22" s="29" t="str">
        <f>VLOOKUP(F22,AddInfo!$A:$F,3,FALSE)</f>
        <v>Predictor</v>
      </c>
      <c r="I22" s="29" t="str">
        <f>VLOOKUP(F22,BasicInfo!$A:$G,7,FALSE)</f>
        <v>t=3.36 in LS port</v>
      </c>
    </row>
    <row r="23" spans="1:9" ht="15.75" x14ac:dyDescent="0.25">
      <c r="A23" s="13" t="s">
        <v>372</v>
      </c>
      <c r="B23" s="13" t="s">
        <v>1868</v>
      </c>
      <c r="C23" s="13">
        <v>2001</v>
      </c>
      <c r="D23" s="13">
        <v>1970</v>
      </c>
      <c r="E23" s="13">
        <v>1997</v>
      </c>
      <c r="F23" s="29" t="s">
        <v>370</v>
      </c>
      <c r="G23" s="29" t="str">
        <f>VLOOKUP(F23,AddInfo!$A:$F,5,FALSE)</f>
        <v>1_clear</v>
      </c>
      <c r="H23" s="29" t="str">
        <f>VLOOKUP(F23,AddInfo!$A:$F,3,FALSE)</f>
        <v>Predictor</v>
      </c>
      <c r="I23" s="29" t="str">
        <f>VLOOKUP(F23,BasicInfo!$A:$G,7,FALSE)</f>
        <v>t=11 in event study w/ special data</v>
      </c>
    </row>
    <row r="24" spans="1:9" ht="15.75" x14ac:dyDescent="0.25">
      <c r="A24" s="13" t="s">
        <v>376</v>
      </c>
      <c r="B24" s="13" t="s">
        <v>1878</v>
      </c>
      <c r="C24" s="13">
        <v>2002</v>
      </c>
      <c r="D24" s="13">
        <v>1976</v>
      </c>
      <c r="E24" s="13">
        <v>2000</v>
      </c>
      <c r="F24" s="29" t="s">
        <v>373</v>
      </c>
      <c r="G24" s="29" t="str">
        <f>VLOOKUP(F24,AddInfo!$A:$F,5,FALSE)</f>
        <v>1_clear</v>
      </c>
      <c r="H24" s="29" t="str">
        <f>VLOOKUP(F24,AddInfo!$A:$F,3,FALSE)</f>
        <v>Predictor</v>
      </c>
      <c r="I24" s="29" t="str">
        <f>VLOOKUP(F24,BasicInfo!$A:$G,7,FALSE)</f>
        <v>t=2.9 in port sort</v>
      </c>
    </row>
    <row r="25" spans="1:9" ht="15.75" x14ac:dyDescent="0.25">
      <c r="A25" s="13" t="s">
        <v>392</v>
      </c>
      <c r="B25" s="13" t="s">
        <v>1906</v>
      </c>
      <c r="C25" s="13">
        <v>2004</v>
      </c>
      <c r="D25" s="13">
        <v>1974</v>
      </c>
      <c r="E25" s="13">
        <v>2001</v>
      </c>
      <c r="F25" s="29" t="s">
        <v>389</v>
      </c>
      <c r="G25" s="29" t="str">
        <f>VLOOKUP(F25,AddInfo!$A:$F,5,FALSE)</f>
        <v>1_clear</v>
      </c>
      <c r="H25" s="29" t="str">
        <f>VLOOKUP(F25,AddInfo!$A:$F,3,FALSE)</f>
        <v>Predictor</v>
      </c>
      <c r="I25" s="29" t="str">
        <f>VLOOKUP(F25,BasicInfo!$A:$G,7,FALSE)</f>
        <v>t=3.5 in long-short</v>
      </c>
    </row>
    <row r="26" spans="1:9" ht="15.75" x14ac:dyDescent="0.25">
      <c r="A26" s="13" t="s">
        <v>396</v>
      </c>
      <c r="B26" s="13" t="s">
        <v>1895</v>
      </c>
      <c r="C26" s="13">
        <v>2013</v>
      </c>
      <c r="D26" s="13">
        <v>1970</v>
      </c>
      <c r="E26" s="13">
        <v>2008</v>
      </c>
      <c r="F26" s="29" t="s">
        <v>393</v>
      </c>
      <c r="G26" s="29" t="str">
        <f>VLOOKUP(F26,AddInfo!$A:$F,5,FALSE)</f>
        <v>1_clear</v>
      </c>
      <c r="H26" s="29" t="str">
        <f>VLOOKUP(F26,AddInfo!$A:$F,3,FALSE)</f>
        <v>Predictor</v>
      </c>
      <c r="I26" s="29" t="str">
        <f>VLOOKUP(F26,BasicInfo!$A:$G,7,FALSE)</f>
        <v>t=2.9 in port sort</v>
      </c>
    </row>
    <row r="27" spans="1:9" ht="15.75" x14ac:dyDescent="0.25">
      <c r="A27" s="13" t="s">
        <v>425</v>
      </c>
      <c r="B27" s="13" t="s">
        <v>1151</v>
      </c>
      <c r="C27" s="13">
        <v>1992</v>
      </c>
      <c r="D27" s="13">
        <v>1963</v>
      </c>
      <c r="E27" s="13">
        <v>1980</v>
      </c>
      <c r="F27" t="s">
        <v>423</v>
      </c>
      <c r="G27" s="29" t="str">
        <f>VLOOKUP(F27,AddInfo!$A:$F,5,FALSE)</f>
        <v>1_clear</v>
      </c>
      <c r="H27" s="29" t="str">
        <f>VLOOKUP(F27,AddInfo!$A:$F,3,FALSE)</f>
        <v>Predictor</v>
      </c>
      <c r="I27" s="29" t="str">
        <f>VLOOKUP(F27,BasicInfo!$A:$G,7,FALSE)</f>
        <v>t=6 in nonstandard long-short</v>
      </c>
    </row>
    <row r="28" spans="1:9" ht="15.75" x14ac:dyDescent="0.25">
      <c r="A28" s="13" t="s">
        <v>437</v>
      </c>
      <c r="B28" s="13" t="s">
        <v>1875</v>
      </c>
      <c r="C28" s="13">
        <v>1984</v>
      </c>
      <c r="D28" s="13">
        <v>1974</v>
      </c>
      <c r="E28" s="13">
        <v>1981</v>
      </c>
      <c r="F28" s="29" t="s">
        <v>435</v>
      </c>
      <c r="G28" s="29" t="str">
        <f>VLOOKUP(F28,AddInfo!$A:$F,5,FALSE)</f>
        <v>1_clear</v>
      </c>
      <c r="H28" s="29" t="str">
        <f>VLOOKUP(F28,AddInfo!$A:$F,3,FALSE)</f>
        <v>Predictor</v>
      </c>
      <c r="I28" s="29" t="str">
        <f>VLOOKUP(F28,BasicInfo!$A:$G,7,FALSE)</f>
        <v>huge spread in event study</v>
      </c>
    </row>
    <row r="29" spans="1:9" ht="15.75" x14ac:dyDescent="0.25">
      <c r="A29" s="13" t="s">
        <v>492</v>
      </c>
      <c r="B29" s="13" t="s">
        <v>1879</v>
      </c>
      <c r="C29" s="13">
        <v>2003</v>
      </c>
      <c r="D29" s="13">
        <v>1990</v>
      </c>
      <c r="E29" s="13">
        <v>1998</v>
      </c>
      <c r="F29" s="29" t="s">
        <v>5038</v>
      </c>
      <c r="G29" s="29" t="str">
        <f>VLOOKUP(F29,AddInfo!$A:$F,5,FALSE)</f>
        <v>1_clear</v>
      </c>
      <c r="H29" s="29" t="str">
        <f>VLOOKUP(F29,AddInfo!$A:$F,3,FALSE)</f>
        <v>Predictor</v>
      </c>
      <c r="I29" s="29" t="str">
        <f>VLOOKUP(F29,BasicInfo!$A:$G,7,FALSE)</f>
        <v>t=2.7 in long short FF3 alpha</v>
      </c>
    </row>
    <row r="30" spans="1:9" ht="15.75" x14ac:dyDescent="0.25">
      <c r="A30" s="13" t="s">
        <v>498</v>
      </c>
      <c r="B30" s="13" t="s">
        <v>1883</v>
      </c>
      <c r="C30" s="13">
        <v>2006</v>
      </c>
      <c r="D30" s="13">
        <v>1980</v>
      </c>
      <c r="E30" s="13">
        <v>1995</v>
      </c>
      <c r="F30" s="29" t="s">
        <v>494</v>
      </c>
      <c r="G30" s="29" t="str">
        <f>VLOOKUP(F30,AddInfo!$A:$F,5,FALSE)</f>
        <v>1_clear</v>
      </c>
      <c r="H30" s="29" t="str">
        <f>VLOOKUP(F30,AddInfo!$A:$F,3,FALSE)</f>
        <v>Predictor</v>
      </c>
      <c r="I30" s="29" t="str">
        <f>VLOOKUP(F30,BasicInfo!$A:$G,7,FALSE)</f>
        <v>t=2.68 in port sort FF3+Mom alpha</v>
      </c>
    </row>
    <row r="31" spans="1:9" ht="15.75" x14ac:dyDescent="0.25">
      <c r="A31" s="13" t="s">
        <v>503</v>
      </c>
      <c r="B31" s="13" t="s">
        <v>1882</v>
      </c>
      <c r="C31" s="13">
        <v>1999</v>
      </c>
      <c r="D31" s="13">
        <v>1963</v>
      </c>
      <c r="E31" s="13">
        <v>1995</v>
      </c>
      <c r="F31" s="29" t="s">
        <v>500</v>
      </c>
      <c r="G31" s="29" t="str">
        <f>VLOOKUP(F31,AddInfo!$A:$F,5,FALSE)</f>
        <v>1_clear</v>
      </c>
      <c r="H31" s="29" t="str">
        <f>VLOOKUP(F31,AddInfo!$A:$F,3,FALSE)</f>
        <v>Predictor</v>
      </c>
      <c r="I31" s="29" t="str">
        <f>VLOOKUP(F31,BasicInfo!$A:$G,7,FALSE)</f>
        <v xml:space="preserve">t=4.6 in long-short </v>
      </c>
    </row>
    <row r="32" spans="1:9" ht="15.75" x14ac:dyDescent="0.25">
      <c r="A32" s="13" t="s">
        <v>507</v>
      </c>
      <c r="B32" s="13" t="s">
        <v>1259</v>
      </c>
      <c r="C32" s="13">
        <v>2011</v>
      </c>
      <c r="D32" s="13">
        <v>1989</v>
      </c>
      <c r="E32" s="13">
        <v>2008</v>
      </c>
      <c r="F32" s="29" t="s">
        <v>505</v>
      </c>
      <c r="G32" s="29" t="str">
        <f>VLOOKUP(F32,AddInfo!$A:$F,5,FALSE)</f>
        <v>1_clear</v>
      </c>
      <c r="H32" s="29" t="str">
        <f>VLOOKUP(F32,AddInfo!$A:$F,3,FALSE)</f>
        <v>Predictor</v>
      </c>
      <c r="I32" s="29" t="str">
        <f>VLOOKUP(F32,BasicInfo!$A:$G,7,FALSE)</f>
        <v>t&gt;2.6 in size-adjusted long-short</v>
      </c>
    </row>
    <row r="33" spans="1:10" ht="15.75" x14ac:dyDescent="0.25">
      <c r="A33" s="13" t="s">
        <v>513</v>
      </c>
      <c r="B33" s="13" t="s">
        <v>1259</v>
      </c>
      <c r="C33" s="13">
        <v>2011</v>
      </c>
      <c r="D33" s="13">
        <v>1989</v>
      </c>
      <c r="E33" s="13">
        <v>2008</v>
      </c>
      <c r="F33" s="29" t="s">
        <v>511</v>
      </c>
      <c r="G33" s="29" t="str">
        <f>VLOOKUP(F33,AddInfo!$A:$F,5,FALSE)</f>
        <v>1_clear</v>
      </c>
      <c r="H33" s="29" t="str">
        <f>VLOOKUP(F33,AddInfo!$A:$F,3,FALSE)</f>
        <v>Predictor</v>
      </c>
      <c r="I33" s="29" t="str">
        <f>VLOOKUP(F33,BasicInfo!$A:$G,7,FALSE)</f>
        <v>t&gt;2.6 in size-adjusted long-short</v>
      </c>
    </row>
    <row r="34" spans="1:10" ht="15.75" x14ac:dyDescent="0.25">
      <c r="A34" s="13" t="s">
        <v>522</v>
      </c>
      <c r="B34" s="13" t="s">
        <v>1873</v>
      </c>
      <c r="C34" s="13">
        <v>2013</v>
      </c>
      <c r="D34" s="13">
        <v>1927</v>
      </c>
      <c r="E34" s="13">
        <v>2011</v>
      </c>
      <c r="F34" s="3" t="s">
        <v>5041</v>
      </c>
      <c r="G34" s="29" t="str">
        <f>VLOOKUP(F34,AddInfo!$A:$F,5,FALSE)</f>
        <v>1_clear</v>
      </c>
      <c r="H34" s="29" t="str">
        <f>VLOOKUP(F34,AddInfo!$A:$F,3,FALSE)</f>
        <v>Predictor</v>
      </c>
      <c r="I34" s="29" t="str">
        <f>VLOOKUP(F34,BasicInfo!$A:$G,7,FALSE)</f>
        <v>t=16 in long-short</v>
      </c>
    </row>
    <row r="35" spans="1:10" ht="15.75" x14ac:dyDescent="0.25">
      <c r="A35" s="13" t="s">
        <v>548</v>
      </c>
      <c r="B35" s="13" t="s">
        <v>546</v>
      </c>
      <c r="C35" s="13">
        <v>2008</v>
      </c>
      <c r="D35" s="13">
        <v>1965</v>
      </c>
      <c r="E35" s="13">
        <v>2002</v>
      </c>
      <c r="F35" t="s">
        <v>5088</v>
      </c>
      <c r="G35" s="29" t="str">
        <f>VLOOKUP(F35,AddInfo!$A:$F,5,FALSE)</f>
        <v>1_clear</v>
      </c>
      <c r="H35" s="29" t="str">
        <f>VLOOKUP(F35,AddInfo!$A:$F,3,FALSE)</f>
        <v>Predictor</v>
      </c>
      <c r="I35" s="29" t="str">
        <f>VLOOKUP(F35,BasicInfo!$A:$G,7,FALSE)</f>
        <v>t=5 in port sort</v>
      </c>
    </row>
    <row r="36" spans="1:10" ht="15.75" x14ac:dyDescent="0.25">
      <c r="A36" s="13" t="s">
        <v>559</v>
      </c>
      <c r="B36" s="13" t="s">
        <v>1894</v>
      </c>
      <c r="C36" s="13">
        <v>2004</v>
      </c>
      <c r="D36" s="13">
        <v>1964</v>
      </c>
      <c r="E36" s="13">
        <v>2002</v>
      </c>
      <c r="F36" s="29" t="s">
        <v>557</v>
      </c>
      <c r="G36" s="29" t="str">
        <f>VLOOKUP(F36,AddInfo!$A:$F,5,FALSE)</f>
        <v>1_clear</v>
      </c>
      <c r="H36" s="29" t="str">
        <f>VLOOKUP(F36,AddInfo!$A:$F,3,FALSE)</f>
        <v>Predictor</v>
      </c>
      <c r="I36" s="29" t="str">
        <f>VLOOKUP(F36,BasicInfo!$A:$G,7,FALSE)</f>
        <v>t=8.5 in long-short</v>
      </c>
    </row>
    <row r="37" spans="1:10" ht="15.75" x14ac:dyDescent="0.25">
      <c r="A37" s="13" t="s">
        <v>586</v>
      </c>
      <c r="B37" s="13" t="s">
        <v>584</v>
      </c>
      <c r="C37" s="13">
        <v>2006</v>
      </c>
      <c r="D37" s="13">
        <v>1963</v>
      </c>
      <c r="E37" s="13">
        <v>2001</v>
      </c>
      <c r="F37" t="s">
        <v>583</v>
      </c>
      <c r="G37" s="29" t="str">
        <f>VLOOKUP(F37,AddInfo!$A:$F,5,FALSE)</f>
        <v>1_clear</v>
      </c>
      <c r="H37" s="29" t="str">
        <f>VLOOKUP(F37,AddInfo!$A:$F,3,FALSE)</f>
        <v>Predictor</v>
      </c>
      <c r="I37" s="29" t="str">
        <f>VLOOKUP(F37,BasicInfo!$A:$G,7,FALSE)</f>
        <v>t = 2.14 in port sort</v>
      </c>
    </row>
    <row r="38" spans="1:10" ht="15.75" x14ac:dyDescent="0.25">
      <c r="A38" s="13" t="s">
        <v>610</v>
      </c>
      <c r="B38" s="13" t="s">
        <v>608</v>
      </c>
      <c r="C38" s="13">
        <v>1989</v>
      </c>
      <c r="D38" s="13">
        <v>1934</v>
      </c>
      <c r="E38" s="13">
        <v>1987</v>
      </c>
      <c r="F38" t="s">
        <v>5192</v>
      </c>
      <c r="G38" s="29" t="str">
        <f>VLOOKUP(F38,AddInfo!$A:$F,5,FALSE)</f>
        <v>1_clear</v>
      </c>
      <c r="H38" s="29" t="str">
        <f>VLOOKUP(F38,AddInfo!$A:$F,3,FALSE)</f>
        <v>Predictor</v>
      </c>
      <c r="I38" s="29" t="str">
        <f>VLOOKUP(F38,BasicInfo!$A:$G,7,FALSE)</f>
        <v>t=12 in port sort</v>
      </c>
    </row>
    <row r="39" spans="1:10" ht="15.75" x14ac:dyDescent="0.25">
      <c r="A39" s="13" t="s">
        <v>598</v>
      </c>
      <c r="B39" s="13" t="s">
        <v>1900</v>
      </c>
      <c r="C39" s="13">
        <v>2006</v>
      </c>
      <c r="D39" s="13">
        <v>1987</v>
      </c>
      <c r="E39" s="13">
        <v>2003</v>
      </c>
      <c r="F39" t="s">
        <v>595</v>
      </c>
      <c r="G39" s="29" t="str">
        <f>VLOOKUP(F39,AddInfo!$A:$F,5,FALSE)</f>
        <v>1_clear</v>
      </c>
      <c r="H39" s="29" t="str">
        <f>VLOOKUP(F39,AddInfo!$A:$F,3,FALSE)</f>
        <v>Predictor</v>
      </c>
      <c r="I39" s="29" t="str">
        <f>VLOOKUP(F39,BasicInfo!$A:$G,7,FALSE)</f>
        <v>t&gt;2.6 in many event studies</v>
      </c>
    </row>
    <row r="40" spans="1:10" ht="15.75" x14ac:dyDescent="0.25">
      <c r="A40" s="13" t="s">
        <v>605</v>
      </c>
      <c r="B40" s="13" t="s">
        <v>601</v>
      </c>
      <c r="C40" s="13">
        <v>1993</v>
      </c>
      <c r="D40" s="13">
        <v>1964</v>
      </c>
      <c r="E40" s="13">
        <v>1989</v>
      </c>
      <c r="F40" t="s">
        <v>603</v>
      </c>
      <c r="G40" s="29" t="str">
        <f>VLOOKUP(F40,AddInfo!$A:$F,5,FALSE)</f>
        <v>1_clear</v>
      </c>
      <c r="H40" s="29" t="str">
        <f>VLOOKUP(F40,AddInfo!$A:$F,3,FALSE)</f>
        <v>Predictor</v>
      </c>
      <c r="I40" s="29" t="str">
        <f>VLOOKUP(F40,BasicInfo!$A:$G,7,FALSE)</f>
        <v>t=2.4 long-short</v>
      </c>
    </row>
    <row r="41" spans="1:10" ht="15.75" x14ac:dyDescent="0.25">
      <c r="A41" s="13" t="s">
        <v>594</v>
      </c>
      <c r="B41" s="13" t="s">
        <v>1867</v>
      </c>
      <c r="C41" s="13">
        <v>2004</v>
      </c>
      <c r="D41" s="13">
        <v>1985</v>
      </c>
      <c r="E41" s="13">
        <v>1998</v>
      </c>
      <c r="F41" t="s">
        <v>591</v>
      </c>
      <c r="G41" s="29" t="str">
        <f>VLOOKUP(F41,AddInfo!$A:$F,5,FALSE)</f>
        <v>1_clear</v>
      </c>
      <c r="H41" s="29" t="str">
        <f>VLOOKUP(F41,AddInfo!$A:$F,3,FALSE)</f>
        <v>Predictor</v>
      </c>
      <c r="I41" s="29" t="str">
        <f>VLOOKUP(F41,BasicInfo!$A:$G,7,FALSE)</f>
        <v>p&lt;0.01 in LS port, but we lack the data</v>
      </c>
    </row>
    <row r="42" spans="1:10" ht="15.75" x14ac:dyDescent="0.25">
      <c r="A42" s="13" t="s">
        <v>113</v>
      </c>
      <c r="B42" s="13" t="s">
        <v>1897</v>
      </c>
      <c r="C42" s="13">
        <v>2010</v>
      </c>
      <c r="D42" s="13">
        <v>1976</v>
      </c>
      <c r="E42" s="13">
        <v>2005</v>
      </c>
      <c r="F42" t="s">
        <v>119</v>
      </c>
      <c r="G42" s="29" t="str">
        <f>VLOOKUP(F42,AddInfo!$A:$F,5,FALSE)</f>
        <v>1_clear</v>
      </c>
      <c r="H42" s="29" t="str">
        <f>VLOOKUP(F42,AddInfo!$A:$F,3,FALSE)</f>
        <v>Predictor</v>
      </c>
      <c r="I42" s="29" t="str">
        <f>VLOOKUP(F42,BasicInfo!$A:$G,7,FALSE)</f>
        <v>t=6.5 in port sort, nontraditional</v>
      </c>
    </row>
    <row r="43" spans="1:10" ht="15.75" x14ac:dyDescent="0.25">
      <c r="A43" s="13" t="s">
        <v>1888</v>
      </c>
      <c r="B43" s="13" t="s">
        <v>1889</v>
      </c>
      <c r="C43" s="13">
        <v>1978</v>
      </c>
      <c r="D43" s="13">
        <v>1929</v>
      </c>
      <c r="E43" s="13">
        <v>1969</v>
      </c>
      <c r="F43" t="s">
        <v>5157</v>
      </c>
      <c r="G43" s="29" t="s">
        <v>4279</v>
      </c>
      <c r="H43" s="29" t="s">
        <v>1855</v>
      </c>
      <c r="I43" s="29" t="e">
        <f>VLOOKUP(F43,BasicInfo!$A:$G,7,FALSE)</f>
        <v>#N/A</v>
      </c>
      <c r="J43" t="s">
        <v>5156</v>
      </c>
    </row>
    <row r="44" spans="1:10" ht="15.75" x14ac:dyDescent="0.25">
      <c r="A44" s="13" t="s">
        <v>1892</v>
      </c>
      <c r="B44" s="13" t="s">
        <v>1893</v>
      </c>
      <c r="C44" s="13">
        <v>2000</v>
      </c>
      <c r="D44" s="13">
        <v>1965</v>
      </c>
      <c r="E44" s="13">
        <v>1995</v>
      </c>
      <c r="F44" s="29" t="s">
        <v>644</v>
      </c>
      <c r="G44" s="29" t="str">
        <f>VLOOKUP(F44,AddInfo!$A:$F,5,FALSE)</f>
        <v>1_clear</v>
      </c>
      <c r="H44" s="29" t="str">
        <f>VLOOKUP(F44,AddInfo!$A:$F,3,FALSE)</f>
        <v>Predictor</v>
      </c>
      <c r="I44" s="29" t="str">
        <f>VLOOKUP(F44,BasicInfo!$A:$G,7,FALSE)</f>
        <v>t=6 in long-short, lots of robustness</v>
      </c>
    </row>
    <row r="45" spans="1:10" ht="15.75" x14ac:dyDescent="0.25">
      <c r="A45" s="13" t="s">
        <v>647</v>
      </c>
      <c r="B45" s="13" t="s">
        <v>648</v>
      </c>
      <c r="C45" s="13">
        <v>2004</v>
      </c>
      <c r="D45" s="13">
        <v>1973</v>
      </c>
      <c r="E45" s="13">
        <v>2000</v>
      </c>
      <c r="F45" t="s">
        <v>647</v>
      </c>
      <c r="G45" s="29" t="str">
        <f>VLOOKUP(F45,AddInfo!$A:$F,5,FALSE)</f>
        <v>1_clear</v>
      </c>
      <c r="H45" s="29" t="str">
        <f>VLOOKUP(F45,AddInfo!$A:$F,3,FALSE)</f>
        <v>Predictor</v>
      </c>
      <c r="I45" s="29" t="str">
        <f>VLOOKUP(F45,BasicInfo!$A:$G,7,FALSE)</f>
        <v>t=3.9 in regression</v>
      </c>
    </row>
    <row r="46" spans="1:10" ht="15.75" x14ac:dyDescent="0.25">
      <c r="A46" s="13" t="s">
        <v>661</v>
      </c>
      <c r="B46" s="13" t="s">
        <v>660</v>
      </c>
      <c r="C46" s="13">
        <v>2010</v>
      </c>
      <c r="D46" s="13">
        <v>1964</v>
      </c>
      <c r="E46" s="13">
        <v>2007</v>
      </c>
      <c r="F46" t="s">
        <v>659</v>
      </c>
      <c r="G46" s="29" t="str">
        <f>VLOOKUP(F46,AddInfo!$A:$F,5,FALSE)</f>
        <v>1_clear</v>
      </c>
      <c r="H46" s="29" t="str">
        <f>VLOOKUP(F46,AddInfo!$A:$F,3,FALSE)</f>
        <v>Predictor</v>
      </c>
      <c r="I46" s="29" t="str">
        <f>VLOOKUP(F46,BasicInfo!$A:$G,7,FALSE)</f>
        <v>t=5.38 in EW port sort</v>
      </c>
    </row>
    <row r="47" spans="1:10" ht="15.75" x14ac:dyDescent="0.25">
      <c r="A47" s="13" t="s">
        <v>1898</v>
      </c>
      <c r="B47" s="13" t="s">
        <v>1899</v>
      </c>
      <c r="C47" s="13">
        <v>1995</v>
      </c>
      <c r="D47" s="13">
        <v>1975</v>
      </c>
      <c r="E47" s="13">
        <v>1984</v>
      </c>
      <c r="F47" t="s">
        <v>5157</v>
      </c>
      <c r="G47" s="29" t="s">
        <v>4279</v>
      </c>
      <c r="H47" s="29" t="s">
        <v>1855</v>
      </c>
      <c r="I47" s="29" t="e">
        <f>VLOOKUP(F47,BasicInfo!$A:$G,7,FALSE)</f>
        <v>#N/A</v>
      </c>
      <c r="J47" t="s">
        <v>5156</v>
      </c>
    </row>
    <row r="48" spans="1:10" ht="15.75" x14ac:dyDescent="0.25">
      <c r="A48" s="13" t="s">
        <v>677</v>
      </c>
      <c r="B48" s="13" t="s">
        <v>676</v>
      </c>
      <c r="C48" s="13">
        <v>2011</v>
      </c>
      <c r="D48" s="13">
        <v>1963</v>
      </c>
      <c r="E48" s="13">
        <v>2009</v>
      </c>
      <c r="F48" t="s">
        <v>675</v>
      </c>
      <c r="G48" s="29" t="str">
        <f>VLOOKUP(F48,AddInfo!$A:$F,5,FALSE)</f>
        <v>1_clear</v>
      </c>
      <c r="H48" s="29" t="str">
        <f>VLOOKUP(F48,AddInfo!$A:$F,3,FALSE)</f>
        <v>Predictor</v>
      </c>
      <c r="I48" s="29" t="str">
        <f>VLOOKUP(F48,BasicInfo!$A:$G,7,FALSE)</f>
        <v>t=6.54 in decile sort CAPM alpha</v>
      </c>
    </row>
    <row r="49" spans="1:9" ht="15.75" x14ac:dyDescent="0.25">
      <c r="A49" s="13" t="s">
        <v>636</v>
      </c>
      <c r="B49" s="13" t="s">
        <v>1864</v>
      </c>
      <c r="C49" s="13">
        <v>1994</v>
      </c>
      <c r="D49" s="13">
        <v>1968</v>
      </c>
      <c r="E49" s="13">
        <v>1990</v>
      </c>
      <c r="F49" t="s">
        <v>634</v>
      </c>
      <c r="G49" s="29" t="str">
        <f>VLOOKUP(F49,AddInfo!$A:$F,5,FALSE)</f>
        <v>1_clear</v>
      </c>
      <c r="H49" s="29" t="str">
        <f>VLOOKUP(F49,AddInfo!$A:$F,3,FALSE)</f>
        <v>Predictor</v>
      </c>
      <c r="I49" s="29" t="str">
        <f>VLOOKUP(F49,BasicInfo!$A:$G,7,FALSE)</f>
        <v>t=3.4 in port sort</v>
      </c>
    </row>
    <row r="50" spans="1:9" ht="15.75" x14ac:dyDescent="0.25">
      <c r="A50" s="13" t="s">
        <v>628</v>
      </c>
      <c r="B50" s="13" t="s">
        <v>1864</v>
      </c>
      <c r="C50" s="13">
        <v>1994</v>
      </c>
      <c r="D50" s="13">
        <v>1968</v>
      </c>
      <c r="E50" s="13">
        <v>1990</v>
      </c>
      <c r="F50" s="29" t="s">
        <v>626</v>
      </c>
      <c r="G50" s="29" t="str">
        <f>VLOOKUP(F50,AddInfo!$A:$F,5,FALSE)</f>
        <v>1_clear</v>
      </c>
      <c r="H50" s="29" t="str">
        <f>VLOOKUP(F50,AddInfo!$A:$F,3,FALSE)</f>
        <v>Predictor</v>
      </c>
      <c r="I50" s="29" t="str">
        <f>VLOOKUP(F50,BasicInfo!$A:$G,7,FALSE)</f>
        <v>t=4.5 in double sort</v>
      </c>
    </row>
    <row r="51" spans="1:9" ht="15.75" x14ac:dyDescent="0.25">
      <c r="A51" s="13" t="s">
        <v>690</v>
      </c>
      <c r="B51" s="13" t="s">
        <v>1871</v>
      </c>
      <c r="C51" s="13">
        <v>1995</v>
      </c>
      <c r="D51" s="13">
        <v>1964</v>
      </c>
      <c r="E51" s="13">
        <v>1988</v>
      </c>
      <c r="F51" s="3" t="s">
        <v>689</v>
      </c>
      <c r="G51" s="29" t="str">
        <f>VLOOKUP(F51,AddInfo!$A:$F,5,FALSE)</f>
        <v>1_clear</v>
      </c>
      <c r="H51" s="29" t="str">
        <f>VLOOKUP(F51,AddInfo!$A:$F,3,FALSE)</f>
        <v>Predictor</v>
      </c>
      <c r="I51" s="29" t="str">
        <f>VLOOKUP(F51,BasicInfo!$A:$G,7,FALSE)</f>
        <v>t=6 in event study</v>
      </c>
    </row>
    <row r="52" spans="1:9" ht="15.75" x14ac:dyDescent="0.25">
      <c r="A52" s="13" t="s">
        <v>686</v>
      </c>
      <c r="B52" s="13" t="s">
        <v>1870</v>
      </c>
      <c r="C52" s="13">
        <v>1995</v>
      </c>
      <c r="D52" s="13">
        <v>1964</v>
      </c>
      <c r="E52" s="13">
        <v>1988</v>
      </c>
      <c r="F52" s="29" t="s">
        <v>684</v>
      </c>
      <c r="G52" s="29" t="str">
        <f>VLOOKUP(F52,AddInfo!$A:$F,5,FALSE)</f>
        <v>1_clear</v>
      </c>
      <c r="H52" s="29" t="str">
        <f>VLOOKUP(F52,AddInfo!$A:$F,3,FALSE)</f>
        <v>Predictor</v>
      </c>
      <c r="I52" s="29" t="str">
        <f>VLOOKUP(F52,BasicInfo!$A:$G,7,FALSE)</f>
        <v>t=3.4 in event study</v>
      </c>
    </row>
    <row r="53" spans="1:9" ht="15.75" x14ac:dyDescent="0.25">
      <c r="A53" s="13" t="s">
        <v>694</v>
      </c>
      <c r="B53" s="13" t="s">
        <v>692</v>
      </c>
      <c r="C53" s="13">
        <v>2005</v>
      </c>
      <c r="D53" s="13">
        <v>1978</v>
      </c>
      <c r="E53" s="13">
        <v>2001</v>
      </c>
      <c r="F53" t="s">
        <v>666</v>
      </c>
      <c r="G53" s="29" t="str">
        <f>VLOOKUP(F53,AddInfo!$A:$F,5,FALSE)</f>
        <v>1_clear</v>
      </c>
      <c r="H53" s="29" t="str">
        <f>VLOOKUP(F53,AddInfo!$A:$F,3,FALSE)</f>
        <v>Predictor</v>
      </c>
      <c r="I53" s="29" t="str">
        <f>VLOOKUP(F53,BasicInfo!$A:$G,7,FALSE)</f>
        <v>t=9 in port sort nonstandard data lag</v>
      </c>
    </row>
    <row r="54" spans="1:9" ht="15.75" x14ac:dyDescent="0.25">
      <c r="A54" s="13" t="s">
        <v>724</v>
      </c>
      <c r="B54" s="13" t="s">
        <v>714</v>
      </c>
      <c r="C54" s="13">
        <v>2012</v>
      </c>
      <c r="D54" s="13">
        <v>1926</v>
      </c>
      <c r="E54" s="13">
        <v>2010</v>
      </c>
      <c r="F54" t="s">
        <v>722</v>
      </c>
      <c r="G54" s="29" t="str">
        <f>VLOOKUP(F54,AddInfo!$A:$F,5,FALSE)</f>
        <v>1_clear</v>
      </c>
      <c r="H54" s="29" t="str">
        <f>VLOOKUP(F54,AddInfo!$A:$F,3,FALSE)</f>
        <v>Predictor</v>
      </c>
      <c r="I54" s="29" t="str">
        <f>VLOOKUP(F54,BasicInfo!$A:$G,7,FALSE)</f>
        <v>Tab2 t-stat 5.79</v>
      </c>
    </row>
    <row r="55" spans="1:9" ht="15.75" x14ac:dyDescent="0.25">
      <c r="A55" s="13" t="s">
        <v>719</v>
      </c>
      <c r="B55" s="13" t="s">
        <v>714</v>
      </c>
      <c r="C55" s="13">
        <v>2010</v>
      </c>
      <c r="D55" s="13">
        <v>1963</v>
      </c>
      <c r="E55" s="13">
        <v>2008</v>
      </c>
      <c r="F55" s="29" t="s">
        <v>718</v>
      </c>
      <c r="G55" s="29" t="str">
        <f>VLOOKUP(F55,AddInfo!$A:$F,5,FALSE)</f>
        <v>1_clear</v>
      </c>
      <c r="H55" s="29" t="str">
        <f>VLOOKUP(F55,AddInfo!$A:$F,3,FALSE)</f>
        <v>Predictor</v>
      </c>
      <c r="I55" s="29" t="str">
        <f>VLOOKUP(F55,BasicInfo!$A:$G,7,FALSE)</f>
        <v>t=3.38 in port sort</v>
      </c>
    </row>
    <row r="56" spans="1:9" ht="15.75" x14ac:dyDescent="0.25">
      <c r="A56" s="13" t="s">
        <v>716</v>
      </c>
      <c r="B56" s="13" t="s">
        <v>1880</v>
      </c>
      <c r="C56" s="13">
        <v>2013</v>
      </c>
      <c r="D56" s="13">
        <v>1962</v>
      </c>
      <c r="E56" s="13">
        <v>2010</v>
      </c>
      <c r="F56" t="s">
        <v>713</v>
      </c>
      <c r="G56" s="29" t="str">
        <f>VLOOKUP(F56,AddInfo!$A:$F,5,FALSE)</f>
        <v>1_clear</v>
      </c>
      <c r="H56" s="29" t="str">
        <f>VLOOKUP(F56,AddInfo!$A:$F,3,FALSE)</f>
        <v>Predictor</v>
      </c>
      <c r="I56" s="29" t="str">
        <f>VLOOKUP(F56,BasicInfo!$A:$G,7,FALSE)</f>
        <v>t=2.5 in VW LS quint</v>
      </c>
    </row>
    <row r="57" spans="1:9" ht="15.75" x14ac:dyDescent="0.25">
      <c r="A57" s="13" t="s">
        <v>766</v>
      </c>
      <c r="B57" s="13" t="s">
        <v>1233</v>
      </c>
      <c r="C57" s="13">
        <v>2007</v>
      </c>
      <c r="D57" s="13">
        <v>1961</v>
      </c>
      <c r="E57" s="13">
        <v>2001</v>
      </c>
      <c r="F57" s="29" t="s">
        <v>764</v>
      </c>
      <c r="G57" s="29" t="str">
        <f>VLOOKUP(F57,AddInfo!$A:$F,5,FALSE)</f>
        <v>1_clear</v>
      </c>
      <c r="H57" s="29" t="str">
        <f>VLOOKUP(F57,AddInfo!$A:$F,3,FALSE)</f>
        <v>Predictor</v>
      </c>
      <c r="I57" s="29" t="str">
        <f>VLOOKUP(F57,BasicInfo!$A:$G,7,FALSE)</f>
        <v>t=3.0 in double sort</v>
      </c>
    </row>
    <row r="58" spans="1:9" ht="15.75" x14ac:dyDescent="0.25">
      <c r="A58" s="13" t="s">
        <v>763</v>
      </c>
      <c r="B58" s="13" t="s">
        <v>1884</v>
      </c>
      <c r="C58" s="13">
        <v>2007</v>
      </c>
      <c r="D58" s="13">
        <v>1961</v>
      </c>
      <c r="E58" s="13">
        <v>2002</v>
      </c>
      <c r="F58" s="29" t="s">
        <v>760</v>
      </c>
      <c r="G58" s="29" t="str">
        <f>VLOOKUP(F58,AddInfo!$A:$F,5,FALSE)</f>
        <v>1_clear</v>
      </c>
      <c r="H58" s="29" t="str">
        <f>VLOOKUP(F58,AddInfo!$A:$F,3,FALSE)</f>
        <v>Predictor</v>
      </c>
      <c r="I58" s="29" t="str">
        <f>VLOOKUP(F58,BasicInfo!$A:$G,7,FALSE)</f>
        <v>t=4.1 in univariate reg</v>
      </c>
    </row>
    <row r="59" spans="1:9" ht="15.75" x14ac:dyDescent="0.25">
      <c r="A59" s="13" t="s">
        <v>774</v>
      </c>
      <c r="B59" s="13" t="s">
        <v>772</v>
      </c>
      <c r="C59" s="13">
        <v>2000</v>
      </c>
      <c r="D59" s="13">
        <v>1976</v>
      </c>
      <c r="E59" s="13">
        <v>1996</v>
      </c>
      <c r="F59" t="s">
        <v>771</v>
      </c>
      <c r="G59" s="29" t="str">
        <f>VLOOKUP(F59,AddInfo!$A:$F,5,FALSE)</f>
        <v>1_clear</v>
      </c>
      <c r="H59" s="29" t="str">
        <f>VLOOKUP(F59,AddInfo!$A:$F,3,FALSE)</f>
        <v>Predictor</v>
      </c>
      <c r="I59" s="29" t="str">
        <f>VLOOKUP(F59,BasicInfo!$A:$G,7,FALSE)</f>
        <v>t=5.59 in port sort nonstandard data lag</v>
      </c>
    </row>
    <row r="60" spans="1:9" ht="15.75" x14ac:dyDescent="0.25">
      <c r="A60" s="13" t="s">
        <v>780</v>
      </c>
      <c r="B60" s="13" t="s">
        <v>778</v>
      </c>
      <c r="C60" s="13">
        <v>2008</v>
      </c>
      <c r="D60" s="13">
        <v>1970</v>
      </c>
      <c r="E60" s="13">
        <v>2003</v>
      </c>
      <c r="F60" t="s">
        <v>777</v>
      </c>
      <c r="G60" s="29" t="str">
        <f>VLOOKUP(F60,AddInfo!$A:$F,5,FALSE)</f>
        <v>1_clear</v>
      </c>
      <c r="H60" s="29" t="str">
        <f>VLOOKUP(F60,AddInfo!$A:$F,3,FALSE)</f>
        <v>Predictor</v>
      </c>
      <c r="I60" s="29" t="str">
        <f>VLOOKUP(F60,BasicInfo!$A:$G,7,FALSE)</f>
        <v>t=7.08 in univariate reg</v>
      </c>
    </row>
    <row r="61" spans="1:9" ht="15.75" x14ac:dyDescent="0.25">
      <c r="A61" s="13" t="s">
        <v>817</v>
      </c>
      <c r="B61" s="13" t="s">
        <v>812</v>
      </c>
      <c r="C61" s="13">
        <v>1991</v>
      </c>
      <c r="D61" s="13">
        <v>1975</v>
      </c>
      <c r="E61" s="13">
        <v>1984</v>
      </c>
      <c r="F61" t="s">
        <v>815</v>
      </c>
      <c r="G61" s="29" t="str">
        <f>VLOOKUP(F61,AddInfo!$A:$F,5,FALSE)</f>
        <v>1_clear</v>
      </c>
      <c r="H61" s="29" t="str">
        <f>VLOOKUP(F61,AddInfo!$A:$F,3,FALSE)</f>
        <v>Predictor</v>
      </c>
      <c r="I61" s="29" t="str">
        <f>VLOOKUP(F61,BasicInfo!$A:$G,7,FALSE)</f>
        <v>t=4 in event study</v>
      </c>
    </row>
    <row r="62" spans="1:9" ht="15.75" x14ac:dyDescent="0.25">
      <c r="A62" s="13" t="s">
        <v>823</v>
      </c>
      <c r="B62" s="13" t="s">
        <v>1860</v>
      </c>
      <c r="C62" s="13">
        <v>1996</v>
      </c>
      <c r="D62" s="13">
        <v>1962</v>
      </c>
      <c r="E62" s="13">
        <v>1991</v>
      </c>
      <c r="F62" t="s">
        <v>823</v>
      </c>
      <c r="G62" s="29" t="str">
        <f>VLOOKUP(F62,AddInfo!$A:$F,5,FALSE)</f>
        <v>1_clear</v>
      </c>
      <c r="H62" s="29" t="str">
        <f>VLOOKUP(F62,AddInfo!$A:$F,3,FALSE)</f>
        <v>Predictor</v>
      </c>
      <c r="I62" s="29" t="str">
        <f>VLOOKUP(F62,BasicInfo!$A:$G,7,FALSE)</f>
        <v>t &gt; 4 in port sort CAPM alpha 12 month holding</v>
      </c>
    </row>
    <row r="63" spans="1:9" ht="15.75" x14ac:dyDescent="0.25">
      <c r="A63" s="13" t="s">
        <v>832</v>
      </c>
      <c r="B63" s="13" t="s">
        <v>828</v>
      </c>
      <c r="C63" s="13">
        <v>2008</v>
      </c>
      <c r="D63" s="13">
        <v>1984</v>
      </c>
      <c r="E63" s="13">
        <v>2002</v>
      </c>
      <c r="F63" s="3" t="s">
        <v>831</v>
      </c>
      <c r="G63" s="29" t="str">
        <f>VLOOKUP(F63,AddInfo!$A:$F,5,FALSE)</f>
        <v>1_clear</v>
      </c>
      <c r="H63" s="29" t="str">
        <f>VLOOKUP(F63,AddInfo!$A:$F,3,FALSE)</f>
        <v>Predictor</v>
      </c>
      <c r="I63" s="29" t="str">
        <f>VLOOKUP(F63,BasicInfo!$A:$G,7,FALSE)</f>
        <v>t=5 in mv reg</v>
      </c>
    </row>
    <row r="64" spans="1:9" ht="15.75" x14ac:dyDescent="0.25">
      <c r="A64" s="13" t="s">
        <v>847</v>
      </c>
      <c r="B64" s="13" t="s">
        <v>828</v>
      </c>
      <c r="C64" s="13">
        <v>2008</v>
      </c>
      <c r="D64" s="13">
        <v>1984</v>
      </c>
      <c r="E64" s="13">
        <v>2002</v>
      </c>
      <c r="F64" t="s">
        <v>846</v>
      </c>
      <c r="G64" s="29" t="str">
        <f>VLOOKUP(F64,AddInfo!$A:$F,5,FALSE)</f>
        <v>1_clear</v>
      </c>
      <c r="H64" s="29" t="str">
        <f>VLOOKUP(F64,AddInfo!$A:$F,3,FALSE)</f>
        <v>Predictor</v>
      </c>
      <c r="I64" s="29" t="str">
        <f>VLOOKUP(F64,BasicInfo!$A:$G,7,FALSE)</f>
        <v>t=4.3 in mv reg</v>
      </c>
    </row>
    <row r="65" spans="1:10" ht="15.75" x14ac:dyDescent="0.25">
      <c r="A65" s="13" t="s">
        <v>839</v>
      </c>
      <c r="B65" s="13" t="s">
        <v>828</v>
      </c>
      <c r="C65" s="13">
        <v>2008</v>
      </c>
      <c r="D65" s="13">
        <v>1984</v>
      </c>
      <c r="E65" s="13">
        <v>2002</v>
      </c>
      <c r="F65" t="s">
        <v>837</v>
      </c>
      <c r="G65" s="29" t="str">
        <f>VLOOKUP(F65,AddInfo!$A:$F,5,FALSE)</f>
        <v>1_clear</v>
      </c>
      <c r="H65" s="29" t="str">
        <f>VLOOKUP(F65,AddInfo!$A:$F,3,FALSE)</f>
        <v>Predictor</v>
      </c>
      <c r="I65" s="29" t="str">
        <f>VLOOKUP(F65,BasicInfo!$A:$G,7,FALSE)</f>
        <v>t=4.6 in mv reg</v>
      </c>
    </row>
    <row r="66" spans="1:10" ht="15.75" x14ac:dyDescent="0.25">
      <c r="A66" s="13" t="s">
        <v>858</v>
      </c>
      <c r="B66" s="13" t="s">
        <v>1881</v>
      </c>
      <c r="C66" s="13">
        <v>2002</v>
      </c>
      <c r="D66" s="13">
        <v>1970</v>
      </c>
      <c r="E66" s="13">
        <v>1997</v>
      </c>
      <c r="F66" s="29" t="s">
        <v>855</v>
      </c>
      <c r="G66" s="29" t="str">
        <f>VLOOKUP(F66,AddInfo!$A:$F,5,FALSE)</f>
        <v>1_clear</v>
      </c>
      <c r="H66" s="29" t="str">
        <f>VLOOKUP(F66,AddInfo!$A:$F,3,FALSE)</f>
        <v>Predictor</v>
      </c>
      <c r="I66" s="29" t="str">
        <f>VLOOKUP(F66,BasicInfo!$A:$G,7,FALSE)</f>
        <v>t&gt;2.6 in port sort</v>
      </c>
    </row>
    <row r="67" spans="1:10" ht="15.75" x14ac:dyDescent="0.25">
      <c r="A67" s="13" t="s">
        <v>863</v>
      </c>
      <c r="B67" s="13" t="s">
        <v>1265</v>
      </c>
      <c r="C67" s="13">
        <v>2004</v>
      </c>
      <c r="D67" s="13">
        <v>1973</v>
      </c>
      <c r="E67" s="13">
        <v>1996</v>
      </c>
      <c r="F67" t="s">
        <v>863</v>
      </c>
      <c r="G67" s="29" t="str">
        <f>VLOOKUP(F67,AddInfo!$A:$F,5,FALSE)</f>
        <v>1_clear</v>
      </c>
      <c r="H67" s="29" t="str">
        <f>VLOOKUP(F67,AddInfo!$A:$F,3,FALSE)</f>
        <v>Predictor</v>
      </c>
      <c r="I67" s="29" t="str">
        <f>VLOOKUP(F67,BasicInfo!$A:$G,7,FALSE)</f>
        <v>t=2.86 in VW port sort</v>
      </c>
    </row>
    <row r="68" spans="1:10" ht="15.75" x14ac:dyDescent="0.25">
      <c r="A68" s="13" t="s">
        <v>912</v>
      </c>
      <c r="B68" s="13" t="s">
        <v>910</v>
      </c>
      <c r="C68" s="13">
        <v>2994</v>
      </c>
      <c r="D68" s="13">
        <v>1983</v>
      </c>
      <c r="E68" s="13">
        <v>2001</v>
      </c>
      <c r="F68" t="s">
        <v>909</v>
      </c>
      <c r="G68" s="29" t="str">
        <f>VLOOKUP(F68,AddInfo!$A:$F,5,FALSE)</f>
        <v>1_clear</v>
      </c>
      <c r="H68" s="29" t="str">
        <f>VLOOKUP(F68,AddInfo!$A:$F,3,FALSE)</f>
        <v>Predictor</v>
      </c>
      <c r="I68" s="29" t="str">
        <f>VLOOKUP(F68,BasicInfo!$A:$G,7,FALSE)</f>
        <v>t = 7.21 in long portfolio</v>
      </c>
    </row>
    <row r="69" spans="1:10" ht="15.75" x14ac:dyDescent="0.25">
      <c r="A69" s="13" t="s">
        <v>79</v>
      </c>
      <c r="B69" s="13"/>
      <c r="C69" s="13">
        <v>2002</v>
      </c>
      <c r="D69" s="13">
        <v>1964</v>
      </c>
      <c r="E69" s="13">
        <v>1997</v>
      </c>
      <c r="F69" t="s">
        <v>75</v>
      </c>
      <c r="G69" s="29" t="str">
        <f>VLOOKUP(F69,AddInfo!$A:$F,5,FALSE)</f>
        <v>1_clear</v>
      </c>
      <c r="H69" s="29" t="str">
        <f>VLOOKUP(F69,AddInfo!$A:$F,3,FALSE)</f>
        <v>Predictor</v>
      </c>
      <c r="I69" s="29" t="str">
        <f>VLOOKUP(F69,BasicInfo!$A:$G,7,FALSE)</f>
        <v>t=6.6 in univariate reg</v>
      </c>
    </row>
    <row r="70" spans="1:10" ht="15.75" x14ac:dyDescent="0.25">
      <c r="A70" s="13" t="s">
        <v>43</v>
      </c>
      <c r="B70" s="13" t="s">
        <v>1908</v>
      </c>
      <c r="C70" s="13">
        <v>1998</v>
      </c>
      <c r="D70" s="13">
        <v>1974</v>
      </c>
      <c r="E70" s="13">
        <v>1988</v>
      </c>
      <c r="F70" s="29" t="s">
        <v>41</v>
      </c>
      <c r="G70" s="29" t="str">
        <f>VLOOKUP(F70,AddInfo!$A:$F,5,FALSE)</f>
        <v>2_likely</v>
      </c>
      <c r="H70" s="29" t="str">
        <f>VLOOKUP(F70,AddInfo!$A:$F,3,FALSE)</f>
        <v>Predictor</v>
      </c>
      <c r="I70" s="29" t="str">
        <f>VLOOKUP(F70,BasicInfo!$A:$G,7,FALSE)</f>
        <v>t=2.4 in mv reg</v>
      </c>
      <c r="J70" s="29"/>
    </row>
    <row r="71" spans="1:10" ht="15.75" x14ac:dyDescent="0.25">
      <c r="A71" s="13" t="s">
        <v>50</v>
      </c>
      <c r="B71" s="13" t="s">
        <v>1908</v>
      </c>
      <c r="C71" s="13">
        <v>1998</v>
      </c>
      <c r="D71" s="13">
        <v>1974</v>
      </c>
      <c r="E71" s="13">
        <v>1988</v>
      </c>
      <c r="F71" t="s">
        <v>48</v>
      </c>
      <c r="G71" s="29" t="str">
        <f>VLOOKUP(F71,AddInfo!$A:$F,5,FALSE)</f>
        <v>2_likely</v>
      </c>
      <c r="H71" s="29" t="str">
        <f>VLOOKUP(F71,AddInfo!$A:$F,3,FALSE)</f>
        <v>Predictor</v>
      </c>
      <c r="I71" s="29" t="str">
        <f>VLOOKUP(F71,BasicInfo!$A:$G,7,FALSE)</f>
        <v>t=2.1 in mv reg</v>
      </c>
    </row>
    <row r="72" spans="1:10" ht="15.75" x14ac:dyDescent="0.25">
      <c r="A72" s="13" t="s">
        <v>84</v>
      </c>
      <c r="B72" s="13" t="s">
        <v>82</v>
      </c>
      <c r="C72" s="13">
        <v>1986</v>
      </c>
      <c r="D72" s="13">
        <v>1961</v>
      </c>
      <c r="E72" s="13">
        <v>1980</v>
      </c>
      <c r="F72" t="s">
        <v>81</v>
      </c>
      <c r="G72" s="29" t="str">
        <f>VLOOKUP(F72,AddInfo!$A:$F,5,FALSE)</f>
        <v>2_likely</v>
      </c>
      <c r="H72" s="29" t="str">
        <f>VLOOKUP(F72,AddInfo!$A:$F,3,FALSE)</f>
        <v>Predictor</v>
      </c>
      <c r="I72" s="29" t="str">
        <f>VLOOKUP(F72,BasicInfo!$A:$G,7,FALSE)</f>
        <v>strong port sorts but no LS special data</v>
      </c>
    </row>
    <row r="73" spans="1:10" ht="15.75" x14ac:dyDescent="0.25">
      <c r="A73" s="13" t="s">
        <v>144</v>
      </c>
      <c r="B73" s="13" t="s">
        <v>1901</v>
      </c>
      <c r="C73" s="13">
        <v>1996</v>
      </c>
      <c r="D73" s="13">
        <v>1979</v>
      </c>
      <c r="E73" s="13">
        <v>1991</v>
      </c>
      <c r="F73" t="s">
        <v>140</v>
      </c>
      <c r="G73" s="29" t="str">
        <f>VLOOKUP(F73,AddInfo!$A:$F,5,FALSE)</f>
        <v>2_likely</v>
      </c>
      <c r="H73" s="29" t="str">
        <f>VLOOKUP(F73,AddInfo!$A:$F,3,FALSE)</f>
        <v>Predictor</v>
      </c>
      <c r="I73" s="29" t="str">
        <f>VLOOKUP(F73,BasicInfo!$A:$G,7,FALSE)</f>
        <v>t=2.5 in mv reg</v>
      </c>
    </row>
    <row r="74" spans="1:10" ht="15.75" x14ac:dyDescent="0.25">
      <c r="A74" s="13" t="s">
        <v>157</v>
      </c>
      <c r="B74" s="13" t="s">
        <v>150</v>
      </c>
      <c r="C74" s="13">
        <v>2001</v>
      </c>
      <c r="D74" s="13">
        <v>1964</v>
      </c>
      <c r="E74" s="13">
        <v>1971</v>
      </c>
      <c r="F74" s="3" t="s">
        <v>4951</v>
      </c>
      <c r="G74" s="29" t="str">
        <f>VLOOKUP(F74,AddInfo!$A:$F,5,FALSE)</f>
        <v>2_likely</v>
      </c>
      <c r="H74" s="29" t="str">
        <f>VLOOKUP(F74,AddInfo!$A:$F,3,FALSE)</f>
        <v>Predictor</v>
      </c>
      <c r="I74" s="29" t="str">
        <f>VLOOKUP(F74,BasicInfo!$A:$G,7,FALSE)</f>
        <v>t&gt;8 in 3-day event study</v>
      </c>
      <c r="J74" t="s">
        <v>5319</v>
      </c>
    </row>
    <row r="75" spans="1:10" ht="15.75" x14ac:dyDescent="0.25">
      <c r="A75" s="13" t="s">
        <v>160</v>
      </c>
      <c r="B75" s="13" t="s">
        <v>150</v>
      </c>
      <c r="C75" s="13">
        <v>2001</v>
      </c>
      <c r="D75" s="13">
        <v>1985</v>
      </c>
      <c r="E75" s="13">
        <v>1996</v>
      </c>
      <c r="F75" s="3" t="s">
        <v>4952</v>
      </c>
      <c r="G75" s="29" t="str">
        <f>VLOOKUP(F75,AddInfo!$A:$F,5,FALSE)</f>
        <v>2_likely</v>
      </c>
      <c r="H75" s="29" t="str">
        <f>VLOOKUP(F75,AddInfo!$A:$F,3,FALSE)</f>
        <v>Predictor</v>
      </c>
      <c r="I75" s="29" t="str">
        <f>VLOOKUP(F75,BasicInfo!$A:$G,7,FALSE)</f>
        <v>t&gt;8 in 3-day event study</v>
      </c>
      <c r="J75" t="s">
        <v>5319</v>
      </c>
    </row>
    <row r="76" spans="1:10" ht="15.75" x14ac:dyDescent="0.25">
      <c r="A76" s="13" t="s">
        <v>163</v>
      </c>
      <c r="B76" s="13" t="s">
        <v>1877</v>
      </c>
      <c r="C76" s="13">
        <v>1984</v>
      </c>
      <c r="D76" s="13">
        <v>1931</v>
      </c>
      <c r="E76" s="13">
        <v>1982</v>
      </c>
      <c r="F76" t="s">
        <v>161</v>
      </c>
      <c r="G76" s="29" t="str">
        <f>VLOOKUP(F76,AddInfo!$A:$F,5,FALSE)</f>
        <v>2_likely</v>
      </c>
      <c r="H76" s="29" t="str">
        <f>VLOOKUP(F76,AddInfo!$A:$F,3,FALSE)</f>
        <v>Predictor</v>
      </c>
      <c r="I76" s="29" t="str">
        <f>VLOOKUP(F76,BasicInfo!$A:$G,7,FALSE)</f>
        <v>t=2.5 in reg nonstandard data</v>
      </c>
    </row>
    <row r="77" spans="1:10" ht="15.75" x14ac:dyDescent="0.25">
      <c r="A77" s="13" t="s">
        <v>258</v>
      </c>
      <c r="B77" s="13" t="s">
        <v>1861</v>
      </c>
      <c r="C77" s="13">
        <v>2001</v>
      </c>
      <c r="D77" s="13">
        <v>1975</v>
      </c>
      <c r="E77" s="13">
        <v>1996</v>
      </c>
      <c r="F77" s="29" t="s">
        <v>255</v>
      </c>
      <c r="G77" s="29" t="str">
        <f>VLOOKUP(F77,AddInfo!$A:$F,5,FALSE)</f>
        <v>2_likely</v>
      </c>
      <c r="H77" s="29" t="str">
        <f>VLOOKUP(F77,AddInfo!$A:$F,3,FALSE)</f>
        <v>Predictor</v>
      </c>
      <c r="I77" s="29" t="str">
        <f>VLOOKUP(F77,BasicInfo!$A:$G,7,FALSE)</f>
        <v xml:space="preserve">53 bps spread but no t-stat </v>
      </c>
    </row>
    <row r="78" spans="1:10" ht="15.75" x14ac:dyDescent="0.25">
      <c r="A78" s="13" t="s">
        <v>310</v>
      </c>
      <c r="B78" s="13" t="s">
        <v>1905</v>
      </c>
      <c r="C78" s="13">
        <v>1993</v>
      </c>
      <c r="D78" s="13">
        <v>1965</v>
      </c>
      <c r="E78" s="13">
        <v>1988</v>
      </c>
      <c r="F78" t="s">
        <v>308</v>
      </c>
      <c r="G78" s="29" t="str">
        <f>VLOOKUP(F78,AddInfo!$A:$F,5,FALSE)</f>
        <v>2_likely</v>
      </c>
      <c r="H78" s="29" t="str">
        <f>VLOOKUP(F78,AddInfo!$A:$F,3,FALSE)</f>
        <v>Predictor</v>
      </c>
      <c r="I78" s="29" t="str">
        <f>VLOOKUP(F78,BasicInfo!$A:$G,7,FALSE)</f>
        <v>t=2.3 in event study</v>
      </c>
    </row>
    <row r="79" spans="1:10" ht="15.75" x14ac:dyDescent="0.25">
      <c r="A79" s="13" t="s">
        <v>346</v>
      </c>
      <c r="B79" s="13" t="s">
        <v>344</v>
      </c>
      <c r="C79" s="13">
        <v>2001</v>
      </c>
      <c r="D79" s="13">
        <v>1962</v>
      </c>
      <c r="E79" s="13">
        <v>1993</v>
      </c>
      <c r="F79" t="s">
        <v>343</v>
      </c>
      <c r="G79" s="29" t="str">
        <f>VLOOKUP(F79,AddInfo!$A:$F,5,FALSE)</f>
        <v>2_likely</v>
      </c>
      <c r="H79" s="29" t="str">
        <f>VLOOKUP(F79,AddInfo!$A:$F,3,FALSE)</f>
        <v>Predictor</v>
      </c>
      <c r="I79" s="29" t="str">
        <f>VLOOKUP(F79,BasicInfo!$A:$G,7,FALSE)</f>
        <v>35 bps spread in port sort</v>
      </c>
    </row>
    <row r="80" spans="1:10" ht="15.75" x14ac:dyDescent="0.25">
      <c r="A80" s="13" t="s">
        <v>407</v>
      </c>
      <c r="B80" s="13" t="s">
        <v>405</v>
      </c>
      <c r="C80" s="13">
        <v>2003</v>
      </c>
      <c r="D80" s="13">
        <v>1964</v>
      </c>
      <c r="E80" s="13">
        <v>1993</v>
      </c>
      <c r="F80" t="s">
        <v>404</v>
      </c>
      <c r="G80" s="29" t="str">
        <f>VLOOKUP(F80,AddInfo!$A:$F,5,FALSE)</f>
        <v>2_likely</v>
      </c>
      <c r="H80" s="29" t="str">
        <f>VLOOKUP(F80,AddInfo!$A:$F,3,FALSE)</f>
        <v>Predictor</v>
      </c>
      <c r="I80" s="29" t="str">
        <f>VLOOKUP(F80,BasicInfo!$A:$G,7,FALSE)</f>
        <v>61 bps spread in long-short</v>
      </c>
    </row>
    <row r="81" spans="1:10" ht="15.75" x14ac:dyDescent="0.25">
      <c r="A81" s="13" t="s">
        <v>428</v>
      </c>
      <c r="B81" s="13" t="s">
        <v>429</v>
      </c>
      <c r="C81" s="13">
        <v>1973</v>
      </c>
      <c r="D81" s="13">
        <v>1926</v>
      </c>
      <c r="E81" s="13">
        <v>1968</v>
      </c>
      <c r="F81" t="s">
        <v>428</v>
      </c>
      <c r="G81" s="29" t="str">
        <f>VLOOKUP(F81,AddInfo!$A:$F,5,FALSE)</f>
        <v>2_likely</v>
      </c>
      <c r="H81" s="29" t="str">
        <f>VLOOKUP(F81,AddInfo!$A:$F,3,FALSE)</f>
        <v>Predictor</v>
      </c>
      <c r="I81" s="29" t="str">
        <f>VLOOKUP(F81,BasicInfo!$A:$G,7,FALSE)</f>
        <v xml:space="preserve">t=2.6 univar reg </v>
      </c>
    </row>
    <row r="82" spans="1:10" ht="15.75" x14ac:dyDescent="0.25">
      <c r="A82" s="13" t="s">
        <v>476</v>
      </c>
      <c r="B82" s="13" t="s">
        <v>1862</v>
      </c>
      <c r="C82" s="13">
        <v>1998</v>
      </c>
      <c r="D82" s="13">
        <v>1975</v>
      </c>
      <c r="E82" s="13">
        <v>1993</v>
      </c>
      <c r="F82" t="s">
        <v>475</v>
      </c>
      <c r="G82" s="29" t="str">
        <f>VLOOKUP(F82,AddInfo!$A:$F,5,FALSE)</f>
        <v>2_likely</v>
      </c>
      <c r="H82" s="29" t="str">
        <f>VLOOKUP(F82,AddInfo!$A:$F,3,FALSE)</f>
        <v>Predictor</v>
      </c>
      <c r="I82" s="29" t="str">
        <f>VLOOKUP(F82,BasicInfo!$A:$G,7,FALSE)</f>
        <v>p&lt;0.01 in port sort but nonstandard stats</v>
      </c>
    </row>
    <row r="83" spans="1:10" ht="15.75" x14ac:dyDescent="0.25">
      <c r="A83" s="13" t="s">
        <v>480</v>
      </c>
      <c r="B83" s="13" t="s">
        <v>479</v>
      </c>
      <c r="C83" s="13">
        <v>2006</v>
      </c>
      <c r="D83" s="13">
        <v>1980</v>
      </c>
      <c r="E83" s="13">
        <v>2002</v>
      </c>
      <c r="F83" t="s">
        <v>478</v>
      </c>
      <c r="G83" s="29" t="str">
        <f>VLOOKUP(F83,AddInfo!$A:$F,5,FALSE)</f>
        <v>2_likely</v>
      </c>
      <c r="H83" s="29" t="str">
        <f>VLOOKUP(F83,AddInfo!$A:$F,3,FALSE)</f>
        <v>Predictor</v>
      </c>
      <c r="I83" s="29" t="str">
        <f>VLOOKUP(F83,BasicInfo!$A:$G,7,FALSE)</f>
        <v>49 bps long-short</v>
      </c>
    </row>
    <row r="84" spans="1:10" ht="15.75" x14ac:dyDescent="0.25">
      <c r="A84" s="13" t="s">
        <v>487</v>
      </c>
      <c r="B84" s="13" t="s">
        <v>485</v>
      </c>
      <c r="C84" s="13">
        <v>2004</v>
      </c>
      <c r="D84" s="13">
        <v>1963</v>
      </c>
      <c r="E84" s="13">
        <v>2001</v>
      </c>
      <c r="F84" t="s">
        <v>484</v>
      </c>
      <c r="G84" s="29" t="str">
        <f>VLOOKUP(F84,AddInfo!$A:$F,5,FALSE)</f>
        <v>2_likely</v>
      </c>
      <c r="H84" s="29" t="str">
        <f>VLOOKUP(F84,AddInfo!$A:$F,3,FALSE)</f>
        <v>Predictor</v>
      </c>
      <c r="I84" s="29" t="str">
        <f>VLOOKUP(F84,BasicInfo!$A:$G,7,FALSE)</f>
        <v>t=2.0 in long-short</v>
      </c>
    </row>
    <row r="85" spans="1:10" ht="15.75" x14ac:dyDescent="0.25">
      <c r="A85" s="13" t="s">
        <v>524</v>
      </c>
      <c r="B85" s="13" t="s">
        <v>525</v>
      </c>
      <c r="C85" s="13">
        <v>2000</v>
      </c>
      <c r="D85" s="13">
        <v>1963</v>
      </c>
      <c r="E85" s="13">
        <v>1993</v>
      </c>
      <c r="F85" t="s">
        <v>524</v>
      </c>
      <c r="G85" s="29" t="str">
        <f>VLOOKUP(F85,AddInfo!$A:$F,5,FALSE)</f>
        <v>2_likely</v>
      </c>
      <c r="H85" s="29" t="str">
        <f>VLOOKUP(F85,AddInfo!$A:$F,3,FALSE)</f>
        <v>Predictor</v>
      </c>
      <c r="I85" s="29" t="str">
        <f>VLOOKUP(F85,BasicInfo!$A:$G,7,FALSE)</f>
        <v>p-val&lt;0.05 in long-short</v>
      </c>
    </row>
    <row r="86" spans="1:10" ht="15.75" x14ac:dyDescent="0.25">
      <c r="A86" s="13" t="s">
        <v>533</v>
      </c>
      <c r="B86" s="13" t="s">
        <v>1865</v>
      </c>
      <c r="C86" s="13">
        <v>1996</v>
      </c>
      <c r="D86" s="13">
        <v>1979</v>
      </c>
      <c r="E86" s="13">
        <v>1993</v>
      </c>
      <c r="F86" t="s">
        <v>531</v>
      </c>
      <c r="G86" s="29" t="str">
        <f>VLOOKUP(F86,AddInfo!$A:$F,5,FALSE)</f>
        <v>2_likely</v>
      </c>
      <c r="H86" s="29" t="str">
        <f>VLOOKUP(F86,AddInfo!$A:$F,3,FALSE)</f>
        <v>Predictor</v>
      </c>
      <c r="I86" s="29" t="str">
        <f>VLOOKUP(F86,BasicInfo!$A:$G,7,FALSE)</f>
        <v>t=4.5 in mv reg nonstandard</v>
      </c>
    </row>
    <row r="87" spans="1:10" ht="15.75" x14ac:dyDescent="0.25">
      <c r="A87" s="13" t="s">
        <v>536</v>
      </c>
      <c r="B87" s="13" t="s">
        <v>1865</v>
      </c>
      <c r="C87" s="13">
        <v>1996</v>
      </c>
      <c r="D87" s="13">
        <v>1979</v>
      </c>
      <c r="E87" s="13">
        <v>1993</v>
      </c>
      <c r="F87" t="s">
        <v>534</v>
      </c>
      <c r="G87" s="29" t="str">
        <f>VLOOKUP(F87,AddInfo!$A:$F,5,FALSE)</f>
        <v>2_likely</v>
      </c>
      <c r="H87" s="29" t="str">
        <f>VLOOKUP(F87,AddInfo!$A:$F,3,FALSE)</f>
        <v>Predictor</v>
      </c>
      <c r="I87" s="29" t="str">
        <f>VLOOKUP(F87,BasicInfo!$A:$G,7,FALSE)</f>
        <v>t=2.5 in mv reg nonstandard</v>
      </c>
    </row>
    <row r="88" spans="1:10" ht="15.75" x14ac:dyDescent="0.25">
      <c r="A88" s="13" t="s">
        <v>544</v>
      </c>
      <c r="B88" s="13" t="s">
        <v>1865</v>
      </c>
      <c r="C88" s="13">
        <v>1996</v>
      </c>
      <c r="D88" s="13">
        <v>1979</v>
      </c>
      <c r="E88" s="13">
        <v>1993</v>
      </c>
      <c r="F88" t="s">
        <v>542</v>
      </c>
      <c r="G88" s="29" t="str">
        <f>VLOOKUP(F88,AddInfo!$A:$F,5,FALSE)</f>
        <v>2_likely</v>
      </c>
      <c r="H88" s="29" t="str">
        <f>VLOOKUP(F88,AddInfo!$A:$F,3,FALSE)</f>
        <v>Predictor</v>
      </c>
      <c r="I88" s="29" t="str">
        <f>VLOOKUP(F88,BasicInfo!$A:$G,7,FALSE)</f>
        <v>t=4 in mv reg nonstandard</v>
      </c>
    </row>
    <row r="89" spans="1:10" ht="15.75" x14ac:dyDescent="0.25">
      <c r="A89" s="13" t="s">
        <v>541</v>
      </c>
      <c r="B89" s="13" t="s">
        <v>1865</v>
      </c>
      <c r="C89" s="13">
        <v>1996</v>
      </c>
      <c r="D89" s="13">
        <v>1979</v>
      </c>
      <c r="E89" s="13">
        <v>1993</v>
      </c>
      <c r="F89" s="29" t="s">
        <v>540</v>
      </c>
      <c r="G89" s="29" t="str">
        <f>VLOOKUP(F89,AddInfo!$A:$F,5,FALSE)</f>
        <v>2_likely</v>
      </c>
      <c r="H89" s="29" t="str">
        <f>VLOOKUP(F89,AddInfo!$A:$F,3,FALSE)</f>
        <v>Predictor</v>
      </c>
      <c r="I89" s="29" t="str">
        <f>VLOOKUP(F89,BasicInfo!$A:$G,7,FALSE)</f>
        <v>t=3 in mv reg nonstandard</v>
      </c>
    </row>
    <row r="90" spans="1:10" ht="15.75" x14ac:dyDescent="0.25">
      <c r="A90" s="13" t="s">
        <v>590</v>
      </c>
      <c r="B90" s="13" t="s">
        <v>1903</v>
      </c>
      <c r="C90" s="13">
        <v>1995</v>
      </c>
      <c r="D90" s="13">
        <v>1980</v>
      </c>
      <c r="E90" s="13">
        <v>1990</v>
      </c>
      <c r="F90" t="s">
        <v>588</v>
      </c>
      <c r="G90" s="29" t="str">
        <f>VLOOKUP(F90,AddInfo!$A:$F,5,FALSE)</f>
        <v>2_likely</v>
      </c>
      <c r="H90" s="29" t="str">
        <f>VLOOKUP(F90,AddInfo!$A:$F,3,FALSE)</f>
        <v>Predictor</v>
      </c>
      <c r="I90" s="29" t="str">
        <f>VLOOKUP(F90,BasicInfo!$A:$G,7,FALSE)</f>
        <v>t=1.85 in long - benchmark port</v>
      </c>
    </row>
    <row r="91" spans="1:10" ht="15.75" x14ac:dyDescent="0.25">
      <c r="A91" s="13" t="s">
        <v>338</v>
      </c>
      <c r="B91" s="13" t="s">
        <v>1891</v>
      </c>
      <c r="C91" s="13">
        <v>1993</v>
      </c>
      <c r="D91" s="13">
        <v>1964</v>
      </c>
      <c r="E91" s="13">
        <v>1989</v>
      </c>
      <c r="F91" s="10" t="s">
        <v>5195</v>
      </c>
      <c r="G91" s="29" t="str">
        <f>VLOOKUP(F91,AddInfo!$A:$F,5,FALSE)</f>
        <v>2_likely</v>
      </c>
      <c r="H91" s="29" t="str">
        <f>VLOOKUP(F91,AddInfo!$A:$F,3,FALSE)</f>
        <v>Predictor</v>
      </c>
      <c r="I91" s="29" t="str">
        <f>VLOOKUP(F91,BasicInfo!$A:$G,7,FALSE)</f>
        <v xml:space="preserve">large ret in similar long-short </v>
      </c>
      <c r="J91" t="s">
        <v>5194</v>
      </c>
    </row>
    <row r="92" spans="1:10" ht="15.75" x14ac:dyDescent="0.25">
      <c r="A92" s="13" t="s">
        <v>814</v>
      </c>
      <c r="B92" s="13" t="s">
        <v>812</v>
      </c>
      <c r="C92" s="13">
        <v>1991</v>
      </c>
      <c r="D92" s="13">
        <v>1975</v>
      </c>
      <c r="E92" s="13">
        <v>1984</v>
      </c>
      <c r="F92" t="s">
        <v>811</v>
      </c>
      <c r="G92" s="29" t="str">
        <f>VLOOKUP(F92,AddInfo!$A:$F,5,FALSE)</f>
        <v>2_likely</v>
      </c>
      <c r="H92" s="29" t="str">
        <f>VLOOKUP(F92,AddInfo!$A:$F,3,FALSE)</f>
        <v>Predictor</v>
      </c>
      <c r="I92" s="29" t="str">
        <f>VLOOKUP(F92,BasicInfo!$A:$G,7,FALSE)</f>
        <v>Event study, no t-stat</v>
      </c>
    </row>
    <row r="93" spans="1:10" ht="15.75" x14ac:dyDescent="0.25">
      <c r="A93" s="13" t="s">
        <v>854</v>
      </c>
      <c r="B93" s="13" t="s">
        <v>1869</v>
      </c>
      <c r="C93" s="13">
        <v>1999</v>
      </c>
      <c r="D93" s="13">
        <v>1975</v>
      </c>
      <c r="E93" s="13">
        <v>1989</v>
      </c>
      <c r="F93" t="s">
        <v>852</v>
      </c>
      <c r="G93" s="29" t="str">
        <f>VLOOKUP(F93,AddInfo!$A:$F,5,FALSE)</f>
        <v>2_likely</v>
      </c>
      <c r="H93" s="29" t="str">
        <f>VLOOKUP(F93,AddInfo!$A:$F,3,FALSE)</f>
        <v>Predictor</v>
      </c>
      <c r="I93" s="29" t="str">
        <f>VLOOKUP(F93,BasicInfo!$A:$G,7,FALSE)</f>
        <v>t = 2.19 FF3 alpha on long port</v>
      </c>
    </row>
    <row r="94" spans="1:10" ht="15.75" x14ac:dyDescent="0.25">
      <c r="A94" s="13" t="s">
        <v>707</v>
      </c>
      <c r="B94" s="13" t="s">
        <v>1872</v>
      </c>
      <c r="C94" s="13">
        <v>1998</v>
      </c>
      <c r="D94" s="13">
        <v>1963</v>
      </c>
      <c r="E94" s="13">
        <v>1994</v>
      </c>
      <c r="F94" s="3" t="s">
        <v>706</v>
      </c>
      <c r="G94" s="29" t="str">
        <f>VLOOKUP(F94,AddInfo!$A:$F,5,FALSE)</f>
        <v>indirect</v>
      </c>
      <c r="H94" s="29" t="str">
        <f>VLOOKUP(F94,AddInfo!$A:$F,3,FALSE)</f>
        <v>Placebo</v>
      </c>
      <c r="I94" s="29" t="str">
        <f>VLOOKUP(F94,BasicInfo!$A:$G,7,FALSE)</f>
        <v>mixed results, small spread</v>
      </c>
    </row>
    <row r="95" spans="1:10" ht="15.75" x14ac:dyDescent="0.25">
      <c r="A95" s="13" t="s">
        <v>829</v>
      </c>
      <c r="B95" s="13" t="s">
        <v>828</v>
      </c>
      <c r="C95" s="13">
        <v>2008</v>
      </c>
      <c r="D95" s="13">
        <v>1984</v>
      </c>
      <c r="E95" s="13">
        <v>2002</v>
      </c>
      <c r="F95" t="s">
        <v>827</v>
      </c>
      <c r="G95" s="29" t="str">
        <f>VLOOKUP(F95,AddInfo!$A:$F,5,FALSE)</f>
        <v>indirect</v>
      </c>
      <c r="H95" s="29" t="str">
        <f>VLOOKUP(F95,AddInfo!$A:$F,3,FALSE)</f>
        <v>Placebo</v>
      </c>
      <c r="I95" s="29" t="str">
        <f>VLOOKUP(F95,BasicInfo!$A:$G,7,FALSE)</f>
        <v>t=0.3 in mv reg</v>
      </c>
    </row>
    <row r="96" spans="1:10" ht="15.75" x14ac:dyDescent="0.25">
      <c r="A96" s="13" t="s">
        <v>842</v>
      </c>
      <c r="B96" s="13" t="s">
        <v>828</v>
      </c>
      <c r="C96" s="13">
        <v>2008</v>
      </c>
      <c r="D96" s="13">
        <v>1984</v>
      </c>
      <c r="E96" s="13">
        <v>2002</v>
      </c>
      <c r="F96" t="s">
        <v>841</v>
      </c>
      <c r="G96" s="29" t="str">
        <f>VLOOKUP(F96,AddInfo!$A:$F,5,FALSE)</f>
        <v>indirect</v>
      </c>
      <c r="H96" s="29" t="str">
        <f>VLOOKUP(F96,AddInfo!$A:$F,3,FALSE)</f>
        <v>Placebo</v>
      </c>
      <c r="I96" s="29" t="str">
        <f>VLOOKUP(F96,BasicInfo!$A:$G,7,FALSE)</f>
        <v>t=1 in mv reg</v>
      </c>
    </row>
    <row r="97" spans="1:9" ht="15.75" x14ac:dyDescent="0.25">
      <c r="A97" s="13" t="s">
        <v>850</v>
      </c>
      <c r="B97" s="13" t="s">
        <v>1234</v>
      </c>
      <c r="C97" s="13">
        <v>2008</v>
      </c>
      <c r="D97" s="13">
        <v>1984</v>
      </c>
      <c r="E97" s="13">
        <v>2002</v>
      </c>
      <c r="F97" t="s">
        <v>849</v>
      </c>
      <c r="G97" s="29" t="str">
        <f>VLOOKUP(F97,AddInfo!$A:$F,5,FALSE)</f>
        <v>indirect</v>
      </c>
      <c r="H97" s="29" t="str">
        <f>VLOOKUP(F97,AddInfo!$A:$F,3,FALSE)</f>
        <v>Placebo</v>
      </c>
      <c r="I97" s="29" t="str">
        <f>VLOOKUP(F97,BasicInfo!$A:$G,7,FALSE)</f>
        <v>t=0.3 in mv reg</v>
      </c>
    </row>
    <row r="98" spans="1:9" ht="15.75" x14ac:dyDescent="0.25">
      <c r="A98" s="13" t="s">
        <v>367</v>
      </c>
      <c r="B98" s="13" t="s">
        <v>1896</v>
      </c>
      <c r="C98" s="13">
        <v>1998</v>
      </c>
      <c r="D98" s="13">
        <v>1981</v>
      </c>
      <c r="E98" s="13">
        <v>1995</v>
      </c>
      <c r="F98" t="s">
        <v>365</v>
      </c>
      <c r="G98" s="29" t="str">
        <f>VLOOKUP(F98,AddInfo!$A:$F,5,FALSE)</f>
        <v>4_not</v>
      </c>
      <c r="H98" s="29" t="str">
        <f>VLOOKUP(F98,AddInfo!$A:$F,3,FALSE)</f>
        <v>Placebo</v>
      </c>
      <c r="I98" s="29" t="str">
        <f>VLOOKUP(F98,BasicInfo!$A:$G,7,FALSE)</f>
        <v>t=1.59 in univar reg</v>
      </c>
    </row>
  </sheetData>
  <sortState xmlns:xlrd2="http://schemas.microsoft.com/office/spreadsheetml/2017/richdata2" ref="A2:J98">
    <sortCondition ref="G2:G98"/>
    <sortCondition ref="B2:B98"/>
  </sortState>
  <conditionalFormatting sqref="F53:F57 F2:G2 F3:F51 F59:F98 G3:G98">
    <cfRule type="expression" dxfId="17" priority="2">
      <formula>$F2=""</formula>
    </cfRule>
  </conditionalFormatting>
  <conditionalFormatting sqref="F14">
    <cfRule type="expression" dxfId="16" priority="3">
      <formula>$F14=""</formula>
    </cfRule>
  </conditionalFormatting>
  <conditionalFormatting sqref="F22:F25">
    <cfRule type="expression" dxfId="15" priority="4">
      <formula>$F22=""</formula>
    </cfRule>
  </conditionalFormatting>
  <conditionalFormatting sqref="F52">
    <cfRule type="expression" dxfId="14" priority="5">
      <formula>$F52=""</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G103"/>
  <sheetViews>
    <sheetView workbookViewId="0">
      <pane xSplit="1" ySplit="1" topLeftCell="B71" activePane="bottomRight" state="frozen"/>
      <selection pane="topRight" activeCell="B1" sqref="B1"/>
      <selection pane="bottomLeft" activeCell="A2" sqref="A2"/>
      <selection pane="bottomRight" activeCell="C87" sqref="C87"/>
    </sheetView>
  </sheetViews>
  <sheetFormatPr defaultColWidth="9.140625" defaultRowHeight="15" x14ac:dyDescent="0.25"/>
  <cols>
    <col min="1" max="1" width="15.85546875" style="40" customWidth="1"/>
    <col min="2" max="2" width="48.42578125" style="40" customWidth="1"/>
    <col min="3" max="3" width="42.5703125" style="40" customWidth="1"/>
    <col min="4" max="4" width="12.5703125" style="40" customWidth="1"/>
    <col min="5" max="5" width="21.85546875" style="40" customWidth="1"/>
    <col min="6" max="6" width="18.5703125" style="40" bestFit="1" customWidth="1"/>
    <col min="7" max="7" width="67.28515625" style="40" bestFit="1" customWidth="1"/>
    <col min="8" max="16384" width="9.140625" style="40"/>
  </cols>
  <sheetData>
    <row r="1" spans="1:7" s="43" customFormat="1" x14ac:dyDescent="0.25">
      <c r="A1" s="41" t="s">
        <v>5</v>
      </c>
      <c r="B1" s="41" t="s">
        <v>1909</v>
      </c>
      <c r="C1" s="41" t="s">
        <v>1910</v>
      </c>
      <c r="D1" s="41" t="s">
        <v>1911</v>
      </c>
      <c r="E1" s="41" t="s">
        <v>1859</v>
      </c>
      <c r="F1" s="42" t="s">
        <v>5062</v>
      </c>
      <c r="G1" s="43" t="s">
        <v>5149</v>
      </c>
    </row>
    <row r="2" spans="1:7" x14ac:dyDescent="0.25">
      <c r="A2" s="40" t="s">
        <v>33</v>
      </c>
      <c r="B2" s="40" t="s">
        <v>1990</v>
      </c>
      <c r="C2" s="40" t="s">
        <v>1987</v>
      </c>
      <c r="D2" s="40" t="s">
        <v>1988</v>
      </c>
      <c r="E2" s="40" t="s">
        <v>29</v>
      </c>
      <c r="F2" s="40" t="str">
        <f>VLOOKUP(E2,AddInfo!$A:$F,5,FALSE)</f>
        <v>1_clear</v>
      </c>
    </row>
    <row r="3" spans="1:7" x14ac:dyDescent="0.25">
      <c r="A3" s="40" t="s">
        <v>11</v>
      </c>
      <c r="B3" s="40" t="s">
        <v>1991</v>
      </c>
      <c r="C3" s="40" t="s">
        <v>1987</v>
      </c>
      <c r="D3" s="40" t="s">
        <v>1988</v>
      </c>
      <c r="E3" s="40" t="s">
        <v>36</v>
      </c>
      <c r="F3" s="40" t="str">
        <f>VLOOKUP(E3,AddInfo!$A:$F,5,FALSE)</f>
        <v>indirect</v>
      </c>
    </row>
    <row r="4" spans="1:7" x14ac:dyDescent="0.25">
      <c r="A4" s="40" t="s">
        <v>45</v>
      </c>
      <c r="B4" s="40" t="s">
        <v>1986</v>
      </c>
      <c r="C4" s="40" t="s">
        <v>1987</v>
      </c>
      <c r="D4" s="40" t="s">
        <v>1988</v>
      </c>
      <c r="E4" s="40" t="s">
        <v>41</v>
      </c>
      <c r="F4" s="40" t="str">
        <f>VLOOKUP(E4,AddInfo!$A:$F,5,FALSE)</f>
        <v>2_likely</v>
      </c>
    </row>
    <row r="5" spans="1:7" x14ac:dyDescent="0.25">
      <c r="A5" s="40" t="s">
        <v>52</v>
      </c>
      <c r="B5" s="40" t="s">
        <v>1992</v>
      </c>
      <c r="C5" s="40" t="s">
        <v>1987</v>
      </c>
      <c r="D5" s="40" t="s">
        <v>1988</v>
      </c>
      <c r="E5" s="40" t="s">
        <v>48</v>
      </c>
      <c r="F5" s="40" t="str">
        <f>VLOOKUP(E5,AddInfo!$A:$F,5,FALSE)</f>
        <v>2_likely</v>
      </c>
    </row>
    <row r="6" spans="1:7" x14ac:dyDescent="0.25">
      <c r="A6" s="40" t="s">
        <v>80</v>
      </c>
      <c r="B6" s="40" t="s">
        <v>2041</v>
      </c>
      <c r="C6" s="40" t="s">
        <v>2042</v>
      </c>
      <c r="D6" s="40" t="s">
        <v>2043</v>
      </c>
      <c r="E6" s="40" t="s">
        <v>75</v>
      </c>
      <c r="F6" s="40" t="str">
        <f>VLOOKUP(E6,AddInfo!$A:$F,5,FALSE)</f>
        <v>1_clear</v>
      </c>
    </row>
    <row r="7" spans="1:7" x14ac:dyDescent="0.25">
      <c r="A7" s="40" t="s">
        <v>4350</v>
      </c>
      <c r="B7" s="40" t="s">
        <v>2018</v>
      </c>
      <c r="C7" s="40" t="s">
        <v>2019</v>
      </c>
      <c r="D7" s="40" t="s">
        <v>2020</v>
      </c>
      <c r="E7" s="40" t="s">
        <v>90</v>
      </c>
      <c r="F7" s="40" t="str">
        <f>VLOOKUP(E7,AddInfo!$A:$F,5,FALSE)</f>
        <v>1_clear</v>
      </c>
    </row>
    <row r="8" spans="1:7" x14ac:dyDescent="0.25">
      <c r="A8" s="40" t="s">
        <v>4348</v>
      </c>
      <c r="B8" s="40" t="s">
        <v>2060</v>
      </c>
      <c r="C8" s="40" t="s">
        <v>2061</v>
      </c>
      <c r="D8" s="40" t="s">
        <v>2057</v>
      </c>
      <c r="E8" s="40" t="s">
        <v>86</v>
      </c>
      <c r="F8" s="40" t="str">
        <f>VLOOKUP(E8,AddInfo!$A:$F,5,FALSE)</f>
        <v>1_clear</v>
      </c>
    </row>
    <row r="9" spans="1:7" x14ac:dyDescent="0.25">
      <c r="A9" s="40" t="s">
        <v>2054</v>
      </c>
      <c r="B9" s="40" t="s">
        <v>2055</v>
      </c>
      <c r="C9" s="40" t="s">
        <v>2056</v>
      </c>
      <c r="D9" s="40" t="s">
        <v>2057</v>
      </c>
      <c r="E9" s="40" t="s">
        <v>90</v>
      </c>
      <c r="F9" s="40" t="str">
        <f>VLOOKUP(E9,AddInfo!$A:$F,5,FALSE)</f>
        <v>1_clear</v>
      </c>
    </row>
    <row r="10" spans="1:7" x14ac:dyDescent="0.25">
      <c r="A10" s="40" t="s">
        <v>119</v>
      </c>
      <c r="B10" s="40" t="s">
        <v>4356</v>
      </c>
      <c r="C10" s="40" t="s">
        <v>2098</v>
      </c>
      <c r="D10" s="40" t="s">
        <v>2099</v>
      </c>
      <c r="E10" s="40" t="s">
        <v>119</v>
      </c>
      <c r="F10" s="40" t="str">
        <f>VLOOKUP(E10,AddInfo!$A:$F,5,FALSE)</f>
        <v>1_clear</v>
      </c>
    </row>
    <row r="11" spans="1:7" x14ac:dyDescent="0.25">
      <c r="A11" s="40" t="s">
        <v>125</v>
      </c>
      <c r="B11" s="40" t="s">
        <v>2112</v>
      </c>
      <c r="C11" s="40" t="s">
        <v>2113</v>
      </c>
      <c r="D11" s="40" t="s">
        <v>2114</v>
      </c>
      <c r="E11" s="40" t="s">
        <v>121</v>
      </c>
      <c r="F11" s="40" t="str">
        <f>VLOOKUP(E11,AddInfo!$A:$F,5,FALSE)</f>
        <v>1_clear</v>
      </c>
    </row>
    <row r="12" spans="1:7" x14ac:dyDescent="0.25">
      <c r="A12" s="40" t="s">
        <v>138</v>
      </c>
      <c r="B12" s="40" t="s">
        <v>1917</v>
      </c>
      <c r="C12" s="40" t="s">
        <v>136</v>
      </c>
      <c r="D12" s="40" t="s">
        <v>1918</v>
      </c>
      <c r="E12" s="40" t="s">
        <v>135</v>
      </c>
      <c r="F12" s="40" t="str">
        <f>VLOOKUP(E12,AddInfo!$A:$F,5,FALSE)</f>
        <v>1_clear</v>
      </c>
    </row>
    <row r="13" spans="1:7" x14ac:dyDescent="0.25">
      <c r="A13" s="40" t="s">
        <v>146</v>
      </c>
      <c r="B13" s="40" t="s">
        <v>142</v>
      </c>
      <c r="C13" s="40" t="s">
        <v>1980</v>
      </c>
      <c r="D13" s="40" t="s">
        <v>1981</v>
      </c>
      <c r="E13" s="40" t="s">
        <v>140</v>
      </c>
      <c r="F13" s="40" t="str">
        <f>VLOOKUP(E13,AddInfo!$A:$F,5,FALSE)</f>
        <v>2_likely</v>
      </c>
    </row>
    <row r="14" spans="1:7" x14ac:dyDescent="0.25">
      <c r="A14" s="40" t="s">
        <v>73</v>
      </c>
      <c r="B14" s="40" t="s">
        <v>1993</v>
      </c>
      <c r="C14" s="40" t="s">
        <v>1994</v>
      </c>
      <c r="D14" s="40" t="s">
        <v>1995</v>
      </c>
      <c r="E14" s="40" t="s">
        <v>69</v>
      </c>
      <c r="F14" s="40" t="str">
        <f>VLOOKUP(E14,AddInfo!$A:$F,5,FALSE)</f>
        <v>1_clear</v>
      </c>
    </row>
    <row r="15" spans="1:7" x14ac:dyDescent="0.25">
      <c r="A15" s="40" t="s">
        <v>181</v>
      </c>
      <c r="B15" s="40" t="s">
        <v>1915</v>
      </c>
      <c r="C15" s="40" t="s">
        <v>178</v>
      </c>
      <c r="D15" s="40" t="s">
        <v>1916</v>
      </c>
      <c r="E15" s="40" t="s">
        <v>177</v>
      </c>
      <c r="F15" s="40" t="str">
        <f>VLOOKUP(E15,AddInfo!$A:$F,5,FALSE)</f>
        <v>1_clear</v>
      </c>
    </row>
    <row r="16" spans="1:7" x14ac:dyDescent="0.25">
      <c r="A16" s="40" t="s">
        <v>625</v>
      </c>
      <c r="B16" s="40" t="s">
        <v>1935</v>
      </c>
      <c r="C16" s="40" t="s">
        <v>1936</v>
      </c>
      <c r="D16" s="40" t="s">
        <v>1937</v>
      </c>
      <c r="E16" s="40" t="s">
        <v>622</v>
      </c>
      <c r="F16" s="40" t="str">
        <f>VLOOKUP(E16,AddInfo!$A:$F,5,FALSE)</f>
        <v>1_clear</v>
      </c>
    </row>
    <row r="17" spans="1:6" x14ac:dyDescent="0.25">
      <c r="A17" s="40" t="s">
        <v>183</v>
      </c>
      <c r="B17" s="40" t="s">
        <v>2093</v>
      </c>
      <c r="C17" s="40" t="s">
        <v>2094</v>
      </c>
      <c r="D17" s="40" t="s">
        <v>2095</v>
      </c>
      <c r="E17" s="40" t="s">
        <v>183</v>
      </c>
      <c r="F17" s="40" t="str">
        <f>VLOOKUP(E17,AddInfo!$A:$F,5,FALSE)</f>
        <v>1_clear</v>
      </c>
    </row>
    <row r="18" spans="1:6" x14ac:dyDescent="0.25">
      <c r="A18" s="40" t="s">
        <v>200</v>
      </c>
      <c r="B18" s="40" t="s">
        <v>196</v>
      </c>
      <c r="C18" s="40" t="s">
        <v>197</v>
      </c>
      <c r="D18" s="40" t="s">
        <v>1938</v>
      </c>
      <c r="E18" s="40" t="s">
        <v>196</v>
      </c>
      <c r="F18" s="40" t="str">
        <f>VLOOKUP(E18,AddInfo!$A:$F,5,FALSE)</f>
        <v>1_clear</v>
      </c>
    </row>
    <row r="19" spans="1:6" x14ac:dyDescent="0.25">
      <c r="A19" s="40" t="s">
        <v>274</v>
      </c>
      <c r="B19" s="40" t="s">
        <v>2096</v>
      </c>
      <c r="C19" s="40" t="s">
        <v>2097</v>
      </c>
      <c r="D19" s="40" t="s">
        <v>2095</v>
      </c>
      <c r="E19" s="40" t="s">
        <v>271</v>
      </c>
      <c r="F19" s="40" t="str">
        <f>VLOOKUP(E19,AddInfo!$A:$F,5,FALSE)</f>
        <v>1_clear</v>
      </c>
    </row>
    <row r="20" spans="1:6" x14ac:dyDescent="0.25">
      <c r="A20" s="40" t="s">
        <v>2001</v>
      </c>
      <c r="B20" s="40" t="s">
        <v>2002</v>
      </c>
      <c r="C20" s="40" t="s">
        <v>2003</v>
      </c>
      <c r="D20" s="40" t="s">
        <v>2004</v>
      </c>
      <c r="E20" s="40" t="s">
        <v>226</v>
      </c>
      <c r="F20" s="40" t="str">
        <f>VLOOKUP(E20,AddInfo!$A:$F,5,FALSE)</f>
        <v>1_clear</v>
      </c>
    </row>
    <row r="21" spans="1:6" x14ac:dyDescent="0.25">
      <c r="A21" s="40" t="s">
        <v>286</v>
      </c>
      <c r="B21" s="40" t="s">
        <v>2006</v>
      </c>
      <c r="C21" s="40" t="s">
        <v>2003</v>
      </c>
      <c r="D21" s="40" t="s">
        <v>2004</v>
      </c>
      <c r="E21" s="40" t="s">
        <v>286</v>
      </c>
      <c r="F21" s="40" t="str">
        <f>VLOOKUP(E21,AddInfo!$A:$F,5,FALSE)</f>
        <v>1_clear</v>
      </c>
    </row>
    <row r="22" spans="1:6" x14ac:dyDescent="0.25">
      <c r="A22" s="40" t="s">
        <v>285</v>
      </c>
      <c r="B22" s="40" t="s">
        <v>2005</v>
      </c>
      <c r="C22" s="40" t="s">
        <v>2003</v>
      </c>
      <c r="D22" s="40" t="s">
        <v>2004</v>
      </c>
      <c r="E22" s="40" t="s">
        <v>283</v>
      </c>
      <c r="F22" s="40" t="str">
        <f>VLOOKUP(E22,AddInfo!$A:$F,5,FALSE)</f>
        <v>1_clear</v>
      </c>
    </row>
    <row r="23" spans="1:6" x14ac:dyDescent="0.25">
      <c r="A23" s="40" t="s">
        <v>301</v>
      </c>
      <c r="B23" s="40" t="s">
        <v>2074</v>
      </c>
      <c r="C23" s="40" t="s">
        <v>2075</v>
      </c>
      <c r="D23" s="40" t="s">
        <v>2076</v>
      </c>
      <c r="E23" s="40" t="s">
        <v>298</v>
      </c>
      <c r="F23" s="40" t="str">
        <f>VLOOKUP(E23,AddInfo!$A:$F,5,FALSE)</f>
        <v>1_clear</v>
      </c>
    </row>
    <row r="24" spans="1:6" ht="15.6" customHeight="1" x14ac:dyDescent="0.25">
      <c r="A24" s="40" t="s">
        <v>1984</v>
      </c>
      <c r="B24" s="40" t="s">
        <v>1550</v>
      </c>
      <c r="C24" s="40" t="s">
        <v>4359</v>
      </c>
      <c r="D24" s="40" t="s">
        <v>1985</v>
      </c>
      <c r="E24" s="40" t="s">
        <v>332</v>
      </c>
      <c r="F24" s="40" t="str">
        <f>VLOOKUP(E24,AddInfo!$A:$F,5,FALSE)</f>
        <v>1_clear</v>
      </c>
    </row>
    <row r="25" spans="1:6" x14ac:dyDescent="0.25">
      <c r="A25" s="40" t="s">
        <v>342</v>
      </c>
      <c r="B25" s="40" t="s">
        <v>1932</v>
      </c>
      <c r="C25" s="40" t="s">
        <v>1933</v>
      </c>
      <c r="D25" s="40" t="s">
        <v>1934</v>
      </c>
      <c r="E25" s="40" t="s">
        <v>5193</v>
      </c>
      <c r="F25" s="40" t="str">
        <f>VLOOKUP(E25,AddInfo!$A:$F,5,FALSE)</f>
        <v>1_clear</v>
      </c>
    </row>
    <row r="26" spans="1:6" x14ac:dyDescent="0.25">
      <c r="A26" s="40" t="s">
        <v>352</v>
      </c>
      <c r="B26" s="40" t="s">
        <v>1728</v>
      </c>
      <c r="C26" s="40" t="s">
        <v>2033</v>
      </c>
      <c r="D26" s="40" t="s">
        <v>2032</v>
      </c>
      <c r="E26" s="40" t="s">
        <v>352</v>
      </c>
      <c r="F26" s="40" t="str">
        <f>VLOOKUP(E26,AddInfo!$A:$F,5,FALSE)</f>
        <v>1_clear</v>
      </c>
    </row>
    <row r="27" spans="1:6" x14ac:dyDescent="0.25">
      <c r="A27" s="40" t="s">
        <v>377</v>
      </c>
      <c r="B27" s="40" t="s">
        <v>2011</v>
      </c>
      <c r="C27" s="40" t="s">
        <v>2012</v>
      </c>
      <c r="D27" s="40" t="s">
        <v>2013</v>
      </c>
      <c r="E27" s="40" t="s">
        <v>373</v>
      </c>
      <c r="F27" s="40" t="str">
        <f>VLOOKUP(E27,AddInfo!$A:$F,5,FALSE)</f>
        <v>1_clear</v>
      </c>
    </row>
    <row r="28" spans="1:6" x14ac:dyDescent="0.25">
      <c r="A28" s="40" t="s">
        <v>4352</v>
      </c>
      <c r="B28" s="40" t="s">
        <v>2024</v>
      </c>
      <c r="C28" s="40" t="s">
        <v>2025</v>
      </c>
      <c r="D28" s="40" t="s">
        <v>2026</v>
      </c>
      <c r="E28" s="40" t="s">
        <v>389</v>
      </c>
      <c r="F28" s="40" t="str">
        <f>VLOOKUP(E28,AddInfo!$A:$F,5,FALSE)</f>
        <v>1_clear</v>
      </c>
    </row>
    <row r="29" spans="1:6" x14ac:dyDescent="0.25">
      <c r="A29" s="40" t="s">
        <v>398</v>
      </c>
      <c r="B29" s="40" t="s">
        <v>2122</v>
      </c>
      <c r="C29" s="40" t="s">
        <v>2123</v>
      </c>
      <c r="D29" s="40" t="s">
        <v>2124</v>
      </c>
      <c r="E29" s="40" t="s">
        <v>393</v>
      </c>
      <c r="F29" s="40" t="str">
        <f>VLOOKUP(E29,AddInfo!$A:$F,5,FALSE)</f>
        <v>1_clear</v>
      </c>
    </row>
    <row r="30" spans="1:6" x14ac:dyDescent="0.25">
      <c r="A30" s="40" t="s">
        <v>399</v>
      </c>
      <c r="B30" s="40" t="s">
        <v>2007</v>
      </c>
      <c r="C30" s="40" t="s">
        <v>2008</v>
      </c>
      <c r="D30" s="40" t="s">
        <v>2009</v>
      </c>
      <c r="E30" s="40" t="s">
        <v>399</v>
      </c>
      <c r="F30" s="40" t="str">
        <f>VLOOKUP(E30,AddInfo!$A:$F,5,FALSE)</f>
        <v>1_clear</v>
      </c>
    </row>
    <row r="31" spans="1:6" x14ac:dyDescent="0.25">
      <c r="A31" s="40" t="s">
        <v>4349</v>
      </c>
      <c r="B31" s="40" t="s">
        <v>2021</v>
      </c>
      <c r="C31" s="40" t="s">
        <v>2022</v>
      </c>
      <c r="D31" s="40" t="s">
        <v>2023</v>
      </c>
      <c r="E31" s="40" t="s">
        <v>404</v>
      </c>
      <c r="F31" s="40" t="str">
        <f>VLOOKUP(E31,AddInfo!$A:$F,5,FALSE)</f>
        <v>2_likely</v>
      </c>
    </row>
    <row r="32" spans="1:6" x14ac:dyDescent="0.25">
      <c r="A32" s="40" t="s">
        <v>431</v>
      </c>
      <c r="B32" s="40" t="s">
        <v>428</v>
      </c>
      <c r="C32" s="40" t="s">
        <v>1912</v>
      </c>
      <c r="D32" s="40" t="s">
        <v>1913</v>
      </c>
      <c r="E32" s="40" t="s">
        <v>428</v>
      </c>
      <c r="F32" s="40" t="str">
        <f>VLOOKUP(E32,AddInfo!$A:$F,5,FALSE)</f>
        <v>2_likely</v>
      </c>
    </row>
    <row r="33" spans="1:6" x14ac:dyDescent="0.25">
      <c r="A33" s="40" t="s">
        <v>4351</v>
      </c>
      <c r="B33" s="40" t="s">
        <v>4354</v>
      </c>
      <c r="C33" s="40" t="s">
        <v>410</v>
      </c>
      <c r="D33" s="40" t="s">
        <v>4355</v>
      </c>
      <c r="E33" s="40" t="s">
        <v>419</v>
      </c>
      <c r="F33" s="40" t="str">
        <f>VLOOKUP(E33,AddInfo!$A:$F,5,FALSE)</f>
        <v>2_likely</v>
      </c>
    </row>
    <row r="34" spans="1:6" x14ac:dyDescent="0.25">
      <c r="A34" s="40" t="s">
        <v>2052</v>
      </c>
      <c r="B34" s="40" t="s">
        <v>2053</v>
      </c>
      <c r="C34" s="40" t="s">
        <v>2050</v>
      </c>
      <c r="D34" s="40" t="s">
        <v>2051</v>
      </c>
      <c r="E34" s="40" t="s">
        <v>264</v>
      </c>
      <c r="F34" s="40" t="str">
        <f>VLOOKUP(E34,AddInfo!$A:$F,5,FALSE)</f>
        <v>1_clear</v>
      </c>
    </row>
    <row r="35" spans="1:6" x14ac:dyDescent="0.25">
      <c r="A35" s="40" t="s">
        <v>509</v>
      </c>
      <c r="B35" s="40" t="s">
        <v>2115</v>
      </c>
      <c r="C35" s="40" t="s">
        <v>2116</v>
      </c>
      <c r="D35" s="40" t="s">
        <v>2117</v>
      </c>
      <c r="E35" s="40" t="s">
        <v>505</v>
      </c>
      <c r="F35" s="40" t="str">
        <f>VLOOKUP(E35,AddInfo!$A:$F,5,FALSE)</f>
        <v>1_clear</v>
      </c>
    </row>
    <row r="36" spans="1:6" x14ac:dyDescent="0.25">
      <c r="A36" s="40" t="s">
        <v>515</v>
      </c>
      <c r="B36" s="40" t="s">
        <v>2088</v>
      </c>
      <c r="C36" s="40" t="s">
        <v>2089</v>
      </c>
      <c r="D36" s="40" t="s">
        <v>2090</v>
      </c>
      <c r="E36" s="40" t="s">
        <v>515</v>
      </c>
      <c r="F36" s="40" t="str">
        <f>VLOOKUP(E36,AddInfo!$A:$F,5,FALSE)</f>
        <v>1_clear</v>
      </c>
    </row>
    <row r="37" spans="1:6" x14ac:dyDescent="0.25">
      <c r="A37" s="40" t="s">
        <v>1925</v>
      </c>
      <c r="B37" s="40" t="s">
        <v>1926</v>
      </c>
      <c r="C37" s="40" t="s">
        <v>1927</v>
      </c>
      <c r="D37" s="40" t="s">
        <v>1928</v>
      </c>
      <c r="E37" s="40" t="s">
        <v>1555</v>
      </c>
      <c r="F37" s="40" t="str">
        <f>VLOOKUP(E37,AddInfo!$A:$F,5,FALSE)</f>
        <v>1_clear</v>
      </c>
    </row>
    <row r="38" spans="1:6" x14ac:dyDescent="0.25">
      <c r="A38" s="40" t="s">
        <v>582</v>
      </c>
      <c r="B38" s="40" t="s">
        <v>581</v>
      </c>
      <c r="C38" s="40" t="s">
        <v>2048</v>
      </c>
      <c r="D38" s="40" t="s">
        <v>2049</v>
      </c>
      <c r="E38" s="40" t="s">
        <v>3155</v>
      </c>
      <c r="F38" s="40" t="str">
        <f>VLOOKUP(E38,AddInfo!$A:$F,5,FALSE)</f>
        <v>1_clear</v>
      </c>
    </row>
    <row r="39" spans="1:6" x14ac:dyDescent="0.25">
      <c r="A39" s="40" t="s">
        <v>587</v>
      </c>
      <c r="B39" s="40" t="s">
        <v>2058</v>
      </c>
      <c r="C39" s="40" t="s">
        <v>2059</v>
      </c>
      <c r="D39" s="40" t="s">
        <v>2057</v>
      </c>
      <c r="E39" s="40" t="s">
        <v>583</v>
      </c>
      <c r="F39" s="40" t="str">
        <f>VLOOKUP(E39,AddInfo!$A:$F,5,FALSE)</f>
        <v>1_clear</v>
      </c>
    </row>
    <row r="40" spans="1:6" x14ac:dyDescent="0.25">
      <c r="A40" s="40" t="s">
        <v>4353</v>
      </c>
      <c r="B40" s="40" t="s">
        <v>4357</v>
      </c>
      <c r="C40" s="40" t="s">
        <v>1690</v>
      </c>
      <c r="D40" s="40" t="s">
        <v>4358</v>
      </c>
      <c r="E40" s="40" t="s">
        <v>531</v>
      </c>
      <c r="F40" s="40" t="str">
        <f>VLOOKUP(E40,AddInfo!$A:$F,5,FALSE)</f>
        <v>2_likely</v>
      </c>
    </row>
    <row r="41" spans="1:6" x14ac:dyDescent="0.25">
      <c r="A41" s="40" t="s">
        <v>612</v>
      </c>
      <c r="B41" s="40" t="s">
        <v>1952</v>
      </c>
      <c r="C41" s="40" t="s">
        <v>608</v>
      </c>
      <c r="D41" s="40" t="s">
        <v>1953</v>
      </c>
      <c r="E41" s="40" t="s">
        <v>5192</v>
      </c>
      <c r="F41" s="40" t="str">
        <f>VLOOKUP(E41,AddInfo!$A:$F,5,FALSE)</f>
        <v>1_clear</v>
      </c>
    </row>
    <row r="42" spans="1:6" x14ac:dyDescent="0.25">
      <c r="A42" s="40" t="s">
        <v>1956</v>
      </c>
      <c r="B42" s="40" t="s">
        <v>1957</v>
      </c>
      <c r="C42" s="40" t="s">
        <v>608</v>
      </c>
      <c r="D42" s="40" t="s">
        <v>1953</v>
      </c>
      <c r="E42" s="40" t="s">
        <v>603</v>
      </c>
      <c r="F42" s="40" t="str">
        <f>VLOOKUP(E42,AddInfo!$A:$F,5,FALSE)</f>
        <v>1_clear</v>
      </c>
    </row>
    <row r="43" spans="1:6" x14ac:dyDescent="0.25">
      <c r="A43" s="40" t="s">
        <v>606</v>
      </c>
      <c r="B43" s="40" t="s">
        <v>1954</v>
      </c>
      <c r="C43" s="40" t="s">
        <v>1955</v>
      </c>
      <c r="D43" s="40" t="s">
        <v>1953</v>
      </c>
      <c r="E43" s="40" t="s">
        <v>603</v>
      </c>
      <c r="F43" s="40" t="str">
        <f>VLOOKUP(E43,AddInfo!$A:$F,5,FALSE)</f>
        <v>1_clear</v>
      </c>
    </row>
    <row r="44" spans="1:6" x14ac:dyDescent="0.25">
      <c r="A44" s="40" t="s">
        <v>599</v>
      </c>
      <c r="B44" s="40" t="s">
        <v>1702</v>
      </c>
      <c r="C44" s="40" t="s">
        <v>2085</v>
      </c>
      <c r="D44" s="40" t="s">
        <v>2086</v>
      </c>
      <c r="E44" s="40" t="s">
        <v>595</v>
      </c>
      <c r="F44" s="40" t="str">
        <f>VLOOKUP(E44,AddInfo!$A:$F,5,FALSE)</f>
        <v>1_clear</v>
      </c>
    </row>
    <row r="45" spans="1:6" x14ac:dyDescent="0.25">
      <c r="A45" s="40" t="s">
        <v>262</v>
      </c>
      <c r="B45" s="40" t="s">
        <v>2082</v>
      </c>
      <c r="C45" s="40" t="s">
        <v>2083</v>
      </c>
      <c r="D45" s="40" t="s">
        <v>2084</v>
      </c>
      <c r="E45" s="40" t="s">
        <v>260</v>
      </c>
      <c r="F45" s="40" t="str">
        <f>VLOOKUP(E45,AddInfo!$A:$F,5,FALSE)</f>
        <v>1_clear</v>
      </c>
    </row>
    <row r="46" spans="1:6" x14ac:dyDescent="0.25">
      <c r="A46" s="40" t="s">
        <v>630</v>
      </c>
      <c r="B46" s="40" t="s">
        <v>631</v>
      </c>
      <c r="C46" s="40" t="s">
        <v>1970</v>
      </c>
      <c r="D46" s="40" t="s">
        <v>1971</v>
      </c>
      <c r="E46" s="40" t="s">
        <v>630</v>
      </c>
      <c r="F46" s="40" t="str">
        <f>VLOOKUP(E46,AddInfo!$A:$F,5,FALSE)</f>
        <v>indirect</v>
      </c>
    </row>
    <row r="47" spans="1:6" x14ac:dyDescent="0.25">
      <c r="A47" s="40" t="s">
        <v>651</v>
      </c>
      <c r="B47" s="40" t="s">
        <v>2030</v>
      </c>
      <c r="C47" s="40" t="s">
        <v>2031</v>
      </c>
      <c r="D47" s="40" t="s">
        <v>2032</v>
      </c>
      <c r="E47" s="40" t="s">
        <v>647</v>
      </c>
      <c r="F47" s="40" t="str">
        <f>VLOOKUP(E47,AddInfo!$A:$F,5,FALSE)</f>
        <v>1_clear</v>
      </c>
    </row>
    <row r="48" spans="1:6" x14ac:dyDescent="0.25">
      <c r="A48" s="40" t="s">
        <v>709</v>
      </c>
      <c r="B48" s="40" t="s">
        <v>1919</v>
      </c>
      <c r="C48" s="40" t="s">
        <v>1920</v>
      </c>
      <c r="D48" s="40" t="s">
        <v>1921</v>
      </c>
      <c r="E48" s="40" t="s">
        <v>706</v>
      </c>
      <c r="F48" s="40" t="str">
        <f>VLOOKUP(E48,AddInfo!$A:$F,5,FALSE)</f>
        <v>indirect</v>
      </c>
    </row>
    <row r="49" spans="1:6" x14ac:dyDescent="0.25">
      <c r="A49" s="40" t="s">
        <v>656</v>
      </c>
      <c r="B49" s="40" t="s">
        <v>2062</v>
      </c>
      <c r="C49" s="40" t="s">
        <v>1264</v>
      </c>
      <c r="D49" s="40" t="s">
        <v>2063</v>
      </c>
      <c r="E49" s="40" t="s">
        <v>656</v>
      </c>
      <c r="F49" s="40" t="str">
        <f>VLOOKUP(E49,AddInfo!$A:$F,5,FALSE)</f>
        <v>1_clear</v>
      </c>
    </row>
    <row r="50" spans="1:6" x14ac:dyDescent="0.25">
      <c r="A50" s="40" t="s">
        <v>818</v>
      </c>
      <c r="B50" s="40" t="s">
        <v>1974</v>
      </c>
      <c r="C50" s="40" t="s">
        <v>1975</v>
      </c>
      <c r="D50" s="40" t="s">
        <v>1976</v>
      </c>
      <c r="E50" s="40" t="s">
        <v>815</v>
      </c>
      <c r="F50" s="40" t="str">
        <f>VLOOKUP(E50,AddInfo!$A:$F,5,FALSE)</f>
        <v>1_clear</v>
      </c>
    </row>
    <row r="51" spans="1:6" x14ac:dyDescent="0.25">
      <c r="A51" s="40" t="s">
        <v>687</v>
      </c>
      <c r="B51" s="40" t="s">
        <v>1977</v>
      </c>
      <c r="C51" s="40" t="s">
        <v>1978</v>
      </c>
      <c r="D51" s="40" t="s">
        <v>1976</v>
      </c>
      <c r="E51" s="40" t="s">
        <v>684</v>
      </c>
      <c r="F51" s="40" t="str">
        <f>VLOOKUP(E51,AddInfo!$A:$F,5,FALSE)</f>
        <v>1_clear</v>
      </c>
    </row>
    <row r="52" spans="1:6" x14ac:dyDescent="0.25">
      <c r="A52" s="40" t="s">
        <v>691</v>
      </c>
      <c r="B52" s="40" t="s">
        <v>1979</v>
      </c>
      <c r="C52" s="40" t="s">
        <v>1978</v>
      </c>
      <c r="D52" s="40" t="s">
        <v>1976</v>
      </c>
      <c r="E52" s="40" t="s">
        <v>689</v>
      </c>
      <c r="F52" s="40" t="str">
        <f>VLOOKUP(E52,AddInfo!$A:$F,5,FALSE)</f>
        <v>1_clear</v>
      </c>
    </row>
    <row r="53" spans="1:6" x14ac:dyDescent="0.25">
      <c r="A53" s="40" t="s">
        <v>696</v>
      </c>
      <c r="B53" s="40" t="s">
        <v>2047</v>
      </c>
      <c r="C53" s="40" t="s">
        <v>692</v>
      </c>
      <c r="D53" s="40" t="s">
        <v>2046</v>
      </c>
      <c r="E53" s="40" t="s">
        <v>666</v>
      </c>
      <c r="F53" s="40" t="str">
        <f>VLOOKUP(E53,AddInfo!$A:$F,5,FALSE)</f>
        <v>1_clear</v>
      </c>
    </row>
    <row r="54" spans="1:6" x14ac:dyDescent="0.25">
      <c r="A54" s="40" t="s">
        <v>504</v>
      </c>
      <c r="B54" s="40" t="s">
        <v>1996</v>
      </c>
      <c r="C54" s="40" t="s">
        <v>1997</v>
      </c>
      <c r="D54" s="40" t="s">
        <v>1998</v>
      </c>
      <c r="E54" s="40" t="s">
        <v>500</v>
      </c>
      <c r="F54" s="40" t="str">
        <f>VLOOKUP(E54,AddInfo!$A:$F,5,FALSE)</f>
        <v>1_clear</v>
      </c>
    </row>
    <row r="55" spans="1:6" x14ac:dyDescent="0.25">
      <c r="A55" s="40" t="s">
        <v>717</v>
      </c>
      <c r="B55" s="40" t="s">
        <v>2120</v>
      </c>
      <c r="C55" s="40" t="s">
        <v>714</v>
      </c>
      <c r="D55" s="40" t="s">
        <v>2121</v>
      </c>
      <c r="E55" s="40" t="s">
        <v>713</v>
      </c>
      <c r="F55" s="40" t="str">
        <f>VLOOKUP(E55,AddInfo!$A:$F,5,FALSE)</f>
        <v>1_clear</v>
      </c>
    </row>
    <row r="56" spans="1:6" x14ac:dyDescent="0.25">
      <c r="A56" s="40" t="s">
        <v>756</v>
      </c>
      <c r="B56" s="40" t="s">
        <v>2118</v>
      </c>
      <c r="C56" s="40" t="s">
        <v>754</v>
      </c>
      <c r="D56" s="40" t="s">
        <v>2119</v>
      </c>
      <c r="E56" s="40" t="s">
        <v>753</v>
      </c>
      <c r="F56" s="40" t="str">
        <f>VLOOKUP(E56,AddInfo!$A:$F,5,FALSE)</f>
        <v>1_clear</v>
      </c>
    </row>
    <row r="57" spans="1:6" x14ac:dyDescent="0.25">
      <c r="A57" s="40" t="s">
        <v>776</v>
      </c>
      <c r="B57" s="40" t="s">
        <v>1999</v>
      </c>
      <c r="C57" s="40" t="s">
        <v>772</v>
      </c>
      <c r="D57" s="40" t="s">
        <v>2000</v>
      </c>
      <c r="E57" s="40" t="s">
        <v>771</v>
      </c>
      <c r="F57" s="40" t="str">
        <f>VLOOKUP(E57,AddInfo!$A:$F,5,FALSE)</f>
        <v>1_clear</v>
      </c>
    </row>
    <row r="58" spans="1:6" x14ac:dyDescent="0.25">
      <c r="A58" s="40" t="s">
        <v>782</v>
      </c>
      <c r="B58" s="40" t="s">
        <v>2077</v>
      </c>
      <c r="C58" s="40" t="s">
        <v>2078</v>
      </c>
      <c r="D58" s="40" t="s">
        <v>2076</v>
      </c>
      <c r="E58" s="40" t="s">
        <v>777</v>
      </c>
      <c r="F58" s="40" t="str">
        <f>VLOOKUP(E58,AddInfo!$A:$F,5,FALSE)</f>
        <v>1_clear</v>
      </c>
    </row>
    <row r="59" spans="1:6" x14ac:dyDescent="0.25">
      <c r="A59" s="40" t="s">
        <v>438</v>
      </c>
      <c r="B59" s="40" t="s">
        <v>1922</v>
      </c>
      <c r="C59" s="40" t="s">
        <v>1923</v>
      </c>
      <c r="D59" s="40" t="s">
        <v>1924</v>
      </c>
      <c r="E59" s="40" t="s">
        <v>435</v>
      </c>
      <c r="F59" s="40" t="str">
        <f>VLOOKUP(E59,AddInfo!$A:$F,5,FALSE)</f>
        <v>1_clear</v>
      </c>
    </row>
    <row r="60" spans="1:6" x14ac:dyDescent="0.25">
      <c r="A60" s="40" t="s">
        <v>799</v>
      </c>
      <c r="B60" s="40" t="s">
        <v>2040</v>
      </c>
      <c r="C60" s="40" t="s">
        <v>2038</v>
      </c>
      <c r="D60" s="40" t="s">
        <v>2039</v>
      </c>
      <c r="E60" s="40" t="s">
        <v>797</v>
      </c>
      <c r="F60" s="40" t="str">
        <f>VLOOKUP(E60,AddInfo!$A:$F,5,FALSE)</f>
        <v>1_clear</v>
      </c>
    </row>
    <row r="61" spans="1:6" x14ac:dyDescent="0.25">
      <c r="A61" s="40" t="s">
        <v>2036</v>
      </c>
      <c r="B61" s="40" t="s">
        <v>2037</v>
      </c>
      <c r="C61" s="40" t="s">
        <v>2038</v>
      </c>
      <c r="D61" s="40" t="s">
        <v>2039</v>
      </c>
      <c r="E61" s="40" t="s">
        <v>800</v>
      </c>
      <c r="F61" s="40" t="str">
        <f>VLOOKUP(E61,AddInfo!$A:$F,5,FALSE)</f>
        <v>1_clear</v>
      </c>
    </row>
    <row r="62" spans="1:6" x14ac:dyDescent="0.25">
      <c r="A62" s="40" t="s">
        <v>427</v>
      </c>
      <c r="B62" s="40" t="s">
        <v>1929</v>
      </c>
      <c r="C62" s="40" t="s">
        <v>1930</v>
      </c>
      <c r="D62" s="40" t="s">
        <v>1931</v>
      </c>
      <c r="E62" s="40" t="s">
        <v>423</v>
      </c>
      <c r="F62" s="40" t="str">
        <f>VLOOKUP(E62,AddInfo!$A:$F,5,FALSE)</f>
        <v>1_clear</v>
      </c>
    </row>
    <row r="63" spans="1:6" x14ac:dyDescent="0.25">
      <c r="A63" s="40" t="s">
        <v>822</v>
      </c>
      <c r="B63" s="40" t="s">
        <v>2073</v>
      </c>
      <c r="C63" s="40" t="s">
        <v>820</v>
      </c>
      <c r="D63" s="40" t="s">
        <v>2069</v>
      </c>
      <c r="E63" s="40" t="s">
        <v>819</v>
      </c>
      <c r="F63" s="40" t="str">
        <f>VLOOKUP(E63,AddInfo!$A:$F,5,FALSE)</f>
        <v>1_clear</v>
      </c>
    </row>
    <row r="64" spans="1:6" x14ac:dyDescent="0.25">
      <c r="A64" s="40" t="s">
        <v>826</v>
      </c>
      <c r="B64" s="40" t="s">
        <v>1982</v>
      </c>
      <c r="C64" s="40" t="s">
        <v>824</v>
      </c>
      <c r="D64" s="40" t="s">
        <v>1983</v>
      </c>
      <c r="E64" s="40" t="s">
        <v>823</v>
      </c>
      <c r="F64" s="40" t="str">
        <f>VLOOKUP(E64,AddInfo!$A:$F,5,FALSE)</f>
        <v>1_clear</v>
      </c>
    </row>
    <row r="65" spans="1:6" x14ac:dyDescent="0.25">
      <c r="A65" s="40" t="s">
        <v>833</v>
      </c>
      <c r="B65" s="40" t="s">
        <v>2081</v>
      </c>
      <c r="C65" s="40" t="s">
        <v>828</v>
      </c>
      <c r="D65" s="40" t="s">
        <v>2080</v>
      </c>
      <c r="E65" s="40" t="s">
        <v>831</v>
      </c>
      <c r="F65" s="40" t="str">
        <f>VLOOKUP(E65,AddInfo!$A:$F,5,FALSE)</f>
        <v>1_clear</v>
      </c>
    </row>
    <row r="66" spans="1:6" x14ac:dyDescent="0.25">
      <c r="A66" s="40" t="s">
        <v>862</v>
      </c>
      <c r="B66" s="40" t="s">
        <v>2110</v>
      </c>
      <c r="C66" s="40" t="s">
        <v>2111</v>
      </c>
      <c r="D66" s="40" t="s">
        <v>2107</v>
      </c>
      <c r="E66" s="40" t="s">
        <v>860</v>
      </c>
      <c r="F66" s="40" t="str">
        <f>VLOOKUP(E66,AddInfo!$A:$F,5,FALSE)</f>
        <v>1_clear</v>
      </c>
    </row>
    <row r="67" spans="1:6" x14ac:dyDescent="0.25">
      <c r="A67" s="40" t="s">
        <v>2014</v>
      </c>
      <c r="B67" s="40" t="s">
        <v>2015</v>
      </c>
      <c r="C67" s="40" t="s">
        <v>2016</v>
      </c>
      <c r="D67" s="40" t="s">
        <v>2017</v>
      </c>
      <c r="E67" s="40" t="s">
        <v>855</v>
      </c>
      <c r="F67" s="40" t="str">
        <f>VLOOKUP(E67,AddInfo!$A:$F,5,FALSE)</f>
        <v>1_clear</v>
      </c>
    </row>
    <row r="68" spans="1:6" x14ac:dyDescent="0.25">
      <c r="A68" s="40" t="s">
        <v>867</v>
      </c>
      <c r="B68" s="40" t="s">
        <v>2027</v>
      </c>
      <c r="C68" s="40" t="s">
        <v>2028</v>
      </c>
      <c r="D68" s="40" t="s">
        <v>2029</v>
      </c>
      <c r="E68" s="40" t="s">
        <v>863</v>
      </c>
      <c r="F68" s="40" t="str">
        <f>VLOOKUP(E68,AddInfo!$A:$F,5,FALSE)</f>
        <v>1_clear</v>
      </c>
    </row>
    <row r="69" spans="1:6" x14ac:dyDescent="0.25">
      <c r="A69" s="40" t="s">
        <v>868</v>
      </c>
      <c r="B69" s="40" t="s">
        <v>870</v>
      </c>
      <c r="C69" s="40" t="s">
        <v>869</v>
      </c>
      <c r="D69" s="40" t="s">
        <v>2103</v>
      </c>
      <c r="E69" s="40" t="s">
        <v>868</v>
      </c>
      <c r="F69" s="40" t="str">
        <f>VLOOKUP(E69,AddInfo!$A:$F,5,FALSE)</f>
        <v>2_likely</v>
      </c>
    </row>
    <row r="70" spans="1:6" x14ac:dyDescent="0.25">
      <c r="A70" s="40" t="s">
        <v>876</v>
      </c>
      <c r="B70" s="40" t="s">
        <v>874</v>
      </c>
      <c r="C70" s="40" t="s">
        <v>873</v>
      </c>
      <c r="D70" s="40" t="s">
        <v>2125</v>
      </c>
      <c r="E70" s="40" t="s">
        <v>872</v>
      </c>
      <c r="F70" s="40" t="str">
        <f>VLOOKUP(E70,AddInfo!$A:$F,5,FALSE)</f>
        <v>1_clear</v>
      </c>
    </row>
    <row r="71" spans="1:6" x14ac:dyDescent="0.25">
      <c r="A71" s="40" t="s">
        <v>85</v>
      </c>
      <c r="B71" s="40" t="s">
        <v>1949</v>
      </c>
      <c r="C71" s="40" t="s">
        <v>1950</v>
      </c>
      <c r="D71" s="40" t="s">
        <v>1951</v>
      </c>
      <c r="E71" s="40" t="s">
        <v>81</v>
      </c>
      <c r="F71" s="40" t="str">
        <f>VLOOKUP(E71,AddInfo!$A:$F,5,FALSE)</f>
        <v>2_likely</v>
      </c>
    </row>
    <row r="72" spans="1:6" x14ac:dyDescent="0.25">
      <c r="A72" s="40" t="s">
        <v>565</v>
      </c>
      <c r="B72" s="40" t="s">
        <v>1958</v>
      </c>
      <c r="C72" s="40" t="s">
        <v>1959</v>
      </c>
      <c r="D72" s="40" t="s">
        <v>1960</v>
      </c>
      <c r="E72" s="40" t="s">
        <v>565</v>
      </c>
      <c r="F72" s="40" t="str">
        <f>VLOOKUP(E72,AddInfo!$A:$F,5,FALSE)</f>
        <v>indirect</v>
      </c>
    </row>
    <row r="73" spans="1:6" x14ac:dyDescent="0.25">
      <c r="A73" s="40" t="s">
        <v>561</v>
      </c>
      <c r="B73" s="40" t="s">
        <v>1961</v>
      </c>
      <c r="C73" s="40" t="s">
        <v>1959</v>
      </c>
      <c r="D73" s="40" t="s">
        <v>1960</v>
      </c>
      <c r="E73" s="40" t="s">
        <v>561</v>
      </c>
      <c r="F73" s="40" t="str">
        <f>VLOOKUP(E73,AddInfo!$A:$F,5,FALSE)</f>
        <v>indirect</v>
      </c>
    </row>
    <row r="74" spans="1:6" x14ac:dyDescent="0.25">
      <c r="A74" s="40" t="s">
        <v>573</v>
      </c>
      <c r="B74" s="40" t="s">
        <v>2091</v>
      </c>
      <c r="C74" s="40" t="s">
        <v>2092</v>
      </c>
      <c r="D74" s="40" t="s">
        <v>2087</v>
      </c>
      <c r="E74" s="40" t="s">
        <v>571</v>
      </c>
      <c r="F74" s="40" t="str">
        <f>VLOOKUP(E74,AddInfo!$A:$F,5,FALSE)</f>
        <v>2_likely</v>
      </c>
    </row>
    <row r="75" spans="1:6" x14ac:dyDescent="0.25">
      <c r="A75" s="40" t="s">
        <v>537</v>
      </c>
      <c r="B75" s="40" t="s">
        <v>1696</v>
      </c>
      <c r="C75" s="40" t="s">
        <v>1697</v>
      </c>
      <c r="D75" s="40" t="s">
        <v>2087</v>
      </c>
      <c r="E75" s="40" t="s">
        <v>534</v>
      </c>
      <c r="F75" s="40" t="str">
        <f>VLOOKUP(E75,AddInfo!$A:$F,5,FALSE)</f>
        <v>2_likely</v>
      </c>
    </row>
    <row r="76" spans="1:6" x14ac:dyDescent="0.25">
      <c r="A76" s="40" t="s">
        <v>732</v>
      </c>
      <c r="B76" s="40" t="s">
        <v>1948</v>
      </c>
      <c r="C76" s="40" t="s">
        <v>1940</v>
      </c>
      <c r="D76" s="40" t="s">
        <v>1941</v>
      </c>
      <c r="E76" s="40" t="s">
        <v>732</v>
      </c>
      <c r="F76" s="40" t="str">
        <f>VLOOKUP(E76,AddInfo!$A:$F,5,FALSE)</f>
        <v>indirect</v>
      </c>
    </row>
    <row r="77" spans="1:6" x14ac:dyDescent="0.25">
      <c r="A77" s="40" t="s">
        <v>737</v>
      </c>
      <c r="B77" s="40" t="s">
        <v>1939</v>
      </c>
      <c r="C77" s="40" t="s">
        <v>1940</v>
      </c>
      <c r="D77" s="40" t="s">
        <v>1941</v>
      </c>
      <c r="E77" s="40" t="s">
        <v>737</v>
      </c>
      <c r="F77" s="40" t="str">
        <f>VLOOKUP(E77,AddInfo!$A:$F,5,FALSE)</f>
        <v>indirect</v>
      </c>
    </row>
    <row r="78" spans="1:6" x14ac:dyDescent="0.25">
      <c r="A78" s="40" t="s">
        <v>739</v>
      </c>
      <c r="B78" s="40" t="s">
        <v>1942</v>
      </c>
      <c r="C78" s="40" t="s">
        <v>1940</v>
      </c>
      <c r="D78" s="40" t="s">
        <v>1941</v>
      </c>
      <c r="E78" s="40" t="s">
        <v>739</v>
      </c>
      <c r="F78" s="40" t="str">
        <f>VLOOKUP(E78,AddInfo!$A:$F,5,FALSE)</f>
        <v>indirect</v>
      </c>
    </row>
    <row r="79" spans="1:6" x14ac:dyDescent="0.25">
      <c r="A79" s="40" t="s">
        <v>741</v>
      </c>
      <c r="B79" s="40" t="s">
        <v>1943</v>
      </c>
      <c r="C79" s="40" t="s">
        <v>1940</v>
      </c>
      <c r="D79" s="40" t="s">
        <v>1941</v>
      </c>
      <c r="E79" s="40" t="s">
        <v>741</v>
      </c>
      <c r="F79" s="40" t="str">
        <f>VLOOKUP(E79,AddInfo!$A:$F,5,FALSE)</f>
        <v>indirect</v>
      </c>
    </row>
    <row r="80" spans="1:6" x14ac:dyDescent="0.25">
      <c r="A80" s="40" t="s">
        <v>743</v>
      </c>
      <c r="B80" s="40" t="s">
        <v>1947</v>
      </c>
      <c r="C80" s="40" t="s">
        <v>1940</v>
      </c>
      <c r="D80" s="40" t="s">
        <v>1941</v>
      </c>
      <c r="E80" s="40" t="s">
        <v>743</v>
      </c>
      <c r="F80" s="40" t="str">
        <f>VLOOKUP(E80,AddInfo!$A:$F,5,FALSE)</f>
        <v>indirect</v>
      </c>
    </row>
    <row r="81" spans="1:7" x14ac:dyDescent="0.25">
      <c r="A81" s="40" t="s">
        <v>745</v>
      </c>
      <c r="B81" s="40" t="s">
        <v>746</v>
      </c>
      <c r="C81" s="40" t="s">
        <v>1940</v>
      </c>
      <c r="D81" s="40" t="s">
        <v>1941</v>
      </c>
      <c r="E81" s="40" t="s">
        <v>745</v>
      </c>
      <c r="F81" s="40" t="str">
        <f>VLOOKUP(E81,AddInfo!$A:$F,5,FALSE)</f>
        <v>indirect</v>
      </c>
    </row>
    <row r="82" spans="1:7" x14ac:dyDescent="0.25">
      <c r="A82" s="40" t="s">
        <v>747</v>
      </c>
      <c r="B82" s="40" t="s">
        <v>1944</v>
      </c>
      <c r="C82" s="40" t="s">
        <v>1940</v>
      </c>
      <c r="D82" s="40" t="s">
        <v>1941</v>
      </c>
      <c r="E82" s="40" t="s">
        <v>747</v>
      </c>
      <c r="F82" s="40" t="str">
        <f>VLOOKUP(E82,AddInfo!$A:$F,5,FALSE)</f>
        <v>indirect</v>
      </c>
    </row>
    <row r="83" spans="1:7" x14ac:dyDescent="0.25">
      <c r="A83" s="40" t="s">
        <v>749</v>
      </c>
      <c r="B83" s="40" t="s">
        <v>1946</v>
      </c>
      <c r="C83" s="40" t="s">
        <v>1940</v>
      </c>
      <c r="D83" s="40" t="s">
        <v>1941</v>
      </c>
      <c r="E83" s="40" t="s">
        <v>749</v>
      </c>
      <c r="F83" s="40" t="str">
        <f>VLOOKUP(E83,AddInfo!$A:$F,5,FALSE)</f>
        <v>indirect</v>
      </c>
    </row>
    <row r="84" spans="1:7" x14ac:dyDescent="0.25">
      <c r="A84" s="40" t="s">
        <v>751</v>
      </c>
      <c r="B84" s="40" t="s">
        <v>1945</v>
      </c>
      <c r="C84" s="40" t="s">
        <v>1940</v>
      </c>
      <c r="D84" s="40" t="s">
        <v>1941</v>
      </c>
      <c r="E84" s="40" t="s">
        <v>751</v>
      </c>
      <c r="F84" s="40" t="str">
        <f>VLOOKUP(E84,AddInfo!$A:$F,5,FALSE)</f>
        <v>indirect</v>
      </c>
    </row>
    <row r="85" spans="1:7" x14ac:dyDescent="0.25">
      <c r="A85" s="40" t="s">
        <v>402</v>
      </c>
      <c r="B85" s="40" t="s">
        <v>2010</v>
      </c>
      <c r="C85" s="40" t="s">
        <v>2008</v>
      </c>
      <c r="D85" s="40" t="s">
        <v>2009</v>
      </c>
      <c r="E85" s="40" t="s">
        <v>402</v>
      </c>
      <c r="F85" s="40" t="str">
        <f>VLOOKUP(E85,AddInfo!$A:$F,5,FALSE)</f>
        <v>indirect</v>
      </c>
    </row>
    <row r="86" spans="1:7" x14ac:dyDescent="0.25">
      <c r="A86" s="40" t="s">
        <v>452</v>
      </c>
      <c r="B86" s="40" t="s">
        <v>2034</v>
      </c>
      <c r="C86" s="40" t="s">
        <v>2035</v>
      </c>
      <c r="D86" s="40" t="s">
        <v>2032</v>
      </c>
      <c r="E86" s="40" t="s">
        <v>452</v>
      </c>
      <c r="F86" s="40" t="str">
        <f>VLOOKUP(E86,AddInfo!$A:$F,5,FALSE)</f>
        <v>indirect</v>
      </c>
    </row>
    <row r="87" spans="1:7" x14ac:dyDescent="0.25">
      <c r="A87" s="40" t="s">
        <v>164</v>
      </c>
      <c r="B87" s="40" t="s">
        <v>2044</v>
      </c>
      <c r="C87" s="40" t="s">
        <v>2045</v>
      </c>
      <c r="D87" s="40" t="s">
        <v>2046</v>
      </c>
      <c r="E87" s="40" t="s">
        <v>161</v>
      </c>
      <c r="F87" s="40" t="str">
        <f>VLOOKUP(E87,AddInfo!$A:$F,5,FALSE)</f>
        <v>2_likely</v>
      </c>
    </row>
    <row r="88" spans="1:7" x14ac:dyDescent="0.25">
      <c r="A88" s="40" t="s">
        <v>877</v>
      </c>
      <c r="B88" s="40" t="s">
        <v>1849</v>
      </c>
      <c r="C88" s="40" t="s">
        <v>873</v>
      </c>
      <c r="D88" s="40" t="s">
        <v>2125</v>
      </c>
      <c r="E88" s="40" t="s">
        <v>877</v>
      </c>
      <c r="F88" s="40" t="str">
        <f>VLOOKUP(E88,AddInfo!$A:$F,5,FALSE)</f>
        <v>indirect</v>
      </c>
    </row>
    <row r="89" spans="1:7" x14ac:dyDescent="0.25">
      <c r="A89" s="40" t="s">
        <v>879</v>
      </c>
      <c r="B89" s="40" t="s">
        <v>880</v>
      </c>
      <c r="C89" s="40" t="s">
        <v>873</v>
      </c>
      <c r="D89" s="40" t="s">
        <v>2125</v>
      </c>
      <c r="E89" s="40" t="s">
        <v>879</v>
      </c>
      <c r="F89" s="40" t="str">
        <f>VLOOKUP(E89,AddInfo!$A:$F,5,FALSE)</f>
        <v>indirect</v>
      </c>
    </row>
    <row r="90" spans="1:7" x14ac:dyDescent="0.25">
      <c r="A90" s="40" t="s">
        <v>24</v>
      </c>
      <c r="B90" s="40" t="s">
        <v>1989</v>
      </c>
      <c r="C90" s="40" t="s">
        <v>1987</v>
      </c>
      <c r="D90" s="40" t="s">
        <v>1988</v>
      </c>
      <c r="E90" s="40" t="s">
        <v>21</v>
      </c>
      <c r="F90" s="40" t="str">
        <f>VLOOKUP(E90,AddInfo!$A:$F,5,FALSE)</f>
        <v>indirect</v>
      </c>
    </row>
    <row r="91" spans="1:7" x14ac:dyDescent="0.25">
      <c r="A91" s="40" t="s">
        <v>230</v>
      </c>
      <c r="B91" s="40" t="s">
        <v>232</v>
      </c>
      <c r="C91" s="40" t="s">
        <v>2068</v>
      </c>
      <c r="D91" s="40" t="s">
        <v>2069</v>
      </c>
      <c r="E91" s="40" t="s">
        <v>230</v>
      </c>
      <c r="F91" s="40" t="str">
        <f>VLOOKUP(E91,AddInfo!$A:$F,5,FALSE)</f>
        <v>4_not</v>
      </c>
    </row>
    <row r="92" spans="1:7" x14ac:dyDescent="0.25">
      <c r="A92" s="40" t="s">
        <v>434</v>
      </c>
      <c r="B92" s="40" t="s">
        <v>1914</v>
      </c>
      <c r="C92" s="40" t="s">
        <v>1912</v>
      </c>
      <c r="D92" s="40" t="s">
        <v>1913</v>
      </c>
      <c r="E92" s="40" t="s">
        <v>432</v>
      </c>
      <c r="F92" s="40" t="str">
        <f>VLOOKUP(E92,AddInfo!$A:$F,5,FALSE)</f>
        <v>4_not</v>
      </c>
    </row>
    <row r="93" spans="1:7" x14ac:dyDescent="0.25">
      <c r="A93" s="40" t="s">
        <v>268</v>
      </c>
      <c r="B93" s="40" t="s">
        <v>1515</v>
      </c>
      <c r="C93" s="40" t="s">
        <v>2050</v>
      </c>
      <c r="D93" s="40" t="s">
        <v>2051</v>
      </c>
      <c r="E93" s="40" t="s">
        <v>268</v>
      </c>
      <c r="F93" s="40" t="str">
        <f>VLOOKUP(E93,AddInfo!$A:$F,5,FALSE)</f>
        <v>4_not</v>
      </c>
    </row>
    <row r="94" spans="1:7" x14ac:dyDescent="0.25">
      <c r="A94" s="40" t="s">
        <v>851</v>
      </c>
      <c r="B94" s="40" t="s">
        <v>2079</v>
      </c>
      <c r="C94" s="40" t="s">
        <v>828</v>
      </c>
      <c r="D94" s="40" t="s">
        <v>2080</v>
      </c>
      <c r="E94" s="40" t="s">
        <v>849</v>
      </c>
      <c r="F94" s="40" t="str">
        <f>VLOOKUP(E94,AddInfo!$A:$F,5,FALSE)</f>
        <v>indirect</v>
      </c>
    </row>
    <row r="95" spans="1:7" x14ac:dyDescent="0.25">
      <c r="A95" s="40" t="s">
        <v>275</v>
      </c>
      <c r="B95" s="40" t="s">
        <v>2100</v>
      </c>
      <c r="C95" s="40" t="s">
        <v>2101</v>
      </c>
      <c r="D95" s="40" t="s">
        <v>2102</v>
      </c>
      <c r="E95" s="40" t="s">
        <v>5158</v>
      </c>
      <c r="F95" s="40" t="str">
        <f>VLOOKUP(E95,AddInfo!$A:$F,5,FALSE)</f>
        <v>1_clear</v>
      </c>
      <c r="G95" s="40" t="s">
        <v>5159</v>
      </c>
    </row>
    <row r="96" spans="1:7" x14ac:dyDescent="0.25">
      <c r="A96" s="40" t="s">
        <v>1968</v>
      </c>
      <c r="B96" s="40" t="s">
        <v>1969</v>
      </c>
      <c r="C96" s="40" t="s">
        <v>1964</v>
      </c>
      <c r="D96" s="40" t="s">
        <v>1965</v>
      </c>
      <c r="E96" s="40" t="s">
        <v>5157</v>
      </c>
      <c r="F96" s="40" t="s">
        <v>4279</v>
      </c>
      <c r="G96" s="40" t="s">
        <v>3187</v>
      </c>
    </row>
    <row r="97" spans="1:7" x14ac:dyDescent="0.25">
      <c r="A97" s="40" t="s">
        <v>1966</v>
      </c>
      <c r="B97" s="40" t="s">
        <v>1967</v>
      </c>
      <c r="C97" s="40" t="s">
        <v>1964</v>
      </c>
      <c r="D97" s="40" t="s">
        <v>1965</v>
      </c>
      <c r="E97" s="40" t="s">
        <v>5157</v>
      </c>
      <c r="F97" s="40" t="s">
        <v>4279</v>
      </c>
      <c r="G97" s="40" t="s">
        <v>3187</v>
      </c>
    </row>
    <row r="98" spans="1:7" x14ac:dyDescent="0.25">
      <c r="A98" s="40" t="s">
        <v>1972</v>
      </c>
      <c r="B98" s="40" t="s">
        <v>1973</v>
      </c>
      <c r="C98" s="40" t="s">
        <v>1964</v>
      </c>
      <c r="D98" s="40" t="s">
        <v>1965</v>
      </c>
      <c r="E98" s="40" t="s">
        <v>5157</v>
      </c>
      <c r="F98" s="40" t="s">
        <v>4279</v>
      </c>
      <c r="G98" s="40" t="s">
        <v>3187</v>
      </c>
    </row>
    <row r="99" spans="1:7" x14ac:dyDescent="0.25">
      <c r="A99" s="40" t="s">
        <v>1962</v>
      </c>
      <c r="B99" s="40" t="s">
        <v>1963</v>
      </c>
      <c r="C99" s="40" t="s">
        <v>1964</v>
      </c>
      <c r="D99" s="40" t="s">
        <v>1965</v>
      </c>
      <c r="E99" s="40" t="s">
        <v>5157</v>
      </c>
      <c r="F99" s="40" t="s">
        <v>4279</v>
      </c>
      <c r="G99" s="40" t="s">
        <v>3187</v>
      </c>
    </row>
    <row r="100" spans="1:7" x14ac:dyDescent="0.25">
      <c r="A100" s="40" t="s">
        <v>2104</v>
      </c>
      <c r="B100" s="40" t="s">
        <v>2105</v>
      </c>
      <c r="C100" s="40" t="s">
        <v>2106</v>
      </c>
      <c r="D100" s="40" t="s">
        <v>2107</v>
      </c>
      <c r="E100" s="40" t="s">
        <v>5157</v>
      </c>
      <c r="F100" s="40" t="s">
        <v>4279</v>
      </c>
      <c r="G100" s="40" t="s">
        <v>4274</v>
      </c>
    </row>
    <row r="101" spans="1:7" x14ac:dyDescent="0.25">
      <c r="A101" s="40" t="s">
        <v>2108</v>
      </c>
      <c r="B101" s="40" t="s">
        <v>2109</v>
      </c>
      <c r="C101" s="40" t="s">
        <v>2106</v>
      </c>
      <c r="D101" s="40" t="s">
        <v>2107</v>
      </c>
      <c r="E101" s="40" t="s">
        <v>5157</v>
      </c>
      <c r="F101" s="40" t="s">
        <v>4279</v>
      </c>
      <c r="G101" s="40" t="s">
        <v>4274</v>
      </c>
    </row>
    <row r="102" spans="1:7" x14ac:dyDescent="0.25">
      <c r="A102" s="40" t="s">
        <v>2064</v>
      </c>
      <c r="B102" s="40" t="s">
        <v>2065</v>
      </c>
      <c r="C102" s="40" t="s">
        <v>2066</v>
      </c>
      <c r="D102" s="40" t="s">
        <v>2067</v>
      </c>
      <c r="E102" s="40" t="s">
        <v>5157</v>
      </c>
      <c r="F102" s="40" t="s">
        <v>4279</v>
      </c>
      <c r="G102" s="40" t="s">
        <v>5160</v>
      </c>
    </row>
    <row r="103" spans="1:7" x14ac:dyDescent="0.25">
      <c r="A103" s="40" t="s">
        <v>2070</v>
      </c>
      <c r="B103" s="40" t="s">
        <v>2071</v>
      </c>
      <c r="C103" s="40" t="s">
        <v>2072</v>
      </c>
      <c r="D103" s="40" t="s">
        <v>2069</v>
      </c>
      <c r="E103" s="40" t="s">
        <v>5157</v>
      </c>
      <c r="F103" s="40" t="s">
        <v>4279</v>
      </c>
      <c r="G103" s="40" t="s">
        <v>4274</v>
      </c>
    </row>
  </sheetData>
  <sortState xmlns:xlrd2="http://schemas.microsoft.com/office/spreadsheetml/2017/richdata2" ref="A2:F103">
    <sortCondition ref="F2:F103"/>
    <sortCondition ref="C2:C103"/>
  </sortState>
  <pageMargins left="0.7" right="0.7" top="0.75" bottom="0.75" header="0.51180555555555496" footer="0.51180555555555496"/>
  <pageSetup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ME462"/>
  <sheetViews>
    <sheetView workbookViewId="0">
      <pane xSplit="1" ySplit="1" topLeftCell="B418" activePane="bottomRight" state="frozen"/>
      <selection pane="topRight" activeCell="B1" sqref="B1"/>
      <selection pane="bottomLeft" activeCell="A2" sqref="A2"/>
      <selection pane="bottomRight" activeCell="J453" sqref="J453"/>
    </sheetView>
  </sheetViews>
  <sheetFormatPr defaultColWidth="8.85546875" defaultRowHeight="15" x14ac:dyDescent="0.25"/>
  <cols>
    <col min="1" max="1" width="8.7109375" style="5" customWidth="1"/>
    <col min="2" max="2" width="17.42578125" style="5" customWidth="1"/>
    <col min="3" max="3" width="51" style="5" customWidth="1"/>
    <col min="4" max="4" width="22" style="5" customWidth="1"/>
    <col min="5" max="5" width="5" style="5" bestFit="1" customWidth="1"/>
    <col min="6" max="6" width="7.140625" style="5" bestFit="1" customWidth="1"/>
    <col min="7" max="7" width="18" style="5" bestFit="1" customWidth="1"/>
    <col min="8" max="8" width="22.7109375" style="5" customWidth="1"/>
    <col min="9" max="9" width="8.7109375" style="6" customWidth="1"/>
    <col min="10" max="10" width="34" style="5" customWidth="1"/>
    <col min="11" max="11" width="56.28515625" style="5" bestFit="1" customWidth="1"/>
    <col min="12" max="1019" width="8.85546875" style="5"/>
  </cols>
  <sheetData>
    <row r="1" spans="1:1019" s="16" customFormat="1" ht="59.45" customHeight="1" x14ac:dyDescent="0.25">
      <c r="A1" s="16" t="s">
        <v>1266</v>
      </c>
      <c r="B1" s="16" t="s">
        <v>3128</v>
      </c>
      <c r="C1" s="16" t="s">
        <v>1267</v>
      </c>
      <c r="D1" s="16" t="s">
        <v>6</v>
      </c>
      <c r="E1" s="16" t="s">
        <v>7</v>
      </c>
      <c r="F1" s="16" t="s">
        <v>9</v>
      </c>
      <c r="G1" s="16" t="s">
        <v>1268</v>
      </c>
      <c r="H1" s="16" t="s">
        <v>1859</v>
      </c>
      <c r="I1" s="16" t="s">
        <v>916</v>
      </c>
      <c r="J1" s="16" t="s">
        <v>5161</v>
      </c>
      <c r="K1" s="16" t="s">
        <v>5149</v>
      </c>
    </row>
    <row r="2" spans="1:1019" x14ac:dyDescent="0.25">
      <c r="A2" s="29">
        <v>158</v>
      </c>
      <c r="B2" s="29" t="s">
        <v>1852</v>
      </c>
      <c r="C2" s="29" t="s">
        <v>1853</v>
      </c>
      <c r="D2" s="29" t="s">
        <v>1854</v>
      </c>
      <c r="E2" s="29">
        <v>2001</v>
      </c>
      <c r="F2" s="29"/>
      <c r="G2" s="29" t="s">
        <v>863</v>
      </c>
      <c r="H2" s="29" t="s">
        <v>894</v>
      </c>
      <c r="I2" s="29">
        <v>12</v>
      </c>
      <c r="J2" s="6" t="str">
        <f>VLOOKUP(H2,AddInfo!$A:$H,5,FALSE)</f>
        <v>1_clear</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row>
    <row r="3" spans="1:1019" s="17" customFormat="1" x14ac:dyDescent="0.25">
      <c r="A3" s="29">
        <v>145</v>
      </c>
      <c r="B3" s="29" t="s">
        <v>1822</v>
      </c>
      <c r="C3" s="29" t="s">
        <v>1823</v>
      </c>
      <c r="D3" s="29" t="s">
        <v>824</v>
      </c>
      <c r="E3" s="29">
        <v>1996</v>
      </c>
      <c r="F3" s="29"/>
      <c r="G3" s="29" t="s">
        <v>863</v>
      </c>
      <c r="H3" s="29" t="s">
        <v>823</v>
      </c>
      <c r="I3" s="29">
        <v>12</v>
      </c>
      <c r="J3" s="29" t="str">
        <f>VLOOKUP(H3,AddInfo!$A:$H,5,FALSE)</f>
        <v>1_clear</v>
      </c>
      <c r="K3" s="29"/>
    </row>
    <row r="4" spans="1:1019" x14ac:dyDescent="0.25">
      <c r="A4" s="6">
        <v>67</v>
      </c>
      <c r="B4" s="6" t="s">
        <v>412</v>
      </c>
      <c r="C4" s="6" t="s">
        <v>1588</v>
      </c>
      <c r="D4" s="6" t="s">
        <v>410</v>
      </c>
      <c r="E4" s="6">
        <v>1992</v>
      </c>
      <c r="F4" s="6"/>
      <c r="G4" s="6" t="s">
        <v>1328</v>
      </c>
      <c r="H4" s="29" t="s">
        <v>409</v>
      </c>
      <c r="I4" s="6">
        <v>12</v>
      </c>
      <c r="J4" s="29" t="str">
        <f>VLOOKUP(H4,AddInfo!$A:$H,5,FALSE)</f>
        <v>1_clear</v>
      </c>
      <c r="K4" s="29"/>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row>
    <row r="5" spans="1:1019" x14ac:dyDescent="0.25">
      <c r="A5" s="6">
        <v>25</v>
      </c>
      <c r="B5" s="6" t="s">
        <v>1639</v>
      </c>
      <c r="C5" s="6" t="s">
        <v>1640</v>
      </c>
      <c r="D5" s="6" t="s">
        <v>1641</v>
      </c>
      <c r="E5" s="6">
        <v>1984</v>
      </c>
      <c r="F5" s="6"/>
      <c r="G5" s="6" t="s">
        <v>605</v>
      </c>
      <c r="H5" s="29" t="s">
        <v>4953</v>
      </c>
      <c r="I5" s="6">
        <v>1</v>
      </c>
      <c r="J5" s="29" t="str">
        <f>VLOOKUP(H5,AddInfo!$A:$H,5,FALSE)</f>
        <v>1_clear</v>
      </c>
      <c r="K5" s="29"/>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row>
    <row r="6" spans="1:1019" x14ac:dyDescent="0.25">
      <c r="A6" s="6">
        <v>26</v>
      </c>
      <c r="B6" s="6" t="s">
        <v>1642</v>
      </c>
      <c r="C6" s="6" t="s">
        <v>1640</v>
      </c>
      <c r="D6" s="6" t="s">
        <v>1641</v>
      </c>
      <c r="E6" s="6">
        <v>1984</v>
      </c>
      <c r="F6" s="6"/>
      <c r="G6" s="6" t="s">
        <v>605</v>
      </c>
      <c r="H6" s="29" t="s">
        <v>4953</v>
      </c>
      <c r="I6" s="6">
        <v>6</v>
      </c>
      <c r="J6" s="29" t="str">
        <f>VLOOKUP(H6,AddInfo!$A:$H,5,FALSE)</f>
        <v>1_clear</v>
      </c>
      <c r="K6" s="29"/>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row>
    <row r="7" spans="1:1019" x14ac:dyDescent="0.25">
      <c r="A7" s="6">
        <v>27</v>
      </c>
      <c r="B7" s="6" t="s">
        <v>1643</v>
      </c>
      <c r="C7" s="6" t="s">
        <v>1640</v>
      </c>
      <c r="D7" s="6" t="s">
        <v>1641</v>
      </c>
      <c r="E7" s="6">
        <v>1984</v>
      </c>
      <c r="F7" s="6"/>
      <c r="G7" s="6" t="s">
        <v>605</v>
      </c>
      <c r="H7" s="29" t="s">
        <v>4953</v>
      </c>
      <c r="I7" s="6">
        <v>12</v>
      </c>
      <c r="J7" s="29" t="str">
        <f>VLOOKUP(H7,AddInfo!$A:$H,5,FALSE)</f>
        <v>1_clear</v>
      </c>
      <c r="K7" s="29"/>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row>
    <row r="8" spans="1:1019" x14ac:dyDescent="0.25">
      <c r="A8" s="6">
        <v>4</v>
      </c>
      <c r="B8" s="6" t="s">
        <v>1504</v>
      </c>
      <c r="C8" s="6" t="s">
        <v>1505</v>
      </c>
      <c r="D8" s="6" t="s">
        <v>1240</v>
      </c>
      <c r="E8" s="6">
        <v>1996</v>
      </c>
      <c r="F8" s="6"/>
      <c r="G8" s="6" t="s">
        <v>605</v>
      </c>
      <c r="H8" s="29" t="s">
        <v>260</v>
      </c>
      <c r="I8" s="6">
        <v>1</v>
      </c>
      <c r="J8" s="29" t="str">
        <f>VLOOKUP(H8,AddInfo!$A:$H,5,FALSE)</f>
        <v>1_clear</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row>
    <row r="9" spans="1:1019" x14ac:dyDescent="0.25">
      <c r="A9" s="6">
        <v>5</v>
      </c>
      <c r="B9" s="6" t="s">
        <v>1506</v>
      </c>
      <c r="C9" s="6" t="s">
        <v>1505</v>
      </c>
      <c r="D9" s="6" t="s">
        <v>1240</v>
      </c>
      <c r="E9" s="6">
        <v>1996</v>
      </c>
      <c r="F9" s="6"/>
      <c r="G9" s="6" t="s">
        <v>605</v>
      </c>
      <c r="H9" s="29" t="s">
        <v>260</v>
      </c>
      <c r="I9" s="6">
        <v>6</v>
      </c>
      <c r="J9" s="29" t="str">
        <f>VLOOKUP(H9,AddInfo!$A:$H,5,FALSE)</f>
        <v>1_clear</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row>
    <row r="10" spans="1:1019" x14ac:dyDescent="0.25">
      <c r="A10" s="6">
        <v>6</v>
      </c>
      <c r="B10" s="6" t="s">
        <v>1507</v>
      </c>
      <c r="C10" s="6" t="s">
        <v>1508</v>
      </c>
      <c r="D10" s="6" t="s">
        <v>1240</v>
      </c>
      <c r="E10" s="6">
        <v>1996</v>
      </c>
      <c r="F10" s="6"/>
      <c r="G10" s="6" t="s">
        <v>605</v>
      </c>
      <c r="H10" s="29" t="s">
        <v>260</v>
      </c>
      <c r="I10" s="6">
        <v>12</v>
      </c>
      <c r="J10" s="29" t="str">
        <f>VLOOKUP(H10,AddInfo!$A:$H,5,FALSE)</f>
        <v>1_clear</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6"/>
      <c r="ALO10" s="6"/>
      <c r="ALP10" s="6"/>
      <c r="ALQ10" s="6"/>
      <c r="ALR10" s="6"/>
      <c r="ALS10" s="6"/>
      <c r="ALT10" s="6"/>
      <c r="ALU10" s="6"/>
      <c r="ALV10" s="6"/>
      <c r="ALW10" s="6"/>
      <c r="ALX10" s="6"/>
      <c r="ALY10" s="6"/>
      <c r="ALZ10" s="6"/>
      <c r="AMA10" s="6"/>
      <c r="AMB10" s="6"/>
      <c r="AMC10" s="6"/>
      <c r="AMD10" s="6"/>
      <c r="AME10" s="6"/>
    </row>
    <row r="11" spans="1:1019" x14ac:dyDescent="0.25">
      <c r="A11" s="6">
        <v>128</v>
      </c>
      <c r="B11" s="6" t="s">
        <v>1537</v>
      </c>
      <c r="C11" s="6" t="s">
        <v>1538</v>
      </c>
      <c r="D11" s="6" t="s">
        <v>299</v>
      </c>
      <c r="E11" s="6">
        <v>2008</v>
      </c>
      <c r="F11" s="6"/>
      <c r="G11" s="6" t="s">
        <v>863</v>
      </c>
      <c r="H11" s="3" t="s">
        <v>298</v>
      </c>
      <c r="I11" s="6">
        <v>12</v>
      </c>
      <c r="J11" s="29" t="str">
        <f>VLOOKUP(H11,AddInfo!$A:$H,5,FALSE)</f>
        <v>1_clear</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row>
    <row r="12" spans="1:1019" x14ac:dyDescent="0.25">
      <c r="A12" s="6">
        <v>449</v>
      </c>
      <c r="B12" s="6" t="s">
        <v>1366</v>
      </c>
      <c r="C12" s="6" t="s">
        <v>1367</v>
      </c>
      <c r="D12" s="6" t="s">
        <v>1368</v>
      </c>
      <c r="E12" s="3">
        <v>2003</v>
      </c>
      <c r="F12" s="6"/>
      <c r="G12" s="6" t="s">
        <v>1276</v>
      </c>
      <c r="H12" s="9" t="s">
        <v>757</v>
      </c>
      <c r="I12" s="6">
        <v>1</v>
      </c>
      <c r="J12" s="29" t="str">
        <f>VLOOKUP(H12,AddInfo!$A:$H,5,FALSE)</f>
        <v>1_clear</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row>
    <row r="13" spans="1:1019" x14ac:dyDescent="0.25">
      <c r="A13" s="6">
        <v>450</v>
      </c>
      <c r="B13" s="6" t="s">
        <v>1369</v>
      </c>
      <c r="C13" s="6" t="s">
        <v>1367</v>
      </c>
      <c r="D13" s="6" t="s">
        <v>1368</v>
      </c>
      <c r="E13" s="3">
        <v>2003</v>
      </c>
      <c r="F13" s="6"/>
      <c r="G13" s="6" t="s">
        <v>1276</v>
      </c>
      <c r="H13" s="9" t="s">
        <v>757</v>
      </c>
      <c r="I13" s="6">
        <v>6</v>
      </c>
      <c r="J13" s="29" t="str">
        <f>VLOOKUP(H13,AddInfo!$A:$H,5,FALSE)</f>
        <v>1_clear</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row>
    <row r="14" spans="1:1019" x14ac:dyDescent="0.25">
      <c r="A14" s="6">
        <v>451</v>
      </c>
      <c r="B14" s="6" t="s">
        <v>1370</v>
      </c>
      <c r="C14" s="6" t="s">
        <v>1367</v>
      </c>
      <c r="D14" s="6" t="s">
        <v>1368</v>
      </c>
      <c r="E14" s="3">
        <v>2003</v>
      </c>
      <c r="F14" s="6"/>
      <c r="G14" s="6" t="s">
        <v>1276</v>
      </c>
      <c r="H14" s="9" t="s">
        <v>757</v>
      </c>
      <c r="I14" s="6">
        <v>12</v>
      </c>
      <c r="J14" s="29" t="str">
        <f>VLOOKUP(H14,AddInfo!$A:$H,5,FALSE)</f>
        <v>1_clear</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row>
    <row r="15" spans="1:1019" x14ac:dyDescent="0.25">
      <c r="A15" s="6">
        <v>422</v>
      </c>
      <c r="B15" s="6" t="s">
        <v>1718</v>
      </c>
      <c r="C15" s="6" t="s">
        <v>1719</v>
      </c>
      <c r="D15" s="6" t="s">
        <v>620</v>
      </c>
      <c r="E15" s="6">
        <v>2014</v>
      </c>
      <c r="F15" s="6"/>
      <c r="G15" s="6" t="s">
        <v>1276</v>
      </c>
      <c r="H15" s="29" t="s">
        <v>619</v>
      </c>
      <c r="I15" s="6">
        <v>1</v>
      </c>
      <c r="J15" s="29" t="str">
        <f>VLOOKUP(H15,AddInfo!$A:$H,5,FALSE)</f>
        <v>1_clear</v>
      </c>
      <c r="K15" s="30"/>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row>
    <row r="16" spans="1:1019" x14ac:dyDescent="0.25">
      <c r="A16" s="6">
        <v>423</v>
      </c>
      <c r="B16" s="6" t="s">
        <v>1720</v>
      </c>
      <c r="C16" s="6" t="s">
        <v>1719</v>
      </c>
      <c r="D16" s="6" t="s">
        <v>620</v>
      </c>
      <c r="E16" s="6">
        <v>2014</v>
      </c>
      <c r="F16" s="6"/>
      <c r="G16" s="6" t="s">
        <v>1276</v>
      </c>
      <c r="H16" s="29" t="s">
        <v>619</v>
      </c>
      <c r="I16" s="6">
        <v>6</v>
      </c>
      <c r="J16" s="29" t="str">
        <f>VLOOKUP(H16,AddInfo!$A:$H,5,FALSE)</f>
        <v>1_clear</v>
      </c>
      <c r="K16" s="30"/>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row>
    <row r="17" spans="1:1019" x14ac:dyDescent="0.25">
      <c r="A17" s="6">
        <v>424</v>
      </c>
      <c r="B17" s="6" t="s">
        <v>1721</v>
      </c>
      <c r="C17" s="6" t="s">
        <v>1719</v>
      </c>
      <c r="D17" s="6" t="s">
        <v>620</v>
      </c>
      <c r="E17" s="6">
        <v>2014</v>
      </c>
      <c r="F17" s="6"/>
      <c r="G17" s="6" t="s">
        <v>1276</v>
      </c>
      <c r="H17" s="29" t="s">
        <v>619</v>
      </c>
      <c r="I17" s="6">
        <v>12</v>
      </c>
      <c r="J17" s="29" t="str">
        <f>VLOOKUP(H17,AddInfo!$A:$H,5,FALSE)</f>
        <v>1_clear</v>
      </c>
      <c r="K17" s="30"/>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row>
    <row r="18" spans="1:1019" x14ac:dyDescent="0.25">
      <c r="A18" s="6">
        <v>361</v>
      </c>
      <c r="B18" s="6" t="s">
        <v>1428</v>
      </c>
      <c r="C18" s="6" t="s">
        <v>1429</v>
      </c>
      <c r="D18" s="6" t="s">
        <v>1242</v>
      </c>
      <c r="E18" s="6">
        <v>2007</v>
      </c>
      <c r="F18" s="6"/>
      <c r="G18" s="6" t="s">
        <v>1276</v>
      </c>
      <c r="H18" s="11" t="s">
        <v>3125</v>
      </c>
      <c r="I18" s="6">
        <v>1</v>
      </c>
      <c r="J18" s="29" t="str">
        <f>VLOOKUP(H18,AddInfo!$A:$H,5,FALSE)</f>
        <v>1_clear</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row>
    <row r="19" spans="1:1019" x14ac:dyDescent="0.25">
      <c r="A19" s="6">
        <v>362</v>
      </c>
      <c r="B19" s="6" t="s">
        <v>1430</v>
      </c>
      <c r="C19" s="6" t="s">
        <v>1429</v>
      </c>
      <c r="D19" s="6" t="s">
        <v>1242</v>
      </c>
      <c r="E19" s="6">
        <v>2008</v>
      </c>
      <c r="F19" s="6"/>
      <c r="G19" s="6" t="s">
        <v>1276</v>
      </c>
      <c r="H19" s="11" t="s">
        <v>3125</v>
      </c>
      <c r="I19" s="6">
        <v>6</v>
      </c>
      <c r="J19" s="29" t="str">
        <f>VLOOKUP(H19,AddInfo!$A:$H,5,FALSE)</f>
        <v>1_clear</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row>
    <row r="20" spans="1:1019" x14ac:dyDescent="0.25">
      <c r="A20" s="6">
        <v>363</v>
      </c>
      <c r="B20" s="6" t="s">
        <v>1431</v>
      </c>
      <c r="C20" s="6" t="s">
        <v>1429</v>
      </c>
      <c r="D20" s="6" t="s">
        <v>1242</v>
      </c>
      <c r="E20" s="6">
        <v>2009</v>
      </c>
      <c r="F20" s="6"/>
      <c r="G20" s="6" t="s">
        <v>1276</v>
      </c>
      <c r="H20" s="11" t="s">
        <v>3125</v>
      </c>
      <c r="I20" s="6">
        <v>12</v>
      </c>
      <c r="J20" s="29" t="str">
        <f>VLOOKUP(H20,AddInfo!$A:$H,5,FALSE)</f>
        <v>1_clear</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row>
    <row r="21" spans="1:1019" x14ac:dyDescent="0.25">
      <c r="A21" s="6">
        <v>59</v>
      </c>
      <c r="B21" s="6" t="s">
        <v>426</v>
      </c>
      <c r="C21" s="6" t="s">
        <v>1432</v>
      </c>
      <c r="D21" s="6" t="s">
        <v>1433</v>
      </c>
      <c r="E21" s="6">
        <v>2013</v>
      </c>
      <c r="F21" s="6"/>
      <c r="G21" s="6" t="s">
        <v>1328</v>
      </c>
      <c r="H21" s="29" t="s">
        <v>423</v>
      </c>
      <c r="I21" s="6">
        <v>1</v>
      </c>
      <c r="J21" s="29" t="str">
        <f>VLOOKUP(H21,AddInfo!$A:$H,5,FALSE)</f>
        <v>1_clear</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row>
    <row r="22" spans="1:1019" x14ac:dyDescent="0.25">
      <c r="A22" s="30">
        <v>58</v>
      </c>
      <c r="B22" s="30" t="s">
        <v>1815</v>
      </c>
      <c r="C22" s="30" t="s">
        <v>1816</v>
      </c>
      <c r="D22" s="30" t="s">
        <v>1817</v>
      </c>
      <c r="E22" s="30">
        <v>1985</v>
      </c>
      <c r="F22" s="30"/>
      <c r="G22" s="30" t="s">
        <v>1328</v>
      </c>
      <c r="H22" s="30" t="s">
        <v>3130</v>
      </c>
      <c r="I22" s="30">
        <v>1</v>
      </c>
      <c r="J22" s="29" t="str">
        <f>VLOOKUP(H22,AddInfo!$A:$H,5,FALSE)</f>
        <v>1_clear</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row>
    <row r="23" spans="1:1019" x14ac:dyDescent="0.25">
      <c r="A23" s="6">
        <v>237</v>
      </c>
      <c r="B23" s="6" t="s">
        <v>416</v>
      </c>
      <c r="C23" s="6" t="s">
        <v>1329</v>
      </c>
      <c r="D23" s="6" t="s">
        <v>410</v>
      </c>
      <c r="E23" s="6">
        <v>1992</v>
      </c>
      <c r="F23" s="6"/>
      <c r="G23" s="6" t="s">
        <v>113</v>
      </c>
      <c r="H23" s="29" t="s">
        <v>414</v>
      </c>
      <c r="I23" s="6">
        <v>1</v>
      </c>
      <c r="J23" s="29" t="str">
        <f>VLOOKUP(H23,AddInfo!$A:$H,5,FALSE)</f>
        <v>1_clear</v>
      </c>
      <c r="K23" s="30"/>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row>
    <row r="24" spans="1:1019" x14ac:dyDescent="0.25">
      <c r="A24" s="6">
        <v>303</v>
      </c>
      <c r="B24" s="6" t="s">
        <v>1789</v>
      </c>
      <c r="C24" s="6" t="s">
        <v>1790</v>
      </c>
      <c r="D24" s="6" t="s">
        <v>754</v>
      </c>
      <c r="E24" s="6">
        <v>2012</v>
      </c>
      <c r="F24" s="6"/>
      <c r="G24" s="6" t="s">
        <v>1270</v>
      </c>
      <c r="H24" s="29" t="s">
        <v>753</v>
      </c>
      <c r="I24" s="6">
        <v>1</v>
      </c>
      <c r="J24" s="29" t="str">
        <f>VLOOKUP(H24,AddInfo!$A:$H,5,FALSE)</f>
        <v>1_clear</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row>
    <row r="25" spans="1:1019" x14ac:dyDescent="0.25">
      <c r="A25" s="6">
        <v>304</v>
      </c>
      <c r="B25" s="6" t="s">
        <v>1791</v>
      </c>
      <c r="C25" s="6" t="s">
        <v>1790</v>
      </c>
      <c r="D25" s="6" t="s">
        <v>754</v>
      </c>
      <c r="E25" s="6">
        <v>2012</v>
      </c>
      <c r="F25" s="6"/>
      <c r="G25" s="6" t="s">
        <v>1270</v>
      </c>
      <c r="H25" s="29" t="s">
        <v>753</v>
      </c>
      <c r="I25" s="6">
        <v>6</v>
      </c>
      <c r="J25" s="29" t="str">
        <f>VLOOKUP(H25,AddInfo!$A:$H,5,FALSE)</f>
        <v>1_clear</v>
      </c>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row>
    <row r="26" spans="1:1019" x14ac:dyDescent="0.25">
      <c r="A26" s="6">
        <v>305</v>
      </c>
      <c r="B26" s="6" t="s">
        <v>1792</v>
      </c>
      <c r="C26" s="6" t="s">
        <v>1790</v>
      </c>
      <c r="D26" s="6" t="s">
        <v>754</v>
      </c>
      <c r="E26" s="6">
        <v>2012</v>
      </c>
      <c r="F26" s="6"/>
      <c r="G26" s="6" t="s">
        <v>1270</v>
      </c>
      <c r="H26" s="29" t="s">
        <v>753</v>
      </c>
      <c r="I26" s="6">
        <v>12</v>
      </c>
      <c r="J26" s="29" t="str">
        <f>VLOOKUP(H26,AddInfo!$A:$H,5,FALSE)</f>
        <v>1_clear</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row>
    <row r="27" spans="1:1019" x14ac:dyDescent="0.25">
      <c r="A27" s="30">
        <v>208</v>
      </c>
      <c r="B27" s="30" t="s">
        <v>133</v>
      </c>
      <c r="C27" s="30" t="s">
        <v>1453</v>
      </c>
      <c r="D27" s="30" t="s">
        <v>1245</v>
      </c>
      <c r="E27" s="30">
        <v>2016</v>
      </c>
      <c r="F27" s="30"/>
      <c r="G27" s="30" t="s">
        <v>113</v>
      </c>
      <c r="H27" s="30" t="s">
        <v>130</v>
      </c>
      <c r="I27" s="30">
        <v>1</v>
      </c>
      <c r="J27" s="29" t="str">
        <f>VLOOKUP(H27,AddInfo!$A:$H,5,FALSE)</f>
        <v>1_clear</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row>
    <row r="28" spans="1:1019" x14ac:dyDescent="0.25">
      <c r="A28" s="6">
        <v>81</v>
      </c>
      <c r="B28" s="6" t="s">
        <v>637</v>
      </c>
      <c r="C28" s="6" t="s">
        <v>1728</v>
      </c>
      <c r="D28" s="6" t="s">
        <v>1262</v>
      </c>
      <c r="E28" s="6">
        <v>1994</v>
      </c>
      <c r="F28" s="6"/>
      <c r="G28" s="6" t="s">
        <v>1328</v>
      </c>
      <c r="H28" s="3" t="s">
        <v>634</v>
      </c>
      <c r="I28" s="6">
        <v>12</v>
      </c>
      <c r="J28" s="29" t="str">
        <f>VLOOKUP(H28,AddInfo!$A:$H,5,FALSE)</f>
        <v>1_clear</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row>
    <row r="29" spans="1:1019" x14ac:dyDescent="0.25">
      <c r="A29" s="6">
        <v>107</v>
      </c>
      <c r="B29" s="6" t="s">
        <v>354</v>
      </c>
      <c r="C29" s="6" t="s">
        <v>1557</v>
      </c>
      <c r="D29" s="6" t="s">
        <v>1256</v>
      </c>
      <c r="E29" s="6">
        <v>2004</v>
      </c>
      <c r="F29" s="6"/>
      <c r="G29" s="6" t="s">
        <v>1328</v>
      </c>
      <c r="H29" s="3" t="s">
        <v>352</v>
      </c>
      <c r="I29" s="6">
        <v>12</v>
      </c>
      <c r="J29" s="29" t="str">
        <f>VLOOKUP(H29,AddInfo!$A:$H,5,FALSE)</f>
        <v>1_clear</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row>
    <row r="30" spans="1:1019" x14ac:dyDescent="0.25">
      <c r="A30" s="6">
        <v>157</v>
      </c>
      <c r="B30" s="6" t="s">
        <v>1811</v>
      </c>
      <c r="C30" s="6" t="s">
        <v>1812</v>
      </c>
      <c r="D30" s="6" t="s">
        <v>973</v>
      </c>
      <c r="E30" s="6">
        <v>2005</v>
      </c>
      <c r="F30" s="6"/>
      <c r="G30" s="6" t="s">
        <v>863</v>
      </c>
      <c r="H30" s="29" t="s">
        <v>659</v>
      </c>
      <c r="I30" s="6">
        <v>12</v>
      </c>
      <c r="J30" s="29" t="str">
        <f>VLOOKUP(H30,AddInfo!$A:$H,5,FALSE)</f>
        <v>1_clear</v>
      </c>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row>
    <row r="31" spans="1:1019" s="17" customFormat="1" x14ac:dyDescent="0.25">
      <c r="A31" s="30">
        <v>144</v>
      </c>
      <c r="B31" s="30" t="s">
        <v>859</v>
      </c>
      <c r="C31" s="30" t="s">
        <v>1841</v>
      </c>
      <c r="D31" s="30" t="s">
        <v>856</v>
      </c>
      <c r="E31" s="30">
        <v>2002</v>
      </c>
      <c r="F31" s="30"/>
      <c r="G31" s="30" t="s">
        <v>863</v>
      </c>
      <c r="H31" s="30" t="s">
        <v>855</v>
      </c>
      <c r="I31" s="6">
        <v>12</v>
      </c>
      <c r="J31" s="29" t="str">
        <f>VLOOKUP(H31,AddInfo!$A:$H,5,FALSE)</f>
        <v>1_clear</v>
      </c>
      <c r="K31" s="29"/>
    </row>
    <row r="32" spans="1:1019" s="17" customFormat="1" x14ac:dyDescent="0.25">
      <c r="A32" s="29">
        <v>140</v>
      </c>
      <c r="B32" s="29" t="s">
        <v>32</v>
      </c>
      <c r="C32" s="29" t="s">
        <v>1393</v>
      </c>
      <c r="D32" s="29" t="s">
        <v>12</v>
      </c>
      <c r="E32" s="29">
        <v>1998</v>
      </c>
      <c r="F32" s="29"/>
      <c r="G32" s="29" t="s">
        <v>863</v>
      </c>
      <c r="H32" s="3" t="s">
        <v>29</v>
      </c>
      <c r="I32" s="29">
        <v>12</v>
      </c>
      <c r="J32" s="29" t="str">
        <f>VLOOKUP(H32,AddInfo!$A:$H,5,FALSE)</f>
        <v>1_clear</v>
      </c>
      <c r="K32" s="29"/>
    </row>
    <row r="33" spans="1:1019" s="17" customFormat="1" x14ac:dyDescent="0.25">
      <c r="A33" s="29">
        <v>150</v>
      </c>
      <c r="B33" s="29" t="s">
        <v>848</v>
      </c>
      <c r="C33" s="29" t="s">
        <v>1373</v>
      </c>
      <c r="D33" s="29" t="s">
        <v>973</v>
      </c>
      <c r="E33" s="29">
        <v>2005</v>
      </c>
      <c r="F33" s="29"/>
      <c r="G33" s="29" t="s">
        <v>863</v>
      </c>
      <c r="H33" s="10" t="s">
        <v>846</v>
      </c>
      <c r="I33" s="29">
        <v>12</v>
      </c>
      <c r="J33" s="29" t="str">
        <f>VLOOKUP(H33,AddInfo!$A:$H,5,FALSE)</f>
        <v>1_clear</v>
      </c>
      <c r="K33" s="29"/>
    </row>
    <row r="34" spans="1:1019" s="17" customFormat="1" x14ac:dyDescent="0.25">
      <c r="A34" s="29">
        <v>147</v>
      </c>
      <c r="B34" s="29" t="s">
        <v>840</v>
      </c>
      <c r="C34" s="29" t="s">
        <v>1371</v>
      </c>
      <c r="D34" s="29" t="s">
        <v>973</v>
      </c>
      <c r="E34" s="29">
        <v>2005</v>
      </c>
      <c r="F34" s="29"/>
      <c r="G34" s="29" t="s">
        <v>863</v>
      </c>
      <c r="H34" s="3" t="s">
        <v>837</v>
      </c>
      <c r="I34" s="29">
        <v>12</v>
      </c>
      <c r="J34" s="29" t="str">
        <f>VLOOKUP(H34,AddInfo!$A:$H,5,FALSE)</f>
        <v>1_clear</v>
      </c>
      <c r="K34" s="29"/>
    </row>
    <row r="35" spans="1:1019" s="17" customFormat="1" x14ac:dyDescent="0.25">
      <c r="A35" s="6">
        <v>22</v>
      </c>
      <c r="B35" s="6" t="s">
        <v>1842</v>
      </c>
      <c r="C35" s="6" t="s">
        <v>1843</v>
      </c>
      <c r="D35" s="6" t="s">
        <v>856</v>
      </c>
      <c r="E35" s="6">
        <v>2011</v>
      </c>
      <c r="F35" s="6"/>
      <c r="G35" s="6" t="s">
        <v>605</v>
      </c>
      <c r="H35" s="3" t="s">
        <v>860</v>
      </c>
      <c r="I35" s="6">
        <v>1</v>
      </c>
      <c r="J35" s="29" t="str">
        <f>VLOOKUP(H35,AddInfo!$A:$H,5,FALSE)</f>
        <v>1_clear</v>
      </c>
    </row>
    <row r="36" spans="1:1019" s="17" customFormat="1" x14ac:dyDescent="0.25">
      <c r="A36" s="6">
        <v>23</v>
      </c>
      <c r="B36" s="6" t="s">
        <v>1844</v>
      </c>
      <c r="C36" s="6" t="s">
        <v>1843</v>
      </c>
      <c r="D36" s="6" t="s">
        <v>856</v>
      </c>
      <c r="E36" s="6">
        <v>2011</v>
      </c>
      <c r="F36" s="6"/>
      <c r="G36" s="6" t="s">
        <v>605</v>
      </c>
      <c r="H36" s="3" t="s">
        <v>860</v>
      </c>
      <c r="I36" s="6">
        <v>6</v>
      </c>
      <c r="J36" s="29" t="str">
        <f>VLOOKUP(H36,AddInfo!$A:$H,5,FALSE)</f>
        <v>1_clear</v>
      </c>
    </row>
    <row r="37" spans="1:1019" x14ac:dyDescent="0.25">
      <c r="A37" s="29">
        <v>24</v>
      </c>
      <c r="B37" s="29" t="s">
        <v>1845</v>
      </c>
      <c r="C37" s="29" t="s">
        <v>1843</v>
      </c>
      <c r="D37" s="29" t="s">
        <v>856</v>
      </c>
      <c r="E37" s="29">
        <v>2011</v>
      </c>
      <c r="F37" s="29"/>
      <c r="G37" s="29" t="s">
        <v>605</v>
      </c>
      <c r="H37" s="3" t="s">
        <v>860</v>
      </c>
      <c r="I37" s="29">
        <v>12</v>
      </c>
      <c r="J37" s="29" t="str">
        <f>VLOOKUP(H37,AddInfo!$A:$H,5,FALSE)</f>
        <v>1_clear</v>
      </c>
      <c r="K37" s="30"/>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row>
    <row r="38" spans="1:1019" x14ac:dyDescent="0.25">
      <c r="A38" s="29">
        <v>266</v>
      </c>
      <c r="B38" s="29" t="s">
        <v>553</v>
      </c>
      <c r="C38" s="29" t="s">
        <v>1346</v>
      </c>
      <c r="D38" s="29" t="s">
        <v>551</v>
      </c>
      <c r="E38" s="29">
        <v>2013</v>
      </c>
      <c r="F38" s="29"/>
      <c r="G38" s="29" t="s">
        <v>1270</v>
      </c>
      <c r="H38" s="29" t="s">
        <v>550</v>
      </c>
      <c r="I38" s="29">
        <v>1</v>
      </c>
      <c r="J38" s="29" t="str">
        <f>VLOOKUP(H38,AddInfo!$A:$H,5,FALSE)</f>
        <v>1_clear</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row>
    <row r="39" spans="1:1019" x14ac:dyDescent="0.25">
      <c r="A39" s="29">
        <v>141</v>
      </c>
      <c r="B39" s="29" t="s">
        <v>317</v>
      </c>
      <c r="C39" s="29" t="s">
        <v>316</v>
      </c>
      <c r="D39" s="29" t="s">
        <v>315</v>
      </c>
      <c r="E39" s="29">
        <v>2006</v>
      </c>
      <c r="F39" s="29"/>
      <c r="G39" s="29" t="s">
        <v>863</v>
      </c>
      <c r="H39" s="29" t="s">
        <v>314</v>
      </c>
      <c r="I39" s="29">
        <v>12</v>
      </c>
      <c r="J39" s="29" t="str">
        <f>VLOOKUP(H39,AddInfo!$A:$H,5,FALSE)</f>
        <v>1_clear</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c r="AHB39" s="6"/>
      <c r="AHC39" s="6"/>
      <c r="AHD39" s="6"/>
      <c r="AHE39" s="6"/>
      <c r="AHF39" s="6"/>
      <c r="AHG39" s="6"/>
      <c r="AHH39" s="6"/>
      <c r="AHI39" s="6"/>
      <c r="AHJ39" s="6"/>
      <c r="AHK39" s="6"/>
      <c r="AHL39" s="6"/>
      <c r="AHM39" s="6"/>
      <c r="AHN39" s="6"/>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c r="AIT39" s="6"/>
      <c r="AIU39" s="6"/>
      <c r="AIV39" s="6"/>
      <c r="AIW39" s="6"/>
      <c r="AIX39" s="6"/>
      <c r="AIY39" s="6"/>
      <c r="AIZ39" s="6"/>
      <c r="AJA39" s="6"/>
      <c r="AJB39" s="6"/>
      <c r="AJC39" s="6"/>
      <c r="AJD39" s="6"/>
      <c r="AJE39" s="6"/>
      <c r="AJF39" s="6"/>
      <c r="AJG39" s="6"/>
      <c r="AJH39" s="6"/>
      <c r="AJI39" s="6"/>
      <c r="AJJ39" s="6"/>
      <c r="AJK39" s="6"/>
      <c r="AJL39" s="6"/>
      <c r="AJM39" s="6"/>
      <c r="AJN39" s="6"/>
      <c r="AJO39" s="6"/>
      <c r="AJP39" s="6"/>
      <c r="AJQ39" s="6"/>
      <c r="AJR39" s="6"/>
      <c r="AJS39" s="6"/>
      <c r="AJT39" s="6"/>
      <c r="AJU39" s="6"/>
      <c r="AJV39" s="6"/>
      <c r="AJW39" s="6"/>
      <c r="AJX39" s="6"/>
      <c r="AJY39" s="6"/>
      <c r="AJZ39" s="6"/>
      <c r="AKA39" s="6"/>
      <c r="AKB39" s="6"/>
      <c r="AKC39" s="6"/>
      <c r="AKD39" s="6"/>
      <c r="AKE39" s="6"/>
      <c r="AKF39" s="6"/>
      <c r="AKG39" s="6"/>
      <c r="AKH39" s="6"/>
      <c r="AKI39" s="6"/>
      <c r="AKJ39" s="6"/>
      <c r="AKK39" s="6"/>
      <c r="AKL39" s="6"/>
      <c r="AKM39" s="6"/>
      <c r="AKN39" s="6"/>
      <c r="AKO39" s="6"/>
      <c r="AKP39" s="6"/>
      <c r="AKQ39" s="6"/>
      <c r="AKR39" s="6"/>
      <c r="AKS39" s="6"/>
      <c r="AKT39" s="6"/>
      <c r="AKU39" s="6"/>
      <c r="AKV39" s="6"/>
      <c r="AKW39" s="6"/>
      <c r="AKX39" s="6"/>
      <c r="AKY39" s="6"/>
      <c r="AKZ39" s="6"/>
      <c r="ALA39" s="6"/>
      <c r="ALB39" s="6"/>
      <c r="ALC39" s="6"/>
      <c r="ALD39" s="6"/>
      <c r="ALE39" s="6"/>
      <c r="ALF39" s="6"/>
      <c r="ALG39" s="6"/>
      <c r="ALH39" s="6"/>
      <c r="ALI39" s="6"/>
      <c r="ALJ39" s="6"/>
      <c r="ALK39" s="6"/>
      <c r="ALL39" s="6"/>
      <c r="ALM39" s="6"/>
      <c r="ALN39" s="6"/>
      <c r="ALO39" s="6"/>
      <c r="ALP39" s="6"/>
      <c r="ALQ39" s="6"/>
      <c r="ALR39" s="6"/>
      <c r="ALS39" s="6"/>
      <c r="ALT39" s="6"/>
      <c r="ALU39" s="6"/>
      <c r="ALV39" s="6"/>
      <c r="ALW39" s="6"/>
      <c r="ALX39" s="6"/>
      <c r="ALY39" s="6"/>
      <c r="ALZ39" s="6"/>
      <c r="AMA39" s="6"/>
      <c r="AMB39" s="6"/>
      <c r="AMC39" s="6"/>
      <c r="AMD39" s="6"/>
      <c r="AME39" s="6"/>
    </row>
    <row r="40" spans="1:1019" x14ac:dyDescent="0.25">
      <c r="A40" s="29">
        <v>142</v>
      </c>
      <c r="B40" s="29" t="s">
        <v>683</v>
      </c>
      <c r="C40" s="29" t="s">
        <v>682</v>
      </c>
      <c r="D40" s="29" t="s">
        <v>681</v>
      </c>
      <c r="E40" s="29">
        <v>2008</v>
      </c>
      <c r="F40" s="29"/>
      <c r="G40" s="29" t="s">
        <v>863</v>
      </c>
      <c r="H40" s="29" t="s">
        <v>680</v>
      </c>
      <c r="I40" s="29">
        <v>12</v>
      </c>
      <c r="J40" s="29" t="str">
        <f>VLOOKUP(H40,AddInfo!$A:$H,5,FALSE)</f>
        <v>1_clear</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c r="AGT40" s="6"/>
      <c r="AGU40" s="6"/>
      <c r="AGV40" s="6"/>
      <c r="AGW40" s="6"/>
      <c r="AGX40" s="6"/>
      <c r="AGY40" s="6"/>
      <c r="AGZ40" s="6"/>
      <c r="AHA40" s="6"/>
      <c r="AHB40" s="6"/>
      <c r="AHC40" s="6"/>
      <c r="AHD40" s="6"/>
      <c r="AHE40" s="6"/>
      <c r="AHF40" s="6"/>
      <c r="AHG40" s="6"/>
      <c r="AHH40" s="6"/>
      <c r="AHI40" s="6"/>
      <c r="AHJ40" s="6"/>
      <c r="AHK40" s="6"/>
      <c r="AHL40" s="6"/>
      <c r="AHM40" s="6"/>
      <c r="AHN40" s="6"/>
      <c r="AHO40" s="6"/>
      <c r="AHP40" s="6"/>
      <c r="AHQ40" s="6"/>
      <c r="AHR40" s="6"/>
      <c r="AHS40" s="6"/>
      <c r="AHT40" s="6"/>
      <c r="AHU40" s="6"/>
      <c r="AHV40" s="6"/>
      <c r="AHW40" s="6"/>
      <c r="AHX40" s="6"/>
      <c r="AHY40" s="6"/>
      <c r="AHZ40" s="6"/>
      <c r="AIA40" s="6"/>
      <c r="AIB40" s="6"/>
      <c r="AIC40" s="6"/>
      <c r="AID40" s="6"/>
      <c r="AIE40" s="6"/>
      <c r="AIF40" s="6"/>
      <c r="AIG40" s="6"/>
      <c r="AIH40" s="6"/>
      <c r="AII40" s="6"/>
      <c r="AIJ40" s="6"/>
      <c r="AIK40" s="6"/>
      <c r="AIL40" s="6"/>
      <c r="AIM40" s="6"/>
      <c r="AIN40" s="6"/>
      <c r="AIO40" s="6"/>
      <c r="AIP40" s="6"/>
      <c r="AIQ40" s="6"/>
      <c r="AIR40" s="6"/>
      <c r="AIS40" s="6"/>
      <c r="AIT40" s="6"/>
      <c r="AIU40" s="6"/>
      <c r="AIV40" s="6"/>
      <c r="AIW40" s="6"/>
      <c r="AIX40" s="6"/>
      <c r="AIY40" s="6"/>
      <c r="AIZ40" s="6"/>
      <c r="AJA40" s="6"/>
      <c r="AJB40" s="6"/>
      <c r="AJC40" s="6"/>
      <c r="AJD40" s="6"/>
      <c r="AJE40" s="6"/>
      <c r="AJF40" s="6"/>
      <c r="AJG40" s="6"/>
      <c r="AJH40" s="6"/>
      <c r="AJI40" s="6"/>
      <c r="AJJ40" s="6"/>
      <c r="AJK40" s="6"/>
      <c r="AJL40" s="6"/>
      <c r="AJM40" s="6"/>
      <c r="AJN40" s="6"/>
      <c r="AJO40" s="6"/>
      <c r="AJP40" s="6"/>
      <c r="AJQ40" s="6"/>
      <c r="AJR40" s="6"/>
      <c r="AJS40" s="6"/>
      <c r="AJT40" s="6"/>
      <c r="AJU40" s="6"/>
      <c r="AJV40" s="6"/>
      <c r="AJW40" s="6"/>
      <c r="AJX40" s="6"/>
      <c r="AJY40" s="6"/>
      <c r="AJZ40" s="6"/>
      <c r="AKA40" s="6"/>
      <c r="AKB40" s="6"/>
      <c r="AKC40" s="6"/>
      <c r="AKD40" s="6"/>
      <c r="AKE40" s="6"/>
      <c r="AKF40" s="6"/>
      <c r="AKG40" s="6"/>
      <c r="AKH40" s="6"/>
      <c r="AKI40" s="6"/>
      <c r="AKJ40" s="6"/>
      <c r="AKK40" s="6"/>
      <c r="AKL40" s="6"/>
      <c r="AKM40" s="6"/>
      <c r="AKN40" s="6"/>
      <c r="AKO40" s="6"/>
      <c r="AKP40" s="6"/>
      <c r="AKQ40" s="6"/>
      <c r="AKR40" s="6"/>
      <c r="AKS40" s="6"/>
      <c r="AKT40" s="6"/>
      <c r="AKU40" s="6"/>
      <c r="AKV40" s="6"/>
      <c r="AKW40" s="6"/>
      <c r="AKX40" s="6"/>
      <c r="AKY40" s="6"/>
      <c r="AKZ40" s="6"/>
      <c r="ALA40" s="6"/>
      <c r="ALB40" s="6"/>
      <c r="ALC40" s="6"/>
      <c r="ALD40" s="6"/>
      <c r="ALE40" s="6"/>
      <c r="ALF40" s="6"/>
      <c r="ALG40" s="6"/>
      <c r="ALH40" s="6"/>
      <c r="ALI40" s="6"/>
      <c r="ALJ40" s="6"/>
      <c r="ALK40" s="6"/>
      <c r="ALL40" s="6"/>
      <c r="ALM40" s="6"/>
      <c r="ALN40" s="6"/>
      <c r="ALO40" s="6"/>
      <c r="ALP40" s="6"/>
      <c r="ALQ40" s="6"/>
      <c r="ALR40" s="6"/>
      <c r="ALS40" s="6"/>
      <c r="ALT40" s="6"/>
      <c r="ALU40" s="6"/>
      <c r="ALV40" s="6"/>
      <c r="ALW40" s="6"/>
      <c r="ALX40" s="6"/>
      <c r="ALY40" s="6"/>
      <c r="ALZ40" s="6"/>
      <c r="AMA40" s="6"/>
      <c r="AMB40" s="6"/>
      <c r="AMC40" s="6"/>
      <c r="AMD40" s="6"/>
      <c r="AME40" s="6"/>
    </row>
    <row r="41" spans="1:1019" x14ac:dyDescent="0.25">
      <c r="A41" s="29">
        <v>299</v>
      </c>
      <c r="B41" s="29" t="s">
        <v>875</v>
      </c>
      <c r="C41" s="29" t="s">
        <v>1851</v>
      </c>
      <c r="D41" s="29" t="s">
        <v>873</v>
      </c>
      <c r="E41" s="29">
        <v>2016</v>
      </c>
      <c r="F41" s="29"/>
      <c r="G41" s="29" t="s">
        <v>1270</v>
      </c>
      <c r="H41" s="29" t="s">
        <v>872</v>
      </c>
      <c r="I41" s="29">
        <v>12</v>
      </c>
      <c r="J41" s="29" t="str">
        <f>VLOOKUP(H41,AddInfo!$A:$H,5,FALSE)</f>
        <v>1_clear</v>
      </c>
      <c r="K41" s="30"/>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c r="AGT41" s="6"/>
      <c r="AGU41" s="6"/>
      <c r="AGV41" s="6"/>
      <c r="AGW41" s="6"/>
      <c r="AGX41" s="6"/>
      <c r="AGY41" s="6"/>
      <c r="AGZ41" s="6"/>
      <c r="AHA41" s="6"/>
      <c r="AHB41" s="6"/>
      <c r="AHC41" s="6"/>
      <c r="AHD41" s="6"/>
      <c r="AHE41" s="6"/>
      <c r="AHF41" s="6"/>
      <c r="AHG41" s="6"/>
      <c r="AHH41" s="6"/>
      <c r="AHI41" s="6"/>
      <c r="AHJ41" s="6"/>
      <c r="AHK41" s="6"/>
      <c r="AHL41" s="6"/>
      <c r="AHM41" s="6"/>
      <c r="AHN41" s="6"/>
      <c r="AHO41" s="6"/>
      <c r="AHP41" s="6"/>
      <c r="AHQ41" s="6"/>
      <c r="AHR41" s="6"/>
      <c r="AHS41" s="6"/>
      <c r="AHT41" s="6"/>
      <c r="AHU41" s="6"/>
      <c r="AHV41" s="6"/>
      <c r="AHW41" s="6"/>
      <c r="AHX41" s="6"/>
      <c r="AHY41" s="6"/>
      <c r="AHZ41" s="6"/>
      <c r="AIA41" s="6"/>
      <c r="AIB41" s="6"/>
      <c r="AIC41" s="6"/>
      <c r="AID41" s="6"/>
      <c r="AIE41" s="6"/>
      <c r="AIF41" s="6"/>
      <c r="AIG41" s="6"/>
      <c r="AIH41" s="6"/>
      <c r="AII41" s="6"/>
      <c r="AIJ41" s="6"/>
      <c r="AIK41" s="6"/>
      <c r="AIL41" s="6"/>
      <c r="AIM41" s="6"/>
      <c r="AIN41" s="6"/>
      <c r="AIO41" s="6"/>
      <c r="AIP41" s="6"/>
      <c r="AIQ41" s="6"/>
      <c r="AIR41" s="6"/>
      <c r="AIS41" s="6"/>
      <c r="AIT41" s="6"/>
      <c r="AIU41" s="6"/>
      <c r="AIV41" s="6"/>
      <c r="AIW41" s="6"/>
      <c r="AIX41" s="6"/>
      <c r="AIY41" s="6"/>
      <c r="AIZ41" s="6"/>
      <c r="AJA41" s="6"/>
      <c r="AJB41" s="6"/>
      <c r="AJC41" s="6"/>
      <c r="AJD41" s="6"/>
      <c r="AJE41" s="6"/>
      <c r="AJF41" s="6"/>
      <c r="AJG41" s="6"/>
      <c r="AJH41" s="6"/>
      <c r="AJI41" s="6"/>
      <c r="AJJ41" s="6"/>
      <c r="AJK41" s="6"/>
      <c r="AJL41" s="6"/>
      <c r="AJM41" s="6"/>
      <c r="AJN41" s="6"/>
      <c r="AJO41" s="6"/>
      <c r="AJP41" s="6"/>
      <c r="AJQ41" s="6"/>
      <c r="AJR41" s="6"/>
      <c r="AJS41" s="6"/>
      <c r="AJT41" s="6"/>
      <c r="AJU41" s="6"/>
      <c r="AJV41" s="6"/>
      <c r="AJW41" s="6"/>
      <c r="AJX41" s="6"/>
      <c r="AJY41" s="6"/>
      <c r="AJZ41" s="6"/>
      <c r="AKA41" s="6"/>
      <c r="AKB41" s="6"/>
      <c r="AKC41" s="6"/>
      <c r="AKD41" s="6"/>
      <c r="AKE41" s="6"/>
      <c r="AKF41" s="6"/>
      <c r="AKG41" s="6"/>
      <c r="AKH41" s="6"/>
      <c r="AKI41" s="6"/>
      <c r="AKJ41" s="6"/>
      <c r="AKK41" s="6"/>
      <c r="AKL41" s="6"/>
      <c r="AKM41" s="6"/>
      <c r="AKN41" s="6"/>
      <c r="AKO41" s="6"/>
      <c r="AKP41" s="6"/>
      <c r="AKQ41" s="6"/>
      <c r="AKR41" s="6"/>
      <c r="AKS41" s="6"/>
      <c r="AKT41" s="6"/>
      <c r="AKU41" s="6"/>
      <c r="AKV41" s="6"/>
      <c r="AKW41" s="6"/>
      <c r="AKX41" s="6"/>
      <c r="AKY41" s="6"/>
      <c r="AKZ41" s="6"/>
      <c r="ALA41" s="6"/>
      <c r="ALB41" s="6"/>
      <c r="ALC41" s="6"/>
      <c r="ALD41" s="6"/>
      <c r="ALE41" s="6"/>
      <c r="ALF41" s="6"/>
      <c r="ALG41" s="6"/>
      <c r="ALH41" s="6"/>
      <c r="ALI41" s="6"/>
      <c r="ALJ41" s="6"/>
      <c r="ALK41" s="6"/>
      <c r="ALL41" s="6"/>
      <c r="ALM41" s="6"/>
      <c r="ALN41" s="6"/>
      <c r="ALO41" s="6"/>
      <c r="ALP41" s="6"/>
      <c r="ALQ41" s="6"/>
      <c r="ALR41" s="6"/>
      <c r="ALS41" s="6"/>
      <c r="ALT41" s="6"/>
      <c r="ALU41" s="6"/>
      <c r="ALV41" s="6"/>
      <c r="ALW41" s="6"/>
      <c r="ALX41" s="6"/>
      <c r="ALY41" s="6"/>
      <c r="ALZ41" s="6"/>
      <c r="AMA41" s="6"/>
      <c r="AMB41" s="6"/>
      <c r="AMC41" s="6"/>
      <c r="AMD41" s="6"/>
      <c r="AME41" s="6"/>
    </row>
    <row r="42" spans="1:1019" x14ac:dyDescent="0.25">
      <c r="A42" s="6">
        <v>230</v>
      </c>
      <c r="B42" s="6" t="s">
        <v>1434</v>
      </c>
      <c r="C42" s="6" t="s">
        <v>1435</v>
      </c>
      <c r="D42" s="10" t="s">
        <v>1243</v>
      </c>
      <c r="E42" s="6">
        <v>2009</v>
      </c>
      <c r="F42" s="6" t="s">
        <v>78</v>
      </c>
      <c r="G42" s="6" t="s">
        <v>113</v>
      </c>
      <c r="H42" s="10" t="s">
        <v>370</v>
      </c>
      <c r="I42" s="6">
        <v>1</v>
      </c>
      <c r="J42" s="29" t="str">
        <f>VLOOKUP(H42,AddInfo!$A:$H,5,FALSE)</f>
        <v>1_clear</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row>
    <row r="43" spans="1:1019" x14ac:dyDescent="0.25">
      <c r="A43" s="6">
        <v>231</v>
      </c>
      <c r="B43" s="6" t="s">
        <v>1436</v>
      </c>
      <c r="C43" s="6" t="s">
        <v>1435</v>
      </c>
      <c r="D43" s="10" t="s">
        <v>1243</v>
      </c>
      <c r="E43" s="6">
        <v>2009</v>
      </c>
      <c r="F43" s="6" t="s">
        <v>78</v>
      </c>
      <c r="G43" s="6" t="s">
        <v>113</v>
      </c>
      <c r="H43" s="10" t="s">
        <v>370</v>
      </c>
      <c r="I43" s="6">
        <v>6</v>
      </c>
      <c r="J43" s="29" t="str">
        <f>VLOOKUP(H43,AddInfo!$A:$H,5,FALSE)</f>
        <v>1_clear</v>
      </c>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row>
    <row r="44" spans="1:1019" x14ac:dyDescent="0.25">
      <c r="A44" s="6">
        <v>232</v>
      </c>
      <c r="B44" s="6" t="s">
        <v>1437</v>
      </c>
      <c r="C44" s="6" t="s">
        <v>1435</v>
      </c>
      <c r="D44" s="10" t="s">
        <v>1243</v>
      </c>
      <c r="E44" s="6">
        <v>2009</v>
      </c>
      <c r="F44" s="6" t="s">
        <v>78</v>
      </c>
      <c r="G44" s="6" t="s">
        <v>113</v>
      </c>
      <c r="H44" s="10" t="s">
        <v>370</v>
      </c>
      <c r="I44" s="6">
        <v>12</v>
      </c>
      <c r="J44" s="29" t="str">
        <f>VLOOKUP(H44,AddInfo!$A:$H,5,FALSE)</f>
        <v>1_clear</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row>
    <row r="45" spans="1:1019" x14ac:dyDescent="0.25">
      <c r="A45" s="6">
        <v>49</v>
      </c>
      <c r="B45" s="6" t="s">
        <v>1321</v>
      </c>
      <c r="C45" s="6" t="s">
        <v>290</v>
      </c>
      <c r="D45" s="6" t="s">
        <v>289</v>
      </c>
      <c r="E45" s="6">
        <v>2008</v>
      </c>
      <c r="F45" s="6"/>
      <c r="G45" s="6" t="s">
        <v>605</v>
      </c>
      <c r="H45" s="29" t="s">
        <v>288</v>
      </c>
      <c r="I45" s="6">
        <v>1</v>
      </c>
      <c r="J45" s="29" t="str">
        <f>VLOOKUP(H45,AddInfo!$A:$H,5,FALSE)</f>
        <v>1_clear</v>
      </c>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row>
    <row r="46" spans="1:1019" x14ac:dyDescent="0.25">
      <c r="A46" s="6">
        <v>50</v>
      </c>
      <c r="B46" s="6" t="s">
        <v>1322</v>
      </c>
      <c r="C46" s="6" t="s">
        <v>290</v>
      </c>
      <c r="D46" s="6" t="s">
        <v>289</v>
      </c>
      <c r="E46" s="6">
        <v>2008</v>
      </c>
      <c r="F46" s="6"/>
      <c r="G46" s="6" t="s">
        <v>605</v>
      </c>
      <c r="H46" s="29" t="s">
        <v>288</v>
      </c>
      <c r="I46" s="6">
        <v>6</v>
      </c>
      <c r="J46" s="29" t="str">
        <f>VLOOKUP(H46,AddInfo!$A:$H,5,FALSE)</f>
        <v>1_clear</v>
      </c>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row>
    <row r="47" spans="1:1019" x14ac:dyDescent="0.25">
      <c r="A47" s="6">
        <v>51</v>
      </c>
      <c r="B47" s="6" t="s">
        <v>1323</v>
      </c>
      <c r="C47" s="6" t="s">
        <v>290</v>
      </c>
      <c r="D47" s="6" t="s">
        <v>289</v>
      </c>
      <c r="E47" s="6">
        <v>2008</v>
      </c>
      <c r="F47" s="6"/>
      <c r="G47" s="6" t="s">
        <v>605</v>
      </c>
      <c r="H47" s="29" t="s">
        <v>288</v>
      </c>
      <c r="I47" s="6">
        <v>12</v>
      </c>
      <c r="J47" s="29" t="str">
        <f>VLOOKUP(H47,AddInfo!$A:$H,5,FALSE)</f>
        <v>1_clear</v>
      </c>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row>
    <row r="48" spans="1:1019" x14ac:dyDescent="0.25">
      <c r="A48" s="6">
        <v>148</v>
      </c>
      <c r="B48" s="6" t="s">
        <v>793</v>
      </c>
      <c r="C48" s="6" t="s">
        <v>792</v>
      </c>
      <c r="D48" s="6" t="s">
        <v>973</v>
      </c>
      <c r="E48" s="6">
        <v>2005</v>
      </c>
      <c r="F48" s="6"/>
      <c r="G48" s="6" t="s">
        <v>863</v>
      </c>
      <c r="H48" s="10" t="s">
        <v>790</v>
      </c>
      <c r="I48" s="6">
        <v>12</v>
      </c>
      <c r="J48" s="29" t="str">
        <f>VLOOKUP(H48,AddInfo!$A:$H,5,FALSE)</f>
        <v>1_clear</v>
      </c>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row>
    <row r="49" spans="1:1019" x14ac:dyDescent="0.25">
      <c r="A49" s="6">
        <v>149</v>
      </c>
      <c r="B49" s="6" t="s">
        <v>796</v>
      </c>
      <c r="C49" s="6" t="s">
        <v>1372</v>
      </c>
      <c r="D49" s="6" t="s">
        <v>973</v>
      </c>
      <c r="E49" s="6">
        <v>2005</v>
      </c>
      <c r="F49" s="6"/>
      <c r="G49" s="6" t="s">
        <v>863</v>
      </c>
      <c r="H49" s="10" t="s">
        <v>794</v>
      </c>
      <c r="I49" s="6">
        <v>12</v>
      </c>
      <c r="J49" s="29" t="str">
        <f>VLOOKUP(H49,AddInfo!$A:$H,5,FALSE)</f>
        <v>1_clear</v>
      </c>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6"/>
      <c r="WV49" s="6"/>
      <c r="WW49" s="6"/>
      <c r="WX49" s="6"/>
      <c r="WY49" s="6"/>
      <c r="WZ49" s="6"/>
      <c r="XA49" s="6"/>
      <c r="XB49" s="6"/>
      <c r="XC49" s="6"/>
      <c r="XD49" s="6"/>
      <c r="XE49" s="6"/>
      <c r="XF49" s="6"/>
      <c r="XG49" s="6"/>
      <c r="XH49" s="6"/>
      <c r="XI49" s="6"/>
      <c r="XJ49" s="6"/>
      <c r="XK49" s="6"/>
      <c r="XL49" s="6"/>
      <c r="XM49" s="6"/>
      <c r="XN49" s="6"/>
      <c r="XO49" s="6"/>
      <c r="XP49" s="6"/>
      <c r="XQ49" s="6"/>
      <c r="XR49" s="6"/>
      <c r="XS49" s="6"/>
      <c r="XT49" s="6"/>
      <c r="XU49" s="6"/>
      <c r="XV49" s="6"/>
      <c r="XW49" s="6"/>
      <c r="XX49" s="6"/>
      <c r="XY49" s="6"/>
      <c r="XZ49" s="6"/>
      <c r="YA49" s="6"/>
      <c r="YB49" s="6"/>
      <c r="YC49" s="6"/>
      <c r="YD49" s="6"/>
      <c r="YE49" s="6"/>
      <c r="YF49" s="6"/>
      <c r="YG49" s="6"/>
      <c r="YH49" s="6"/>
      <c r="YI49" s="6"/>
      <c r="YJ49" s="6"/>
      <c r="YK49" s="6"/>
      <c r="YL49" s="6"/>
      <c r="YM49" s="6"/>
      <c r="YN49" s="6"/>
      <c r="YO49" s="6"/>
      <c r="YP49" s="6"/>
      <c r="YQ49" s="6"/>
      <c r="YR49" s="6"/>
      <c r="YS49" s="6"/>
      <c r="YT49" s="6"/>
      <c r="YU49" s="6"/>
      <c r="YV49" s="6"/>
      <c r="YW49" s="6"/>
      <c r="YX49" s="6"/>
      <c r="YY49" s="6"/>
      <c r="YZ49" s="6"/>
      <c r="ZA49" s="6"/>
      <c r="ZB49" s="6"/>
      <c r="ZC49" s="6"/>
      <c r="ZD49" s="6"/>
      <c r="ZE49" s="6"/>
      <c r="ZF49" s="6"/>
      <c r="ZG49" s="6"/>
      <c r="ZH49" s="6"/>
      <c r="ZI49" s="6"/>
      <c r="ZJ49" s="6"/>
      <c r="ZK49" s="6"/>
      <c r="ZL49" s="6"/>
      <c r="ZM49" s="6"/>
      <c r="ZN49" s="6"/>
      <c r="ZO49" s="6"/>
      <c r="ZP49" s="6"/>
      <c r="ZQ49" s="6"/>
      <c r="ZR49" s="6"/>
      <c r="ZS49" s="6"/>
      <c r="ZT49" s="6"/>
      <c r="ZU49" s="6"/>
      <c r="ZV49" s="6"/>
      <c r="ZW49" s="6"/>
      <c r="ZX49" s="6"/>
      <c r="ZY49" s="6"/>
      <c r="ZZ49" s="6"/>
      <c r="AAA49" s="6"/>
      <c r="AAB49" s="6"/>
      <c r="AAC49" s="6"/>
      <c r="AAD49" s="6"/>
      <c r="AAE49" s="6"/>
      <c r="AAF49" s="6"/>
      <c r="AAG49" s="6"/>
      <c r="AAH49" s="6"/>
      <c r="AAI49" s="6"/>
      <c r="AAJ49" s="6"/>
      <c r="AAK49" s="6"/>
      <c r="AAL49" s="6"/>
      <c r="AAM49" s="6"/>
      <c r="AAN49" s="6"/>
      <c r="AAO49" s="6"/>
      <c r="AAP49" s="6"/>
      <c r="AAQ49" s="6"/>
      <c r="AAR49" s="6"/>
      <c r="AAS49" s="6"/>
      <c r="AAT49" s="6"/>
      <c r="AAU49" s="6"/>
      <c r="AAV49" s="6"/>
      <c r="AAW49" s="6"/>
      <c r="AAX49" s="6"/>
      <c r="AAY49" s="6"/>
      <c r="AAZ49" s="6"/>
      <c r="ABA49" s="6"/>
      <c r="ABB49" s="6"/>
      <c r="ABC49" s="6"/>
      <c r="ABD49" s="6"/>
      <c r="ABE49" s="6"/>
      <c r="ABF49" s="6"/>
      <c r="ABG49" s="6"/>
      <c r="ABH49" s="6"/>
      <c r="ABI49" s="6"/>
      <c r="ABJ49" s="6"/>
      <c r="ABK49" s="6"/>
      <c r="ABL49" s="6"/>
      <c r="ABM49" s="6"/>
      <c r="ABN49" s="6"/>
      <c r="ABO49" s="6"/>
      <c r="ABP49" s="6"/>
      <c r="ABQ49" s="6"/>
      <c r="ABR49" s="6"/>
      <c r="ABS49" s="6"/>
      <c r="ABT49" s="6"/>
      <c r="ABU49" s="6"/>
      <c r="ABV49" s="6"/>
      <c r="ABW49" s="6"/>
      <c r="ABX49" s="6"/>
      <c r="ABY49" s="6"/>
      <c r="ABZ49" s="6"/>
      <c r="ACA49" s="6"/>
      <c r="ACB49" s="6"/>
      <c r="ACC49" s="6"/>
      <c r="ACD49" s="6"/>
      <c r="ACE49" s="6"/>
      <c r="ACF49" s="6"/>
      <c r="ACG49" s="6"/>
      <c r="ACH49" s="6"/>
      <c r="ACI49" s="6"/>
      <c r="ACJ49" s="6"/>
      <c r="ACK49" s="6"/>
      <c r="ACL49" s="6"/>
      <c r="ACM49" s="6"/>
      <c r="ACN49" s="6"/>
      <c r="ACO49" s="6"/>
      <c r="ACP49" s="6"/>
      <c r="ACQ49" s="6"/>
      <c r="ACR49" s="6"/>
      <c r="ACS49" s="6"/>
      <c r="ACT49" s="6"/>
      <c r="ACU49" s="6"/>
      <c r="ACV49" s="6"/>
      <c r="ACW49" s="6"/>
      <c r="ACX49" s="6"/>
      <c r="ACY49" s="6"/>
      <c r="ACZ49" s="6"/>
      <c r="ADA49" s="6"/>
      <c r="ADB49" s="6"/>
      <c r="ADC49" s="6"/>
      <c r="ADD49" s="6"/>
      <c r="ADE49" s="6"/>
      <c r="ADF49" s="6"/>
      <c r="ADG49" s="6"/>
      <c r="ADH49" s="6"/>
      <c r="ADI49" s="6"/>
      <c r="ADJ49" s="6"/>
      <c r="ADK49" s="6"/>
      <c r="ADL49" s="6"/>
      <c r="ADM49" s="6"/>
      <c r="ADN49" s="6"/>
      <c r="ADO49" s="6"/>
      <c r="ADP49" s="6"/>
      <c r="ADQ49" s="6"/>
      <c r="ADR49" s="6"/>
      <c r="ADS49" s="6"/>
      <c r="ADT49" s="6"/>
      <c r="ADU49" s="6"/>
      <c r="ADV49" s="6"/>
      <c r="ADW49" s="6"/>
      <c r="ADX49" s="6"/>
      <c r="ADY49" s="6"/>
      <c r="ADZ49" s="6"/>
      <c r="AEA49" s="6"/>
      <c r="AEB49" s="6"/>
      <c r="AEC49" s="6"/>
      <c r="AED49" s="6"/>
      <c r="AEE49" s="6"/>
      <c r="AEF49" s="6"/>
      <c r="AEG49" s="6"/>
      <c r="AEH49" s="6"/>
      <c r="AEI49" s="6"/>
      <c r="AEJ49" s="6"/>
      <c r="AEK49" s="6"/>
      <c r="AEL49" s="6"/>
      <c r="AEM49" s="6"/>
      <c r="AEN49" s="6"/>
      <c r="AEO49" s="6"/>
      <c r="AEP49" s="6"/>
      <c r="AEQ49" s="6"/>
      <c r="AER49" s="6"/>
      <c r="AES49" s="6"/>
      <c r="AET49" s="6"/>
      <c r="AEU49" s="6"/>
      <c r="AEV49" s="6"/>
      <c r="AEW49" s="6"/>
      <c r="AEX49" s="6"/>
      <c r="AEY49" s="6"/>
      <c r="AEZ49" s="6"/>
      <c r="AFA49" s="6"/>
      <c r="AFB49" s="6"/>
      <c r="AFC49" s="6"/>
      <c r="AFD49" s="6"/>
      <c r="AFE49" s="6"/>
      <c r="AFF49" s="6"/>
      <c r="AFG49" s="6"/>
      <c r="AFH49" s="6"/>
      <c r="AFI49" s="6"/>
      <c r="AFJ49" s="6"/>
      <c r="AFK49" s="6"/>
      <c r="AFL49" s="6"/>
      <c r="AFM49" s="6"/>
      <c r="AFN49" s="6"/>
      <c r="AFO49" s="6"/>
      <c r="AFP49" s="6"/>
      <c r="AFQ49" s="6"/>
      <c r="AFR49" s="6"/>
      <c r="AFS49" s="6"/>
      <c r="AFT49" s="6"/>
      <c r="AFU49" s="6"/>
      <c r="AFV49" s="6"/>
      <c r="AFW49" s="6"/>
      <c r="AFX49" s="6"/>
      <c r="AFY49" s="6"/>
      <c r="AFZ49" s="6"/>
      <c r="AGA49" s="6"/>
      <c r="AGB49" s="6"/>
      <c r="AGC49" s="6"/>
      <c r="AGD49" s="6"/>
      <c r="AGE49" s="6"/>
      <c r="AGF49" s="6"/>
      <c r="AGG49" s="6"/>
      <c r="AGH49" s="6"/>
      <c r="AGI49" s="6"/>
      <c r="AGJ49" s="6"/>
      <c r="AGK49" s="6"/>
      <c r="AGL49" s="6"/>
      <c r="AGM49" s="6"/>
      <c r="AGN49" s="6"/>
      <c r="AGO49" s="6"/>
      <c r="AGP49" s="6"/>
      <c r="AGQ49" s="6"/>
      <c r="AGR49" s="6"/>
      <c r="AGS49" s="6"/>
      <c r="AGT49" s="6"/>
      <c r="AGU49" s="6"/>
      <c r="AGV49" s="6"/>
      <c r="AGW49" s="6"/>
      <c r="AGX49" s="6"/>
      <c r="AGY49" s="6"/>
      <c r="AGZ49" s="6"/>
      <c r="AHA49" s="6"/>
      <c r="AHB49" s="6"/>
      <c r="AHC49" s="6"/>
      <c r="AHD49" s="6"/>
      <c r="AHE49" s="6"/>
      <c r="AHF49" s="6"/>
      <c r="AHG49" s="6"/>
      <c r="AHH49" s="6"/>
      <c r="AHI49" s="6"/>
      <c r="AHJ49" s="6"/>
      <c r="AHK49" s="6"/>
      <c r="AHL49" s="6"/>
      <c r="AHM49" s="6"/>
      <c r="AHN49" s="6"/>
      <c r="AHO49" s="6"/>
      <c r="AHP49" s="6"/>
      <c r="AHQ49" s="6"/>
      <c r="AHR49" s="6"/>
      <c r="AHS49" s="6"/>
      <c r="AHT49" s="6"/>
      <c r="AHU49" s="6"/>
      <c r="AHV49" s="6"/>
      <c r="AHW49" s="6"/>
      <c r="AHX49" s="6"/>
      <c r="AHY49" s="6"/>
      <c r="AHZ49" s="6"/>
      <c r="AIA49" s="6"/>
      <c r="AIB49" s="6"/>
      <c r="AIC49" s="6"/>
      <c r="AID49" s="6"/>
      <c r="AIE49" s="6"/>
      <c r="AIF49" s="6"/>
      <c r="AIG49" s="6"/>
      <c r="AIH49" s="6"/>
      <c r="AII49" s="6"/>
      <c r="AIJ49" s="6"/>
      <c r="AIK49" s="6"/>
      <c r="AIL49" s="6"/>
      <c r="AIM49" s="6"/>
      <c r="AIN49" s="6"/>
      <c r="AIO49" s="6"/>
      <c r="AIP49" s="6"/>
      <c r="AIQ49" s="6"/>
      <c r="AIR49" s="6"/>
      <c r="AIS49" s="6"/>
      <c r="AIT49" s="6"/>
      <c r="AIU49" s="6"/>
      <c r="AIV49" s="6"/>
      <c r="AIW49" s="6"/>
      <c r="AIX49" s="6"/>
      <c r="AIY49" s="6"/>
      <c r="AIZ49" s="6"/>
      <c r="AJA49" s="6"/>
      <c r="AJB49" s="6"/>
      <c r="AJC49" s="6"/>
      <c r="AJD49" s="6"/>
      <c r="AJE49" s="6"/>
      <c r="AJF49" s="6"/>
      <c r="AJG49" s="6"/>
      <c r="AJH49" s="6"/>
      <c r="AJI49" s="6"/>
      <c r="AJJ49" s="6"/>
      <c r="AJK49" s="6"/>
      <c r="AJL49" s="6"/>
      <c r="AJM49" s="6"/>
      <c r="AJN49" s="6"/>
      <c r="AJO49" s="6"/>
      <c r="AJP49" s="6"/>
      <c r="AJQ49" s="6"/>
      <c r="AJR49" s="6"/>
      <c r="AJS49" s="6"/>
      <c r="AJT49" s="6"/>
      <c r="AJU49" s="6"/>
      <c r="AJV49" s="6"/>
      <c r="AJW49" s="6"/>
      <c r="AJX49" s="6"/>
      <c r="AJY49" s="6"/>
      <c r="AJZ49" s="6"/>
      <c r="AKA49" s="6"/>
      <c r="AKB49" s="6"/>
      <c r="AKC49" s="6"/>
      <c r="AKD49" s="6"/>
      <c r="AKE49" s="6"/>
      <c r="AKF49" s="6"/>
      <c r="AKG49" s="6"/>
      <c r="AKH49" s="6"/>
      <c r="AKI49" s="6"/>
      <c r="AKJ49" s="6"/>
      <c r="AKK49" s="6"/>
      <c r="AKL49" s="6"/>
      <c r="AKM49" s="6"/>
      <c r="AKN49" s="6"/>
      <c r="AKO49" s="6"/>
      <c r="AKP49" s="6"/>
      <c r="AKQ49" s="6"/>
      <c r="AKR49" s="6"/>
      <c r="AKS49" s="6"/>
      <c r="AKT49" s="6"/>
      <c r="AKU49" s="6"/>
      <c r="AKV49" s="6"/>
      <c r="AKW49" s="6"/>
      <c r="AKX49" s="6"/>
      <c r="AKY49" s="6"/>
      <c r="AKZ49" s="6"/>
      <c r="ALA49" s="6"/>
      <c r="ALB49" s="6"/>
      <c r="ALC49" s="6"/>
      <c r="ALD49" s="6"/>
      <c r="ALE49" s="6"/>
      <c r="ALF49" s="6"/>
      <c r="ALG49" s="6"/>
      <c r="ALH49" s="6"/>
      <c r="ALI49" s="6"/>
      <c r="ALJ49" s="6"/>
      <c r="ALK49" s="6"/>
      <c r="ALL49" s="6"/>
      <c r="ALM49" s="6"/>
      <c r="ALN49" s="6"/>
      <c r="ALO49" s="6"/>
      <c r="ALP49" s="6"/>
      <c r="ALQ49" s="6"/>
      <c r="ALR49" s="6"/>
      <c r="ALS49" s="6"/>
      <c r="ALT49" s="6"/>
      <c r="ALU49" s="6"/>
      <c r="ALV49" s="6"/>
      <c r="ALW49" s="6"/>
      <c r="ALX49" s="6"/>
      <c r="ALY49" s="6"/>
      <c r="ALZ49" s="6"/>
      <c r="AMA49" s="6"/>
      <c r="AMB49" s="6"/>
      <c r="AMC49" s="6"/>
      <c r="AMD49" s="6"/>
      <c r="AME49" s="6"/>
    </row>
    <row r="50" spans="1:1019" x14ac:dyDescent="0.25">
      <c r="A50" s="6">
        <v>156</v>
      </c>
      <c r="B50" s="6" t="s">
        <v>1813</v>
      </c>
      <c r="C50" s="6" t="s">
        <v>1814</v>
      </c>
      <c r="D50" s="6" t="s">
        <v>973</v>
      </c>
      <c r="E50" s="6">
        <v>2005</v>
      </c>
      <c r="F50" s="6"/>
      <c r="G50" s="6" t="s">
        <v>863</v>
      </c>
      <c r="H50" s="29" t="s">
        <v>800</v>
      </c>
      <c r="I50" s="6">
        <v>12</v>
      </c>
      <c r="J50" s="29" t="str">
        <f>VLOOKUP(H50,AddInfo!$A:$H,5,FALSE)</f>
        <v>1_clear</v>
      </c>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6"/>
      <c r="WV50" s="6"/>
      <c r="WW50" s="6"/>
      <c r="WX50" s="6"/>
      <c r="WY50" s="6"/>
      <c r="WZ50" s="6"/>
      <c r="XA50" s="6"/>
      <c r="XB50" s="6"/>
      <c r="XC50" s="6"/>
      <c r="XD50" s="6"/>
      <c r="XE50" s="6"/>
      <c r="XF50" s="6"/>
      <c r="XG50" s="6"/>
      <c r="XH50" s="6"/>
      <c r="XI50" s="6"/>
      <c r="XJ50" s="6"/>
      <c r="XK50" s="6"/>
      <c r="XL50" s="6"/>
      <c r="XM50" s="6"/>
      <c r="XN50" s="6"/>
      <c r="XO50" s="6"/>
      <c r="XP50" s="6"/>
      <c r="XQ50" s="6"/>
      <c r="XR50" s="6"/>
      <c r="XS50" s="6"/>
      <c r="XT50" s="6"/>
      <c r="XU50" s="6"/>
      <c r="XV50" s="6"/>
      <c r="XW50" s="6"/>
      <c r="XX50" s="6"/>
      <c r="XY50" s="6"/>
      <c r="XZ50" s="6"/>
      <c r="YA50" s="6"/>
      <c r="YB50" s="6"/>
      <c r="YC50" s="6"/>
      <c r="YD50" s="6"/>
      <c r="YE50" s="6"/>
      <c r="YF50" s="6"/>
      <c r="YG50" s="6"/>
      <c r="YH50" s="6"/>
      <c r="YI50" s="6"/>
      <c r="YJ50" s="6"/>
      <c r="YK50" s="6"/>
      <c r="YL50" s="6"/>
      <c r="YM50" s="6"/>
      <c r="YN50" s="6"/>
      <c r="YO50" s="6"/>
      <c r="YP50" s="6"/>
      <c r="YQ50" s="6"/>
      <c r="YR50" s="6"/>
      <c r="YS50" s="6"/>
      <c r="YT50" s="6"/>
      <c r="YU50" s="6"/>
      <c r="YV50" s="6"/>
      <c r="YW50" s="6"/>
      <c r="YX50" s="6"/>
      <c r="YY50" s="6"/>
      <c r="YZ50" s="6"/>
      <c r="ZA50" s="6"/>
      <c r="ZB50" s="6"/>
      <c r="ZC50" s="6"/>
      <c r="ZD50" s="6"/>
      <c r="ZE50" s="6"/>
      <c r="ZF50" s="6"/>
      <c r="ZG50" s="6"/>
      <c r="ZH50" s="6"/>
      <c r="ZI50" s="6"/>
      <c r="ZJ50" s="6"/>
      <c r="ZK50" s="6"/>
      <c r="ZL50" s="6"/>
      <c r="ZM50" s="6"/>
      <c r="ZN50" s="6"/>
      <c r="ZO50" s="6"/>
      <c r="ZP50" s="6"/>
      <c r="ZQ50" s="6"/>
      <c r="ZR50" s="6"/>
      <c r="ZS50" s="6"/>
      <c r="ZT50" s="6"/>
      <c r="ZU50" s="6"/>
      <c r="ZV50" s="6"/>
      <c r="ZW50" s="6"/>
      <c r="ZX50" s="6"/>
      <c r="ZY50" s="6"/>
      <c r="ZZ50" s="6"/>
      <c r="AAA50" s="6"/>
      <c r="AAB50" s="6"/>
      <c r="AAC50" s="6"/>
      <c r="AAD50" s="6"/>
      <c r="AAE50" s="6"/>
      <c r="AAF50" s="6"/>
      <c r="AAG50" s="6"/>
      <c r="AAH50" s="6"/>
      <c r="AAI50" s="6"/>
      <c r="AAJ50" s="6"/>
      <c r="AAK50" s="6"/>
      <c r="AAL50" s="6"/>
      <c r="AAM50" s="6"/>
      <c r="AAN50" s="6"/>
      <c r="AAO50" s="6"/>
      <c r="AAP50" s="6"/>
      <c r="AAQ50" s="6"/>
      <c r="AAR50" s="6"/>
      <c r="AAS50" s="6"/>
      <c r="AAT50" s="6"/>
      <c r="AAU50" s="6"/>
      <c r="AAV50" s="6"/>
      <c r="AAW50" s="6"/>
      <c r="AAX50" s="6"/>
      <c r="AAY50" s="6"/>
      <c r="AAZ50" s="6"/>
      <c r="ABA50" s="6"/>
      <c r="ABB50" s="6"/>
      <c r="ABC50" s="6"/>
      <c r="ABD50" s="6"/>
      <c r="ABE50" s="6"/>
      <c r="ABF50" s="6"/>
      <c r="ABG50" s="6"/>
      <c r="ABH50" s="6"/>
      <c r="ABI50" s="6"/>
      <c r="ABJ50" s="6"/>
      <c r="ABK50" s="6"/>
      <c r="ABL50" s="6"/>
      <c r="ABM50" s="6"/>
      <c r="ABN50" s="6"/>
      <c r="ABO50" s="6"/>
      <c r="ABP50" s="6"/>
      <c r="ABQ50" s="6"/>
      <c r="ABR50" s="6"/>
      <c r="ABS50" s="6"/>
      <c r="ABT50" s="6"/>
      <c r="ABU50" s="6"/>
      <c r="ABV50" s="6"/>
      <c r="ABW50" s="6"/>
      <c r="ABX50" s="6"/>
      <c r="ABY50" s="6"/>
      <c r="ABZ50" s="6"/>
      <c r="ACA50" s="6"/>
      <c r="ACB50" s="6"/>
      <c r="ACC50" s="6"/>
      <c r="ACD50" s="6"/>
      <c r="ACE50" s="6"/>
      <c r="ACF50" s="6"/>
      <c r="ACG50" s="6"/>
      <c r="ACH50" s="6"/>
      <c r="ACI50" s="6"/>
      <c r="ACJ50" s="6"/>
      <c r="ACK50" s="6"/>
      <c r="ACL50" s="6"/>
      <c r="ACM50" s="6"/>
      <c r="ACN50" s="6"/>
      <c r="ACO50" s="6"/>
      <c r="ACP50" s="6"/>
      <c r="ACQ50" s="6"/>
      <c r="ACR50" s="6"/>
      <c r="ACS50" s="6"/>
      <c r="ACT50" s="6"/>
      <c r="ACU50" s="6"/>
      <c r="ACV50" s="6"/>
      <c r="ACW50" s="6"/>
      <c r="ACX50" s="6"/>
      <c r="ACY50" s="6"/>
      <c r="ACZ50" s="6"/>
      <c r="ADA50" s="6"/>
      <c r="ADB50" s="6"/>
      <c r="ADC50" s="6"/>
      <c r="ADD50" s="6"/>
      <c r="ADE50" s="6"/>
      <c r="ADF50" s="6"/>
      <c r="ADG50" s="6"/>
      <c r="ADH50" s="6"/>
      <c r="ADI50" s="6"/>
      <c r="ADJ50" s="6"/>
      <c r="ADK50" s="6"/>
      <c r="ADL50" s="6"/>
      <c r="ADM50" s="6"/>
      <c r="ADN50" s="6"/>
      <c r="ADO50" s="6"/>
      <c r="ADP50" s="6"/>
      <c r="ADQ50" s="6"/>
      <c r="ADR50" s="6"/>
      <c r="ADS50" s="6"/>
      <c r="ADT50" s="6"/>
      <c r="ADU50" s="6"/>
      <c r="ADV50" s="6"/>
      <c r="ADW50" s="6"/>
      <c r="ADX50" s="6"/>
      <c r="ADY50" s="6"/>
      <c r="ADZ50" s="6"/>
      <c r="AEA50" s="6"/>
      <c r="AEB50" s="6"/>
      <c r="AEC50" s="6"/>
      <c r="AED50" s="6"/>
      <c r="AEE50" s="6"/>
      <c r="AEF50" s="6"/>
      <c r="AEG50" s="6"/>
      <c r="AEH50" s="6"/>
      <c r="AEI50" s="6"/>
      <c r="AEJ50" s="6"/>
      <c r="AEK50" s="6"/>
      <c r="AEL50" s="6"/>
      <c r="AEM50" s="6"/>
      <c r="AEN50" s="6"/>
      <c r="AEO50" s="6"/>
      <c r="AEP50" s="6"/>
      <c r="AEQ50" s="6"/>
      <c r="AER50" s="6"/>
      <c r="AES50" s="6"/>
      <c r="AET50" s="6"/>
      <c r="AEU50" s="6"/>
      <c r="AEV50" s="6"/>
      <c r="AEW50" s="6"/>
      <c r="AEX50" s="6"/>
      <c r="AEY50" s="6"/>
      <c r="AEZ50" s="6"/>
      <c r="AFA50" s="6"/>
      <c r="AFB50" s="6"/>
      <c r="AFC50" s="6"/>
      <c r="AFD50" s="6"/>
      <c r="AFE50" s="6"/>
      <c r="AFF50" s="6"/>
      <c r="AFG50" s="6"/>
      <c r="AFH50" s="6"/>
      <c r="AFI50" s="6"/>
      <c r="AFJ50" s="6"/>
      <c r="AFK50" s="6"/>
      <c r="AFL50" s="6"/>
      <c r="AFM50" s="6"/>
      <c r="AFN50" s="6"/>
      <c r="AFO50" s="6"/>
      <c r="AFP50" s="6"/>
      <c r="AFQ50" s="6"/>
      <c r="AFR50" s="6"/>
      <c r="AFS50" s="6"/>
      <c r="AFT50" s="6"/>
      <c r="AFU50" s="6"/>
      <c r="AFV50" s="6"/>
      <c r="AFW50" s="6"/>
      <c r="AFX50" s="6"/>
      <c r="AFY50" s="6"/>
      <c r="AFZ50" s="6"/>
      <c r="AGA50" s="6"/>
      <c r="AGB50" s="6"/>
      <c r="AGC50" s="6"/>
      <c r="AGD50" s="6"/>
      <c r="AGE50" s="6"/>
      <c r="AGF50" s="6"/>
      <c r="AGG50" s="6"/>
      <c r="AGH50" s="6"/>
      <c r="AGI50" s="6"/>
      <c r="AGJ50" s="6"/>
      <c r="AGK50" s="6"/>
      <c r="AGL50" s="6"/>
      <c r="AGM50" s="6"/>
      <c r="AGN50" s="6"/>
      <c r="AGO50" s="6"/>
      <c r="AGP50" s="6"/>
      <c r="AGQ50" s="6"/>
      <c r="AGR50" s="6"/>
      <c r="AGS50" s="6"/>
      <c r="AGT50" s="6"/>
      <c r="AGU50" s="6"/>
      <c r="AGV50" s="6"/>
      <c r="AGW50" s="6"/>
      <c r="AGX50" s="6"/>
      <c r="AGY50" s="6"/>
      <c r="AGZ50" s="6"/>
      <c r="AHA50" s="6"/>
      <c r="AHB50" s="6"/>
      <c r="AHC50" s="6"/>
      <c r="AHD50" s="6"/>
      <c r="AHE50" s="6"/>
      <c r="AHF50" s="6"/>
      <c r="AHG50" s="6"/>
      <c r="AHH50" s="6"/>
      <c r="AHI50" s="6"/>
      <c r="AHJ50" s="6"/>
      <c r="AHK50" s="6"/>
      <c r="AHL50" s="6"/>
      <c r="AHM50" s="6"/>
      <c r="AHN50" s="6"/>
      <c r="AHO50" s="6"/>
      <c r="AHP50" s="6"/>
      <c r="AHQ50" s="6"/>
      <c r="AHR50" s="6"/>
      <c r="AHS50" s="6"/>
      <c r="AHT50" s="6"/>
      <c r="AHU50" s="6"/>
      <c r="AHV50" s="6"/>
      <c r="AHW50" s="6"/>
      <c r="AHX50" s="6"/>
      <c r="AHY50" s="6"/>
      <c r="AHZ50" s="6"/>
      <c r="AIA50" s="6"/>
      <c r="AIB50" s="6"/>
      <c r="AIC50" s="6"/>
      <c r="AID50" s="6"/>
      <c r="AIE50" s="6"/>
      <c r="AIF50" s="6"/>
      <c r="AIG50" s="6"/>
      <c r="AIH50" s="6"/>
      <c r="AII50" s="6"/>
      <c r="AIJ50" s="6"/>
      <c r="AIK50" s="6"/>
      <c r="AIL50" s="6"/>
      <c r="AIM50" s="6"/>
      <c r="AIN50" s="6"/>
      <c r="AIO50" s="6"/>
      <c r="AIP50" s="6"/>
      <c r="AIQ50" s="6"/>
      <c r="AIR50" s="6"/>
      <c r="AIS50" s="6"/>
      <c r="AIT50" s="6"/>
      <c r="AIU50" s="6"/>
      <c r="AIV50" s="6"/>
      <c r="AIW50" s="6"/>
      <c r="AIX50" s="6"/>
      <c r="AIY50" s="6"/>
      <c r="AIZ50" s="6"/>
      <c r="AJA50" s="6"/>
      <c r="AJB50" s="6"/>
      <c r="AJC50" s="6"/>
      <c r="AJD50" s="6"/>
      <c r="AJE50" s="6"/>
      <c r="AJF50" s="6"/>
      <c r="AJG50" s="6"/>
      <c r="AJH50" s="6"/>
      <c r="AJI50" s="6"/>
      <c r="AJJ50" s="6"/>
      <c r="AJK50" s="6"/>
      <c r="AJL50" s="6"/>
      <c r="AJM50" s="6"/>
      <c r="AJN50" s="6"/>
      <c r="AJO50" s="6"/>
      <c r="AJP50" s="6"/>
      <c r="AJQ50" s="6"/>
      <c r="AJR50" s="6"/>
      <c r="AJS50" s="6"/>
      <c r="AJT50" s="6"/>
      <c r="AJU50" s="6"/>
      <c r="AJV50" s="6"/>
      <c r="AJW50" s="6"/>
      <c r="AJX50" s="6"/>
      <c r="AJY50" s="6"/>
      <c r="AJZ50" s="6"/>
      <c r="AKA50" s="6"/>
      <c r="AKB50" s="6"/>
      <c r="AKC50" s="6"/>
      <c r="AKD50" s="6"/>
      <c r="AKE50" s="6"/>
      <c r="AKF50" s="6"/>
      <c r="AKG50" s="6"/>
      <c r="AKH50" s="6"/>
      <c r="AKI50" s="6"/>
      <c r="AKJ50" s="6"/>
      <c r="AKK50" s="6"/>
      <c r="AKL50" s="6"/>
      <c r="AKM50" s="6"/>
      <c r="AKN50" s="6"/>
      <c r="AKO50" s="6"/>
      <c r="AKP50" s="6"/>
      <c r="AKQ50" s="6"/>
      <c r="AKR50" s="6"/>
      <c r="AKS50" s="6"/>
      <c r="AKT50" s="6"/>
      <c r="AKU50" s="6"/>
      <c r="AKV50" s="6"/>
      <c r="AKW50" s="6"/>
      <c r="AKX50" s="6"/>
      <c r="AKY50" s="6"/>
      <c r="AKZ50" s="6"/>
      <c r="ALA50" s="6"/>
      <c r="ALB50" s="6"/>
      <c r="ALC50" s="6"/>
      <c r="ALD50" s="6"/>
      <c r="ALE50" s="6"/>
      <c r="ALF50" s="6"/>
      <c r="ALG50" s="6"/>
      <c r="ALH50" s="6"/>
      <c r="ALI50" s="6"/>
      <c r="ALJ50" s="6"/>
      <c r="ALK50" s="6"/>
      <c r="ALL50" s="6"/>
      <c r="ALM50" s="6"/>
      <c r="ALN50" s="6"/>
      <c r="ALO50" s="6"/>
      <c r="ALP50" s="6"/>
      <c r="ALQ50" s="6"/>
      <c r="ALR50" s="6"/>
      <c r="ALS50" s="6"/>
      <c r="ALT50" s="6"/>
      <c r="ALU50" s="6"/>
      <c r="ALV50" s="6"/>
      <c r="ALW50" s="6"/>
      <c r="ALX50" s="6"/>
      <c r="ALY50" s="6"/>
      <c r="ALZ50" s="6"/>
      <c r="AMA50" s="6"/>
      <c r="AMB50" s="6"/>
      <c r="AMC50" s="6"/>
      <c r="AMD50" s="6"/>
      <c r="AME50" s="6"/>
    </row>
    <row r="51" spans="1:1019" x14ac:dyDescent="0.25">
      <c r="A51" s="6">
        <v>155</v>
      </c>
      <c r="B51" s="6" t="s">
        <v>804</v>
      </c>
      <c r="C51" s="6" t="s">
        <v>1377</v>
      </c>
      <c r="D51" s="6" t="s">
        <v>973</v>
      </c>
      <c r="E51" s="6">
        <v>2005</v>
      </c>
      <c r="F51" s="6"/>
      <c r="G51" s="6" t="s">
        <v>863</v>
      </c>
      <c r="H51" s="10" t="s">
        <v>802</v>
      </c>
      <c r="I51" s="6">
        <v>12</v>
      </c>
      <c r="J51" s="29" t="str">
        <f>VLOOKUP(H51,AddInfo!$A:$H,5,FALSE)</f>
        <v>1_clear</v>
      </c>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6"/>
      <c r="TD51" s="6"/>
      <c r="TE51" s="6"/>
      <c r="TF51" s="6"/>
      <c r="TG51" s="6"/>
      <c r="TH51" s="6"/>
      <c r="TI51" s="6"/>
      <c r="TJ51" s="6"/>
      <c r="TK51" s="6"/>
      <c r="TL51" s="6"/>
      <c r="TM51" s="6"/>
      <c r="TN51" s="6"/>
      <c r="TO51" s="6"/>
      <c r="TP51" s="6"/>
      <c r="TQ51" s="6"/>
      <c r="TR51" s="6"/>
      <c r="TS51" s="6"/>
      <c r="TT51" s="6"/>
      <c r="TU51" s="6"/>
      <c r="TV51" s="6"/>
      <c r="TW51" s="6"/>
      <c r="TX51" s="6"/>
      <c r="TY51" s="6"/>
      <c r="TZ51" s="6"/>
      <c r="UA51" s="6"/>
      <c r="UB51" s="6"/>
      <c r="UC51" s="6"/>
      <c r="UD51" s="6"/>
      <c r="UE51" s="6"/>
      <c r="UF51" s="6"/>
      <c r="UG51" s="6"/>
      <c r="UH51" s="6"/>
      <c r="UI51" s="6"/>
      <c r="UJ51" s="6"/>
      <c r="UK51" s="6"/>
      <c r="UL51" s="6"/>
      <c r="UM51" s="6"/>
      <c r="UN51" s="6"/>
      <c r="UO51" s="6"/>
      <c r="UP51" s="6"/>
      <c r="UQ51" s="6"/>
      <c r="UR51" s="6"/>
      <c r="US51" s="6"/>
      <c r="UT51" s="6"/>
      <c r="UU51" s="6"/>
      <c r="UV51" s="6"/>
      <c r="UW51" s="6"/>
      <c r="UX51" s="6"/>
      <c r="UY51" s="6"/>
      <c r="UZ51" s="6"/>
      <c r="VA51" s="6"/>
      <c r="VB51" s="6"/>
      <c r="VC51" s="6"/>
      <c r="VD51" s="6"/>
      <c r="VE51" s="6"/>
      <c r="VF51" s="6"/>
      <c r="VG51" s="6"/>
      <c r="VH51" s="6"/>
      <c r="VI51" s="6"/>
      <c r="VJ51" s="6"/>
      <c r="VK51" s="6"/>
      <c r="VL51" s="6"/>
      <c r="VM51" s="6"/>
      <c r="VN51" s="6"/>
      <c r="VO51" s="6"/>
      <c r="VP51" s="6"/>
      <c r="VQ51" s="6"/>
      <c r="VR51" s="6"/>
      <c r="VS51" s="6"/>
      <c r="VT51" s="6"/>
      <c r="VU51" s="6"/>
      <c r="VV51" s="6"/>
      <c r="VW51" s="6"/>
      <c r="VX51" s="6"/>
      <c r="VY51" s="6"/>
      <c r="VZ51" s="6"/>
      <c r="WA51" s="6"/>
      <c r="WB51" s="6"/>
      <c r="WC51" s="6"/>
      <c r="WD51" s="6"/>
      <c r="WE51" s="6"/>
      <c r="WF51" s="6"/>
      <c r="WG51" s="6"/>
      <c r="WH51" s="6"/>
      <c r="WI51" s="6"/>
      <c r="WJ51" s="6"/>
      <c r="WK51" s="6"/>
      <c r="WL51" s="6"/>
      <c r="WM51" s="6"/>
      <c r="WN51" s="6"/>
      <c r="WO51" s="6"/>
      <c r="WP51" s="6"/>
      <c r="WQ51" s="6"/>
      <c r="WR51" s="6"/>
      <c r="WS51" s="6"/>
      <c r="WT51" s="6"/>
      <c r="WU51" s="6"/>
      <c r="WV51" s="6"/>
      <c r="WW51" s="6"/>
      <c r="WX51" s="6"/>
      <c r="WY51" s="6"/>
      <c r="WZ51" s="6"/>
      <c r="XA51" s="6"/>
      <c r="XB51" s="6"/>
      <c r="XC51" s="6"/>
      <c r="XD51" s="6"/>
      <c r="XE51" s="6"/>
      <c r="XF51" s="6"/>
      <c r="XG51" s="6"/>
      <c r="XH51" s="6"/>
      <c r="XI51" s="6"/>
      <c r="XJ51" s="6"/>
      <c r="XK51" s="6"/>
      <c r="XL51" s="6"/>
      <c r="XM51" s="6"/>
      <c r="XN51" s="6"/>
      <c r="XO51" s="6"/>
      <c r="XP51" s="6"/>
      <c r="XQ51" s="6"/>
      <c r="XR51" s="6"/>
      <c r="XS51" s="6"/>
      <c r="XT51" s="6"/>
      <c r="XU51" s="6"/>
      <c r="XV51" s="6"/>
      <c r="XW51" s="6"/>
      <c r="XX51" s="6"/>
      <c r="XY51" s="6"/>
      <c r="XZ51" s="6"/>
      <c r="YA51" s="6"/>
      <c r="YB51" s="6"/>
      <c r="YC51" s="6"/>
      <c r="YD51" s="6"/>
      <c r="YE51" s="6"/>
      <c r="YF51" s="6"/>
      <c r="YG51" s="6"/>
      <c r="YH51" s="6"/>
      <c r="YI51" s="6"/>
      <c r="YJ51" s="6"/>
      <c r="YK51" s="6"/>
      <c r="YL51" s="6"/>
      <c r="YM51" s="6"/>
      <c r="YN51" s="6"/>
      <c r="YO51" s="6"/>
      <c r="YP51" s="6"/>
      <c r="YQ51" s="6"/>
      <c r="YR51" s="6"/>
      <c r="YS51" s="6"/>
      <c r="YT51" s="6"/>
      <c r="YU51" s="6"/>
      <c r="YV51" s="6"/>
      <c r="YW51" s="6"/>
      <c r="YX51" s="6"/>
      <c r="YY51" s="6"/>
      <c r="YZ51" s="6"/>
      <c r="ZA51" s="6"/>
      <c r="ZB51" s="6"/>
      <c r="ZC51" s="6"/>
      <c r="ZD51" s="6"/>
      <c r="ZE51" s="6"/>
      <c r="ZF51" s="6"/>
      <c r="ZG51" s="6"/>
      <c r="ZH51" s="6"/>
      <c r="ZI51" s="6"/>
      <c r="ZJ51" s="6"/>
      <c r="ZK51" s="6"/>
      <c r="ZL51" s="6"/>
      <c r="ZM51" s="6"/>
      <c r="ZN51" s="6"/>
      <c r="ZO51" s="6"/>
      <c r="ZP51" s="6"/>
      <c r="ZQ51" s="6"/>
      <c r="ZR51" s="6"/>
      <c r="ZS51" s="6"/>
      <c r="ZT51" s="6"/>
      <c r="ZU51" s="6"/>
      <c r="ZV51" s="6"/>
      <c r="ZW51" s="6"/>
      <c r="ZX51" s="6"/>
      <c r="ZY51" s="6"/>
      <c r="ZZ51" s="6"/>
      <c r="AAA51" s="6"/>
      <c r="AAB51" s="6"/>
      <c r="AAC51" s="6"/>
      <c r="AAD51" s="6"/>
      <c r="AAE51" s="6"/>
      <c r="AAF51" s="6"/>
      <c r="AAG51" s="6"/>
      <c r="AAH51" s="6"/>
      <c r="AAI51" s="6"/>
      <c r="AAJ51" s="6"/>
      <c r="AAK51" s="6"/>
      <c r="AAL51" s="6"/>
      <c r="AAM51" s="6"/>
      <c r="AAN51" s="6"/>
      <c r="AAO51" s="6"/>
      <c r="AAP51" s="6"/>
      <c r="AAQ51" s="6"/>
      <c r="AAR51" s="6"/>
      <c r="AAS51" s="6"/>
      <c r="AAT51" s="6"/>
      <c r="AAU51" s="6"/>
      <c r="AAV51" s="6"/>
      <c r="AAW51" s="6"/>
      <c r="AAX51" s="6"/>
      <c r="AAY51" s="6"/>
      <c r="AAZ51" s="6"/>
      <c r="ABA51" s="6"/>
      <c r="ABB51" s="6"/>
      <c r="ABC51" s="6"/>
      <c r="ABD51" s="6"/>
      <c r="ABE51" s="6"/>
      <c r="ABF51" s="6"/>
      <c r="ABG51" s="6"/>
      <c r="ABH51" s="6"/>
      <c r="ABI51" s="6"/>
      <c r="ABJ51" s="6"/>
      <c r="ABK51" s="6"/>
      <c r="ABL51" s="6"/>
      <c r="ABM51" s="6"/>
      <c r="ABN51" s="6"/>
      <c r="ABO51" s="6"/>
      <c r="ABP51" s="6"/>
      <c r="ABQ51" s="6"/>
      <c r="ABR51" s="6"/>
      <c r="ABS51" s="6"/>
      <c r="ABT51" s="6"/>
      <c r="ABU51" s="6"/>
      <c r="ABV51" s="6"/>
      <c r="ABW51" s="6"/>
      <c r="ABX51" s="6"/>
      <c r="ABY51" s="6"/>
      <c r="ABZ51" s="6"/>
      <c r="ACA51" s="6"/>
      <c r="ACB51" s="6"/>
      <c r="ACC51" s="6"/>
      <c r="ACD51" s="6"/>
      <c r="ACE51" s="6"/>
      <c r="ACF51" s="6"/>
      <c r="ACG51" s="6"/>
      <c r="ACH51" s="6"/>
      <c r="ACI51" s="6"/>
      <c r="ACJ51" s="6"/>
      <c r="ACK51" s="6"/>
      <c r="ACL51" s="6"/>
      <c r="ACM51" s="6"/>
      <c r="ACN51" s="6"/>
      <c r="ACO51" s="6"/>
      <c r="ACP51" s="6"/>
      <c r="ACQ51" s="6"/>
      <c r="ACR51" s="6"/>
      <c r="ACS51" s="6"/>
      <c r="ACT51" s="6"/>
      <c r="ACU51" s="6"/>
      <c r="ACV51" s="6"/>
      <c r="ACW51" s="6"/>
      <c r="ACX51" s="6"/>
      <c r="ACY51" s="6"/>
      <c r="ACZ51" s="6"/>
      <c r="ADA51" s="6"/>
      <c r="ADB51" s="6"/>
      <c r="ADC51" s="6"/>
      <c r="ADD51" s="6"/>
      <c r="ADE51" s="6"/>
      <c r="ADF51" s="6"/>
      <c r="ADG51" s="6"/>
      <c r="ADH51" s="6"/>
      <c r="ADI51" s="6"/>
      <c r="ADJ51" s="6"/>
      <c r="ADK51" s="6"/>
      <c r="ADL51" s="6"/>
      <c r="ADM51" s="6"/>
      <c r="ADN51" s="6"/>
      <c r="ADO51" s="6"/>
      <c r="ADP51" s="6"/>
      <c r="ADQ51" s="6"/>
      <c r="ADR51" s="6"/>
      <c r="ADS51" s="6"/>
      <c r="ADT51" s="6"/>
      <c r="ADU51" s="6"/>
      <c r="ADV51" s="6"/>
      <c r="ADW51" s="6"/>
      <c r="ADX51" s="6"/>
      <c r="ADY51" s="6"/>
      <c r="ADZ51" s="6"/>
      <c r="AEA51" s="6"/>
      <c r="AEB51" s="6"/>
      <c r="AEC51" s="6"/>
      <c r="AED51" s="6"/>
      <c r="AEE51" s="6"/>
      <c r="AEF51" s="6"/>
      <c r="AEG51" s="6"/>
      <c r="AEH51" s="6"/>
      <c r="AEI51" s="6"/>
      <c r="AEJ51" s="6"/>
      <c r="AEK51" s="6"/>
      <c r="AEL51" s="6"/>
      <c r="AEM51" s="6"/>
      <c r="AEN51" s="6"/>
      <c r="AEO51" s="6"/>
      <c r="AEP51" s="6"/>
      <c r="AEQ51" s="6"/>
      <c r="AER51" s="6"/>
      <c r="AES51" s="6"/>
      <c r="AET51" s="6"/>
      <c r="AEU51" s="6"/>
      <c r="AEV51" s="6"/>
      <c r="AEW51" s="6"/>
      <c r="AEX51" s="6"/>
      <c r="AEY51" s="6"/>
      <c r="AEZ51" s="6"/>
      <c r="AFA51" s="6"/>
      <c r="AFB51" s="6"/>
      <c r="AFC51" s="6"/>
      <c r="AFD51" s="6"/>
      <c r="AFE51" s="6"/>
      <c r="AFF51" s="6"/>
      <c r="AFG51" s="6"/>
      <c r="AFH51" s="6"/>
      <c r="AFI51" s="6"/>
      <c r="AFJ51" s="6"/>
      <c r="AFK51" s="6"/>
      <c r="AFL51" s="6"/>
      <c r="AFM51" s="6"/>
      <c r="AFN51" s="6"/>
      <c r="AFO51" s="6"/>
      <c r="AFP51" s="6"/>
      <c r="AFQ51" s="6"/>
      <c r="AFR51" s="6"/>
      <c r="AFS51" s="6"/>
      <c r="AFT51" s="6"/>
      <c r="AFU51" s="6"/>
      <c r="AFV51" s="6"/>
      <c r="AFW51" s="6"/>
      <c r="AFX51" s="6"/>
      <c r="AFY51" s="6"/>
      <c r="AFZ51" s="6"/>
      <c r="AGA51" s="6"/>
      <c r="AGB51" s="6"/>
      <c r="AGC51" s="6"/>
      <c r="AGD51" s="6"/>
      <c r="AGE51" s="6"/>
      <c r="AGF51" s="6"/>
      <c r="AGG51" s="6"/>
      <c r="AGH51" s="6"/>
      <c r="AGI51" s="6"/>
      <c r="AGJ51" s="6"/>
      <c r="AGK51" s="6"/>
      <c r="AGL51" s="6"/>
      <c r="AGM51" s="6"/>
      <c r="AGN51" s="6"/>
      <c r="AGO51" s="6"/>
      <c r="AGP51" s="6"/>
      <c r="AGQ51" s="6"/>
      <c r="AGR51" s="6"/>
      <c r="AGS51" s="6"/>
      <c r="AGT51" s="6"/>
      <c r="AGU51" s="6"/>
      <c r="AGV51" s="6"/>
      <c r="AGW51" s="6"/>
      <c r="AGX51" s="6"/>
      <c r="AGY51" s="6"/>
      <c r="AGZ51" s="6"/>
      <c r="AHA51" s="6"/>
      <c r="AHB51" s="6"/>
      <c r="AHC51" s="6"/>
      <c r="AHD51" s="6"/>
      <c r="AHE51" s="6"/>
      <c r="AHF51" s="6"/>
      <c r="AHG51" s="6"/>
      <c r="AHH51" s="6"/>
      <c r="AHI51" s="6"/>
      <c r="AHJ51" s="6"/>
      <c r="AHK51" s="6"/>
      <c r="AHL51" s="6"/>
      <c r="AHM51" s="6"/>
      <c r="AHN51" s="6"/>
      <c r="AHO51" s="6"/>
      <c r="AHP51" s="6"/>
      <c r="AHQ51" s="6"/>
      <c r="AHR51" s="6"/>
      <c r="AHS51" s="6"/>
      <c r="AHT51" s="6"/>
      <c r="AHU51" s="6"/>
      <c r="AHV51" s="6"/>
      <c r="AHW51" s="6"/>
      <c r="AHX51" s="6"/>
      <c r="AHY51" s="6"/>
      <c r="AHZ51" s="6"/>
      <c r="AIA51" s="6"/>
      <c r="AIB51" s="6"/>
      <c r="AIC51" s="6"/>
      <c r="AID51" s="6"/>
      <c r="AIE51" s="6"/>
      <c r="AIF51" s="6"/>
      <c r="AIG51" s="6"/>
      <c r="AIH51" s="6"/>
      <c r="AII51" s="6"/>
      <c r="AIJ51" s="6"/>
      <c r="AIK51" s="6"/>
      <c r="AIL51" s="6"/>
      <c r="AIM51" s="6"/>
      <c r="AIN51" s="6"/>
      <c r="AIO51" s="6"/>
      <c r="AIP51" s="6"/>
      <c r="AIQ51" s="6"/>
      <c r="AIR51" s="6"/>
      <c r="AIS51" s="6"/>
      <c r="AIT51" s="6"/>
      <c r="AIU51" s="6"/>
      <c r="AIV51" s="6"/>
      <c r="AIW51" s="6"/>
      <c r="AIX51" s="6"/>
      <c r="AIY51" s="6"/>
      <c r="AIZ51" s="6"/>
      <c r="AJA51" s="6"/>
      <c r="AJB51" s="6"/>
      <c r="AJC51" s="6"/>
      <c r="AJD51" s="6"/>
      <c r="AJE51" s="6"/>
      <c r="AJF51" s="6"/>
      <c r="AJG51" s="6"/>
      <c r="AJH51" s="6"/>
      <c r="AJI51" s="6"/>
      <c r="AJJ51" s="6"/>
      <c r="AJK51" s="6"/>
      <c r="AJL51" s="6"/>
      <c r="AJM51" s="6"/>
      <c r="AJN51" s="6"/>
      <c r="AJO51" s="6"/>
      <c r="AJP51" s="6"/>
      <c r="AJQ51" s="6"/>
      <c r="AJR51" s="6"/>
      <c r="AJS51" s="6"/>
      <c r="AJT51" s="6"/>
      <c r="AJU51" s="6"/>
      <c r="AJV51" s="6"/>
      <c r="AJW51" s="6"/>
      <c r="AJX51" s="6"/>
      <c r="AJY51" s="6"/>
      <c r="AJZ51" s="6"/>
      <c r="AKA51" s="6"/>
      <c r="AKB51" s="6"/>
      <c r="AKC51" s="6"/>
      <c r="AKD51" s="6"/>
      <c r="AKE51" s="6"/>
      <c r="AKF51" s="6"/>
      <c r="AKG51" s="6"/>
      <c r="AKH51" s="6"/>
      <c r="AKI51" s="6"/>
      <c r="AKJ51" s="6"/>
      <c r="AKK51" s="6"/>
      <c r="AKL51" s="6"/>
      <c r="AKM51" s="6"/>
      <c r="AKN51" s="6"/>
      <c r="AKO51" s="6"/>
      <c r="AKP51" s="6"/>
      <c r="AKQ51" s="6"/>
      <c r="AKR51" s="6"/>
      <c r="AKS51" s="6"/>
      <c r="AKT51" s="6"/>
      <c r="AKU51" s="6"/>
      <c r="AKV51" s="6"/>
      <c r="AKW51" s="6"/>
      <c r="AKX51" s="6"/>
      <c r="AKY51" s="6"/>
      <c r="AKZ51" s="6"/>
      <c r="ALA51" s="6"/>
      <c r="ALB51" s="6"/>
      <c r="ALC51" s="6"/>
      <c r="ALD51" s="6"/>
      <c r="ALE51" s="6"/>
      <c r="ALF51" s="6"/>
      <c r="ALG51" s="6"/>
      <c r="ALH51" s="6"/>
      <c r="ALI51" s="6"/>
      <c r="ALJ51" s="6"/>
      <c r="ALK51" s="6"/>
      <c r="ALL51" s="6"/>
      <c r="ALM51" s="6"/>
      <c r="ALN51" s="6"/>
      <c r="ALO51" s="6"/>
      <c r="ALP51" s="6"/>
      <c r="ALQ51" s="6"/>
      <c r="ALR51" s="6"/>
      <c r="ALS51" s="6"/>
      <c r="ALT51" s="6"/>
      <c r="ALU51" s="6"/>
      <c r="ALV51" s="6"/>
      <c r="ALW51" s="6"/>
      <c r="ALX51" s="6"/>
      <c r="ALY51" s="6"/>
      <c r="ALZ51" s="6"/>
      <c r="AMA51" s="6"/>
      <c r="AMB51" s="6"/>
      <c r="AMC51" s="6"/>
      <c r="AMD51" s="6"/>
      <c r="AME51" s="6"/>
    </row>
    <row r="52" spans="1:1019" x14ac:dyDescent="0.25">
      <c r="A52" s="6">
        <v>153</v>
      </c>
      <c r="B52" s="6" t="s">
        <v>807</v>
      </c>
      <c r="C52" s="6" t="s">
        <v>806</v>
      </c>
      <c r="D52" s="6" t="s">
        <v>973</v>
      </c>
      <c r="E52" s="6">
        <v>2005</v>
      </c>
      <c r="F52" s="6"/>
      <c r="G52" s="6" t="s">
        <v>863</v>
      </c>
      <c r="H52" s="29" t="s">
        <v>805</v>
      </c>
      <c r="I52" s="6">
        <v>12</v>
      </c>
      <c r="J52" s="29" t="str">
        <f>VLOOKUP(H52,AddInfo!$A:$H,5,FALSE)</f>
        <v>1_clear</v>
      </c>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6"/>
      <c r="WV52" s="6"/>
      <c r="WW52" s="6"/>
      <c r="WX52" s="6"/>
      <c r="WY52" s="6"/>
      <c r="WZ52" s="6"/>
      <c r="XA52" s="6"/>
      <c r="XB52" s="6"/>
      <c r="XC52" s="6"/>
      <c r="XD52" s="6"/>
      <c r="XE52" s="6"/>
      <c r="XF52" s="6"/>
      <c r="XG52" s="6"/>
      <c r="XH52" s="6"/>
      <c r="XI52" s="6"/>
      <c r="XJ52" s="6"/>
      <c r="XK52" s="6"/>
      <c r="XL52" s="6"/>
      <c r="XM52" s="6"/>
      <c r="XN52" s="6"/>
      <c r="XO52" s="6"/>
      <c r="XP52" s="6"/>
      <c r="XQ52" s="6"/>
      <c r="XR52" s="6"/>
      <c r="XS52" s="6"/>
      <c r="XT52" s="6"/>
      <c r="XU52" s="6"/>
      <c r="XV52" s="6"/>
      <c r="XW52" s="6"/>
      <c r="XX52" s="6"/>
      <c r="XY52" s="6"/>
      <c r="XZ52" s="6"/>
      <c r="YA52" s="6"/>
      <c r="YB52" s="6"/>
      <c r="YC52" s="6"/>
      <c r="YD52" s="6"/>
      <c r="YE52" s="6"/>
      <c r="YF52" s="6"/>
      <c r="YG52" s="6"/>
      <c r="YH52" s="6"/>
      <c r="YI52" s="6"/>
      <c r="YJ52" s="6"/>
      <c r="YK52" s="6"/>
      <c r="YL52" s="6"/>
      <c r="YM52" s="6"/>
      <c r="YN52" s="6"/>
      <c r="YO52" s="6"/>
      <c r="YP52" s="6"/>
      <c r="YQ52" s="6"/>
      <c r="YR52" s="6"/>
      <c r="YS52" s="6"/>
      <c r="YT52" s="6"/>
      <c r="YU52" s="6"/>
      <c r="YV52" s="6"/>
      <c r="YW52" s="6"/>
      <c r="YX52" s="6"/>
      <c r="YY52" s="6"/>
      <c r="YZ52" s="6"/>
      <c r="ZA52" s="6"/>
      <c r="ZB52" s="6"/>
      <c r="ZC52" s="6"/>
      <c r="ZD52" s="6"/>
      <c r="ZE52" s="6"/>
      <c r="ZF52" s="6"/>
      <c r="ZG52" s="6"/>
      <c r="ZH52" s="6"/>
      <c r="ZI52" s="6"/>
      <c r="ZJ52" s="6"/>
      <c r="ZK52" s="6"/>
      <c r="ZL52" s="6"/>
      <c r="ZM52" s="6"/>
      <c r="ZN52" s="6"/>
      <c r="ZO52" s="6"/>
      <c r="ZP52" s="6"/>
      <c r="ZQ52" s="6"/>
      <c r="ZR52" s="6"/>
      <c r="ZS52" s="6"/>
      <c r="ZT52" s="6"/>
      <c r="ZU52" s="6"/>
      <c r="ZV52" s="6"/>
      <c r="ZW52" s="6"/>
      <c r="ZX52" s="6"/>
      <c r="ZY52" s="6"/>
      <c r="ZZ52" s="6"/>
      <c r="AAA52" s="6"/>
      <c r="AAB52" s="6"/>
      <c r="AAC52" s="6"/>
      <c r="AAD52" s="6"/>
      <c r="AAE52" s="6"/>
      <c r="AAF52" s="6"/>
      <c r="AAG52" s="6"/>
      <c r="AAH52" s="6"/>
      <c r="AAI52" s="6"/>
      <c r="AAJ52" s="6"/>
      <c r="AAK52" s="6"/>
      <c r="AAL52" s="6"/>
      <c r="AAM52" s="6"/>
      <c r="AAN52" s="6"/>
      <c r="AAO52" s="6"/>
      <c r="AAP52" s="6"/>
      <c r="AAQ52" s="6"/>
      <c r="AAR52" s="6"/>
      <c r="AAS52" s="6"/>
      <c r="AAT52" s="6"/>
      <c r="AAU52" s="6"/>
      <c r="AAV52" s="6"/>
      <c r="AAW52" s="6"/>
      <c r="AAX52" s="6"/>
      <c r="AAY52" s="6"/>
      <c r="AAZ52" s="6"/>
      <c r="ABA52" s="6"/>
      <c r="ABB52" s="6"/>
      <c r="ABC52" s="6"/>
      <c r="ABD52" s="6"/>
      <c r="ABE52" s="6"/>
      <c r="ABF52" s="6"/>
      <c r="ABG52" s="6"/>
      <c r="ABH52" s="6"/>
      <c r="ABI52" s="6"/>
      <c r="ABJ52" s="6"/>
      <c r="ABK52" s="6"/>
      <c r="ABL52" s="6"/>
      <c r="ABM52" s="6"/>
      <c r="ABN52" s="6"/>
      <c r="ABO52" s="6"/>
      <c r="ABP52" s="6"/>
      <c r="ABQ52" s="6"/>
      <c r="ABR52" s="6"/>
      <c r="ABS52" s="6"/>
      <c r="ABT52" s="6"/>
      <c r="ABU52" s="6"/>
      <c r="ABV52" s="6"/>
      <c r="ABW52" s="6"/>
      <c r="ABX52" s="6"/>
      <c r="ABY52" s="6"/>
      <c r="ABZ52" s="6"/>
      <c r="ACA52" s="6"/>
      <c r="ACB52" s="6"/>
      <c r="ACC52" s="6"/>
      <c r="ACD52" s="6"/>
      <c r="ACE52" s="6"/>
      <c r="ACF52" s="6"/>
      <c r="ACG52" s="6"/>
      <c r="ACH52" s="6"/>
      <c r="ACI52" s="6"/>
      <c r="ACJ52" s="6"/>
      <c r="ACK52" s="6"/>
      <c r="ACL52" s="6"/>
      <c r="ACM52" s="6"/>
      <c r="ACN52" s="6"/>
      <c r="ACO52" s="6"/>
      <c r="ACP52" s="6"/>
      <c r="ACQ52" s="6"/>
      <c r="ACR52" s="6"/>
      <c r="ACS52" s="6"/>
      <c r="ACT52" s="6"/>
      <c r="ACU52" s="6"/>
      <c r="ACV52" s="6"/>
      <c r="ACW52" s="6"/>
      <c r="ACX52" s="6"/>
      <c r="ACY52" s="6"/>
      <c r="ACZ52" s="6"/>
      <c r="ADA52" s="6"/>
      <c r="ADB52" s="6"/>
      <c r="ADC52" s="6"/>
      <c r="ADD52" s="6"/>
      <c r="ADE52" s="6"/>
      <c r="ADF52" s="6"/>
      <c r="ADG52" s="6"/>
      <c r="ADH52" s="6"/>
      <c r="ADI52" s="6"/>
      <c r="ADJ52" s="6"/>
      <c r="ADK52" s="6"/>
      <c r="ADL52" s="6"/>
      <c r="ADM52" s="6"/>
      <c r="ADN52" s="6"/>
      <c r="ADO52" s="6"/>
      <c r="ADP52" s="6"/>
      <c r="ADQ52" s="6"/>
      <c r="ADR52" s="6"/>
      <c r="ADS52" s="6"/>
      <c r="ADT52" s="6"/>
      <c r="ADU52" s="6"/>
      <c r="ADV52" s="6"/>
      <c r="ADW52" s="6"/>
      <c r="ADX52" s="6"/>
      <c r="ADY52" s="6"/>
      <c r="ADZ52" s="6"/>
      <c r="AEA52" s="6"/>
      <c r="AEB52" s="6"/>
      <c r="AEC52" s="6"/>
      <c r="AED52" s="6"/>
      <c r="AEE52" s="6"/>
      <c r="AEF52" s="6"/>
      <c r="AEG52" s="6"/>
      <c r="AEH52" s="6"/>
      <c r="AEI52" s="6"/>
      <c r="AEJ52" s="6"/>
      <c r="AEK52" s="6"/>
      <c r="AEL52" s="6"/>
      <c r="AEM52" s="6"/>
      <c r="AEN52" s="6"/>
      <c r="AEO52" s="6"/>
      <c r="AEP52" s="6"/>
      <c r="AEQ52" s="6"/>
      <c r="AER52" s="6"/>
      <c r="AES52" s="6"/>
      <c r="AET52" s="6"/>
      <c r="AEU52" s="6"/>
      <c r="AEV52" s="6"/>
      <c r="AEW52" s="6"/>
      <c r="AEX52" s="6"/>
      <c r="AEY52" s="6"/>
      <c r="AEZ52" s="6"/>
      <c r="AFA52" s="6"/>
      <c r="AFB52" s="6"/>
      <c r="AFC52" s="6"/>
      <c r="AFD52" s="6"/>
      <c r="AFE52" s="6"/>
      <c r="AFF52" s="6"/>
      <c r="AFG52" s="6"/>
      <c r="AFH52" s="6"/>
      <c r="AFI52" s="6"/>
      <c r="AFJ52" s="6"/>
      <c r="AFK52" s="6"/>
      <c r="AFL52" s="6"/>
      <c r="AFM52" s="6"/>
      <c r="AFN52" s="6"/>
      <c r="AFO52" s="6"/>
      <c r="AFP52" s="6"/>
      <c r="AFQ52" s="6"/>
      <c r="AFR52" s="6"/>
      <c r="AFS52" s="6"/>
      <c r="AFT52" s="6"/>
      <c r="AFU52" s="6"/>
      <c r="AFV52" s="6"/>
      <c r="AFW52" s="6"/>
      <c r="AFX52" s="6"/>
      <c r="AFY52" s="6"/>
      <c r="AFZ52" s="6"/>
      <c r="AGA52" s="6"/>
      <c r="AGB52" s="6"/>
      <c r="AGC52" s="6"/>
      <c r="AGD52" s="6"/>
      <c r="AGE52" s="6"/>
      <c r="AGF52" s="6"/>
      <c r="AGG52" s="6"/>
      <c r="AGH52" s="6"/>
      <c r="AGI52" s="6"/>
      <c r="AGJ52" s="6"/>
      <c r="AGK52" s="6"/>
      <c r="AGL52" s="6"/>
      <c r="AGM52" s="6"/>
      <c r="AGN52" s="6"/>
      <c r="AGO52" s="6"/>
      <c r="AGP52" s="6"/>
      <c r="AGQ52" s="6"/>
      <c r="AGR52" s="6"/>
      <c r="AGS52" s="6"/>
      <c r="AGT52" s="6"/>
      <c r="AGU52" s="6"/>
      <c r="AGV52" s="6"/>
      <c r="AGW52" s="6"/>
      <c r="AGX52" s="6"/>
      <c r="AGY52" s="6"/>
      <c r="AGZ52" s="6"/>
      <c r="AHA52" s="6"/>
      <c r="AHB52" s="6"/>
      <c r="AHC52" s="6"/>
      <c r="AHD52" s="6"/>
      <c r="AHE52" s="6"/>
      <c r="AHF52" s="6"/>
      <c r="AHG52" s="6"/>
      <c r="AHH52" s="6"/>
      <c r="AHI52" s="6"/>
      <c r="AHJ52" s="6"/>
      <c r="AHK52" s="6"/>
      <c r="AHL52" s="6"/>
      <c r="AHM52" s="6"/>
      <c r="AHN52" s="6"/>
      <c r="AHO52" s="6"/>
      <c r="AHP52" s="6"/>
      <c r="AHQ52" s="6"/>
      <c r="AHR52" s="6"/>
      <c r="AHS52" s="6"/>
      <c r="AHT52" s="6"/>
      <c r="AHU52" s="6"/>
      <c r="AHV52" s="6"/>
      <c r="AHW52" s="6"/>
      <c r="AHX52" s="6"/>
      <c r="AHY52" s="6"/>
      <c r="AHZ52" s="6"/>
      <c r="AIA52" s="6"/>
      <c r="AIB52" s="6"/>
      <c r="AIC52" s="6"/>
      <c r="AID52" s="6"/>
      <c r="AIE52" s="6"/>
      <c r="AIF52" s="6"/>
      <c r="AIG52" s="6"/>
      <c r="AIH52" s="6"/>
      <c r="AII52" s="6"/>
      <c r="AIJ52" s="6"/>
      <c r="AIK52" s="6"/>
      <c r="AIL52" s="6"/>
      <c r="AIM52" s="6"/>
      <c r="AIN52" s="6"/>
      <c r="AIO52" s="6"/>
      <c r="AIP52" s="6"/>
      <c r="AIQ52" s="6"/>
      <c r="AIR52" s="6"/>
      <c r="AIS52" s="6"/>
      <c r="AIT52" s="6"/>
      <c r="AIU52" s="6"/>
      <c r="AIV52" s="6"/>
      <c r="AIW52" s="6"/>
      <c r="AIX52" s="6"/>
      <c r="AIY52" s="6"/>
      <c r="AIZ52" s="6"/>
      <c r="AJA52" s="6"/>
      <c r="AJB52" s="6"/>
      <c r="AJC52" s="6"/>
      <c r="AJD52" s="6"/>
      <c r="AJE52" s="6"/>
      <c r="AJF52" s="6"/>
      <c r="AJG52" s="6"/>
      <c r="AJH52" s="6"/>
      <c r="AJI52" s="6"/>
      <c r="AJJ52" s="6"/>
      <c r="AJK52" s="6"/>
      <c r="AJL52" s="6"/>
      <c r="AJM52" s="6"/>
      <c r="AJN52" s="6"/>
      <c r="AJO52" s="6"/>
      <c r="AJP52" s="6"/>
      <c r="AJQ52" s="6"/>
      <c r="AJR52" s="6"/>
      <c r="AJS52" s="6"/>
      <c r="AJT52" s="6"/>
      <c r="AJU52" s="6"/>
      <c r="AJV52" s="6"/>
      <c r="AJW52" s="6"/>
      <c r="AJX52" s="6"/>
      <c r="AJY52" s="6"/>
      <c r="AJZ52" s="6"/>
      <c r="AKA52" s="6"/>
      <c r="AKB52" s="6"/>
      <c r="AKC52" s="6"/>
      <c r="AKD52" s="6"/>
      <c r="AKE52" s="6"/>
      <c r="AKF52" s="6"/>
      <c r="AKG52" s="6"/>
      <c r="AKH52" s="6"/>
      <c r="AKI52" s="6"/>
      <c r="AKJ52" s="6"/>
      <c r="AKK52" s="6"/>
      <c r="AKL52" s="6"/>
      <c r="AKM52" s="6"/>
      <c r="AKN52" s="6"/>
      <c r="AKO52" s="6"/>
      <c r="AKP52" s="6"/>
      <c r="AKQ52" s="6"/>
      <c r="AKR52" s="6"/>
      <c r="AKS52" s="6"/>
      <c r="AKT52" s="6"/>
      <c r="AKU52" s="6"/>
      <c r="AKV52" s="6"/>
      <c r="AKW52" s="6"/>
      <c r="AKX52" s="6"/>
      <c r="AKY52" s="6"/>
      <c r="AKZ52" s="6"/>
      <c r="ALA52" s="6"/>
      <c r="ALB52" s="6"/>
      <c r="ALC52" s="6"/>
      <c r="ALD52" s="6"/>
      <c r="ALE52" s="6"/>
      <c r="ALF52" s="6"/>
      <c r="ALG52" s="6"/>
      <c r="ALH52" s="6"/>
      <c r="ALI52" s="6"/>
      <c r="ALJ52" s="6"/>
      <c r="ALK52" s="6"/>
      <c r="ALL52" s="6"/>
      <c r="ALM52" s="6"/>
      <c r="ALN52" s="6"/>
      <c r="ALO52" s="6"/>
      <c r="ALP52" s="6"/>
      <c r="ALQ52" s="6"/>
      <c r="ALR52" s="6"/>
      <c r="ALS52" s="6"/>
      <c r="ALT52" s="6"/>
      <c r="ALU52" s="6"/>
      <c r="ALV52" s="6"/>
      <c r="ALW52" s="6"/>
      <c r="ALX52" s="6"/>
      <c r="ALY52" s="6"/>
      <c r="ALZ52" s="6"/>
      <c r="AMA52" s="6"/>
      <c r="AMB52" s="6"/>
      <c r="AMC52" s="6"/>
      <c r="AMD52" s="6"/>
      <c r="AME52" s="6"/>
    </row>
    <row r="53" spans="1:1019" x14ac:dyDescent="0.25">
      <c r="A53" s="30">
        <v>134</v>
      </c>
      <c r="B53" s="30" t="s">
        <v>1688</v>
      </c>
      <c r="C53" s="30" t="s">
        <v>1689</v>
      </c>
      <c r="D53" s="30" t="s">
        <v>3168</v>
      </c>
      <c r="E53" s="30">
        <v>2004</v>
      </c>
      <c r="F53" s="30"/>
      <c r="G53" s="30" t="s">
        <v>863</v>
      </c>
      <c r="H53" s="28" t="s">
        <v>1688</v>
      </c>
      <c r="I53" s="30">
        <v>1</v>
      </c>
      <c r="J53" s="29" t="str">
        <f>VLOOKUP(H53,AddInfo!$A:$H,5,FALSE)</f>
        <v>1_clear</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c r="JQ53" s="6"/>
      <c r="JR53" s="6"/>
      <c r="JS53" s="6"/>
      <c r="JT53" s="6"/>
      <c r="JU53" s="6"/>
      <c r="JV53" s="6"/>
      <c r="JW53" s="6"/>
      <c r="JX53" s="6"/>
      <c r="JY53" s="6"/>
      <c r="JZ53" s="6"/>
      <c r="KA53" s="6"/>
      <c r="KB53" s="6"/>
      <c r="KC53" s="6"/>
      <c r="KD53" s="6"/>
      <c r="KE53" s="6"/>
      <c r="KF53" s="6"/>
      <c r="KG53" s="6"/>
      <c r="KH53" s="6"/>
      <c r="KI53" s="6"/>
      <c r="KJ53" s="6"/>
      <c r="KK53" s="6"/>
      <c r="KL53" s="6"/>
      <c r="KM53" s="6"/>
      <c r="KN53" s="6"/>
      <c r="KO53" s="6"/>
      <c r="KP53" s="6"/>
      <c r="KQ53" s="6"/>
      <c r="KR53" s="6"/>
      <c r="KS53" s="6"/>
      <c r="KT53" s="6"/>
      <c r="KU53" s="6"/>
      <c r="KV53" s="6"/>
      <c r="KW53" s="6"/>
      <c r="KX53" s="6"/>
      <c r="KY53" s="6"/>
      <c r="KZ53" s="6"/>
      <c r="LA53" s="6"/>
      <c r="LB53" s="6"/>
      <c r="LC53" s="6"/>
      <c r="LD53" s="6"/>
      <c r="LE53" s="6"/>
      <c r="LF53" s="6"/>
      <c r="LG53" s="6"/>
      <c r="LH53" s="6"/>
      <c r="LI53" s="6"/>
      <c r="LJ53" s="6"/>
      <c r="LK53" s="6"/>
      <c r="LL53" s="6"/>
      <c r="LM53" s="6"/>
      <c r="LN53" s="6"/>
      <c r="LO53" s="6"/>
      <c r="LP53" s="6"/>
      <c r="LQ53" s="6"/>
      <c r="LR53" s="6"/>
      <c r="LS53" s="6"/>
      <c r="LT53" s="6"/>
      <c r="LU53" s="6"/>
      <c r="LV53" s="6"/>
      <c r="LW53" s="6"/>
      <c r="LX53" s="6"/>
      <c r="LY53" s="6"/>
      <c r="LZ53" s="6"/>
      <c r="MA53" s="6"/>
      <c r="MB53" s="6"/>
      <c r="MC53" s="6"/>
      <c r="MD53" s="6"/>
      <c r="ME53" s="6"/>
      <c r="MF53" s="6"/>
      <c r="MG53" s="6"/>
      <c r="MH53" s="6"/>
      <c r="MI53" s="6"/>
      <c r="MJ53" s="6"/>
      <c r="MK53" s="6"/>
      <c r="ML53" s="6"/>
      <c r="MM53" s="6"/>
      <c r="MN53" s="6"/>
      <c r="MO53" s="6"/>
      <c r="MP53" s="6"/>
      <c r="MQ53" s="6"/>
      <c r="MR53" s="6"/>
      <c r="MS53" s="6"/>
      <c r="MT53" s="6"/>
      <c r="MU53" s="6"/>
      <c r="MV53" s="6"/>
      <c r="MW53" s="6"/>
      <c r="MX53" s="6"/>
      <c r="MY53" s="6"/>
      <c r="MZ53" s="6"/>
      <c r="NA53" s="6"/>
      <c r="NB53" s="6"/>
      <c r="NC53" s="6"/>
      <c r="ND53" s="6"/>
      <c r="NE53" s="6"/>
      <c r="NF53" s="6"/>
      <c r="NG53" s="6"/>
      <c r="NH53" s="6"/>
      <c r="NI53" s="6"/>
      <c r="NJ53" s="6"/>
      <c r="NK53" s="6"/>
      <c r="NL53" s="6"/>
      <c r="NM53" s="6"/>
      <c r="NN53" s="6"/>
      <c r="NO53" s="6"/>
      <c r="NP53" s="6"/>
      <c r="NQ53" s="6"/>
      <c r="NR53" s="6"/>
      <c r="NS53" s="6"/>
      <c r="NT53" s="6"/>
      <c r="NU53" s="6"/>
      <c r="NV53" s="6"/>
      <c r="NW53" s="6"/>
      <c r="NX53" s="6"/>
      <c r="NY53" s="6"/>
      <c r="NZ53" s="6"/>
      <c r="OA53" s="6"/>
      <c r="OB53" s="6"/>
      <c r="OC53" s="6"/>
      <c r="OD53" s="6"/>
      <c r="OE53" s="6"/>
      <c r="OF53" s="6"/>
      <c r="OG53" s="6"/>
      <c r="OH53" s="6"/>
      <c r="OI53" s="6"/>
      <c r="OJ53" s="6"/>
      <c r="OK53" s="6"/>
      <c r="OL53" s="6"/>
      <c r="OM53" s="6"/>
      <c r="ON53" s="6"/>
      <c r="OO53" s="6"/>
      <c r="OP53" s="6"/>
      <c r="OQ53" s="6"/>
      <c r="OR53" s="6"/>
      <c r="OS53" s="6"/>
      <c r="OT53" s="6"/>
      <c r="OU53" s="6"/>
      <c r="OV53" s="6"/>
      <c r="OW53" s="6"/>
      <c r="OX53" s="6"/>
      <c r="OY53" s="6"/>
      <c r="OZ53" s="6"/>
      <c r="PA53" s="6"/>
      <c r="PB53" s="6"/>
      <c r="PC53" s="6"/>
      <c r="PD53" s="6"/>
      <c r="PE53" s="6"/>
      <c r="PF53" s="6"/>
      <c r="PG53" s="6"/>
      <c r="PH53" s="6"/>
      <c r="PI53" s="6"/>
      <c r="PJ53" s="6"/>
      <c r="PK53" s="6"/>
      <c r="PL53" s="6"/>
      <c r="PM53" s="6"/>
      <c r="PN53" s="6"/>
      <c r="PO53" s="6"/>
      <c r="PP53" s="6"/>
      <c r="PQ53" s="6"/>
      <c r="PR53" s="6"/>
      <c r="PS53" s="6"/>
      <c r="PT53" s="6"/>
      <c r="PU53" s="6"/>
      <c r="PV53" s="6"/>
      <c r="PW53" s="6"/>
      <c r="PX53" s="6"/>
      <c r="PY53" s="6"/>
      <c r="PZ53" s="6"/>
      <c r="QA53" s="6"/>
      <c r="QB53" s="6"/>
      <c r="QC53" s="6"/>
      <c r="QD53" s="6"/>
      <c r="QE53" s="6"/>
      <c r="QF53" s="6"/>
      <c r="QG53" s="6"/>
      <c r="QH53" s="6"/>
      <c r="QI53" s="6"/>
      <c r="QJ53" s="6"/>
      <c r="QK53" s="6"/>
      <c r="QL53" s="6"/>
      <c r="QM53" s="6"/>
      <c r="QN53" s="6"/>
      <c r="QO53" s="6"/>
      <c r="QP53" s="6"/>
      <c r="QQ53" s="6"/>
      <c r="QR53" s="6"/>
      <c r="QS53" s="6"/>
      <c r="QT53" s="6"/>
      <c r="QU53" s="6"/>
      <c r="QV53" s="6"/>
      <c r="QW53" s="6"/>
      <c r="QX53" s="6"/>
      <c r="QY53" s="6"/>
      <c r="QZ53" s="6"/>
      <c r="RA53" s="6"/>
      <c r="RB53" s="6"/>
      <c r="RC53" s="6"/>
      <c r="RD53" s="6"/>
      <c r="RE53" s="6"/>
      <c r="RF53" s="6"/>
      <c r="RG53" s="6"/>
      <c r="RH53" s="6"/>
      <c r="RI53" s="6"/>
      <c r="RJ53" s="6"/>
      <c r="RK53" s="6"/>
      <c r="RL53" s="6"/>
      <c r="RM53" s="6"/>
      <c r="RN53" s="6"/>
      <c r="RO53" s="6"/>
      <c r="RP53" s="6"/>
      <c r="RQ53" s="6"/>
      <c r="RR53" s="6"/>
      <c r="RS53" s="6"/>
      <c r="RT53" s="6"/>
      <c r="RU53" s="6"/>
      <c r="RV53" s="6"/>
      <c r="RW53" s="6"/>
      <c r="RX53" s="6"/>
      <c r="RY53" s="6"/>
      <c r="RZ53" s="6"/>
      <c r="SA53" s="6"/>
      <c r="SB53" s="6"/>
      <c r="SC53" s="6"/>
      <c r="SD53" s="6"/>
      <c r="SE53" s="6"/>
      <c r="SF53" s="6"/>
      <c r="SG53" s="6"/>
      <c r="SH53" s="6"/>
      <c r="SI53" s="6"/>
      <c r="SJ53" s="6"/>
      <c r="SK53" s="6"/>
      <c r="SL53" s="6"/>
      <c r="SM53" s="6"/>
      <c r="SN53" s="6"/>
      <c r="SO53" s="6"/>
      <c r="SP53" s="6"/>
      <c r="SQ53" s="6"/>
      <c r="SR53" s="6"/>
      <c r="SS53" s="6"/>
      <c r="ST53" s="6"/>
      <c r="SU53" s="6"/>
      <c r="SV53" s="6"/>
      <c r="SW53" s="6"/>
      <c r="SX53" s="6"/>
      <c r="SY53" s="6"/>
      <c r="SZ53" s="6"/>
      <c r="TA53" s="6"/>
      <c r="TB53" s="6"/>
      <c r="TC53" s="6"/>
      <c r="TD53" s="6"/>
      <c r="TE53" s="6"/>
      <c r="TF53" s="6"/>
      <c r="TG53" s="6"/>
      <c r="TH53" s="6"/>
      <c r="TI53" s="6"/>
      <c r="TJ53" s="6"/>
      <c r="TK53" s="6"/>
      <c r="TL53" s="6"/>
      <c r="TM53" s="6"/>
      <c r="TN53" s="6"/>
      <c r="TO53" s="6"/>
      <c r="TP53" s="6"/>
      <c r="TQ53" s="6"/>
      <c r="TR53" s="6"/>
      <c r="TS53" s="6"/>
      <c r="TT53" s="6"/>
      <c r="TU53" s="6"/>
      <c r="TV53" s="6"/>
      <c r="TW53" s="6"/>
      <c r="TX53" s="6"/>
      <c r="TY53" s="6"/>
      <c r="TZ53" s="6"/>
      <c r="UA53" s="6"/>
      <c r="UB53" s="6"/>
      <c r="UC53" s="6"/>
      <c r="UD53" s="6"/>
      <c r="UE53" s="6"/>
      <c r="UF53" s="6"/>
      <c r="UG53" s="6"/>
      <c r="UH53" s="6"/>
      <c r="UI53" s="6"/>
      <c r="UJ53" s="6"/>
      <c r="UK53" s="6"/>
      <c r="UL53" s="6"/>
      <c r="UM53" s="6"/>
      <c r="UN53" s="6"/>
      <c r="UO53" s="6"/>
      <c r="UP53" s="6"/>
      <c r="UQ53" s="6"/>
      <c r="UR53" s="6"/>
      <c r="US53" s="6"/>
      <c r="UT53" s="6"/>
      <c r="UU53" s="6"/>
      <c r="UV53" s="6"/>
      <c r="UW53" s="6"/>
      <c r="UX53" s="6"/>
      <c r="UY53" s="6"/>
      <c r="UZ53" s="6"/>
      <c r="VA53" s="6"/>
      <c r="VB53" s="6"/>
      <c r="VC53" s="6"/>
      <c r="VD53" s="6"/>
      <c r="VE53" s="6"/>
      <c r="VF53" s="6"/>
      <c r="VG53" s="6"/>
      <c r="VH53" s="6"/>
      <c r="VI53" s="6"/>
      <c r="VJ53" s="6"/>
      <c r="VK53" s="6"/>
      <c r="VL53" s="6"/>
      <c r="VM53" s="6"/>
      <c r="VN53" s="6"/>
      <c r="VO53" s="6"/>
      <c r="VP53" s="6"/>
      <c r="VQ53" s="6"/>
      <c r="VR53" s="6"/>
      <c r="VS53" s="6"/>
      <c r="VT53" s="6"/>
      <c r="VU53" s="6"/>
      <c r="VV53" s="6"/>
      <c r="VW53" s="6"/>
      <c r="VX53" s="6"/>
      <c r="VY53" s="6"/>
      <c r="VZ53" s="6"/>
      <c r="WA53" s="6"/>
      <c r="WB53" s="6"/>
      <c r="WC53" s="6"/>
      <c r="WD53" s="6"/>
      <c r="WE53" s="6"/>
      <c r="WF53" s="6"/>
      <c r="WG53" s="6"/>
      <c r="WH53" s="6"/>
      <c r="WI53" s="6"/>
      <c r="WJ53" s="6"/>
      <c r="WK53" s="6"/>
      <c r="WL53" s="6"/>
      <c r="WM53" s="6"/>
      <c r="WN53" s="6"/>
      <c r="WO53" s="6"/>
      <c r="WP53" s="6"/>
      <c r="WQ53" s="6"/>
      <c r="WR53" s="6"/>
      <c r="WS53" s="6"/>
      <c r="WT53" s="6"/>
      <c r="WU53" s="6"/>
      <c r="WV53" s="6"/>
      <c r="WW53" s="6"/>
      <c r="WX53" s="6"/>
      <c r="WY53" s="6"/>
      <c r="WZ53" s="6"/>
      <c r="XA53" s="6"/>
      <c r="XB53" s="6"/>
      <c r="XC53" s="6"/>
      <c r="XD53" s="6"/>
      <c r="XE53" s="6"/>
      <c r="XF53" s="6"/>
      <c r="XG53" s="6"/>
      <c r="XH53" s="6"/>
      <c r="XI53" s="6"/>
      <c r="XJ53" s="6"/>
      <c r="XK53" s="6"/>
      <c r="XL53" s="6"/>
      <c r="XM53" s="6"/>
      <c r="XN53" s="6"/>
      <c r="XO53" s="6"/>
      <c r="XP53" s="6"/>
      <c r="XQ53" s="6"/>
      <c r="XR53" s="6"/>
      <c r="XS53" s="6"/>
      <c r="XT53" s="6"/>
      <c r="XU53" s="6"/>
      <c r="XV53" s="6"/>
      <c r="XW53" s="6"/>
      <c r="XX53" s="6"/>
      <c r="XY53" s="6"/>
      <c r="XZ53" s="6"/>
      <c r="YA53" s="6"/>
      <c r="YB53" s="6"/>
      <c r="YC53" s="6"/>
      <c r="YD53" s="6"/>
      <c r="YE53" s="6"/>
      <c r="YF53" s="6"/>
      <c r="YG53" s="6"/>
      <c r="YH53" s="6"/>
      <c r="YI53" s="6"/>
      <c r="YJ53" s="6"/>
      <c r="YK53" s="6"/>
      <c r="YL53" s="6"/>
      <c r="YM53" s="6"/>
      <c r="YN53" s="6"/>
      <c r="YO53" s="6"/>
      <c r="YP53" s="6"/>
      <c r="YQ53" s="6"/>
      <c r="YR53" s="6"/>
      <c r="YS53" s="6"/>
      <c r="YT53" s="6"/>
      <c r="YU53" s="6"/>
      <c r="YV53" s="6"/>
      <c r="YW53" s="6"/>
      <c r="YX53" s="6"/>
      <c r="YY53" s="6"/>
      <c r="YZ53" s="6"/>
      <c r="ZA53" s="6"/>
      <c r="ZB53" s="6"/>
      <c r="ZC53" s="6"/>
      <c r="ZD53" s="6"/>
      <c r="ZE53" s="6"/>
      <c r="ZF53" s="6"/>
      <c r="ZG53" s="6"/>
      <c r="ZH53" s="6"/>
      <c r="ZI53" s="6"/>
      <c r="ZJ53" s="6"/>
      <c r="ZK53" s="6"/>
      <c r="ZL53" s="6"/>
      <c r="ZM53" s="6"/>
      <c r="ZN53" s="6"/>
      <c r="ZO53" s="6"/>
      <c r="ZP53" s="6"/>
      <c r="ZQ53" s="6"/>
      <c r="ZR53" s="6"/>
      <c r="ZS53" s="6"/>
      <c r="ZT53" s="6"/>
      <c r="ZU53" s="6"/>
      <c r="ZV53" s="6"/>
      <c r="ZW53" s="6"/>
      <c r="ZX53" s="6"/>
      <c r="ZY53" s="6"/>
      <c r="ZZ53" s="6"/>
      <c r="AAA53" s="6"/>
      <c r="AAB53" s="6"/>
      <c r="AAC53" s="6"/>
      <c r="AAD53" s="6"/>
      <c r="AAE53" s="6"/>
      <c r="AAF53" s="6"/>
      <c r="AAG53" s="6"/>
      <c r="AAH53" s="6"/>
      <c r="AAI53" s="6"/>
      <c r="AAJ53" s="6"/>
      <c r="AAK53" s="6"/>
      <c r="AAL53" s="6"/>
      <c r="AAM53" s="6"/>
      <c r="AAN53" s="6"/>
      <c r="AAO53" s="6"/>
      <c r="AAP53" s="6"/>
      <c r="AAQ53" s="6"/>
      <c r="AAR53" s="6"/>
      <c r="AAS53" s="6"/>
      <c r="AAT53" s="6"/>
      <c r="AAU53" s="6"/>
      <c r="AAV53" s="6"/>
      <c r="AAW53" s="6"/>
      <c r="AAX53" s="6"/>
      <c r="AAY53" s="6"/>
      <c r="AAZ53" s="6"/>
      <c r="ABA53" s="6"/>
      <c r="ABB53" s="6"/>
      <c r="ABC53" s="6"/>
      <c r="ABD53" s="6"/>
      <c r="ABE53" s="6"/>
      <c r="ABF53" s="6"/>
      <c r="ABG53" s="6"/>
      <c r="ABH53" s="6"/>
      <c r="ABI53" s="6"/>
      <c r="ABJ53" s="6"/>
      <c r="ABK53" s="6"/>
      <c r="ABL53" s="6"/>
      <c r="ABM53" s="6"/>
      <c r="ABN53" s="6"/>
      <c r="ABO53" s="6"/>
      <c r="ABP53" s="6"/>
      <c r="ABQ53" s="6"/>
      <c r="ABR53" s="6"/>
      <c r="ABS53" s="6"/>
      <c r="ABT53" s="6"/>
      <c r="ABU53" s="6"/>
      <c r="ABV53" s="6"/>
      <c r="ABW53" s="6"/>
      <c r="ABX53" s="6"/>
      <c r="ABY53" s="6"/>
      <c r="ABZ53" s="6"/>
      <c r="ACA53" s="6"/>
      <c r="ACB53" s="6"/>
      <c r="ACC53" s="6"/>
      <c r="ACD53" s="6"/>
      <c r="ACE53" s="6"/>
      <c r="ACF53" s="6"/>
      <c r="ACG53" s="6"/>
      <c r="ACH53" s="6"/>
      <c r="ACI53" s="6"/>
      <c r="ACJ53" s="6"/>
      <c r="ACK53" s="6"/>
      <c r="ACL53" s="6"/>
      <c r="ACM53" s="6"/>
      <c r="ACN53" s="6"/>
      <c r="ACO53" s="6"/>
      <c r="ACP53" s="6"/>
      <c r="ACQ53" s="6"/>
      <c r="ACR53" s="6"/>
      <c r="ACS53" s="6"/>
      <c r="ACT53" s="6"/>
      <c r="ACU53" s="6"/>
      <c r="ACV53" s="6"/>
      <c r="ACW53" s="6"/>
      <c r="ACX53" s="6"/>
      <c r="ACY53" s="6"/>
      <c r="ACZ53" s="6"/>
      <c r="ADA53" s="6"/>
      <c r="ADB53" s="6"/>
      <c r="ADC53" s="6"/>
      <c r="ADD53" s="6"/>
      <c r="ADE53" s="6"/>
      <c r="ADF53" s="6"/>
      <c r="ADG53" s="6"/>
      <c r="ADH53" s="6"/>
      <c r="ADI53" s="6"/>
      <c r="ADJ53" s="6"/>
      <c r="ADK53" s="6"/>
      <c r="ADL53" s="6"/>
      <c r="ADM53" s="6"/>
      <c r="ADN53" s="6"/>
      <c r="ADO53" s="6"/>
      <c r="ADP53" s="6"/>
      <c r="ADQ53" s="6"/>
      <c r="ADR53" s="6"/>
      <c r="ADS53" s="6"/>
      <c r="ADT53" s="6"/>
      <c r="ADU53" s="6"/>
      <c r="ADV53" s="6"/>
      <c r="ADW53" s="6"/>
      <c r="ADX53" s="6"/>
      <c r="ADY53" s="6"/>
      <c r="ADZ53" s="6"/>
      <c r="AEA53" s="6"/>
      <c r="AEB53" s="6"/>
      <c r="AEC53" s="6"/>
      <c r="AED53" s="6"/>
      <c r="AEE53" s="6"/>
      <c r="AEF53" s="6"/>
      <c r="AEG53" s="6"/>
      <c r="AEH53" s="6"/>
      <c r="AEI53" s="6"/>
      <c r="AEJ53" s="6"/>
      <c r="AEK53" s="6"/>
      <c r="AEL53" s="6"/>
      <c r="AEM53" s="6"/>
      <c r="AEN53" s="6"/>
      <c r="AEO53" s="6"/>
      <c r="AEP53" s="6"/>
      <c r="AEQ53" s="6"/>
      <c r="AER53" s="6"/>
      <c r="AES53" s="6"/>
      <c r="AET53" s="6"/>
      <c r="AEU53" s="6"/>
      <c r="AEV53" s="6"/>
      <c r="AEW53" s="6"/>
      <c r="AEX53" s="6"/>
      <c r="AEY53" s="6"/>
      <c r="AEZ53" s="6"/>
      <c r="AFA53" s="6"/>
      <c r="AFB53" s="6"/>
      <c r="AFC53" s="6"/>
      <c r="AFD53" s="6"/>
      <c r="AFE53" s="6"/>
      <c r="AFF53" s="6"/>
      <c r="AFG53" s="6"/>
      <c r="AFH53" s="6"/>
      <c r="AFI53" s="6"/>
      <c r="AFJ53" s="6"/>
      <c r="AFK53" s="6"/>
      <c r="AFL53" s="6"/>
      <c r="AFM53" s="6"/>
      <c r="AFN53" s="6"/>
      <c r="AFO53" s="6"/>
      <c r="AFP53" s="6"/>
      <c r="AFQ53" s="6"/>
      <c r="AFR53" s="6"/>
      <c r="AFS53" s="6"/>
      <c r="AFT53" s="6"/>
      <c r="AFU53" s="6"/>
      <c r="AFV53" s="6"/>
      <c r="AFW53" s="6"/>
      <c r="AFX53" s="6"/>
      <c r="AFY53" s="6"/>
      <c r="AFZ53" s="6"/>
      <c r="AGA53" s="6"/>
      <c r="AGB53" s="6"/>
      <c r="AGC53" s="6"/>
      <c r="AGD53" s="6"/>
      <c r="AGE53" s="6"/>
      <c r="AGF53" s="6"/>
      <c r="AGG53" s="6"/>
      <c r="AGH53" s="6"/>
      <c r="AGI53" s="6"/>
      <c r="AGJ53" s="6"/>
      <c r="AGK53" s="6"/>
      <c r="AGL53" s="6"/>
      <c r="AGM53" s="6"/>
      <c r="AGN53" s="6"/>
      <c r="AGO53" s="6"/>
      <c r="AGP53" s="6"/>
      <c r="AGQ53" s="6"/>
      <c r="AGR53" s="6"/>
      <c r="AGS53" s="6"/>
      <c r="AGT53" s="6"/>
      <c r="AGU53" s="6"/>
      <c r="AGV53" s="6"/>
      <c r="AGW53" s="6"/>
      <c r="AGX53" s="6"/>
      <c r="AGY53" s="6"/>
      <c r="AGZ53" s="6"/>
      <c r="AHA53" s="6"/>
      <c r="AHB53" s="6"/>
      <c r="AHC53" s="6"/>
      <c r="AHD53" s="6"/>
      <c r="AHE53" s="6"/>
      <c r="AHF53" s="6"/>
      <c r="AHG53" s="6"/>
      <c r="AHH53" s="6"/>
      <c r="AHI53" s="6"/>
      <c r="AHJ53" s="6"/>
      <c r="AHK53" s="6"/>
      <c r="AHL53" s="6"/>
      <c r="AHM53" s="6"/>
      <c r="AHN53" s="6"/>
      <c r="AHO53" s="6"/>
      <c r="AHP53" s="6"/>
      <c r="AHQ53" s="6"/>
      <c r="AHR53" s="6"/>
      <c r="AHS53" s="6"/>
      <c r="AHT53" s="6"/>
      <c r="AHU53" s="6"/>
      <c r="AHV53" s="6"/>
      <c r="AHW53" s="6"/>
      <c r="AHX53" s="6"/>
      <c r="AHY53" s="6"/>
      <c r="AHZ53" s="6"/>
      <c r="AIA53" s="6"/>
      <c r="AIB53" s="6"/>
      <c r="AIC53" s="6"/>
      <c r="AID53" s="6"/>
      <c r="AIE53" s="6"/>
      <c r="AIF53" s="6"/>
      <c r="AIG53" s="6"/>
      <c r="AIH53" s="6"/>
      <c r="AII53" s="6"/>
      <c r="AIJ53" s="6"/>
      <c r="AIK53" s="6"/>
      <c r="AIL53" s="6"/>
      <c r="AIM53" s="6"/>
      <c r="AIN53" s="6"/>
      <c r="AIO53" s="6"/>
      <c r="AIP53" s="6"/>
      <c r="AIQ53" s="6"/>
      <c r="AIR53" s="6"/>
      <c r="AIS53" s="6"/>
      <c r="AIT53" s="6"/>
      <c r="AIU53" s="6"/>
      <c r="AIV53" s="6"/>
      <c r="AIW53" s="6"/>
      <c r="AIX53" s="6"/>
      <c r="AIY53" s="6"/>
      <c r="AIZ53" s="6"/>
      <c r="AJA53" s="6"/>
      <c r="AJB53" s="6"/>
      <c r="AJC53" s="6"/>
      <c r="AJD53" s="6"/>
      <c r="AJE53" s="6"/>
      <c r="AJF53" s="6"/>
      <c r="AJG53" s="6"/>
      <c r="AJH53" s="6"/>
      <c r="AJI53" s="6"/>
      <c r="AJJ53" s="6"/>
      <c r="AJK53" s="6"/>
      <c r="AJL53" s="6"/>
      <c r="AJM53" s="6"/>
      <c r="AJN53" s="6"/>
      <c r="AJO53" s="6"/>
      <c r="AJP53" s="6"/>
      <c r="AJQ53" s="6"/>
      <c r="AJR53" s="6"/>
      <c r="AJS53" s="6"/>
      <c r="AJT53" s="6"/>
      <c r="AJU53" s="6"/>
      <c r="AJV53" s="6"/>
      <c r="AJW53" s="6"/>
      <c r="AJX53" s="6"/>
      <c r="AJY53" s="6"/>
      <c r="AJZ53" s="6"/>
      <c r="AKA53" s="6"/>
      <c r="AKB53" s="6"/>
      <c r="AKC53" s="6"/>
      <c r="AKD53" s="6"/>
      <c r="AKE53" s="6"/>
      <c r="AKF53" s="6"/>
      <c r="AKG53" s="6"/>
      <c r="AKH53" s="6"/>
      <c r="AKI53" s="6"/>
      <c r="AKJ53" s="6"/>
      <c r="AKK53" s="6"/>
      <c r="AKL53" s="6"/>
      <c r="AKM53" s="6"/>
      <c r="AKN53" s="6"/>
      <c r="AKO53" s="6"/>
      <c r="AKP53" s="6"/>
      <c r="AKQ53" s="6"/>
      <c r="AKR53" s="6"/>
      <c r="AKS53" s="6"/>
      <c r="AKT53" s="6"/>
      <c r="AKU53" s="6"/>
      <c r="AKV53" s="6"/>
      <c r="AKW53" s="6"/>
      <c r="AKX53" s="6"/>
      <c r="AKY53" s="6"/>
      <c r="AKZ53" s="6"/>
      <c r="ALA53" s="6"/>
      <c r="ALB53" s="6"/>
      <c r="ALC53" s="6"/>
      <c r="ALD53" s="6"/>
      <c r="ALE53" s="6"/>
      <c r="ALF53" s="6"/>
      <c r="ALG53" s="6"/>
      <c r="ALH53" s="6"/>
      <c r="ALI53" s="6"/>
      <c r="ALJ53" s="6"/>
      <c r="ALK53" s="6"/>
      <c r="ALL53" s="6"/>
      <c r="ALM53" s="6"/>
      <c r="ALN53" s="6"/>
      <c r="ALO53" s="6"/>
      <c r="ALP53" s="6"/>
      <c r="ALQ53" s="6"/>
      <c r="ALR53" s="6"/>
      <c r="ALS53" s="6"/>
      <c r="ALT53" s="6"/>
      <c r="ALU53" s="6"/>
      <c r="ALV53" s="6"/>
      <c r="ALW53" s="6"/>
      <c r="ALX53" s="6"/>
      <c r="ALY53" s="6"/>
      <c r="ALZ53" s="6"/>
      <c r="AMA53" s="6"/>
      <c r="AMB53" s="6"/>
      <c r="AMC53" s="6"/>
      <c r="AMD53" s="6"/>
      <c r="AME53" s="6"/>
    </row>
    <row r="54" spans="1:1019" x14ac:dyDescent="0.25">
      <c r="A54" s="6">
        <v>379</v>
      </c>
      <c r="B54" s="6" t="s">
        <v>1499</v>
      </c>
      <c r="C54" s="6" t="s">
        <v>1500</v>
      </c>
      <c r="D54" s="6" t="s">
        <v>1251</v>
      </c>
      <c r="E54" s="29">
        <v>1998</v>
      </c>
      <c r="F54" s="6"/>
      <c r="G54" s="6" t="s">
        <v>1276</v>
      </c>
      <c r="H54" s="29" t="s">
        <v>226</v>
      </c>
      <c r="I54" s="6">
        <v>1</v>
      </c>
      <c r="J54" s="29" t="str">
        <f>VLOOKUP(H54,AddInfo!$A:$H,5,FALSE)</f>
        <v>1_clear</v>
      </c>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c r="MM54" s="6"/>
      <c r="MN54" s="6"/>
      <c r="MO54" s="6"/>
      <c r="MP54" s="6"/>
      <c r="MQ54" s="6"/>
      <c r="MR54" s="6"/>
      <c r="MS54" s="6"/>
      <c r="MT54" s="6"/>
      <c r="MU54" s="6"/>
      <c r="MV54" s="6"/>
      <c r="MW54" s="6"/>
      <c r="MX54" s="6"/>
      <c r="MY54" s="6"/>
      <c r="MZ54" s="6"/>
      <c r="NA54" s="6"/>
      <c r="NB54" s="6"/>
      <c r="NC54" s="6"/>
      <c r="ND54" s="6"/>
      <c r="NE54" s="6"/>
      <c r="NF54" s="6"/>
      <c r="NG54" s="6"/>
      <c r="NH54" s="6"/>
      <c r="NI54" s="6"/>
      <c r="NJ54" s="6"/>
      <c r="NK54" s="6"/>
      <c r="NL54" s="6"/>
      <c r="NM54" s="6"/>
      <c r="NN54" s="6"/>
      <c r="NO54" s="6"/>
      <c r="NP54" s="6"/>
      <c r="NQ54" s="6"/>
      <c r="NR54" s="6"/>
      <c r="NS54" s="6"/>
      <c r="NT54" s="6"/>
      <c r="NU54" s="6"/>
      <c r="NV54" s="6"/>
      <c r="NW54" s="6"/>
      <c r="NX54" s="6"/>
      <c r="NY54" s="6"/>
      <c r="NZ54" s="6"/>
      <c r="OA54" s="6"/>
      <c r="OB54" s="6"/>
      <c r="OC54" s="6"/>
      <c r="OD54" s="6"/>
      <c r="OE54" s="6"/>
      <c r="OF54" s="6"/>
      <c r="OG54" s="6"/>
      <c r="OH54" s="6"/>
      <c r="OI54" s="6"/>
      <c r="OJ54" s="6"/>
      <c r="OK54" s="6"/>
      <c r="OL54" s="6"/>
      <c r="OM54" s="6"/>
      <c r="ON54" s="6"/>
      <c r="OO54" s="6"/>
      <c r="OP54" s="6"/>
      <c r="OQ54" s="6"/>
      <c r="OR54" s="6"/>
      <c r="OS54" s="6"/>
      <c r="OT54" s="6"/>
      <c r="OU54" s="6"/>
      <c r="OV54" s="6"/>
      <c r="OW54" s="6"/>
      <c r="OX54" s="6"/>
      <c r="OY54" s="6"/>
      <c r="OZ54" s="6"/>
      <c r="PA54" s="6"/>
      <c r="PB54" s="6"/>
      <c r="PC54" s="6"/>
      <c r="PD54" s="6"/>
      <c r="PE54" s="6"/>
      <c r="PF54" s="6"/>
      <c r="PG54" s="6"/>
      <c r="PH54" s="6"/>
      <c r="PI54" s="6"/>
      <c r="PJ54" s="6"/>
      <c r="PK54" s="6"/>
      <c r="PL54" s="6"/>
      <c r="PM54" s="6"/>
      <c r="PN54" s="6"/>
      <c r="PO54" s="6"/>
      <c r="PP54" s="6"/>
      <c r="PQ54" s="6"/>
      <c r="PR54" s="6"/>
      <c r="PS54" s="6"/>
      <c r="PT54" s="6"/>
      <c r="PU54" s="6"/>
      <c r="PV54" s="6"/>
      <c r="PW54" s="6"/>
      <c r="PX54" s="6"/>
      <c r="PY54" s="6"/>
      <c r="PZ54" s="6"/>
      <c r="QA54" s="6"/>
      <c r="QB54" s="6"/>
      <c r="QC54" s="6"/>
      <c r="QD54" s="6"/>
      <c r="QE54" s="6"/>
      <c r="QF54" s="6"/>
      <c r="QG54" s="6"/>
      <c r="QH54" s="6"/>
      <c r="QI54" s="6"/>
      <c r="QJ54" s="6"/>
      <c r="QK54" s="6"/>
      <c r="QL54" s="6"/>
      <c r="QM54" s="6"/>
      <c r="QN54" s="6"/>
      <c r="QO54" s="6"/>
      <c r="QP54" s="6"/>
      <c r="QQ54" s="6"/>
      <c r="QR54" s="6"/>
      <c r="QS54" s="6"/>
      <c r="QT54" s="6"/>
      <c r="QU54" s="6"/>
      <c r="QV54" s="6"/>
      <c r="QW54" s="6"/>
      <c r="QX54" s="6"/>
      <c r="QY54" s="6"/>
      <c r="QZ54" s="6"/>
      <c r="RA54" s="6"/>
      <c r="RB54" s="6"/>
      <c r="RC54" s="6"/>
      <c r="RD54" s="6"/>
      <c r="RE54" s="6"/>
      <c r="RF54" s="6"/>
      <c r="RG54" s="6"/>
      <c r="RH54" s="6"/>
      <c r="RI54" s="6"/>
      <c r="RJ54" s="6"/>
      <c r="RK54" s="6"/>
      <c r="RL54" s="6"/>
      <c r="RM54" s="6"/>
      <c r="RN54" s="6"/>
      <c r="RO54" s="6"/>
      <c r="RP54" s="6"/>
      <c r="RQ54" s="6"/>
      <c r="RR54" s="6"/>
      <c r="RS54" s="6"/>
      <c r="RT54" s="6"/>
      <c r="RU54" s="6"/>
      <c r="RV54" s="6"/>
      <c r="RW54" s="6"/>
      <c r="RX54" s="6"/>
      <c r="RY54" s="6"/>
      <c r="RZ54" s="6"/>
      <c r="SA54" s="6"/>
      <c r="SB54" s="6"/>
      <c r="SC54" s="6"/>
      <c r="SD54" s="6"/>
      <c r="SE54" s="6"/>
      <c r="SF54" s="6"/>
      <c r="SG54" s="6"/>
      <c r="SH54" s="6"/>
      <c r="SI54" s="6"/>
      <c r="SJ54" s="6"/>
      <c r="SK54" s="6"/>
      <c r="SL54" s="6"/>
      <c r="SM54" s="6"/>
      <c r="SN54" s="6"/>
      <c r="SO54" s="6"/>
      <c r="SP54" s="6"/>
      <c r="SQ54" s="6"/>
      <c r="SR54" s="6"/>
      <c r="SS54" s="6"/>
      <c r="ST54" s="6"/>
      <c r="SU54" s="6"/>
      <c r="SV54" s="6"/>
      <c r="SW54" s="6"/>
      <c r="SX54" s="6"/>
      <c r="SY54" s="6"/>
      <c r="SZ54" s="6"/>
      <c r="TA54" s="6"/>
      <c r="TB54" s="6"/>
      <c r="TC54" s="6"/>
      <c r="TD54" s="6"/>
      <c r="TE54" s="6"/>
      <c r="TF54" s="6"/>
      <c r="TG54" s="6"/>
      <c r="TH54" s="6"/>
      <c r="TI54" s="6"/>
      <c r="TJ54" s="6"/>
      <c r="TK54" s="6"/>
      <c r="TL54" s="6"/>
      <c r="TM54" s="6"/>
      <c r="TN54" s="6"/>
      <c r="TO54" s="6"/>
      <c r="TP54" s="6"/>
      <c r="TQ54" s="6"/>
      <c r="TR54" s="6"/>
      <c r="TS54" s="6"/>
      <c r="TT54" s="6"/>
      <c r="TU54" s="6"/>
      <c r="TV54" s="6"/>
      <c r="TW54" s="6"/>
      <c r="TX54" s="6"/>
      <c r="TY54" s="6"/>
      <c r="TZ54" s="6"/>
      <c r="UA54" s="6"/>
      <c r="UB54" s="6"/>
      <c r="UC54" s="6"/>
      <c r="UD54" s="6"/>
      <c r="UE54" s="6"/>
      <c r="UF54" s="6"/>
      <c r="UG54" s="6"/>
      <c r="UH54" s="6"/>
      <c r="UI54" s="6"/>
      <c r="UJ54" s="6"/>
      <c r="UK54" s="6"/>
      <c r="UL54" s="6"/>
      <c r="UM54" s="6"/>
      <c r="UN54" s="6"/>
      <c r="UO54" s="6"/>
      <c r="UP54" s="6"/>
      <c r="UQ54" s="6"/>
      <c r="UR54" s="6"/>
      <c r="US54" s="6"/>
      <c r="UT54" s="6"/>
      <c r="UU54" s="6"/>
      <c r="UV54" s="6"/>
      <c r="UW54" s="6"/>
      <c r="UX54" s="6"/>
      <c r="UY54" s="6"/>
      <c r="UZ54" s="6"/>
      <c r="VA54" s="6"/>
      <c r="VB54" s="6"/>
      <c r="VC54" s="6"/>
      <c r="VD54" s="6"/>
      <c r="VE54" s="6"/>
      <c r="VF54" s="6"/>
      <c r="VG54" s="6"/>
      <c r="VH54" s="6"/>
      <c r="VI54" s="6"/>
      <c r="VJ54" s="6"/>
      <c r="VK54" s="6"/>
      <c r="VL54" s="6"/>
      <c r="VM54" s="6"/>
      <c r="VN54" s="6"/>
      <c r="VO54" s="6"/>
      <c r="VP54" s="6"/>
      <c r="VQ54" s="6"/>
      <c r="VR54" s="6"/>
      <c r="VS54" s="6"/>
      <c r="VT54" s="6"/>
      <c r="VU54" s="6"/>
      <c r="VV54" s="6"/>
      <c r="VW54" s="6"/>
      <c r="VX54" s="6"/>
      <c r="VY54" s="6"/>
      <c r="VZ54" s="6"/>
      <c r="WA54" s="6"/>
      <c r="WB54" s="6"/>
      <c r="WC54" s="6"/>
      <c r="WD54" s="6"/>
      <c r="WE54" s="6"/>
      <c r="WF54" s="6"/>
      <c r="WG54" s="6"/>
      <c r="WH54" s="6"/>
      <c r="WI54" s="6"/>
      <c r="WJ54" s="6"/>
      <c r="WK54" s="6"/>
      <c r="WL54" s="6"/>
      <c r="WM54" s="6"/>
      <c r="WN54" s="6"/>
      <c r="WO54" s="6"/>
      <c r="WP54" s="6"/>
      <c r="WQ54" s="6"/>
      <c r="WR54" s="6"/>
      <c r="WS54" s="6"/>
      <c r="WT54" s="6"/>
      <c r="WU54" s="6"/>
      <c r="WV54" s="6"/>
      <c r="WW54" s="6"/>
      <c r="WX54" s="6"/>
      <c r="WY54" s="6"/>
      <c r="WZ54" s="6"/>
      <c r="XA54" s="6"/>
      <c r="XB54" s="6"/>
      <c r="XC54" s="6"/>
      <c r="XD54" s="6"/>
      <c r="XE54" s="6"/>
      <c r="XF54" s="6"/>
      <c r="XG54" s="6"/>
      <c r="XH54" s="6"/>
      <c r="XI54" s="6"/>
      <c r="XJ54" s="6"/>
      <c r="XK54" s="6"/>
      <c r="XL54" s="6"/>
      <c r="XM54" s="6"/>
      <c r="XN54" s="6"/>
      <c r="XO54" s="6"/>
      <c r="XP54" s="6"/>
      <c r="XQ54" s="6"/>
      <c r="XR54" s="6"/>
      <c r="XS54" s="6"/>
      <c r="XT54" s="6"/>
      <c r="XU54" s="6"/>
      <c r="XV54" s="6"/>
      <c r="XW54" s="6"/>
      <c r="XX54" s="6"/>
      <c r="XY54" s="6"/>
      <c r="XZ54" s="6"/>
      <c r="YA54" s="6"/>
      <c r="YB54" s="6"/>
      <c r="YC54" s="6"/>
      <c r="YD54" s="6"/>
      <c r="YE54" s="6"/>
      <c r="YF54" s="6"/>
      <c r="YG54" s="6"/>
      <c r="YH54" s="6"/>
      <c r="YI54" s="6"/>
      <c r="YJ54" s="6"/>
      <c r="YK54" s="6"/>
      <c r="YL54" s="6"/>
      <c r="YM54" s="6"/>
      <c r="YN54" s="6"/>
      <c r="YO54" s="6"/>
      <c r="YP54" s="6"/>
      <c r="YQ54" s="6"/>
      <c r="YR54" s="6"/>
      <c r="YS54" s="6"/>
      <c r="YT54" s="6"/>
      <c r="YU54" s="6"/>
      <c r="YV54" s="6"/>
      <c r="YW54" s="6"/>
      <c r="YX54" s="6"/>
      <c r="YY54" s="6"/>
      <c r="YZ54" s="6"/>
      <c r="ZA54" s="6"/>
      <c r="ZB54" s="6"/>
      <c r="ZC54" s="6"/>
      <c r="ZD54" s="6"/>
      <c r="ZE54" s="6"/>
      <c r="ZF54" s="6"/>
      <c r="ZG54" s="6"/>
      <c r="ZH54" s="6"/>
      <c r="ZI54" s="6"/>
      <c r="ZJ54" s="6"/>
      <c r="ZK54" s="6"/>
      <c r="ZL54" s="6"/>
      <c r="ZM54" s="6"/>
      <c r="ZN54" s="6"/>
      <c r="ZO54" s="6"/>
      <c r="ZP54" s="6"/>
      <c r="ZQ54" s="6"/>
      <c r="ZR54" s="6"/>
      <c r="ZS54" s="6"/>
      <c r="ZT54" s="6"/>
      <c r="ZU54" s="6"/>
      <c r="ZV54" s="6"/>
      <c r="ZW54" s="6"/>
      <c r="ZX54" s="6"/>
      <c r="ZY54" s="6"/>
      <c r="ZZ54" s="6"/>
      <c r="AAA54" s="6"/>
      <c r="AAB54" s="6"/>
      <c r="AAC54" s="6"/>
      <c r="AAD54" s="6"/>
      <c r="AAE54" s="6"/>
      <c r="AAF54" s="6"/>
      <c r="AAG54" s="6"/>
      <c r="AAH54" s="6"/>
      <c r="AAI54" s="6"/>
      <c r="AAJ54" s="6"/>
      <c r="AAK54" s="6"/>
      <c r="AAL54" s="6"/>
      <c r="AAM54" s="6"/>
      <c r="AAN54" s="6"/>
      <c r="AAO54" s="6"/>
      <c r="AAP54" s="6"/>
      <c r="AAQ54" s="6"/>
      <c r="AAR54" s="6"/>
      <c r="AAS54" s="6"/>
      <c r="AAT54" s="6"/>
      <c r="AAU54" s="6"/>
      <c r="AAV54" s="6"/>
      <c r="AAW54" s="6"/>
      <c r="AAX54" s="6"/>
      <c r="AAY54" s="6"/>
      <c r="AAZ54" s="6"/>
      <c r="ABA54" s="6"/>
      <c r="ABB54" s="6"/>
      <c r="ABC54" s="6"/>
      <c r="ABD54" s="6"/>
      <c r="ABE54" s="6"/>
      <c r="ABF54" s="6"/>
      <c r="ABG54" s="6"/>
      <c r="ABH54" s="6"/>
      <c r="ABI54" s="6"/>
      <c r="ABJ54" s="6"/>
      <c r="ABK54" s="6"/>
      <c r="ABL54" s="6"/>
      <c r="ABM54" s="6"/>
      <c r="ABN54" s="6"/>
      <c r="ABO54" s="6"/>
      <c r="ABP54" s="6"/>
      <c r="ABQ54" s="6"/>
      <c r="ABR54" s="6"/>
      <c r="ABS54" s="6"/>
      <c r="ABT54" s="6"/>
      <c r="ABU54" s="6"/>
      <c r="ABV54" s="6"/>
      <c r="ABW54" s="6"/>
      <c r="ABX54" s="6"/>
      <c r="ABY54" s="6"/>
      <c r="ABZ54" s="6"/>
      <c r="ACA54" s="6"/>
      <c r="ACB54" s="6"/>
      <c r="ACC54" s="6"/>
      <c r="ACD54" s="6"/>
      <c r="ACE54" s="6"/>
      <c r="ACF54" s="6"/>
      <c r="ACG54" s="6"/>
      <c r="ACH54" s="6"/>
      <c r="ACI54" s="6"/>
      <c r="ACJ54" s="6"/>
      <c r="ACK54" s="6"/>
      <c r="ACL54" s="6"/>
      <c r="ACM54" s="6"/>
      <c r="ACN54" s="6"/>
      <c r="ACO54" s="6"/>
      <c r="ACP54" s="6"/>
      <c r="ACQ54" s="6"/>
      <c r="ACR54" s="6"/>
      <c r="ACS54" s="6"/>
      <c r="ACT54" s="6"/>
      <c r="ACU54" s="6"/>
      <c r="ACV54" s="6"/>
      <c r="ACW54" s="6"/>
      <c r="ACX54" s="6"/>
      <c r="ACY54" s="6"/>
      <c r="ACZ54" s="6"/>
      <c r="ADA54" s="6"/>
      <c r="ADB54" s="6"/>
      <c r="ADC54" s="6"/>
      <c r="ADD54" s="6"/>
      <c r="ADE54" s="6"/>
      <c r="ADF54" s="6"/>
      <c r="ADG54" s="6"/>
      <c r="ADH54" s="6"/>
      <c r="ADI54" s="6"/>
      <c r="ADJ54" s="6"/>
      <c r="ADK54" s="6"/>
      <c r="ADL54" s="6"/>
      <c r="ADM54" s="6"/>
      <c r="ADN54" s="6"/>
      <c r="ADO54" s="6"/>
      <c r="ADP54" s="6"/>
      <c r="ADQ54" s="6"/>
      <c r="ADR54" s="6"/>
      <c r="ADS54" s="6"/>
      <c r="ADT54" s="6"/>
      <c r="ADU54" s="6"/>
      <c r="ADV54" s="6"/>
      <c r="ADW54" s="6"/>
      <c r="ADX54" s="6"/>
      <c r="ADY54" s="6"/>
      <c r="ADZ54" s="6"/>
      <c r="AEA54" s="6"/>
      <c r="AEB54" s="6"/>
      <c r="AEC54" s="6"/>
      <c r="AED54" s="6"/>
      <c r="AEE54" s="6"/>
      <c r="AEF54" s="6"/>
      <c r="AEG54" s="6"/>
      <c r="AEH54" s="6"/>
      <c r="AEI54" s="6"/>
      <c r="AEJ54" s="6"/>
      <c r="AEK54" s="6"/>
      <c r="AEL54" s="6"/>
      <c r="AEM54" s="6"/>
      <c r="AEN54" s="6"/>
      <c r="AEO54" s="6"/>
      <c r="AEP54" s="6"/>
      <c r="AEQ54" s="6"/>
      <c r="AER54" s="6"/>
      <c r="AES54" s="6"/>
      <c r="AET54" s="6"/>
      <c r="AEU54" s="6"/>
      <c r="AEV54" s="6"/>
      <c r="AEW54" s="6"/>
      <c r="AEX54" s="6"/>
      <c r="AEY54" s="6"/>
      <c r="AEZ54" s="6"/>
      <c r="AFA54" s="6"/>
      <c r="AFB54" s="6"/>
      <c r="AFC54" s="6"/>
      <c r="AFD54" s="6"/>
      <c r="AFE54" s="6"/>
      <c r="AFF54" s="6"/>
      <c r="AFG54" s="6"/>
      <c r="AFH54" s="6"/>
      <c r="AFI54" s="6"/>
      <c r="AFJ54" s="6"/>
      <c r="AFK54" s="6"/>
      <c r="AFL54" s="6"/>
      <c r="AFM54" s="6"/>
      <c r="AFN54" s="6"/>
      <c r="AFO54" s="6"/>
      <c r="AFP54" s="6"/>
      <c r="AFQ54" s="6"/>
      <c r="AFR54" s="6"/>
      <c r="AFS54" s="6"/>
      <c r="AFT54" s="6"/>
      <c r="AFU54" s="6"/>
      <c r="AFV54" s="6"/>
      <c r="AFW54" s="6"/>
      <c r="AFX54" s="6"/>
      <c r="AFY54" s="6"/>
      <c r="AFZ54" s="6"/>
      <c r="AGA54" s="6"/>
      <c r="AGB54" s="6"/>
      <c r="AGC54" s="6"/>
      <c r="AGD54" s="6"/>
      <c r="AGE54" s="6"/>
      <c r="AGF54" s="6"/>
      <c r="AGG54" s="6"/>
      <c r="AGH54" s="6"/>
      <c r="AGI54" s="6"/>
      <c r="AGJ54" s="6"/>
      <c r="AGK54" s="6"/>
      <c r="AGL54" s="6"/>
      <c r="AGM54" s="6"/>
      <c r="AGN54" s="6"/>
      <c r="AGO54" s="6"/>
      <c r="AGP54" s="6"/>
      <c r="AGQ54" s="6"/>
      <c r="AGR54" s="6"/>
      <c r="AGS54" s="6"/>
      <c r="AGT54" s="6"/>
      <c r="AGU54" s="6"/>
      <c r="AGV54" s="6"/>
      <c r="AGW54" s="6"/>
      <c r="AGX54" s="6"/>
      <c r="AGY54" s="6"/>
      <c r="AGZ54" s="6"/>
      <c r="AHA54" s="6"/>
      <c r="AHB54" s="6"/>
      <c r="AHC54" s="6"/>
      <c r="AHD54" s="6"/>
      <c r="AHE54" s="6"/>
      <c r="AHF54" s="6"/>
      <c r="AHG54" s="6"/>
      <c r="AHH54" s="6"/>
      <c r="AHI54" s="6"/>
      <c r="AHJ54" s="6"/>
      <c r="AHK54" s="6"/>
      <c r="AHL54" s="6"/>
      <c r="AHM54" s="6"/>
      <c r="AHN54" s="6"/>
      <c r="AHO54" s="6"/>
      <c r="AHP54" s="6"/>
      <c r="AHQ54" s="6"/>
      <c r="AHR54" s="6"/>
      <c r="AHS54" s="6"/>
      <c r="AHT54" s="6"/>
      <c r="AHU54" s="6"/>
      <c r="AHV54" s="6"/>
      <c r="AHW54" s="6"/>
      <c r="AHX54" s="6"/>
      <c r="AHY54" s="6"/>
      <c r="AHZ54" s="6"/>
      <c r="AIA54" s="6"/>
      <c r="AIB54" s="6"/>
      <c r="AIC54" s="6"/>
      <c r="AID54" s="6"/>
      <c r="AIE54" s="6"/>
      <c r="AIF54" s="6"/>
      <c r="AIG54" s="6"/>
      <c r="AIH54" s="6"/>
      <c r="AII54" s="6"/>
      <c r="AIJ54" s="6"/>
      <c r="AIK54" s="6"/>
      <c r="AIL54" s="6"/>
      <c r="AIM54" s="6"/>
      <c r="AIN54" s="6"/>
      <c r="AIO54" s="6"/>
      <c r="AIP54" s="6"/>
      <c r="AIQ54" s="6"/>
      <c r="AIR54" s="6"/>
      <c r="AIS54" s="6"/>
      <c r="AIT54" s="6"/>
      <c r="AIU54" s="6"/>
      <c r="AIV54" s="6"/>
      <c r="AIW54" s="6"/>
      <c r="AIX54" s="6"/>
      <c r="AIY54" s="6"/>
      <c r="AIZ54" s="6"/>
      <c r="AJA54" s="6"/>
      <c r="AJB54" s="6"/>
      <c r="AJC54" s="6"/>
      <c r="AJD54" s="6"/>
      <c r="AJE54" s="6"/>
      <c r="AJF54" s="6"/>
      <c r="AJG54" s="6"/>
      <c r="AJH54" s="6"/>
      <c r="AJI54" s="6"/>
      <c r="AJJ54" s="6"/>
      <c r="AJK54" s="6"/>
      <c r="AJL54" s="6"/>
      <c r="AJM54" s="6"/>
      <c r="AJN54" s="6"/>
      <c r="AJO54" s="6"/>
      <c r="AJP54" s="6"/>
      <c r="AJQ54" s="6"/>
      <c r="AJR54" s="6"/>
      <c r="AJS54" s="6"/>
      <c r="AJT54" s="6"/>
      <c r="AJU54" s="6"/>
      <c r="AJV54" s="6"/>
      <c r="AJW54" s="6"/>
      <c r="AJX54" s="6"/>
      <c r="AJY54" s="6"/>
      <c r="AJZ54" s="6"/>
      <c r="AKA54" s="6"/>
      <c r="AKB54" s="6"/>
      <c r="AKC54" s="6"/>
      <c r="AKD54" s="6"/>
      <c r="AKE54" s="6"/>
      <c r="AKF54" s="6"/>
      <c r="AKG54" s="6"/>
      <c r="AKH54" s="6"/>
      <c r="AKI54" s="6"/>
      <c r="AKJ54" s="6"/>
      <c r="AKK54" s="6"/>
      <c r="AKL54" s="6"/>
      <c r="AKM54" s="6"/>
      <c r="AKN54" s="6"/>
      <c r="AKO54" s="6"/>
      <c r="AKP54" s="6"/>
      <c r="AKQ54" s="6"/>
      <c r="AKR54" s="6"/>
      <c r="AKS54" s="6"/>
      <c r="AKT54" s="6"/>
      <c r="AKU54" s="6"/>
      <c r="AKV54" s="6"/>
      <c r="AKW54" s="6"/>
      <c r="AKX54" s="6"/>
      <c r="AKY54" s="6"/>
      <c r="AKZ54" s="6"/>
      <c r="ALA54" s="6"/>
      <c r="ALB54" s="6"/>
      <c r="ALC54" s="6"/>
      <c r="ALD54" s="6"/>
      <c r="ALE54" s="6"/>
      <c r="ALF54" s="6"/>
      <c r="ALG54" s="6"/>
      <c r="ALH54" s="6"/>
      <c r="ALI54" s="6"/>
      <c r="ALJ54" s="6"/>
      <c r="ALK54" s="6"/>
      <c r="ALL54" s="6"/>
      <c r="ALM54" s="6"/>
      <c r="ALN54" s="6"/>
      <c r="ALO54" s="6"/>
      <c r="ALP54" s="6"/>
      <c r="ALQ54" s="6"/>
      <c r="ALR54" s="6"/>
      <c r="ALS54" s="6"/>
      <c r="ALT54" s="6"/>
      <c r="ALU54" s="6"/>
      <c r="ALV54" s="6"/>
      <c r="ALW54" s="6"/>
      <c r="ALX54" s="6"/>
      <c r="ALY54" s="6"/>
      <c r="ALZ54" s="6"/>
      <c r="AMA54" s="6"/>
      <c r="AMB54" s="6"/>
      <c r="AMC54" s="6"/>
      <c r="AMD54" s="6"/>
      <c r="AME54" s="6"/>
    </row>
    <row r="55" spans="1:1019" x14ac:dyDescent="0.25">
      <c r="A55" s="6">
        <v>380</v>
      </c>
      <c r="B55" s="6" t="s">
        <v>1501</v>
      </c>
      <c r="C55" s="6" t="s">
        <v>1500</v>
      </c>
      <c r="D55" s="6" t="s">
        <v>1251</v>
      </c>
      <c r="E55" s="29">
        <v>1998</v>
      </c>
      <c r="F55" s="6"/>
      <c r="G55" s="6" t="s">
        <v>1276</v>
      </c>
      <c r="H55" s="29" t="s">
        <v>226</v>
      </c>
      <c r="I55" s="6">
        <v>6</v>
      </c>
      <c r="J55" s="29" t="str">
        <f>VLOOKUP(H55,AddInfo!$A:$H,5,FALSE)</f>
        <v>1_clear</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c r="JQ55" s="6"/>
      <c r="JR55" s="6"/>
      <c r="JS55" s="6"/>
      <c r="JT55" s="6"/>
      <c r="JU55" s="6"/>
      <c r="JV55" s="6"/>
      <c r="JW55" s="6"/>
      <c r="JX55" s="6"/>
      <c r="JY55" s="6"/>
      <c r="JZ55" s="6"/>
      <c r="KA55" s="6"/>
      <c r="KB55" s="6"/>
      <c r="KC55" s="6"/>
      <c r="KD55" s="6"/>
      <c r="KE55" s="6"/>
      <c r="KF55" s="6"/>
      <c r="KG55" s="6"/>
      <c r="KH55" s="6"/>
      <c r="KI55" s="6"/>
      <c r="KJ55" s="6"/>
      <c r="KK55" s="6"/>
      <c r="KL55" s="6"/>
      <c r="KM55" s="6"/>
      <c r="KN55" s="6"/>
      <c r="KO55" s="6"/>
      <c r="KP55" s="6"/>
      <c r="KQ55" s="6"/>
      <c r="KR55" s="6"/>
      <c r="KS55" s="6"/>
      <c r="KT55" s="6"/>
      <c r="KU55" s="6"/>
      <c r="KV55" s="6"/>
      <c r="KW55" s="6"/>
      <c r="KX55" s="6"/>
      <c r="KY55" s="6"/>
      <c r="KZ55" s="6"/>
      <c r="LA55" s="6"/>
      <c r="LB55" s="6"/>
      <c r="LC55" s="6"/>
      <c r="LD55" s="6"/>
      <c r="LE55" s="6"/>
      <c r="LF55" s="6"/>
      <c r="LG55" s="6"/>
      <c r="LH55" s="6"/>
      <c r="LI55" s="6"/>
      <c r="LJ55" s="6"/>
      <c r="LK55" s="6"/>
      <c r="LL55" s="6"/>
      <c r="LM55" s="6"/>
      <c r="LN55" s="6"/>
      <c r="LO55" s="6"/>
      <c r="LP55" s="6"/>
      <c r="LQ55" s="6"/>
      <c r="LR55" s="6"/>
      <c r="LS55" s="6"/>
      <c r="LT55" s="6"/>
      <c r="LU55" s="6"/>
      <c r="LV55" s="6"/>
      <c r="LW55" s="6"/>
      <c r="LX55" s="6"/>
      <c r="LY55" s="6"/>
      <c r="LZ55" s="6"/>
      <c r="MA55" s="6"/>
      <c r="MB55" s="6"/>
      <c r="MC55" s="6"/>
      <c r="MD55" s="6"/>
      <c r="ME55" s="6"/>
      <c r="MF55" s="6"/>
      <c r="MG55" s="6"/>
      <c r="MH55" s="6"/>
      <c r="MI55" s="6"/>
      <c r="MJ55" s="6"/>
      <c r="MK55" s="6"/>
      <c r="ML55" s="6"/>
      <c r="MM55" s="6"/>
      <c r="MN55" s="6"/>
      <c r="MO55" s="6"/>
      <c r="MP55" s="6"/>
      <c r="MQ55" s="6"/>
      <c r="MR55" s="6"/>
      <c r="MS55" s="6"/>
      <c r="MT55" s="6"/>
      <c r="MU55" s="6"/>
      <c r="MV55" s="6"/>
      <c r="MW55" s="6"/>
      <c r="MX55" s="6"/>
      <c r="MY55" s="6"/>
      <c r="MZ55" s="6"/>
      <c r="NA55" s="6"/>
      <c r="NB55" s="6"/>
      <c r="NC55" s="6"/>
      <c r="ND55" s="6"/>
      <c r="NE55" s="6"/>
      <c r="NF55" s="6"/>
      <c r="NG55" s="6"/>
      <c r="NH55" s="6"/>
      <c r="NI55" s="6"/>
      <c r="NJ55" s="6"/>
      <c r="NK55" s="6"/>
      <c r="NL55" s="6"/>
      <c r="NM55" s="6"/>
      <c r="NN55" s="6"/>
      <c r="NO55" s="6"/>
      <c r="NP55" s="6"/>
      <c r="NQ55" s="6"/>
      <c r="NR55" s="6"/>
      <c r="NS55" s="6"/>
      <c r="NT55" s="6"/>
      <c r="NU55" s="6"/>
      <c r="NV55" s="6"/>
      <c r="NW55" s="6"/>
      <c r="NX55" s="6"/>
      <c r="NY55" s="6"/>
      <c r="NZ55" s="6"/>
      <c r="OA55" s="6"/>
      <c r="OB55" s="6"/>
      <c r="OC55" s="6"/>
      <c r="OD55" s="6"/>
      <c r="OE55" s="6"/>
      <c r="OF55" s="6"/>
      <c r="OG55" s="6"/>
      <c r="OH55" s="6"/>
      <c r="OI55" s="6"/>
      <c r="OJ55" s="6"/>
      <c r="OK55" s="6"/>
      <c r="OL55" s="6"/>
      <c r="OM55" s="6"/>
      <c r="ON55" s="6"/>
      <c r="OO55" s="6"/>
      <c r="OP55" s="6"/>
      <c r="OQ55" s="6"/>
      <c r="OR55" s="6"/>
      <c r="OS55" s="6"/>
      <c r="OT55" s="6"/>
      <c r="OU55" s="6"/>
      <c r="OV55" s="6"/>
      <c r="OW55" s="6"/>
      <c r="OX55" s="6"/>
      <c r="OY55" s="6"/>
      <c r="OZ55" s="6"/>
      <c r="PA55" s="6"/>
      <c r="PB55" s="6"/>
      <c r="PC55" s="6"/>
      <c r="PD55" s="6"/>
      <c r="PE55" s="6"/>
      <c r="PF55" s="6"/>
      <c r="PG55" s="6"/>
      <c r="PH55" s="6"/>
      <c r="PI55" s="6"/>
      <c r="PJ55" s="6"/>
      <c r="PK55" s="6"/>
      <c r="PL55" s="6"/>
      <c r="PM55" s="6"/>
      <c r="PN55" s="6"/>
      <c r="PO55" s="6"/>
      <c r="PP55" s="6"/>
      <c r="PQ55" s="6"/>
      <c r="PR55" s="6"/>
      <c r="PS55" s="6"/>
      <c r="PT55" s="6"/>
      <c r="PU55" s="6"/>
      <c r="PV55" s="6"/>
      <c r="PW55" s="6"/>
      <c r="PX55" s="6"/>
      <c r="PY55" s="6"/>
      <c r="PZ55" s="6"/>
      <c r="QA55" s="6"/>
      <c r="QB55" s="6"/>
      <c r="QC55" s="6"/>
      <c r="QD55" s="6"/>
      <c r="QE55" s="6"/>
      <c r="QF55" s="6"/>
      <c r="QG55" s="6"/>
      <c r="QH55" s="6"/>
      <c r="QI55" s="6"/>
      <c r="QJ55" s="6"/>
      <c r="QK55" s="6"/>
      <c r="QL55" s="6"/>
      <c r="QM55" s="6"/>
      <c r="QN55" s="6"/>
      <c r="QO55" s="6"/>
      <c r="QP55" s="6"/>
      <c r="QQ55" s="6"/>
      <c r="QR55" s="6"/>
      <c r="QS55" s="6"/>
      <c r="QT55" s="6"/>
      <c r="QU55" s="6"/>
      <c r="QV55" s="6"/>
      <c r="QW55" s="6"/>
      <c r="QX55" s="6"/>
      <c r="QY55" s="6"/>
      <c r="QZ55" s="6"/>
      <c r="RA55" s="6"/>
      <c r="RB55" s="6"/>
      <c r="RC55" s="6"/>
      <c r="RD55" s="6"/>
      <c r="RE55" s="6"/>
      <c r="RF55" s="6"/>
      <c r="RG55" s="6"/>
      <c r="RH55" s="6"/>
      <c r="RI55" s="6"/>
      <c r="RJ55" s="6"/>
      <c r="RK55" s="6"/>
      <c r="RL55" s="6"/>
      <c r="RM55" s="6"/>
      <c r="RN55" s="6"/>
      <c r="RO55" s="6"/>
      <c r="RP55" s="6"/>
      <c r="RQ55" s="6"/>
      <c r="RR55" s="6"/>
      <c r="RS55" s="6"/>
      <c r="RT55" s="6"/>
      <c r="RU55" s="6"/>
      <c r="RV55" s="6"/>
      <c r="RW55" s="6"/>
      <c r="RX55" s="6"/>
      <c r="RY55" s="6"/>
      <c r="RZ55" s="6"/>
      <c r="SA55" s="6"/>
      <c r="SB55" s="6"/>
      <c r="SC55" s="6"/>
      <c r="SD55" s="6"/>
      <c r="SE55" s="6"/>
      <c r="SF55" s="6"/>
      <c r="SG55" s="6"/>
      <c r="SH55" s="6"/>
      <c r="SI55" s="6"/>
      <c r="SJ55" s="6"/>
      <c r="SK55" s="6"/>
      <c r="SL55" s="6"/>
      <c r="SM55" s="6"/>
      <c r="SN55" s="6"/>
      <c r="SO55" s="6"/>
      <c r="SP55" s="6"/>
      <c r="SQ55" s="6"/>
      <c r="SR55" s="6"/>
      <c r="SS55" s="6"/>
      <c r="ST55" s="6"/>
      <c r="SU55" s="6"/>
      <c r="SV55" s="6"/>
      <c r="SW55" s="6"/>
      <c r="SX55" s="6"/>
      <c r="SY55" s="6"/>
      <c r="SZ55" s="6"/>
      <c r="TA55" s="6"/>
      <c r="TB55" s="6"/>
      <c r="TC55" s="6"/>
      <c r="TD55" s="6"/>
      <c r="TE55" s="6"/>
      <c r="TF55" s="6"/>
      <c r="TG55" s="6"/>
      <c r="TH55" s="6"/>
      <c r="TI55" s="6"/>
      <c r="TJ55" s="6"/>
      <c r="TK55" s="6"/>
      <c r="TL55" s="6"/>
      <c r="TM55" s="6"/>
      <c r="TN55" s="6"/>
      <c r="TO55" s="6"/>
      <c r="TP55" s="6"/>
      <c r="TQ55" s="6"/>
      <c r="TR55" s="6"/>
      <c r="TS55" s="6"/>
      <c r="TT55" s="6"/>
      <c r="TU55" s="6"/>
      <c r="TV55" s="6"/>
      <c r="TW55" s="6"/>
      <c r="TX55" s="6"/>
      <c r="TY55" s="6"/>
      <c r="TZ55" s="6"/>
      <c r="UA55" s="6"/>
      <c r="UB55" s="6"/>
      <c r="UC55" s="6"/>
      <c r="UD55" s="6"/>
      <c r="UE55" s="6"/>
      <c r="UF55" s="6"/>
      <c r="UG55" s="6"/>
      <c r="UH55" s="6"/>
      <c r="UI55" s="6"/>
      <c r="UJ55" s="6"/>
      <c r="UK55" s="6"/>
      <c r="UL55" s="6"/>
      <c r="UM55" s="6"/>
      <c r="UN55" s="6"/>
      <c r="UO55" s="6"/>
      <c r="UP55" s="6"/>
      <c r="UQ55" s="6"/>
      <c r="UR55" s="6"/>
      <c r="US55" s="6"/>
      <c r="UT55" s="6"/>
      <c r="UU55" s="6"/>
      <c r="UV55" s="6"/>
      <c r="UW55" s="6"/>
      <c r="UX55" s="6"/>
      <c r="UY55" s="6"/>
      <c r="UZ55" s="6"/>
      <c r="VA55" s="6"/>
      <c r="VB55" s="6"/>
      <c r="VC55" s="6"/>
      <c r="VD55" s="6"/>
      <c r="VE55" s="6"/>
      <c r="VF55" s="6"/>
      <c r="VG55" s="6"/>
      <c r="VH55" s="6"/>
      <c r="VI55" s="6"/>
      <c r="VJ55" s="6"/>
      <c r="VK55" s="6"/>
      <c r="VL55" s="6"/>
      <c r="VM55" s="6"/>
      <c r="VN55" s="6"/>
      <c r="VO55" s="6"/>
      <c r="VP55" s="6"/>
      <c r="VQ55" s="6"/>
      <c r="VR55" s="6"/>
      <c r="VS55" s="6"/>
      <c r="VT55" s="6"/>
      <c r="VU55" s="6"/>
      <c r="VV55" s="6"/>
      <c r="VW55" s="6"/>
      <c r="VX55" s="6"/>
      <c r="VY55" s="6"/>
      <c r="VZ55" s="6"/>
      <c r="WA55" s="6"/>
      <c r="WB55" s="6"/>
      <c r="WC55" s="6"/>
      <c r="WD55" s="6"/>
      <c r="WE55" s="6"/>
      <c r="WF55" s="6"/>
      <c r="WG55" s="6"/>
      <c r="WH55" s="6"/>
      <c r="WI55" s="6"/>
      <c r="WJ55" s="6"/>
      <c r="WK55" s="6"/>
      <c r="WL55" s="6"/>
      <c r="WM55" s="6"/>
      <c r="WN55" s="6"/>
      <c r="WO55" s="6"/>
      <c r="WP55" s="6"/>
      <c r="WQ55" s="6"/>
      <c r="WR55" s="6"/>
      <c r="WS55" s="6"/>
      <c r="WT55" s="6"/>
      <c r="WU55" s="6"/>
      <c r="WV55" s="6"/>
      <c r="WW55" s="6"/>
      <c r="WX55" s="6"/>
      <c r="WY55" s="6"/>
      <c r="WZ55" s="6"/>
      <c r="XA55" s="6"/>
      <c r="XB55" s="6"/>
      <c r="XC55" s="6"/>
      <c r="XD55" s="6"/>
      <c r="XE55" s="6"/>
      <c r="XF55" s="6"/>
      <c r="XG55" s="6"/>
      <c r="XH55" s="6"/>
      <c r="XI55" s="6"/>
      <c r="XJ55" s="6"/>
      <c r="XK55" s="6"/>
      <c r="XL55" s="6"/>
      <c r="XM55" s="6"/>
      <c r="XN55" s="6"/>
      <c r="XO55" s="6"/>
      <c r="XP55" s="6"/>
      <c r="XQ55" s="6"/>
      <c r="XR55" s="6"/>
      <c r="XS55" s="6"/>
      <c r="XT55" s="6"/>
      <c r="XU55" s="6"/>
      <c r="XV55" s="6"/>
      <c r="XW55" s="6"/>
      <c r="XX55" s="6"/>
      <c r="XY55" s="6"/>
      <c r="XZ55" s="6"/>
      <c r="YA55" s="6"/>
      <c r="YB55" s="6"/>
      <c r="YC55" s="6"/>
      <c r="YD55" s="6"/>
      <c r="YE55" s="6"/>
      <c r="YF55" s="6"/>
      <c r="YG55" s="6"/>
      <c r="YH55" s="6"/>
      <c r="YI55" s="6"/>
      <c r="YJ55" s="6"/>
      <c r="YK55" s="6"/>
      <c r="YL55" s="6"/>
      <c r="YM55" s="6"/>
      <c r="YN55" s="6"/>
      <c r="YO55" s="6"/>
      <c r="YP55" s="6"/>
      <c r="YQ55" s="6"/>
      <c r="YR55" s="6"/>
      <c r="YS55" s="6"/>
      <c r="YT55" s="6"/>
      <c r="YU55" s="6"/>
      <c r="YV55" s="6"/>
      <c r="YW55" s="6"/>
      <c r="YX55" s="6"/>
      <c r="YY55" s="6"/>
      <c r="YZ55" s="6"/>
      <c r="ZA55" s="6"/>
      <c r="ZB55" s="6"/>
      <c r="ZC55" s="6"/>
      <c r="ZD55" s="6"/>
      <c r="ZE55" s="6"/>
      <c r="ZF55" s="6"/>
      <c r="ZG55" s="6"/>
      <c r="ZH55" s="6"/>
      <c r="ZI55" s="6"/>
      <c r="ZJ55" s="6"/>
      <c r="ZK55" s="6"/>
      <c r="ZL55" s="6"/>
      <c r="ZM55" s="6"/>
      <c r="ZN55" s="6"/>
      <c r="ZO55" s="6"/>
      <c r="ZP55" s="6"/>
      <c r="ZQ55" s="6"/>
      <c r="ZR55" s="6"/>
      <c r="ZS55" s="6"/>
      <c r="ZT55" s="6"/>
      <c r="ZU55" s="6"/>
      <c r="ZV55" s="6"/>
      <c r="ZW55" s="6"/>
      <c r="ZX55" s="6"/>
      <c r="ZY55" s="6"/>
      <c r="ZZ55" s="6"/>
      <c r="AAA55" s="6"/>
      <c r="AAB55" s="6"/>
      <c r="AAC55" s="6"/>
      <c r="AAD55" s="6"/>
      <c r="AAE55" s="6"/>
      <c r="AAF55" s="6"/>
      <c r="AAG55" s="6"/>
      <c r="AAH55" s="6"/>
      <c r="AAI55" s="6"/>
      <c r="AAJ55" s="6"/>
      <c r="AAK55" s="6"/>
      <c r="AAL55" s="6"/>
      <c r="AAM55" s="6"/>
      <c r="AAN55" s="6"/>
      <c r="AAO55" s="6"/>
      <c r="AAP55" s="6"/>
      <c r="AAQ55" s="6"/>
      <c r="AAR55" s="6"/>
      <c r="AAS55" s="6"/>
      <c r="AAT55" s="6"/>
      <c r="AAU55" s="6"/>
      <c r="AAV55" s="6"/>
      <c r="AAW55" s="6"/>
      <c r="AAX55" s="6"/>
      <c r="AAY55" s="6"/>
      <c r="AAZ55" s="6"/>
      <c r="ABA55" s="6"/>
      <c r="ABB55" s="6"/>
      <c r="ABC55" s="6"/>
      <c r="ABD55" s="6"/>
      <c r="ABE55" s="6"/>
      <c r="ABF55" s="6"/>
      <c r="ABG55" s="6"/>
      <c r="ABH55" s="6"/>
      <c r="ABI55" s="6"/>
      <c r="ABJ55" s="6"/>
      <c r="ABK55" s="6"/>
      <c r="ABL55" s="6"/>
      <c r="ABM55" s="6"/>
      <c r="ABN55" s="6"/>
      <c r="ABO55" s="6"/>
      <c r="ABP55" s="6"/>
      <c r="ABQ55" s="6"/>
      <c r="ABR55" s="6"/>
      <c r="ABS55" s="6"/>
      <c r="ABT55" s="6"/>
      <c r="ABU55" s="6"/>
      <c r="ABV55" s="6"/>
      <c r="ABW55" s="6"/>
      <c r="ABX55" s="6"/>
      <c r="ABY55" s="6"/>
      <c r="ABZ55" s="6"/>
      <c r="ACA55" s="6"/>
      <c r="ACB55" s="6"/>
      <c r="ACC55" s="6"/>
      <c r="ACD55" s="6"/>
      <c r="ACE55" s="6"/>
      <c r="ACF55" s="6"/>
      <c r="ACG55" s="6"/>
      <c r="ACH55" s="6"/>
      <c r="ACI55" s="6"/>
      <c r="ACJ55" s="6"/>
      <c r="ACK55" s="6"/>
      <c r="ACL55" s="6"/>
      <c r="ACM55" s="6"/>
      <c r="ACN55" s="6"/>
      <c r="ACO55" s="6"/>
      <c r="ACP55" s="6"/>
      <c r="ACQ55" s="6"/>
      <c r="ACR55" s="6"/>
      <c r="ACS55" s="6"/>
      <c r="ACT55" s="6"/>
      <c r="ACU55" s="6"/>
      <c r="ACV55" s="6"/>
      <c r="ACW55" s="6"/>
      <c r="ACX55" s="6"/>
      <c r="ACY55" s="6"/>
      <c r="ACZ55" s="6"/>
      <c r="ADA55" s="6"/>
      <c r="ADB55" s="6"/>
      <c r="ADC55" s="6"/>
      <c r="ADD55" s="6"/>
      <c r="ADE55" s="6"/>
      <c r="ADF55" s="6"/>
      <c r="ADG55" s="6"/>
      <c r="ADH55" s="6"/>
      <c r="ADI55" s="6"/>
      <c r="ADJ55" s="6"/>
      <c r="ADK55" s="6"/>
      <c r="ADL55" s="6"/>
      <c r="ADM55" s="6"/>
      <c r="ADN55" s="6"/>
      <c r="ADO55" s="6"/>
      <c r="ADP55" s="6"/>
      <c r="ADQ55" s="6"/>
      <c r="ADR55" s="6"/>
      <c r="ADS55" s="6"/>
      <c r="ADT55" s="6"/>
      <c r="ADU55" s="6"/>
      <c r="ADV55" s="6"/>
      <c r="ADW55" s="6"/>
      <c r="ADX55" s="6"/>
      <c r="ADY55" s="6"/>
      <c r="ADZ55" s="6"/>
      <c r="AEA55" s="6"/>
      <c r="AEB55" s="6"/>
      <c r="AEC55" s="6"/>
      <c r="AED55" s="6"/>
      <c r="AEE55" s="6"/>
      <c r="AEF55" s="6"/>
      <c r="AEG55" s="6"/>
      <c r="AEH55" s="6"/>
      <c r="AEI55" s="6"/>
      <c r="AEJ55" s="6"/>
      <c r="AEK55" s="6"/>
      <c r="AEL55" s="6"/>
      <c r="AEM55" s="6"/>
      <c r="AEN55" s="6"/>
      <c r="AEO55" s="6"/>
      <c r="AEP55" s="6"/>
      <c r="AEQ55" s="6"/>
      <c r="AER55" s="6"/>
      <c r="AES55" s="6"/>
      <c r="AET55" s="6"/>
      <c r="AEU55" s="6"/>
      <c r="AEV55" s="6"/>
      <c r="AEW55" s="6"/>
      <c r="AEX55" s="6"/>
      <c r="AEY55" s="6"/>
      <c r="AEZ55" s="6"/>
      <c r="AFA55" s="6"/>
      <c r="AFB55" s="6"/>
      <c r="AFC55" s="6"/>
      <c r="AFD55" s="6"/>
      <c r="AFE55" s="6"/>
      <c r="AFF55" s="6"/>
      <c r="AFG55" s="6"/>
      <c r="AFH55" s="6"/>
      <c r="AFI55" s="6"/>
      <c r="AFJ55" s="6"/>
      <c r="AFK55" s="6"/>
      <c r="AFL55" s="6"/>
      <c r="AFM55" s="6"/>
      <c r="AFN55" s="6"/>
      <c r="AFO55" s="6"/>
      <c r="AFP55" s="6"/>
      <c r="AFQ55" s="6"/>
      <c r="AFR55" s="6"/>
      <c r="AFS55" s="6"/>
      <c r="AFT55" s="6"/>
      <c r="AFU55" s="6"/>
      <c r="AFV55" s="6"/>
      <c r="AFW55" s="6"/>
      <c r="AFX55" s="6"/>
      <c r="AFY55" s="6"/>
      <c r="AFZ55" s="6"/>
      <c r="AGA55" s="6"/>
      <c r="AGB55" s="6"/>
      <c r="AGC55" s="6"/>
      <c r="AGD55" s="6"/>
      <c r="AGE55" s="6"/>
      <c r="AGF55" s="6"/>
      <c r="AGG55" s="6"/>
      <c r="AGH55" s="6"/>
      <c r="AGI55" s="6"/>
      <c r="AGJ55" s="6"/>
      <c r="AGK55" s="6"/>
      <c r="AGL55" s="6"/>
      <c r="AGM55" s="6"/>
      <c r="AGN55" s="6"/>
      <c r="AGO55" s="6"/>
      <c r="AGP55" s="6"/>
      <c r="AGQ55" s="6"/>
      <c r="AGR55" s="6"/>
      <c r="AGS55" s="6"/>
      <c r="AGT55" s="6"/>
      <c r="AGU55" s="6"/>
      <c r="AGV55" s="6"/>
      <c r="AGW55" s="6"/>
      <c r="AGX55" s="6"/>
      <c r="AGY55" s="6"/>
      <c r="AGZ55" s="6"/>
      <c r="AHA55" s="6"/>
      <c r="AHB55" s="6"/>
      <c r="AHC55" s="6"/>
      <c r="AHD55" s="6"/>
      <c r="AHE55" s="6"/>
      <c r="AHF55" s="6"/>
      <c r="AHG55" s="6"/>
      <c r="AHH55" s="6"/>
      <c r="AHI55" s="6"/>
      <c r="AHJ55" s="6"/>
      <c r="AHK55" s="6"/>
      <c r="AHL55" s="6"/>
      <c r="AHM55" s="6"/>
      <c r="AHN55" s="6"/>
      <c r="AHO55" s="6"/>
      <c r="AHP55" s="6"/>
      <c r="AHQ55" s="6"/>
      <c r="AHR55" s="6"/>
      <c r="AHS55" s="6"/>
      <c r="AHT55" s="6"/>
      <c r="AHU55" s="6"/>
      <c r="AHV55" s="6"/>
      <c r="AHW55" s="6"/>
      <c r="AHX55" s="6"/>
      <c r="AHY55" s="6"/>
      <c r="AHZ55" s="6"/>
      <c r="AIA55" s="6"/>
      <c r="AIB55" s="6"/>
      <c r="AIC55" s="6"/>
      <c r="AID55" s="6"/>
      <c r="AIE55" s="6"/>
      <c r="AIF55" s="6"/>
      <c r="AIG55" s="6"/>
      <c r="AIH55" s="6"/>
      <c r="AII55" s="6"/>
      <c r="AIJ55" s="6"/>
      <c r="AIK55" s="6"/>
      <c r="AIL55" s="6"/>
      <c r="AIM55" s="6"/>
      <c r="AIN55" s="6"/>
      <c r="AIO55" s="6"/>
      <c r="AIP55" s="6"/>
      <c r="AIQ55" s="6"/>
      <c r="AIR55" s="6"/>
      <c r="AIS55" s="6"/>
      <c r="AIT55" s="6"/>
      <c r="AIU55" s="6"/>
      <c r="AIV55" s="6"/>
      <c r="AIW55" s="6"/>
      <c r="AIX55" s="6"/>
      <c r="AIY55" s="6"/>
      <c r="AIZ55" s="6"/>
      <c r="AJA55" s="6"/>
      <c r="AJB55" s="6"/>
      <c r="AJC55" s="6"/>
      <c r="AJD55" s="6"/>
      <c r="AJE55" s="6"/>
      <c r="AJF55" s="6"/>
      <c r="AJG55" s="6"/>
      <c r="AJH55" s="6"/>
      <c r="AJI55" s="6"/>
      <c r="AJJ55" s="6"/>
      <c r="AJK55" s="6"/>
      <c r="AJL55" s="6"/>
      <c r="AJM55" s="6"/>
      <c r="AJN55" s="6"/>
      <c r="AJO55" s="6"/>
      <c r="AJP55" s="6"/>
      <c r="AJQ55" s="6"/>
      <c r="AJR55" s="6"/>
      <c r="AJS55" s="6"/>
      <c r="AJT55" s="6"/>
      <c r="AJU55" s="6"/>
      <c r="AJV55" s="6"/>
      <c r="AJW55" s="6"/>
      <c r="AJX55" s="6"/>
      <c r="AJY55" s="6"/>
      <c r="AJZ55" s="6"/>
      <c r="AKA55" s="6"/>
      <c r="AKB55" s="6"/>
      <c r="AKC55" s="6"/>
      <c r="AKD55" s="6"/>
      <c r="AKE55" s="6"/>
      <c r="AKF55" s="6"/>
      <c r="AKG55" s="6"/>
      <c r="AKH55" s="6"/>
      <c r="AKI55" s="6"/>
      <c r="AKJ55" s="6"/>
      <c r="AKK55" s="6"/>
      <c r="AKL55" s="6"/>
      <c r="AKM55" s="6"/>
      <c r="AKN55" s="6"/>
      <c r="AKO55" s="6"/>
      <c r="AKP55" s="6"/>
      <c r="AKQ55" s="6"/>
      <c r="AKR55" s="6"/>
      <c r="AKS55" s="6"/>
      <c r="AKT55" s="6"/>
      <c r="AKU55" s="6"/>
      <c r="AKV55" s="6"/>
      <c r="AKW55" s="6"/>
      <c r="AKX55" s="6"/>
      <c r="AKY55" s="6"/>
      <c r="AKZ55" s="6"/>
      <c r="ALA55" s="6"/>
      <c r="ALB55" s="6"/>
      <c r="ALC55" s="6"/>
      <c r="ALD55" s="6"/>
      <c r="ALE55" s="6"/>
      <c r="ALF55" s="6"/>
      <c r="ALG55" s="6"/>
      <c r="ALH55" s="6"/>
      <c r="ALI55" s="6"/>
      <c r="ALJ55" s="6"/>
      <c r="ALK55" s="6"/>
      <c r="ALL55" s="6"/>
      <c r="ALM55" s="6"/>
      <c r="ALN55" s="6"/>
      <c r="ALO55" s="6"/>
      <c r="ALP55" s="6"/>
      <c r="ALQ55" s="6"/>
      <c r="ALR55" s="6"/>
      <c r="ALS55" s="6"/>
      <c r="ALT55" s="6"/>
      <c r="ALU55" s="6"/>
      <c r="ALV55" s="6"/>
      <c r="ALW55" s="6"/>
      <c r="ALX55" s="6"/>
      <c r="ALY55" s="6"/>
      <c r="ALZ55" s="6"/>
      <c r="AMA55" s="6"/>
      <c r="AMB55" s="6"/>
      <c r="AMC55" s="6"/>
      <c r="AMD55" s="6"/>
      <c r="AME55" s="6"/>
    </row>
    <row r="56" spans="1:1019" x14ac:dyDescent="0.25">
      <c r="A56" s="6">
        <v>381</v>
      </c>
      <c r="B56" s="6" t="s">
        <v>1502</v>
      </c>
      <c r="C56" s="6" t="s">
        <v>1500</v>
      </c>
      <c r="D56" s="6" t="s">
        <v>1251</v>
      </c>
      <c r="E56" s="6">
        <v>1998</v>
      </c>
      <c r="F56" s="6"/>
      <c r="G56" s="6" t="s">
        <v>1276</v>
      </c>
      <c r="H56" s="29" t="s">
        <v>226</v>
      </c>
      <c r="I56" s="6">
        <v>12</v>
      </c>
      <c r="J56" s="29" t="str">
        <f>VLOOKUP(H56,AddInfo!$A:$H,5,FALSE)</f>
        <v>1_clear</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c r="MM56" s="6"/>
      <c r="MN56" s="6"/>
      <c r="MO56" s="6"/>
      <c r="MP56" s="6"/>
      <c r="MQ56" s="6"/>
      <c r="MR56" s="6"/>
      <c r="MS56" s="6"/>
      <c r="MT56" s="6"/>
      <c r="MU56" s="6"/>
      <c r="MV56" s="6"/>
      <c r="MW56" s="6"/>
      <c r="MX56" s="6"/>
      <c r="MY56" s="6"/>
      <c r="MZ56" s="6"/>
      <c r="NA56" s="6"/>
      <c r="NB56" s="6"/>
      <c r="NC56" s="6"/>
      <c r="ND56" s="6"/>
      <c r="NE56" s="6"/>
      <c r="NF56" s="6"/>
      <c r="NG56" s="6"/>
      <c r="NH56" s="6"/>
      <c r="NI56" s="6"/>
      <c r="NJ56" s="6"/>
      <c r="NK56" s="6"/>
      <c r="NL56" s="6"/>
      <c r="NM56" s="6"/>
      <c r="NN56" s="6"/>
      <c r="NO56" s="6"/>
      <c r="NP56" s="6"/>
      <c r="NQ56" s="6"/>
      <c r="NR56" s="6"/>
      <c r="NS56" s="6"/>
      <c r="NT56" s="6"/>
      <c r="NU56" s="6"/>
      <c r="NV56" s="6"/>
      <c r="NW56" s="6"/>
      <c r="NX56" s="6"/>
      <c r="NY56" s="6"/>
      <c r="NZ56" s="6"/>
      <c r="OA56" s="6"/>
      <c r="OB56" s="6"/>
      <c r="OC56" s="6"/>
      <c r="OD56" s="6"/>
      <c r="OE56" s="6"/>
      <c r="OF56" s="6"/>
      <c r="OG56" s="6"/>
      <c r="OH56" s="6"/>
      <c r="OI56" s="6"/>
      <c r="OJ56" s="6"/>
      <c r="OK56" s="6"/>
      <c r="OL56" s="6"/>
      <c r="OM56" s="6"/>
      <c r="ON56" s="6"/>
      <c r="OO56" s="6"/>
      <c r="OP56" s="6"/>
      <c r="OQ56" s="6"/>
      <c r="OR56" s="6"/>
      <c r="OS56" s="6"/>
      <c r="OT56" s="6"/>
      <c r="OU56" s="6"/>
      <c r="OV56" s="6"/>
      <c r="OW56" s="6"/>
      <c r="OX56" s="6"/>
      <c r="OY56" s="6"/>
      <c r="OZ56" s="6"/>
      <c r="PA56" s="6"/>
      <c r="PB56" s="6"/>
      <c r="PC56" s="6"/>
      <c r="PD56" s="6"/>
      <c r="PE56" s="6"/>
      <c r="PF56" s="6"/>
      <c r="PG56" s="6"/>
      <c r="PH56" s="6"/>
      <c r="PI56" s="6"/>
      <c r="PJ56" s="6"/>
      <c r="PK56" s="6"/>
      <c r="PL56" s="6"/>
      <c r="PM56" s="6"/>
      <c r="PN56" s="6"/>
      <c r="PO56" s="6"/>
      <c r="PP56" s="6"/>
      <c r="PQ56" s="6"/>
      <c r="PR56" s="6"/>
      <c r="PS56" s="6"/>
      <c r="PT56" s="6"/>
      <c r="PU56" s="6"/>
      <c r="PV56" s="6"/>
      <c r="PW56" s="6"/>
      <c r="PX56" s="6"/>
      <c r="PY56" s="6"/>
      <c r="PZ56" s="6"/>
      <c r="QA56" s="6"/>
      <c r="QB56" s="6"/>
      <c r="QC56" s="6"/>
      <c r="QD56" s="6"/>
      <c r="QE56" s="6"/>
      <c r="QF56" s="6"/>
      <c r="QG56" s="6"/>
      <c r="QH56" s="6"/>
      <c r="QI56" s="6"/>
      <c r="QJ56" s="6"/>
      <c r="QK56" s="6"/>
      <c r="QL56" s="6"/>
      <c r="QM56" s="6"/>
      <c r="QN56" s="6"/>
      <c r="QO56" s="6"/>
      <c r="QP56" s="6"/>
      <c r="QQ56" s="6"/>
      <c r="QR56" s="6"/>
      <c r="QS56" s="6"/>
      <c r="QT56" s="6"/>
      <c r="QU56" s="6"/>
      <c r="QV56" s="6"/>
      <c r="QW56" s="6"/>
      <c r="QX56" s="6"/>
      <c r="QY56" s="6"/>
      <c r="QZ56" s="6"/>
      <c r="RA56" s="6"/>
      <c r="RB56" s="6"/>
      <c r="RC56" s="6"/>
      <c r="RD56" s="6"/>
      <c r="RE56" s="6"/>
      <c r="RF56" s="6"/>
      <c r="RG56" s="6"/>
      <c r="RH56" s="6"/>
      <c r="RI56" s="6"/>
      <c r="RJ56" s="6"/>
      <c r="RK56" s="6"/>
      <c r="RL56" s="6"/>
      <c r="RM56" s="6"/>
      <c r="RN56" s="6"/>
      <c r="RO56" s="6"/>
      <c r="RP56" s="6"/>
      <c r="RQ56" s="6"/>
      <c r="RR56" s="6"/>
      <c r="RS56" s="6"/>
      <c r="RT56" s="6"/>
      <c r="RU56" s="6"/>
      <c r="RV56" s="6"/>
      <c r="RW56" s="6"/>
      <c r="RX56" s="6"/>
      <c r="RY56" s="6"/>
      <c r="RZ56" s="6"/>
      <c r="SA56" s="6"/>
      <c r="SB56" s="6"/>
      <c r="SC56" s="6"/>
      <c r="SD56" s="6"/>
      <c r="SE56" s="6"/>
      <c r="SF56" s="6"/>
      <c r="SG56" s="6"/>
      <c r="SH56" s="6"/>
      <c r="SI56" s="6"/>
      <c r="SJ56" s="6"/>
      <c r="SK56" s="6"/>
      <c r="SL56" s="6"/>
      <c r="SM56" s="6"/>
      <c r="SN56" s="6"/>
      <c r="SO56" s="6"/>
      <c r="SP56" s="6"/>
      <c r="SQ56" s="6"/>
      <c r="SR56" s="6"/>
      <c r="SS56" s="6"/>
      <c r="ST56" s="6"/>
      <c r="SU56" s="6"/>
      <c r="SV56" s="6"/>
      <c r="SW56" s="6"/>
      <c r="SX56" s="6"/>
      <c r="SY56" s="6"/>
      <c r="SZ56" s="6"/>
      <c r="TA56" s="6"/>
      <c r="TB56" s="6"/>
      <c r="TC56" s="6"/>
      <c r="TD56" s="6"/>
      <c r="TE56" s="6"/>
      <c r="TF56" s="6"/>
      <c r="TG56" s="6"/>
      <c r="TH56" s="6"/>
      <c r="TI56" s="6"/>
      <c r="TJ56" s="6"/>
      <c r="TK56" s="6"/>
      <c r="TL56" s="6"/>
      <c r="TM56" s="6"/>
      <c r="TN56" s="6"/>
      <c r="TO56" s="6"/>
      <c r="TP56" s="6"/>
      <c r="TQ56" s="6"/>
      <c r="TR56" s="6"/>
      <c r="TS56" s="6"/>
      <c r="TT56" s="6"/>
      <c r="TU56" s="6"/>
      <c r="TV56" s="6"/>
      <c r="TW56" s="6"/>
      <c r="TX56" s="6"/>
      <c r="TY56" s="6"/>
      <c r="TZ56" s="6"/>
      <c r="UA56" s="6"/>
      <c r="UB56" s="6"/>
      <c r="UC56" s="6"/>
      <c r="UD56" s="6"/>
      <c r="UE56" s="6"/>
      <c r="UF56" s="6"/>
      <c r="UG56" s="6"/>
      <c r="UH56" s="6"/>
      <c r="UI56" s="6"/>
      <c r="UJ56" s="6"/>
      <c r="UK56" s="6"/>
      <c r="UL56" s="6"/>
      <c r="UM56" s="6"/>
      <c r="UN56" s="6"/>
      <c r="UO56" s="6"/>
      <c r="UP56" s="6"/>
      <c r="UQ56" s="6"/>
      <c r="UR56" s="6"/>
      <c r="US56" s="6"/>
      <c r="UT56" s="6"/>
      <c r="UU56" s="6"/>
      <c r="UV56" s="6"/>
      <c r="UW56" s="6"/>
      <c r="UX56" s="6"/>
      <c r="UY56" s="6"/>
      <c r="UZ56" s="6"/>
      <c r="VA56" s="6"/>
      <c r="VB56" s="6"/>
      <c r="VC56" s="6"/>
      <c r="VD56" s="6"/>
      <c r="VE56" s="6"/>
      <c r="VF56" s="6"/>
      <c r="VG56" s="6"/>
      <c r="VH56" s="6"/>
      <c r="VI56" s="6"/>
      <c r="VJ56" s="6"/>
      <c r="VK56" s="6"/>
      <c r="VL56" s="6"/>
      <c r="VM56" s="6"/>
      <c r="VN56" s="6"/>
      <c r="VO56" s="6"/>
      <c r="VP56" s="6"/>
      <c r="VQ56" s="6"/>
      <c r="VR56" s="6"/>
      <c r="VS56" s="6"/>
      <c r="VT56" s="6"/>
      <c r="VU56" s="6"/>
      <c r="VV56" s="6"/>
      <c r="VW56" s="6"/>
      <c r="VX56" s="6"/>
      <c r="VY56" s="6"/>
      <c r="VZ56" s="6"/>
      <c r="WA56" s="6"/>
      <c r="WB56" s="6"/>
      <c r="WC56" s="6"/>
      <c r="WD56" s="6"/>
      <c r="WE56" s="6"/>
      <c r="WF56" s="6"/>
      <c r="WG56" s="6"/>
      <c r="WH56" s="6"/>
      <c r="WI56" s="6"/>
      <c r="WJ56" s="6"/>
      <c r="WK56" s="6"/>
      <c r="WL56" s="6"/>
      <c r="WM56" s="6"/>
      <c r="WN56" s="6"/>
      <c r="WO56" s="6"/>
      <c r="WP56" s="6"/>
      <c r="WQ56" s="6"/>
      <c r="WR56" s="6"/>
      <c r="WS56" s="6"/>
      <c r="WT56" s="6"/>
      <c r="WU56" s="6"/>
      <c r="WV56" s="6"/>
      <c r="WW56" s="6"/>
      <c r="WX56" s="6"/>
      <c r="WY56" s="6"/>
      <c r="WZ56" s="6"/>
      <c r="XA56" s="6"/>
      <c r="XB56" s="6"/>
      <c r="XC56" s="6"/>
      <c r="XD56" s="6"/>
      <c r="XE56" s="6"/>
      <c r="XF56" s="6"/>
      <c r="XG56" s="6"/>
      <c r="XH56" s="6"/>
      <c r="XI56" s="6"/>
      <c r="XJ56" s="6"/>
      <c r="XK56" s="6"/>
      <c r="XL56" s="6"/>
      <c r="XM56" s="6"/>
      <c r="XN56" s="6"/>
      <c r="XO56" s="6"/>
      <c r="XP56" s="6"/>
      <c r="XQ56" s="6"/>
      <c r="XR56" s="6"/>
      <c r="XS56" s="6"/>
      <c r="XT56" s="6"/>
      <c r="XU56" s="6"/>
      <c r="XV56" s="6"/>
      <c r="XW56" s="6"/>
      <c r="XX56" s="6"/>
      <c r="XY56" s="6"/>
      <c r="XZ56" s="6"/>
      <c r="YA56" s="6"/>
      <c r="YB56" s="6"/>
      <c r="YC56" s="6"/>
      <c r="YD56" s="6"/>
      <c r="YE56" s="6"/>
      <c r="YF56" s="6"/>
      <c r="YG56" s="6"/>
      <c r="YH56" s="6"/>
      <c r="YI56" s="6"/>
      <c r="YJ56" s="6"/>
      <c r="YK56" s="6"/>
      <c r="YL56" s="6"/>
      <c r="YM56" s="6"/>
      <c r="YN56" s="6"/>
      <c r="YO56" s="6"/>
      <c r="YP56" s="6"/>
      <c r="YQ56" s="6"/>
      <c r="YR56" s="6"/>
      <c r="YS56" s="6"/>
      <c r="YT56" s="6"/>
      <c r="YU56" s="6"/>
      <c r="YV56" s="6"/>
      <c r="YW56" s="6"/>
      <c r="YX56" s="6"/>
      <c r="YY56" s="6"/>
      <c r="YZ56" s="6"/>
      <c r="ZA56" s="6"/>
      <c r="ZB56" s="6"/>
      <c r="ZC56" s="6"/>
      <c r="ZD56" s="6"/>
      <c r="ZE56" s="6"/>
      <c r="ZF56" s="6"/>
      <c r="ZG56" s="6"/>
      <c r="ZH56" s="6"/>
      <c r="ZI56" s="6"/>
      <c r="ZJ56" s="6"/>
      <c r="ZK56" s="6"/>
      <c r="ZL56" s="6"/>
      <c r="ZM56" s="6"/>
      <c r="ZN56" s="6"/>
      <c r="ZO56" s="6"/>
      <c r="ZP56" s="6"/>
      <c r="ZQ56" s="6"/>
      <c r="ZR56" s="6"/>
      <c r="ZS56" s="6"/>
      <c r="ZT56" s="6"/>
      <c r="ZU56" s="6"/>
      <c r="ZV56" s="6"/>
      <c r="ZW56" s="6"/>
      <c r="ZX56" s="6"/>
      <c r="ZY56" s="6"/>
      <c r="ZZ56" s="6"/>
      <c r="AAA56" s="6"/>
      <c r="AAB56" s="6"/>
      <c r="AAC56" s="6"/>
      <c r="AAD56" s="6"/>
      <c r="AAE56" s="6"/>
      <c r="AAF56" s="6"/>
      <c r="AAG56" s="6"/>
      <c r="AAH56" s="6"/>
      <c r="AAI56" s="6"/>
      <c r="AAJ56" s="6"/>
      <c r="AAK56" s="6"/>
      <c r="AAL56" s="6"/>
      <c r="AAM56" s="6"/>
      <c r="AAN56" s="6"/>
      <c r="AAO56" s="6"/>
      <c r="AAP56" s="6"/>
      <c r="AAQ56" s="6"/>
      <c r="AAR56" s="6"/>
      <c r="AAS56" s="6"/>
      <c r="AAT56" s="6"/>
      <c r="AAU56" s="6"/>
      <c r="AAV56" s="6"/>
      <c r="AAW56" s="6"/>
      <c r="AAX56" s="6"/>
      <c r="AAY56" s="6"/>
      <c r="AAZ56" s="6"/>
      <c r="ABA56" s="6"/>
      <c r="ABB56" s="6"/>
      <c r="ABC56" s="6"/>
      <c r="ABD56" s="6"/>
      <c r="ABE56" s="6"/>
      <c r="ABF56" s="6"/>
      <c r="ABG56" s="6"/>
      <c r="ABH56" s="6"/>
      <c r="ABI56" s="6"/>
      <c r="ABJ56" s="6"/>
      <c r="ABK56" s="6"/>
      <c r="ABL56" s="6"/>
      <c r="ABM56" s="6"/>
      <c r="ABN56" s="6"/>
      <c r="ABO56" s="6"/>
      <c r="ABP56" s="6"/>
      <c r="ABQ56" s="6"/>
      <c r="ABR56" s="6"/>
      <c r="ABS56" s="6"/>
      <c r="ABT56" s="6"/>
      <c r="ABU56" s="6"/>
      <c r="ABV56" s="6"/>
      <c r="ABW56" s="6"/>
      <c r="ABX56" s="6"/>
      <c r="ABY56" s="6"/>
      <c r="ABZ56" s="6"/>
      <c r="ACA56" s="6"/>
      <c r="ACB56" s="6"/>
      <c r="ACC56" s="6"/>
      <c r="ACD56" s="6"/>
      <c r="ACE56" s="6"/>
      <c r="ACF56" s="6"/>
      <c r="ACG56" s="6"/>
      <c r="ACH56" s="6"/>
      <c r="ACI56" s="6"/>
      <c r="ACJ56" s="6"/>
      <c r="ACK56" s="6"/>
      <c r="ACL56" s="6"/>
      <c r="ACM56" s="6"/>
      <c r="ACN56" s="6"/>
      <c r="ACO56" s="6"/>
      <c r="ACP56" s="6"/>
      <c r="ACQ56" s="6"/>
      <c r="ACR56" s="6"/>
      <c r="ACS56" s="6"/>
      <c r="ACT56" s="6"/>
      <c r="ACU56" s="6"/>
      <c r="ACV56" s="6"/>
      <c r="ACW56" s="6"/>
      <c r="ACX56" s="6"/>
      <c r="ACY56" s="6"/>
      <c r="ACZ56" s="6"/>
      <c r="ADA56" s="6"/>
      <c r="ADB56" s="6"/>
      <c r="ADC56" s="6"/>
      <c r="ADD56" s="6"/>
      <c r="ADE56" s="6"/>
      <c r="ADF56" s="6"/>
      <c r="ADG56" s="6"/>
      <c r="ADH56" s="6"/>
      <c r="ADI56" s="6"/>
      <c r="ADJ56" s="6"/>
      <c r="ADK56" s="6"/>
      <c r="ADL56" s="6"/>
      <c r="ADM56" s="6"/>
      <c r="ADN56" s="6"/>
      <c r="ADO56" s="6"/>
      <c r="ADP56" s="6"/>
      <c r="ADQ56" s="6"/>
      <c r="ADR56" s="6"/>
      <c r="ADS56" s="6"/>
      <c r="ADT56" s="6"/>
      <c r="ADU56" s="6"/>
      <c r="ADV56" s="6"/>
      <c r="ADW56" s="6"/>
      <c r="ADX56" s="6"/>
      <c r="ADY56" s="6"/>
      <c r="ADZ56" s="6"/>
      <c r="AEA56" s="6"/>
      <c r="AEB56" s="6"/>
      <c r="AEC56" s="6"/>
      <c r="AED56" s="6"/>
      <c r="AEE56" s="6"/>
      <c r="AEF56" s="6"/>
      <c r="AEG56" s="6"/>
      <c r="AEH56" s="6"/>
      <c r="AEI56" s="6"/>
      <c r="AEJ56" s="6"/>
      <c r="AEK56" s="6"/>
      <c r="AEL56" s="6"/>
      <c r="AEM56" s="6"/>
      <c r="AEN56" s="6"/>
      <c r="AEO56" s="6"/>
      <c r="AEP56" s="6"/>
      <c r="AEQ56" s="6"/>
      <c r="AER56" s="6"/>
      <c r="AES56" s="6"/>
      <c r="AET56" s="6"/>
      <c r="AEU56" s="6"/>
      <c r="AEV56" s="6"/>
      <c r="AEW56" s="6"/>
      <c r="AEX56" s="6"/>
      <c r="AEY56" s="6"/>
      <c r="AEZ56" s="6"/>
      <c r="AFA56" s="6"/>
      <c r="AFB56" s="6"/>
      <c r="AFC56" s="6"/>
      <c r="AFD56" s="6"/>
      <c r="AFE56" s="6"/>
      <c r="AFF56" s="6"/>
      <c r="AFG56" s="6"/>
      <c r="AFH56" s="6"/>
      <c r="AFI56" s="6"/>
      <c r="AFJ56" s="6"/>
      <c r="AFK56" s="6"/>
      <c r="AFL56" s="6"/>
      <c r="AFM56" s="6"/>
      <c r="AFN56" s="6"/>
      <c r="AFO56" s="6"/>
      <c r="AFP56" s="6"/>
      <c r="AFQ56" s="6"/>
      <c r="AFR56" s="6"/>
      <c r="AFS56" s="6"/>
      <c r="AFT56" s="6"/>
      <c r="AFU56" s="6"/>
      <c r="AFV56" s="6"/>
      <c r="AFW56" s="6"/>
      <c r="AFX56" s="6"/>
      <c r="AFY56" s="6"/>
      <c r="AFZ56" s="6"/>
      <c r="AGA56" s="6"/>
      <c r="AGB56" s="6"/>
      <c r="AGC56" s="6"/>
      <c r="AGD56" s="6"/>
      <c r="AGE56" s="6"/>
      <c r="AGF56" s="6"/>
      <c r="AGG56" s="6"/>
      <c r="AGH56" s="6"/>
      <c r="AGI56" s="6"/>
      <c r="AGJ56" s="6"/>
      <c r="AGK56" s="6"/>
      <c r="AGL56" s="6"/>
      <c r="AGM56" s="6"/>
      <c r="AGN56" s="6"/>
      <c r="AGO56" s="6"/>
      <c r="AGP56" s="6"/>
      <c r="AGQ56" s="6"/>
      <c r="AGR56" s="6"/>
      <c r="AGS56" s="6"/>
      <c r="AGT56" s="6"/>
      <c r="AGU56" s="6"/>
      <c r="AGV56" s="6"/>
      <c r="AGW56" s="6"/>
      <c r="AGX56" s="6"/>
      <c r="AGY56" s="6"/>
      <c r="AGZ56" s="6"/>
      <c r="AHA56" s="6"/>
      <c r="AHB56" s="6"/>
      <c r="AHC56" s="6"/>
      <c r="AHD56" s="6"/>
      <c r="AHE56" s="6"/>
      <c r="AHF56" s="6"/>
      <c r="AHG56" s="6"/>
      <c r="AHH56" s="6"/>
      <c r="AHI56" s="6"/>
      <c r="AHJ56" s="6"/>
      <c r="AHK56" s="6"/>
      <c r="AHL56" s="6"/>
      <c r="AHM56" s="6"/>
      <c r="AHN56" s="6"/>
      <c r="AHO56" s="6"/>
      <c r="AHP56" s="6"/>
      <c r="AHQ56" s="6"/>
      <c r="AHR56" s="6"/>
      <c r="AHS56" s="6"/>
      <c r="AHT56" s="6"/>
      <c r="AHU56" s="6"/>
      <c r="AHV56" s="6"/>
      <c r="AHW56" s="6"/>
      <c r="AHX56" s="6"/>
      <c r="AHY56" s="6"/>
      <c r="AHZ56" s="6"/>
      <c r="AIA56" s="6"/>
      <c r="AIB56" s="6"/>
      <c r="AIC56" s="6"/>
      <c r="AID56" s="6"/>
      <c r="AIE56" s="6"/>
      <c r="AIF56" s="6"/>
      <c r="AIG56" s="6"/>
      <c r="AIH56" s="6"/>
      <c r="AII56" s="6"/>
      <c r="AIJ56" s="6"/>
      <c r="AIK56" s="6"/>
      <c r="AIL56" s="6"/>
      <c r="AIM56" s="6"/>
      <c r="AIN56" s="6"/>
      <c r="AIO56" s="6"/>
      <c r="AIP56" s="6"/>
      <c r="AIQ56" s="6"/>
      <c r="AIR56" s="6"/>
      <c r="AIS56" s="6"/>
      <c r="AIT56" s="6"/>
      <c r="AIU56" s="6"/>
      <c r="AIV56" s="6"/>
      <c r="AIW56" s="6"/>
      <c r="AIX56" s="6"/>
      <c r="AIY56" s="6"/>
      <c r="AIZ56" s="6"/>
      <c r="AJA56" s="6"/>
      <c r="AJB56" s="6"/>
      <c r="AJC56" s="6"/>
      <c r="AJD56" s="6"/>
      <c r="AJE56" s="6"/>
      <c r="AJF56" s="6"/>
      <c r="AJG56" s="6"/>
      <c r="AJH56" s="6"/>
      <c r="AJI56" s="6"/>
      <c r="AJJ56" s="6"/>
      <c r="AJK56" s="6"/>
      <c r="AJL56" s="6"/>
      <c r="AJM56" s="6"/>
      <c r="AJN56" s="6"/>
      <c r="AJO56" s="6"/>
      <c r="AJP56" s="6"/>
      <c r="AJQ56" s="6"/>
      <c r="AJR56" s="6"/>
      <c r="AJS56" s="6"/>
      <c r="AJT56" s="6"/>
      <c r="AJU56" s="6"/>
      <c r="AJV56" s="6"/>
      <c r="AJW56" s="6"/>
      <c r="AJX56" s="6"/>
      <c r="AJY56" s="6"/>
      <c r="AJZ56" s="6"/>
      <c r="AKA56" s="6"/>
      <c r="AKB56" s="6"/>
      <c r="AKC56" s="6"/>
      <c r="AKD56" s="6"/>
      <c r="AKE56" s="6"/>
      <c r="AKF56" s="6"/>
      <c r="AKG56" s="6"/>
      <c r="AKH56" s="6"/>
      <c r="AKI56" s="6"/>
      <c r="AKJ56" s="6"/>
      <c r="AKK56" s="6"/>
      <c r="AKL56" s="6"/>
      <c r="AKM56" s="6"/>
      <c r="AKN56" s="6"/>
      <c r="AKO56" s="6"/>
      <c r="AKP56" s="6"/>
      <c r="AKQ56" s="6"/>
      <c r="AKR56" s="6"/>
      <c r="AKS56" s="6"/>
      <c r="AKT56" s="6"/>
      <c r="AKU56" s="6"/>
      <c r="AKV56" s="6"/>
      <c r="AKW56" s="6"/>
      <c r="AKX56" s="6"/>
      <c r="AKY56" s="6"/>
      <c r="AKZ56" s="6"/>
      <c r="ALA56" s="6"/>
      <c r="ALB56" s="6"/>
      <c r="ALC56" s="6"/>
      <c r="ALD56" s="6"/>
      <c r="ALE56" s="6"/>
      <c r="ALF56" s="6"/>
      <c r="ALG56" s="6"/>
      <c r="ALH56" s="6"/>
      <c r="ALI56" s="6"/>
      <c r="ALJ56" s="6"/>
      <c r="ALK56" s="6"/>
      <c r="ALL56" s="6"/>
      <c r="ALM56" s="6"/>
      <c r="ALN56" s="6"/>
      <c r="ALO56" s="6"/>
      <c r="ALP56" s="6"/>
      <c r="ALQ56" s="6"/>
      <c r="ALR56" s="6"/>
      <c r="ALS56" s="6"/>
      <c r="ALT56" s="6"/>
      <c r="ALU56" s="6"/>
      <c r="ALV56" s="6"/>
      <c r="ALW56" s="6"/>
      <c r="ALX56" s="6"/>
      <c r="ALY56" s="6"/>
      <c r="ALZ56" s="6"/>
      <c r="AMA56" s="6"/>
      <c r="AMB56" s="6"/>
      <c r="AMC56" s="6"/>
      <c r="AMD56" s="6"/>
      <c r="AME56" s="6"/>
    </row>
    <row r="57" spans="1:1019" x14ac:dyDescent="0.25">
      <c r="A57" s="6">
        <v>328</v>
      </c>
      <c r="B57" s="6" t="s">
        <v>1324</v>
      </c>
      <c r="C57" s="6" t="s">
        <v>1325</v>
      </c>
      <c r="D57" s="6" t="s">
        <v>313</v>
      </c>
      <c r="E57" s="6">
        <v>2011</v>
      </c>
      <c r="F57" s="6"/>
      <c r="G57" s="6" t="s">
        <v>1270</v>
      </c>
      <c r="H57" s="29" t="s">
        <v>312</v>
      </c>
      <c r="I57" s="6">
        <v>1</v>
      </c>
      <c r="J57" s="29" t="str">
        <f>VLOOKUP(H57,AddInfo!$A:$H,5,FALSE)</f>
        <v>1_clear</v>
      </c>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c r="OA57" s="6"/>
      <c r="OB57" s="6"/>
      <c r="OC57" s="6"/>
      <c r="OD57" s="6"/>
      <c r="OE57" s="6"/>
      <c r="OF57" s="6"/>
      <c r="OG57" s="6"/>
      <c r="OH57" s="6"/>
      <c r="OI57" s="6"/>
      <c r="OJ57" s="6"/>
      <c r="OK57" s="6"/>
      <c r="OL57" s="6"/>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c r="AFY57" s="6"/>
      <c r="AFZ57" s="6"/>
      <c r="AGA57" s="6"/>
      <c r="AGB57" s="6"/>
      <c r="AGC57" s="6"/>
      <c r="AGD57" s="6"/>
      <c r="AGE57" s="6"/>
      <c r="AGF57" s="6"/>
      <c r="AGG57" s="6"/>
      <c r="AGH57" s="6"/>
      <c r="AGI57" s="6"/>
      <c r="AGJ57" s="6"/>
      <c r="AGK57" s="6"/>
      <c r="AGL57" s="6"/>
      <c r="AGM57" s="6"/>
      <c r="AGN57" s="6"/>
      <c r="AGO57" s="6"/>
      <c r="AGP57" s="6"/>
      <c r="AGQ57" s="6"/>
      <c r="AGR57" s="6"/>
      <c r="AGS57" s="6"/>
      <c r="AGT57" s="6"/>
      <c r="AGU57" s="6"/>
      <c r="AGV57" s="6"/>
      <c r="AGW57" s="6"/>
      <c r="AGX57" s="6"/>
      <c r="AGY57" s="6"/>
      <c r="AGZ57" s="6"/>
      <c r="AHA57" s="6"/>
      <c r="AHB57" s="6"/>
      <c r="AHC57" s="6"/>
      <c r="AHD57" s="6"/>
      <c r="AHE57" s="6"/>
      <c r="AHF57" s="6"/>
      <c r="AHG57" s="6"/>
      <c r="AHH57" s="6"/>
      <c r="AHI57" s="6"/>
      <c r="AHJ57" s="6"/>
      <c r="AHK57" s="6"/>
      <c r="AHL57" s="6"/>
      <c r="AHM57" s="6"/>
      <c r="AHN57" s="6"/>
      <c r="AHO57" s="6"/>
      <c r="AHP57" s="6"/>
      <c r="AHQ57" s="6"/>
      <c r="AHR57" s="6"/>
      <c r="AHS57" s="6"/>
      <c r="AHT57" s="6"/>
      <c r="AHU57" s="6"/>
      <c r="AHV57" s="6"/>
      <c r="AHW57" s="6"/>
      <c r="AHX57" s="6"/>
      <c r="AHY57" s="6"/>
      <c r="AHZ57" s="6"/>
      <c r="AIA57" s="6"/>
      <c r="AIB57" s="6"/>
      <c r="AIC57" s="6"/>
      <c r="AID57" s="6"/>
      <c r="AIE57" s="6"/>
      <c r="AIF57" s="6"/>
      <c r="AIG57" s="6"/>
      <c r="AIH57" s="6"/>
      <c r="AII57" s="6"/>
      <c r="AIJ57" s="6"/>
      <c r="AIK57" s="6"/>
      <c r="AIL57" s="6"/>
      <c r="AIM57" s="6"/>
      <c r="AIN57" s="6"/>
      <c r="AIO57" s="6"/>
      <c r="AIP57" s="6"/>
      <c r="AIQ57" s="6"/>
      <c r="AIR57" s="6"/>
      <c r="AIS57" s="6"/>
      <c r="AIT57" s="6"/>
      <c r="AIU57" s="6"/>
      <c r="AIV57" s="6"/>
      <c r="AIW57" s="6"/>
      <c r="AIX57" s="6"/>
      <c r="AIY57" s="6"/>
      <c r="AIZ57" s="6"/>
      <c r="AJA57" s="6"/>
      <c r="AJB57" s="6"/>
      <c r="AJC57" s="6"/>
      <c r="AJD57" s="6"/>
      <c r="AJE57" s="6"/>
      <c r="AJF57" s="6"/>
      <c r="AJG57" s="6"/>
      <c r="AJH57" s="6"/>
      <c r="AJI57" s="6"/>
      <c r="AJJ57" s="6"/>
      <c r="AJK57" s="6"/>
      <c r="AJL57" s="6"/>
      <c r="AJM57" s="6"/>
      <c r="AJN57" s="6"/>
      <c r="AJO57" s="6"/>
      <c r="AJP57" s="6"/>
      <c r="AJQ57" s="6"/>
      <c r="AJR57" s="6"/>
      <c r="AJS57" s="6"/>
      <c r="AJT57" s="6"/>
      <c r="AJU57" s="6"/>
      <c r="AJV57" s="6"/>
      <c r="AJW57" s="6"/>
      <c r="AJX57" s="6"/>
      <c r="AJY57" s="6"/>
      <c r="AJZ57" s="6"/>
      <c r="AKA57" s="6"/>
      <c r="AKB57" s="6"/>
      <c r="AKC57" s="6"/>
      <c r="AKD57" s="6"/>
      <c r="AKE57" s="6"/>
      <c r="AKF57" s="6"/>
      <c r="AKG57" s="6"/>
      <c r="AKH57" s="6"/>
      <c r="AKI57" s="6"/>
      <c r="AKJ57" s="6"/>
      <c r="AKK57" s="6"/>
      <c r="AKL57" s="6"/>
      <c r="AKM57" s="6"/>
      <c r="AKN57" s="6"/>
      <c r="AKO57" s="6"/>
      <c r="AKP57" s="6"/>
      <c r="AKQ57" s="6"/>
      <c r="AKR57" s="6"/>
      <c r="AKS57" s="6"/>
      <c r="AKT57" s="6"/>
      <c r="AKU57" s="6"/>
      <c r="AKV57" s="6"/>
      <c r="AKW57" s="6"/>
      <c r="AKX57" s="6"/>
      <c r="AKY57" s="6"/>
      <c r="AKZ57" s="6"/>
      <c r="ALA57" s="6"/>
      <c r="ALB57" s="6"/>
      <c r="ALC57" s="6"/>
      <c r="ALD57" s="6"/>
      <c r="ALE57" s="6"/>
      <c r="ALF57" s="6"/>
      <c r="ALG57" s="6"/>
      <c r="ALH57" s="6"/>
      <c r="ALI57" s="6"/>
      <c r="ALJ57" s="6"/>
      <c r="ALK57" s="6"/>
      <c r="ALL57" s="6"/>
      <c r="ALM57" s="6"/>
      <c r="ALN57" s="6"/>
      <c r="ALO57" s="6"/>
      <c r="ALP57" s="6"/>
      <c r="ALQ57" s="6"/>
      <c r="ALR57" s="6"/>
      <c r="ALS57" s="6"/>
      <c r="ALT57" s="6"/>
      <c r="ALU57" s="6"/>
      <c r="ALV57" s="6"/>
      <c r="ALW57" s="6"/>
      <c r="ALX57" s="6"/>
      <c r="ALY57" s="6"/>
      <c r="ALZ57" s="6"/>
      <c r="AMA57" s="6"/>
      <c r="AMB57" s="6"/>
      <c r="AMC57" s="6"/>
      <c r="AMD57" s="6"/>
      <c r="AME57" s="6"/>
    </row>
    <row r="58" spans="1:1019" x14ac:dyDescent="0.25">
      <c r="A58" s="6">
        <v>329</v>
      </c>
      <c r="B58" s="6" t="s">
        <v>1326</v>
      </c>
      <c r="C58" s="6" t="s">
        <v>1325</v>
      </c>
      <c r="D58" s="6" t="s">
        <v>313</v>
      </c>
      <c r="E58" s="6">
        <v>2011</v>
      </c>
      <c r="F58" s="6"/>
      <c r="G58" s="6" t="s">
        <v>1270</v>
      </c>
      <c r="H58" s="29" t="s">
        <v>312</v>
      </c>
      <c r="I58" s="6">
        <v>6</v>
      </c>
      <c r="J58" s="29" t="str">
        <f>VLOOKUP(H58,AddInfo!$A:$H,5,FALSE)</f>
        <v>1_clear</v>
      </c>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6"/>
      <c r="JQ58" s="6"/>
      <c r="JR58" s="6"/>
      <c r="JS58" s="6"/>
      <c r="JT58" s="6"/>
      <c r="JU58" s="6"/>
      <c r="JV58" s="6"/>
      <c r="JW58" s="6"/>
      <c r="JX58" s="6"/>
      <c r="JY58" s="6"/>
      <c r="JZ58" s="6"/>
      <c r="KA58" s="6"/>
      <c r="KB58" s="6"/>
      <c r="KC58" s="6"/>
      <c r="KD58" s="6"/>
      <c r="KE58" s="6"/>
      <c r="KF58" s="6"/>
      <c r="KG58" s="6"/>
      <c r="KH58" s="6"/>
      <c r="KI58" s="6"/>
      <c r="KJ58" s="6"/>
      <c r="KK58" s="6"/>
      <c r="KL58" s="6"/>
      <c r="KM58" s="6"/>
      <c r="KN58" s="6"/>
      <c r="KO58" s="6"/>
      <c r="KP58" s="6"/>
      <c r="KQ58" s="6"/>
      <c r="KR58" s="6"/>
      <c r="KS58" s="6"/>
      <c r="KT58" s="6"/>
      <c r="KU58" s="6"/>
      <c r="KV58" s="6"/>
      <c r="KW58" s="6"/>
      <c r="KX58" s="6"/>
      <c r="KY58" s="6"/>
      <c r="KZ58" s="6"/>
      <c r="LA58" s="6"/>
      <c r="LB58" s="6"/>
      <c r="LC58" s="6"/>
      <c r="LD58" s="6"/>
      <c r="LE58" s="6"/>
      <c r="LF58" s="6"/>
      <c r="LG58" s="6"/>
      <c r="LH58" s="6"/>
      <c r="LI58" s="6"/>
      <c r="LJ58" s="6"/>
      <c r="LK58" s="6"/>
      <c r="LL58" s="6"/>
      <c r="LM58" s="6"/>
      <c r="LN58" s="6"/>
      <c r="LO58" s="6"/>
      <c r="LP58" s="6"/>
      <c r="LQ58" s="6"/>
      <c r="LR58" s="6"/>
      <c r="LS58" s="6"/>
      <c r="LT58" s="6"/>
      <c r="LU58" s="6"/>
      <c r="LV58" s="6"/>
      <c r="LW58" s="6"/>
      <c r="LX58" s="6"/>
      <c r="LY58" s="6"/>
      <c r="LZ58" s="6"/>
      <c r="MA58" s="6"/>
      <c r="MB58" s="6"/>
      <c r="MC58" s="6"/>
      <c r="MD58" s="6"/>
      <c r="ME58" s="6"/>
      <c r="MF58" s="6"/>
      <c r="MG58" s="6"/>
      <c r="MH58" s="6"/>
      <c r="MI58" s="6"/>
      <c r="MJ58" s="6"/>
      <c r="MK58" s="6"/>
      <c r="ML58" s="6"/>
      <c r="MM58" s="6"/>
      <c r="MN58" s="6"/>
      <c r="MO58" s="6"/>
      <c r="MP58" s="6"/>
      <c r="MQ58" s="6"/>
      <c r="MR58" s="6"/>
      <c r="MS58" s="6"/>
      <c r="MT58" s="6"/>
      <c r="MU58" s="6"/>
      <c r="MV58" s="6"/>
      <c r="MW58" s="6"/>
      <c r="MX58" s="6"/>
      <c r="MY58" s="6"/>
      <c r="MZ58" s="6"/>
      <c r="NA58" s="6"/>
      <c r="NB58" s="6"/>
      <c r="NC58" s="6"/>
      <c r="ND58" s="6"/>
      <c r="NE58" s="6"/>
      <c r="NF58" s="6"/>
      <c r="NG58" s="6"/>
      <c r="NH58" s="6"/>
      <c r="NI58" s="6"/>
      <c r="NJ58" s="6"/>
      <c r="NK58" s="6"/>
      <c r="NL58" s="6"/>
      <c r="NM58" s="6"/>
      <c r="NN58" s="6"/>
      <c r="NO58" s="6"/>
      <c r="NP58" s="6"/>
      <c r="NQ58" s="6"/>
      <c r="NR58" s="6"/>
      <c r="NS58" s="6"/>
      <c r="NT58" s="6"/>
      <c r="NU58" s="6"/>
      <c r="NV58" s="6"/>
      <c r="NW58" s="6"/>
      <c r="NX58" s="6"/>
      <c r="NY58" s="6"/>
      <c r="NZ58" s="6"/>
      <c r="OA58" s="6"/>
      <c r="OB58" s="6"/>
      <c r="OC58" s="6"/>
      <c r="OD58" s="6"/>
      <c r="OE58" s="6"/>
      <c r="OF58" s="6"/>
      <c r="OG58" s="6"/>
      <c r="OH58" s="6"/>
      <c r="OI58" s="6"/>
      <c r="OJ58" s="6"/>
      <c r="OK58" s="6"/>
      <c r="OL58" s="6"/>
      <c r="OM58" s="6"/>
      <c r="ON58" s="6"/>
      <c r="OO58" s="6"/>
      <c r="OP58" s="6"/>
      <c r="OQ58" s="6"/>
      <c r="OR58" s="6"/>
      <c r="OS58" s="6"/>
      <c r="OT58" s="6"/>
      <c r="OU58" s="6"/>
      <c r="OV58" s="6"/>
      <c r="OW58" s="6"/>
      <c r="OX58" s="6"/>
      <c r="OY58" s="6"/>
      <c r="OZ58" s="6"/>
      <c r="PA58" s="6"/>
      <c r="PB58" s="6"/>
      <c r="PC58" s="6"/>
      <c r="PD58" s="6"/>
      <c r="PE58" s="6"/>
      <c r="PF58" s="6"/>
      <c r="PG58" s="6"/>
      <c r="PH58" s="6"/>
      <c r="PI58" s="6"/>
      <c r="PJ58" s="6"/>
      <c r="PK58" s="6"/>
      <c r="PL58" s="6"/>
      <c r="PM58" s="6"/>
      <c r="PN58" s="6"/>
      <c r="PO58" s="6"/>
      <c r="PP58" s="6"/>
      <c r="PQ58" s="6"/>
      <c r="PR58" s="6"/>
      <c r="PS58" s="6"/>
      <c r="PT58" s="6"/>
      <c r="PU58" s="6"/>
      <c r="PV58" s="6"/>
      <c r="PW58" s="6"/>
      <c r="PX58" s="6"/>
      <c r="PY58" s="6"/>
      <c r="PZ58" s="6"/>
      <c r="QA58" s="6"/>
      <c r="QB58" s="6"/>
      <c r="QC58" s="6"/>
      <c r="QD58" s="6"/>
      <c r="QE58" s="6"/>
      <c r="QF58" s="6"/>
      <c r="QG58" s="6"/>
      <c r="QH58" s="6"/>
      <c r="QI58" s="6"/>
      <c r="QJ58" s="6"/>
      <c r="QK58" s="6"/>
      <c r="QL58" s="6"/>
      <c r="QM58" s="6"/>
      <c r="QN58" s="6"/>
      <c r="QO58" s="6"/>
      <c r="QP58" s="6"/>
      <c r="QQ58" s="6"/>
      <c r="QR58" s="6"/>
      <c r="QS58" s="6"/>
      <c r="QT58" s="6"/>
      <c r="QU58" s="6"/>
      <c r="QV58" s="6"/>
      <c r="QW58" s="6"/>
      <c r="QX58" s="6"/>
      <c r="QY58" s="6"/>
      <c r="QZ58" s="6"/>
      <c r="RA58" s="6"/>
      <c r="RB58" s="6"/>
      <c r="RC58" s="6"/>
      <c r="RD58" s="6"/>
      <c r="RE58" s="6"/>
      <c r="RF58" s="6"/>
      <c r="RG58" s="6"/>
      <c r="RH58" s="6"/>
      <c r="RI58" s="6"/>
      <c r="RJ58" s="6"/>
      <c r="RK58" s="6"/>
      <c r="RL58" s="6"/>
      <c r="RM58" s="6"/>
      <c r="RN58" s="6"/>
      <c r="RO58" s="6"/>
      <c r="RP58" s="6"/>
      <c r="RQ58" s="6"/>
      <c r="RR58" s="6"/>
      <c r="RS58" s="6"/>
      <c r="RT58" s="6"/>
      <c r="RU58" s="6"/>
      <c r="RV58" s="6"/>
      <c r="RW58" s="6"/>
      <c r="RX58" s="6"/>
      <c r="RY58" s="6"/>
      <c r="RZ58" s="6"/>
      <c r="SA58" s="6"/>
      <c r="SB58" s="6"/>
      <c r="SC58" s="6"/>
      <c r="SD58" s="6"/>
      <c r="SE58" s="6"/>
      <c r="SF58" s="6"/>
      <c r="SG58" s="6"/>
      <c r="SH58" s="6"/>
      <c r="SI58" s="6"/>
      <c r="SJ58" s="6"/>
      <c r="SK58" s="6"/>
      <c r="SL58" s="6"/>
      <c r="SM58" s="6"/>
      <c r="SN58" s="6"/>
      <c r="SO58" s="6"/>
      <c r="SP58" s="6"/>
      <c r="SQ58" s="6"/>
      <c r="SR58" s="6"/>
      <c r="SS58" s="6"/>
      <c r="ST58" s="6"/>
      <c r="SU58" s="6"/>
      <c r="SV58" s="6"/>
      <c r="SW58" s="6"/>
      <c r="SX58" s="6"/>
      <c r="SY58" s="6"/>
      <c r="SZ58" s="6"/>
      <c r="TA58" s="6"/>
      <c r="TB58" s="6"/>
      <c r="TC58" s="6"/>
      <c r="TD58" s="6"/>
      <c r="TE58" s="6"/>
      <c r="TF58" s="6"/>
      <c r="TG58" s="6"/>
      <c r="TH58" s="6"/>
      <c r="TI58" s="6"/>
      <c r="TJ58" s="6"/>
      <c r="TK58" s="6"/>
      <c r="TL58" s="6"/>
      <c r="TM58" s="6"/>
      <c r="TN58" s="6"/>
      <c r="TO58" s="6"/>
      <c r="TP58" s="6"/>
      <c r="TQ58" s="6"/>
      <c r="TR58" s="6"/>
      <c r="TS58" s="6"/>
      <c r="TT58" s="6"/>
      <c r="TU58" s="6"/>
      <c r="TV58" s="6"/>
      <c r="TW58" s="6"/>
      <c r="TX58" s="6"/>
      <c r="TY58" s="6"/>
      <c r="TZ58" s="6"/>
      <c r="UA58" s="6"/>
      <c r="UB58" s="6"/>
      <c r="UC58" s="6"/>
      <c r="UD58" s="6"/>
      <c r="UE58" s="6"/>
      <c r="UF58" s="6"/>
      <c r="UG58" s="6"/>
      <c r="UH58" s="6"/>
      <c r="UI58" s="6"/>
      <c r="UJ58" s="6"/>
      <c r="UK58" s="6"/>
      <c r="UL58" s="6"/>
      <c r="UM58" s="6"/>
      <c r="UN58" s="6"/>
      <c r="UO58" s="6"/>
      <c r="UP58" s="6"/>
      <c r="UQ58" s="6"/>
      <c r="UR58" s="6"/>
      <c r="US58" s="6"/>
      <c r="UT58" s="6"/>
      <c r="UU58" s="6"/>
      <c r="UV58" s="6"/>
      <c r="UW58" s="6"/>
      <c r="UX58" s="6"/>
      <c r="UY58" s="6"/>
      <c r="UZ58" s="6"/>
      <c r="VA58" s="6"/>
      <c r="VB58" s="6"/>
      <c r="VC58" s="6"/>
      <c r="VD58" s="6"/>
      <c r="VE58" s="6"/>
      <c r="VF58" s="6"/>
      <c r="VG58" s="6"/>
      <c r="VH58" s="6"/>
      <c r="VI58" s="6"/>
      <c r="VJ58" s="6"/>
      <c r="VK58" s="6"/>
      <c r="VL58" s="6"/>
      <c r="VM58" s="6"/>
      <c r="VN58" s="6"/>
      <c r="VO58" s="6"/>
      <c r="VP58" s="6"/>
      <c r="VQ58" s="6"/>
      <c r="VR58" s="6"/>
      <c r="VS58" s="6"/>
      <c r="VT58" s="6"/>
      <c r="VU58" s="6"/>
      <c r="VV58" s="6"/>
      <c r="VW58" s="6"/>
      <c r="VX58" s="6"/>
      <c r="VY58" s="6"/>
      <c r="VZ58" s="6"/>
      <c r="WA58" s="6"/>
      <c r="WB58" s="6"/>
      <c r="WC58" s="6"/>
      <c r="WD58" s="6"/>
      <c r="WE58" s="6"/>
      <c r="WF58" s="6"/>
      <c r="WG58" s="6"/>
      <c r="WH58" s="6"/>
      <c r="WI58" s="6"/>
      <c r="WJ58" s="6"/>
      <c r="WK58" s="6"/>
      <c r="WL58" s="6"/>
      <c r="WM58" s="6"/>
      <c r="WN58" s="6"/>
      <c r="WO58" s="6"/>
      <c r="WP58" s="6"/>
      <c r="WQ58" s="6"/>
      <c r="WR58" s="6"/>
      <c r="WS58" s="6"/>
      <c r="WT58" s="6"/>
      <c r="WU58" s="6"/>
      <c r="WV58" s="6"/>
      <c r="WW58" s="6"/>
      <c r="WX58" s="6"/>
      <c r="WY58" s="6"/>
      <c r="WZ58" s="6"/>
      <c r="XA58" s="6"/>
      <c r="XB58" s="6"/>
      <c r="XC58" s="6"/>
      <c r="XD58" s="6"/>
      <c r="XE58" s="6"/>
      <c r="XF58" s="6"/>
      <c r="XG58" s="6"/>
      <c r="XH58" s="6"/>
      <c r="XI58" s="6"/>
      <c r="XJ58" s="6"/>
      <c r="XK58" s="6"/>
      <c r="XL58" s="6"/>
      <c r="XM58" s="6"/>
      <c r="XN58" s="6"/>
      <c r="XO58" s="6"/>
      <c r="XP58" s="6"/>
      <c r="XQ58" s="6"/>
      <c r="XR58" s="6"/>
      <c r="XS58" s="6"/>
      <c r="XT58" s="6"/>
      <c r="XU58" s="6"/>
      <c r="XV58" s="6"/>
      <c r="XW58" s="6"/>
      <c r="XX58" s="6"/>
      <c r="XY58" s="6"/>
      <c r="XZ58" s="6"/>
      <c r="YA58" s="6"/>
      <c r="YB58" s="6"/>
      <c r="YC58" s="6"/>
      <c r="YD58" s="6"/>
      <c r="YE58" s="6"/>
      <c r="YF58" s="6"/>
      <c r="YG58" s="6"/>
      <c r="YH58" s="6"/>
      <c r="YI58" s="6"/>
      <c r="YJ58" s="6"/>
      <c r="YK58" s="6"/>
      <c r="YL58" s="6"/>
      <c r="YM58" s="6"/>
      <c r="YN58" s="6"/>
      <c r="YO58" s="6"/>
      <c r="YP58" s="6"/>
      <c r="YQ58" s="6"/>
      <c r="YR58" s="6"/>
      <c r="YS58" s="6"/>
      <c r="YT58" s="6"/>
      <c r="YU58" s="6"/>
      <c r="YV58" s="6"/>
      <c r="YW58" s="6"/>
      <c r="YX58" s="6"/>
      <c r="YY58" s="6"/>
      <c r="YZ58" s="6"/>
      <c r="ZA58" s="6"/>
      <c r="ZB58" s="6"/>
      <c r="ZC58" s="6"/>
      <c r="ZD58" s="6"/>
      <c r="ZE58" s="6"/>
      <c r="ZF58" s="6"/>
      <c r="ZG58" s="6"/>
      <c r="ZH58" s="6"/>
      <c r="ZI58" s="6"/>
      <c r="ZJ58" s="6"/>
      <c r="ZK58" s="6"/>
      <c r="ZL58" s="6"/>
      <c r="ZM58" s="6"/>
      <c r="ZN58" s="6"/>
      <c r="ZO58" s="6"/>
      <c r="ZP58" s="6"/>
      <c r="ZQ58" s="6"/>
      <c r="ZR58" s="6"/>
      <c r="ZS58" s="6"/>
      <c r="ZT58" s="6"/>
      <c r="ZU58" s="6"/>
      <c r="ZV58" s="6"/>
      <c r="ZW58" s="6"/>
      <c r="ZX58" s="6"/>
      <c r="ZY58" s="6"/>
      <c r="ZZ58" s="6"/>
      <c r="AAA58" s="6"/>
      <c r="AAB58" s="6"/>
      <c r="AAC58" s="6"/>
      <c r="AAD58" s="6"/>
      <c r="AAE58" s="6"/>
      <c r="AAF58" s="6"/>
      <c r="AAG58" s="6"/>
      <c r="AAH58" s="6"/>
      <c r="AAI58" s="6"/>
      <c r="AAJ58" s="6"/>
      <c r="AAK58" s="6"/>
      <c r="AAL58" s="6"/>
      <c r="AAM58" s="6"/>
      <c r="AAN58" s="6"/>
      <c r="AAO58" s="6"/>
      <c r="AAP58" s="6"/>
      <c r="AAQ58" s="6"/>
      <c r="AAR58" s="6"/>
      <c r="AAS58" s="6"/>
      <c r="AAT58" s="6"/>
      <c r="AAU58" s="6"/>
      <c r="AAV58" s="6"/>
      <c r="AAW58" s="6"/>
      <c r="AAX58" s="6"/>
      <c r="AAY58" s="6"/>
      <c r="AAZ58" s="6"/>
      <c r="ABA58" s="6"/>
      <c r="ABB58" s="6"/>
      <c r="ABC58" s="6"/>
      <c r="ABD58" s="6"/>
      <c r="ABE58" s="6"/>
      <c r="ABF58" s="6"/>
      <c r="ABG58" s="6"/>
      <c r="ABH58" s="6"/>
      <c r="ABI58" s="6"/>
      <c r="ABJ58" s="6"/>
      <c r="ABK58" s="6"/>
      <c r="ABL58" s="6"/>
      <c r="ABM58" s="6"/>
      <c r="ABN58" s="6"/>
      <c r="ABO58" s="6"/>
      <c r="ABP58" s="6"/>
      <c r="ABQ58" s="6"/>
      <c r="ABR58" s="6"/>
      <c r="ABS58" s="6"/>
      <c r="ABT58" s="6"/>
      <c r="ABU58" s="6"/>
      <c r="ABV58" s="6"/>
      <c r="ABW58" s="6"/>
      <c r="ABX58" s="6"/>
      <c r="ABY58" s="6"/>
      <c r="ABZ58" s="6"/>
      <c r="ACA58" s="6"/>
      <c r="ACB58" s="6"/>
      <c r="ACC58" s="6"/>
      <c r="ACD58" s="6"/>
      <c r="ACE58" s="6"/>
      <c r="ACF58" s="6"/>
      <c r="ACG58" s="6"/>
      <c r="ACH58" s="6"/>
      <c r="ACI58" s="6"/>
      <c r="ACJ58" s="6"/>
      <c r="ACK58" s="6"/>
      <c r="ACL58" s="6"/>
      <c r="ACM58" s="6"/>
      <c r="ACN58" s="6"/>
      <c r="ACO58" s="6"/>
      <c r="ACP58" s="6"/>
      <c r="ACQ58" s="6"/>
      <c r="ACR58" s="6"/>
      <c r="ACS58" s="6"/>
      <c r="ACT58" s="6"/>
      <c r="ACU58" s="6"/>
      <c r="ACV58" s="6"/>
      <c r="ACW58" s="6"/>
      <c r="ACX58" s="6"/>
      <c r="ACY58" s="6"/>
      <c r="ACZ58" s="6"/>
      <c r="ADA58" s="6"/>
      <c r="ADB58" s="6"/>
      <c r="ADC58" s="6"/>
      <c r="ADD58" s="6"/>
      <c r="ADE58" s="6"/>
      <c r="ADF58" s="6"/>
      <c r="ADG58" s="6"/>
      <c r="ADH58" s="6"/>
      <c r="ADI58" s="6"/>
      <c r="ADJ58" s="6"/>
      <c r="ADK58" s="6"/>
      <c r="ADL58" s="6"/>
      <c r="ADM58" s="6"/>
      <c r="ADN58" s="6"/>
      <c r="ADO58" s="6"/>
      <c r="ADP58" s="6"/>
      <c r="ADQ58" s="6"/>
      <c r="ADR58" s="6"/>
      <c r="ADS58" s="6"/>
      <c r="ADT58" s="6"/>
      <c r="ADU58" s="6"/>
      <c r="ADV58" s="6"/>
      <c r="ADW58" s="6"/>
      <c r="ADX58" s="6"/>
      <c r="ADY58" s="6"/>
      <c r="ADZ58" s="6"/>
      <c r="AEA58" s="6"/>
      <c r="AEB58" s="6"/>
      <c r="AEC58" s="6"/>
      <c r="AED58" s="6"/>
      <c r="AEE58" s="6"/>
      <c r="AEF58" s="6"/>
      <c r="AEG58" s="6"/>
      <c r="AEH58" s="6"/>
      <c r="AEI58" s="6"/>
      <c r="AEJ58" s="6"/>
      <c r="AEK58" s="6"/>
      <c r="AEL58" s="6"/>
      <c r="AEM58" s="6"/>
      <c r="AEN58" s="6"/>
      <c r="AEO58" s="6"/>
      <c r="AEP58" s="6"/>
      <c r="AEQ58" s="6"/>
      <c r="AER58" s="6"/>
      <c r="AES58" s="6"/>
      <c r="AET58" s="6"/>
      <c r="AEU58" s="6"/>
      <c r="AEV58" s="6"/>
      <c r="AEW58" s="6"/>
      <c r="AEX58" s="6"/>
      <c r="AEY58" s="6"/>
      <c r="AEZ58" s="6"/>
      <c r="AFA58" s="6"/>
      <c r="AFB58" s="6"/>
      <c r="AFC58" s="6"/>
      <c r="AFD58" s="6"/>
      <c r="AFE58" s="6"/>
      <c r="AFF58" s="6"/>
      <c r="AFG58" s="6"/>
      <c r="AFH58" s="6"/>
      <c r="AFI58" s="6"/>
      <c r="AFJ58" s="6"/>
      <c r="AFK58" s="6"/>
      <c r="AFL58" s="6"/>
      <c r="AFM58" s="6"/>
      <c r="AFN58" s="6"/>
      <c r="AFO58" s="6"/>
      <c r="AFP58" s="6"/>
      <c r="AFQ58" s="6"/>
      <c r="AFR58" s="6"/>
      <c r="AFS58" s="6"/>
      <c r="AFT58" s="6"/>
      <c r="AFU58" s="6"/>
      <c r="AFV58" s="6"/>
      <c r="AFW58" s="6"/>
      <c r="AFX58" s="6"/>
      <c r="AFY58" s="6"/>
      <c r="AFZ58" s="6"/>
      <c r="AGA58" s="6"/>
      <c r="AGB58" s="6"/>
      <c r="AGC58" s="6"/>
      <c r="AGD58" s="6"/>
      <c r="AGE58" s="6"/>
      <c r="AGF58" s="6"/>
      <c r="AGG58" s="6"/>
      <c r="AGH58" s="6"/>
      <c r="AGI58" s="6"/>
      <c r="AGJ58" s="6"/>
      <c r="AGK58" s="6"/>
      <c r="AGL58" s="6"/>
      <c r="AGM58" s="6"/>
      <c r="AGN58" s="6"/>
      <c r="AGO58" s="6"/>
      <c r="AGP58" s="6"/>
      <c r="AGQ58" s="6"/>
      <c r="AGR58" s="6"/>
      <c r="AGS58" s="6"/>
      <c r="AGT58" s="6"/>
      <c r="AGU58" s="6"/>
      <c r="AGV58" s="6"/>
      <c r="AGW58" s="6"/>
      <c r="AGX58" s="6"/>
      <c r="AGY58" s="6"/>
      <c r="AGZ58" s="6"/>
      <c r="AHA58" s="6"/>
      <c r="AHB58" s="6"/>
      <c r="AHC58" s="6"/>
      <c r="AHD58" s="6"/>
      <c r="AHE58" s="6"/>
      <c r="AHF58" s="6"/>
      <c r="AHG58" s="6"/>
      <c r="AHH58" s="6"/>
      <c r="AHI58" s="6"/>
      <c r="AHJ58" s="6"/>
      <c r="AHK58" s="6"/>
      <c r="AHL58" s="6"/>
      <c r="AHM58" s="6"/>
      <c r="AHN58" s="6"/>
      <c r="AHO58" s="6"/>
      <c r="AHP58" s="6"/>
      <c r="AHQ58" s="6"/>
      <c r="AHR58" s="6"/>
      <c r="AHS58" s="6"/>
      <c r="AHT58" s="6"/>
      <c r="AHU58" s="6"/>
      <c r="AHV58" s="6"/>
      <c r="AHW58" s="6"/>
      <c r="AHX58" s="6"/>
      <c r="AHY58" s="6"/>
      <c r="AHZ58" s="6"/>
      <c r="AIA58" s="6"/>
      <c r="AIB58" s="6"/>
      <c r="AIC58" s="6"/>
      <c r="AID58" s="6"/>
      <c r="AIE58" s="6"/>
      <c r="AIF58" s="6"/>
      <c r="AIG58" s="6"/>
      <c r="AIH58" s="6"/>
      <c r="AII58" s="6"/>
      <c r="AIJ58" s="6"/>
      <c r="AIK58" s="6"/>
      <c r="AIL58" s="6"/>
      <c r="AIM58" s="6"/>
      <c r="AIN58" s="6"/>
      <c r="AIO58" s="6"/>
      <c r="AIP58" s="6"/>
      <c r="AIQ58" s="6"/>
      <c r="AIR58" s="6"/>
      <c r="AIS58" s="6"/>
      <c r="AIT58" s="6"/>
      <c r="AIU58" s="6"/>
      <c r="AIV58" s="6"/>
      <c r="AIW58" s="6"/>
      <c r="AIX58" s="6"/>
      <c r="AIY58" s="6"/>
      <c r="AIZ58" s="6"/>
      <c r="AJA58" s="6"/>
      <c r="AJB58" s="6"/>
      <c r="AJC58" s="6"/>
      <c r="AJD58" s="6"/>
      <c r="AJE58" s="6"/>
      <c r="AJF58" s="6"/>
      <c r="AJG58" s="6"/>
      <c r="AJH58" s="6"/>
      <c r="AJI58" s="6"/>
      <c r="AJJ58" s="6"/>
      <c r="AJK58" s="6"/>
      <c r="AJL58" s="6"/>
      <c r="AJM58" s="6"/>
      <c r="AJN58" s="6"/>
      <c r="AJO58" s="6"/>
      <c r="AJP58" s="6"/>
      <c r="AJQ58" s="6"/>
      <c r="AJR58" s="6"/>
      <c r="AJS58" s="6"/>
      <c r="AJT58" s="6"/>
      <c r="AJU58" s="6"/>
      <c r="AJV58" s="6"/>
      <c r="AJW58" s="6"/>
      <c r="AJX58" s="6"/>
      <c r="AJY58" s="6"/>
      <c r="AJZ58" s="6"/>
      <c r="AKA58" s="6"/>
      <c r="AKB58" s="6"/>
      <c r="AKC58" s="6"/>
      <c r="AKD58" s="6"/>
      <c r="AKE58" s="6"/>
      <c r="AKF58" s="6"/>
      <c r="AKG58" s="6"/>
      <c r="AKH58" s="6"/>
      <c r="AKI58" s="6"/>
      <c r="AKJ58" s="6"/>
      <c r="AKK58" s="6"/>
      <c r="AKL58" s="6"/>
      <c r="AKM58" s="6"/>
      <c r="AKN58" s="6"/>
      <c r="AKO58" s="6"/>
      <c r="AKP58" s="6"/>
      <c r="AKQ58" s="6"/>
      <c r="AKR58" s="6"/>
      <c r="AKS58" s="6"/>
      <c r="AKT58" s="6"/>
      <c r="AKU58" s="6"/>
      <c r="AKV58" s="6"/>
      <c r="AKW58" s="6"/>
      <c r="AKX58" s="6"/>
      <c r="AKY58" s="6"/>
      <c r="AKZ58" s="6"/>
      <c r="ALA58" s="6"/>
      <c r="ALB58" s="6"/>
      <c r="ALC58" s="6"/>
      <c r="ALD58" s="6"/>
      <c r="ALE58" s="6"/>
      <c r="ALF58" s="6"/>
      <c r="ALG58" s="6"/>
      <c r="ALH58" s="6"/>
      <c r="ALI58" s="6"/>
      <c r="ALJ58" s="6"/>
      <c r="ALK58" s="6"/>
      <c r="ALL58" s="6"/>
      <c r="ALM58" s="6"/>
      <c r="ALN58" s="6"/>
      <c r="ALO58" s="6"/>
      <c r="ALP58" s="6"/>
      <c r="ALQ58" s="6"/>
      <c r="ALR58" s="6"/>
      <c r="ALS58" s="6"/>
      <c r="ALT58" s="6"/>
      <c r="ALU58" s="6"/>
      <c r="ALV58" s="6"/>
      <c r="ALW58" s="6"/>
      <c r="ALX58" s="6"/>
      <c r="ALY58" s="6"/>
      <c r="ALZ58" s="6"/>
      <c r="AMA58" s="6"/>
      <c r="AMB58" s="6"/>
      <c r="AMC58" s="6"/>
      <c r="AMD58" s="6"/>
      <c r="AME58" s="6"/>
    </row>
    <row r="59" spans="1:1019" x14ac:dyDescent="0.25">
      <c r="A59" s="6">
        <v>330</v>
      </c>
      <c r="B59" s="6" t="s">
        <v>1327</v>
      </c>
      <c r="C59" s="6" t="s">
        <v>1325</v>
      </c>
      <c r="D59" s="6" t="s">
        <v>313</v>
      </c>
      <c r="E59" s="6">
        <v>2011</v>
      </c>
      <c r="F59" s="6"/>
      <c r="G59" s="6" t="s">
        <v>1270</v>
      </c>
      <c r="H59" s="29" t="s">
        <v>312</v>
      </c>
      <c r="I59" s="6">
        <v>12</v>
      </c>
      <c r="J59" s="29" t="str">
        <f>VLOOKUP(H59,AddInfo!$A:$H,5,FALSE)</f>
        <v>1_clear</v>
      </c>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c r="JB59" s="6"/>
      <c r="JC59" s="6"/>
      <c r="JD59" s="6"/>
      <c r="JE59" s="6"/>
      <c r="JF59" s="6"/>
      <c r="JG59" s="6"/>
      <c r="JH59" s="6"/>
      <c r="JI59" s="6"/>
      <c r="JJ59" s="6"/>
      <c r="JK59" s="6"/>
      <c r="JL59" s="6"/>
      <c r="JM59" s="6"/>
      <c r="JN59" s="6"/>
      <c r="JO59" s="6"/>
      <c r="JP59" s="6"/>
      <c r="JQ59" s="6"/>
      <c r="JR59" s="6"/>
      <c r="JS59" s="6"/>
      <c r="JT59" s="6"/>
      <c r="JU59" s="6"/>
      <c r="JV59" s="6"/>
      <c r="JW59" s="6"/>
      <c r="JX59" s="6"/>
      <c r="JY59" s="6"/>
      <c r="JZ59" s="6"/>
      <c r="KA59" s="6"/>
      <c r="KB59" s="6"/>
      <c r="KC59" s="6"/>
      <c r="KD59" s="6"/>
      <c r="KE59" s="6"/>
      <c r="KF59" s="6"/>
      <c r="KG59" s="6"/>
      <c r="KH59" s="6"/>
      <c r="KI59" s="6"/>
      <c r="KJ59" s="6"/>
      <c r="KK59" s="6"/>
      <c r="KL59" s="6"/>
      <c r="KM59" s="6"/>
      <c r="KN59" s="6"/>
      <c r="KO59" s="6"/>
      <c r="KP59" s="6"/>
      <c r="KQ59" s="6"/>
      <c r="KR59" s="6"/>
      <c r="KS59" s="6"/>
      <c r="KT59" s="6"/>
      <c r="KU59" s="6"/>
      <c r="KV59" s="6"/>
      <c r="KW59" s="6"/>
      <c r="KX59" s="6"/>
      <c r="KY59" s="6"/>
      <c r="KZ59" s="6"/>
      <c r="LA59" s="6"/>
      <c r="LB59" s="6"/>
      <c r="LC59" s="6"/>
      <c r="LD59" s="6"/>
      <c r="LE59" s="6"/>
      <c r="LF59" s="6"/>
      <c r="LG59" s="6"/>
      <c r="LH59" s="6"/>
      <c r="LI59" s="6"/>
      <c r="LJ59" s="6"/>
      <c r="LK59" s="6"/>
      <c r="LL59" s="6"/>
      <c r="LM59" s="6"/>
      <c r="LN59" s="6"/>
      <c r="LO59" s="6"/>
      <c r="LP59" s="6"/>
      <c r="LQ59" s="6"/>
      <c r="LR59" s="6"/>
      <c r="LS59" s="6"/>
      <c r="LT59" s="6"/>
      <c r="LU59" s="6"/>
      <c r="LV59" s="6"/>
      <c r="LW59" s="6"/>
      <c r="LX59" s="6"/>
      <c r="LY59" s="6"/>
      <c r="LZ59" s="6"/>
      <c r="MA59" s="6"/>
      <c r="MB59" s="6"/>
      <c r="MC59" s="6"/>
      <c r="MD59" s="6"/>
      <c r="ME59" s="6"/>
      <c r="MF59" s="6"/>
      <c r="MG59" s="6"/>
      <c r="MH59" s="6"/>
      <c r="MI59" s="6"/>
      <c r="MJ59" s="6"/>
      <c r="MK59" s="6"/>
      <c r="ML59" s="6"/>
      <c r="MM59" s="6"/>
      <c r="MN59" s="6"/>
      <c r="MO59" s="6"/>
      <c r="MP59" s="6"/>
      <c r="MQ59" s="6"/>
      <c r="MR59" s="6"/>
      <c r="MS59" s="6"/>
      <c r="MT59" s="6"/>
      <c r="MU59" s="6"/>
      <c r="MV59" s="6"/>
      <c r="MW59" s="6"/>
      <c r="MX59" s="6"/>
      <c r="MY59" s="6"/>
      <c r="MZ59" s="6"/>
      <c r="NA59" s="6"/>
      <c r="NB59" s="6"/>
      <c r="NC59" s="6"/>
      <c r="ND59" s="6"/>
      <c r="NE59" s="6"/>
      <c r="NF59" s="6"/>
      <c r="NG59" s="6"/>
      <c r="NH59" s="6"/>
      <c r="NI59" s="6"/>
      <c r="NJ59" s="6"/>
      <c r="NK59" s="6"/>
      <c r="NL59" s="6"/>
      <c r="NM59" s="6"/>
      <c r="NN59" s="6"/>
      <c r="NO59" s="6"/>
      <c r="NP59" s="6"/>
      <c r="NQ59" s="6"/>
      <c r="NR59" s="6"/>
      <c r="NS59" s="6"/>
      <c r="NT59" s="6"/>
      <c r="NU59" s="6"/>
      <c r="NV59" s="6"/>
      <c r="NW59" s="6"/>
      <c r="NX59" s="6"/>
      <c r="NY59" s="6"/>
      <c r="NZ59" s="6"/>
      <c r="OA59" s="6"/>
      <c r="OB59" s="6"/>
      <c r="OC59" s="6"/>
      <c r="OD59" s="6"/>
      <c r="OE59" s="6"/>
      <c r="OF59" s="6"/>
      <c r="OG59" s="6"/>
      <c r="OH59" s="6"/>
      <c r="OI59" s="6"/>
      <c r="OJ59" s="6"/>
      <c r="OK59" s="6"/>
      <c r="OL59" s="6"/>
      <c r="OM59" s="6"/>
      <c r="ON59" s="6"/>
      <c r="OO59" s="6"/>
      <c r="OP59" s="6"/>
      <c r="OQ59" s="6"/>
      <c r="OR59" s="6"/>
      <c r="OS59" s="6"/>
      <c r="OT59" s="6"/>
      <c r="OU59" s="6"/>
      <c r="OV59" s="6"/>
      <c r="OW59" s="6"/>
      <c r="OX59" s="6"/>
      <c r="OY59" s="6"/>
      <c r="OZ59" s="6"/>
      <c r="PA59" s="6"/>
      <c r="PB59" s="6"/>
      <c r="PC59" s="6"/>
      <c r="PD59" s="6"/>
      <c r="PE59" s="6"/>
      <c r="PF59" s="6"/>
      <c r="PG59" s="6"/>
      <c r="PH59" s="6"/>
      <c r="PI59" s="6"/>
      <c r="PJ59" s="6"/>
      <c r="PK59" s="6"/>
      <c r="PL59" s="6"/>
      <c r="PM59" s="6"/>
      <c r="PN59" s="6"/>
      <c r="PO59" s="6"/>
      <c r="PP59" s="6"/>
      <c r="PQ59" s="6"/>
      <c r="PR59" s="6"/>
      <c r="PS59" s="6"/>
      <c r="PT59" s="6"/>
      <c r="PU59" s="6"/>
      <c r="PV59" s="6"/>
      <c r="PW59" s="6"/>
      <c r="PX59" s="6"/>
      <c r="PY59" s="6"/>
      <c r="PZ59" s="6"/>
      <c r="QA59" s="6"/>
      <c r="QB59" s="6"/>
      <c r="QC59" s="6"/>
      <c r="QD59" s="6"/>
      <c r="QE59" s="6"/>
      <c r="QF59" s="6"/>
      <c r="QG59" s="6"/>
      <c r="QH59" s="6"/>
      <c r="QI59" s="6"/>
      <c r="QJ59" s="6"/>
      <c r="QK59" s="6"/>
      <c r="QL59" s="6"/>
      <c r="QM59" s="6"/>
      <c r="QN59" s="6"/>
      <c r="QO59" s="6"/>
      <c r="QP59" s="6"/>
      <c r="QQ59" s="6"/>
      <c r="QR59" s="6"/>
      <c r="QS59" s="6"/>
      <c r="QT59" s="6"/>
      <c r="QU59" s="6"/>
      <c r="QV59" s="6"/>
      <c r="QW59" s="6"/>
      <c r="QX59" s="6"/>
      <c r="QY59" s="6"/>
      <c r="QZ59" s="6"/>
      <c r="RA59" s="6"/>
      <c r="RB59" s="6"/>
      <c r="RC59" s="6"/>
      <c r="RD59" s="6"/>
      <c r="RE59" s="6"/>
      <c r="RF59" s="6"/>
      <c r="RG59" s="6"/>
      <c r="RH59" s="6"/>
      <c r="RI59" s="6"/>
      <c r="RJ59" s="6"/>
      <c r="RK59" s="6"/>
      <c r="RL59" s="6"/>
      <c r="RM59" s="6"/>
      <c r="RN59" s="6"/>
      <c r="RO59" s="6"/>
      <c r="RP59" s="6"/>
      <c r="RQ59" s="6"/>
      <c r="RR59" s="6"/>
      <c r="RS59" s="6"/>
      <c r="RT59" s="6"/>
      <c r="RU59" s="6"/>
      <c r="RV59" s="6"/>
      <c r="RW59" s="6"/>
      <c r="RX59" s="6"/>
      <c r="RY59" s="6"/>
      <c r="RZ59" s="6"/>
      <c r="SA59" s="6"/>
      <c r="SB59" s="6"/>
      <c r="SC59" s="6"/>
      <c r="SD59" s="6"/>
      <c r="SE59" s="6"/>
      <c r="SF59" s="6"/>
      <c r="SG59" s="6"/>
      <c r="SH59" s="6"/>
      <c r="SI59" s="6"/>
      <c r="SJ59" s="6"/>
      <c r="SK59" s="6"/>
      <c r="SL59" s="6"/>
      <c r="SM59" s="6"/>
      <c r="SN59" s="6"/>
      <c r="SO59" s="6"/>
      <c r="SP59" s="6"/>
      <c r="SQ59" s="6"/>
      <c r="SR59" s="6"/>
      <c r="SS59" s="6"/>
      <c r="ST59" s="6"/>
      <c r="SU59" s="6"/>
      <c r="SV59" s="6"/>
      <c r="SW59" s="6"/>
      <c r="SX59" s="6"/>
      <c r="SY59" s="6"/>
      <c r="SZ59" s="6"/>
      <c r="TA59" s="6"/>
      <c r="TB59" s="6"/>
      <c r="TC59" s="6"/>
      <c r="TD59" s="6"/>
      <c r="TE59" s="6"/>
      <c r="TF59" s="6"/>
      <c r="TG59" s="6"/>
      <c r="TH59" s="6"/>
      <c r="TI59" s="6"/>
      <c r="TJ59" s="6"/>
      <c r="TK59" s="6"/>
      <c r="TL59" s="6"/>
      <c r="TM59" s="6"/>
      <c r="TN59" s="6"/>
      <c r="TO59" s="6"/>
      <c r="TP59" s="6"/>
      <c r="TQ59" s="6"/>
      <c r="TR59" s="6"/>
      <c r="TS59" s="6"/>
      <c r="TT59" s="6"/>
      <c r="TU59" s="6"/>
      <c r="TV59" s="6"/>
      <c r="TW59" s="6"/>
      <c r="TX59" s="6"/>
      <c r="TY59" s="6"/>
      <c r="TZ59" s="6"/>
      <c r="UA59" s="6"/>
      <c r="UB59" s="6"/>
      <c r="UC59" s="6"/>
      <c r="UD59" s="6"/>
      <c r="UE59" s="6"/>
      <c r="UF59" s="6"/>
      <c r="UG59" s="6"/>
      <c r="UH59" s="6"/>
      <c r="UI59" s="6"/>
      <c r="UJ59" s="6"/>
      <c r="UK59" s="6"/>
      <c r="UL59" s="6"/>
      <c r="UM59" s="6"/>
      <c r="UN59" s="6"/>
      <c r="UO59" s="6"/>
      <c r="UP59" s="6"/>
      <c r="UQ59" s="6"/>
      <c r="UR59" s="6"/>
      <c r="US59" s="6"/>
      <c r="UT59" s="6"/>
      <c r="UU59" s="6"/>
      <c r="UV59" s="6"/>
      <c r="UW59" s="6"/>
      <c r="UX59" s="6"/>
      <c r="UY59" s="6"/>
      <c r="UZ59" s="6"/>
      <c r="VA59" s="6"/>
      <c r="VB59" s="6"/>
      <c r="VC59" s="6"/>
      <c r="VD59" s="6"/>
      <c r="VE59" s="6"/>
      <c r="VF59" s="6"/>
      <c r="VG59" s="6"/>
      <c r="VH59" s="6"/>
      <c r="VI59" s="6"/>
      <c r="VJ59" s="6"/>
      <c r="VK59" s="6"/>
      <c r="VL59" s="6"/>
      <c r="VM59" s="6"/>
      <c r="VN59" s="6"/>
      <c r="VO59" s="6"/>
      <c r="VP59" s="6"/>
      <c r="VQ59" s="6"/>
      <c r="VR59" s="6"/>
      <c r="VS59" s="6"/>
      <c r="VT59" s="6"/>
      <c r="VU59" s="6"/>
      <c r="VV59" s="6"/>
      <c r="VW59" s="6"/>
      <c r="VX59" s="6"/>
      <c r="VY59" s="6"/>
      <c r="VZ59" s="6"/>
      <c r="WA59" s="6"/>
      <c r="WB59" s="6"/>
      <c r="WC59" s="6"/>
      <c r="WD59" s="6"/>
      <c r="WE59" s="6"/>
      <c r="WF59" s="6"/>
      <c r="WG59" s="6"/>
      <c r="WH59" s="6"/>
      <c r="WI59" s="6"/>
      <c r="WJ59" s="6"/>
      <c r="WK59" s="6"/>
      <c r="WL59" s="6"/>
      <c r="WM59" s="6"/>
      <c r="WN59" s="6"/>
      <c r="WO59" s="6"/>
      <c r="WP59" s="6"/>
      <c r="WQ59" s="6"/>
      <c r="WR59" s="6"/>
      <c r="WS59" s="6"/>
      <c r="WT59" s="6"/>
      <c r="WU59" s="6"/>
      <c r="WV59" s="6"/>
      <c r="WW59" s="6"/>
      <c r="WX59" s="6"/>
      <c r="WY59" s="6"/>
      <c r="WZ59" s="6"/>
      <c r="XA59" s="6"/>
      <c r="XB59" s="6"/>
      <c r="XC59" s="6"/>
      <c r="XD59" s="6"/>
      <c r="XE59" s="6"/>
      <c r="XF59" s="6"/>
      <c r="XG59" s="6"/>
      <c r="XH59" s="6"/>
      <c r="XI59" s="6"/>
      <c r="XJ59" s="6"/>
      <c r="XK59" s="6"/>
      <c r="XL59" s="6"/>
      <c r="XM59" s="6"/>
      <c r="XN59" s="6"/>
      <c r="XO59" s="6"/>
      <c r="XP59" s="6"/>
      <c r="XQ59" s="6"/>
      <c r="XR59" s="6"/>
      <c r="XS59" s="6"/>
      <c r="XT59" s="6"/>
      <c r="XU59" s="6"/>
      <c r="XV59" s="6"/>
      <c r="XW59" s="6"/>
      <c r="XX59" s="6"/>
      <c r="XY59" s="6"/>
      <c r="XZ59" s="6"/>
      <c r="YA59" s="6"/>
      <c r="YB59" s="6"/>
      <c r="YC59" s="6"/>
      <c r="YD59" s="6"/>
      <c r="YE59" s="6"/>
      <c r="YF59" s="6"/>
      <c r="YG59" s="6"/>
      <c r="YH59" s="6"/>
      <c r="YI59" s="6"/>
      <c r="YJ59" s="6"/>
      <c r="YK59" s="6"/>
      <c r="YL59" s="6"/>
      <c r="YM59" s="6"/>
      <c r="YN59" s="6"/>
      <c r="YO59" s="6"/>
      <c r="YP59" s="6"/>
      <c r="YQ59" s="6"/>
      <c r="YR59" s="6"/>
      <c r="YS59" s="6"/>
      <c r="YT59" s="6"/>
      <c r="YU59" s="6"/>
      <c r="YV59" s="6"/>
      <c r="YW59" s="6"/>
      <c r="YX59" s="6"/>
      <c r="YY59" s="6"/>
      <c r="YZ59" s="6"/>
      <c r="ZA59" s="6"/>
      <c r="ZB59" s="6"/>
      <c r="ZC59" s="6"/>
      <c r="ZD59" s="6"/>
      <c r="ZE59" s="6"/>
      <c r="ZF59" s="6"/>
      <c r="ZG59" s="6"/>
      <c r="ZH59" s="6"/>
      <c r="ZI59" s="6"/>
      <c r="ZJ59" s="6"/>
      <c r="ZK59" s="6"/>
      <c r="ZL59" s="6"/>
      <c r="ZM59" s="6"/>
      <c r="ZN59" s="6"/>
      <c r="ZO59" s="6"/>
      <c r="ZP59" s="6"/>
      <c r="ZQ59" s="6"/>
      <c r="ZR59" s="6"/>
      <c r="ZS59" s="6"/>
      <c r="ZT59" s="6"/>
      <c r="ZU59" s="6"/>
      <c r="ZV59" s="6"/>
      <c r="ZW59" s="6"/>
      <c r="ZX59" s="6"/>
      <c r="ZY59" s="6"/>
      <c r="ZZ59" s="6"/>
      <c r="AAA59" s="6"/>
      <c r="AAB59" s="6"/>
      <c r="AAC59" s="6"/>
      <c r="AAD59" s="6"/>
      <c r="AAE59" s="6"/>
      <c r="AAF59" s="6"/>
      <c r="AAG59" s="6"/>
      <c r="AAH59" s="6"/>
      <c r="AAI59" s="6"/>
      <c r="AAJ59" s="6"/>
      <c r="AAK59" s="6"/>
      <c r="AAL59" s="6"/>
      <c r="AAM59" s="6"/>
      <c r="AAN59" s="6"/>
      <c r="AAO59" s="6"/>
      <c r="AAP59" s="6"/>
      <c r="AAQ59" s="6"/>
      <c r="AAR59" s="6"/>
      <c r="AAS59" s="6"/>
      <c r="AAT59" s="6"/>
      <c r="AAU59" s="6"/>
      <c r="AAV59" s="6"/>
      <c r="AAW59" s="6"/>
      <c r="AAX59" s="6"/>
      <c r="AAY59" s="6"/>
      <c r="AAZ59" s="6"/>
      <c r="ABA59" s="6"/>
      <c r="ABB59" s="6"/>
      <c r="ABC59" s="6"/>
      <c r="ABD59" s="6"/>
      <c r="ABE59" s="6"/>
      <c r="ABF59" s="6"/>
      <c r="ABG59" s="6"/>
      <c r="ABH59" s="6"/>
      <c r="ABI59" s="6"/>
      <c r="ABJ59" s="6"/>
      <c r="ABK59" s="6"/>
      <c r="ABL59" s="6"/>
      <c r="ABM59" s="6"/>
      <c r="ABN59" s="6"/>
      <c r="ABO59" s="6"/>
      <c r="ABP59" s="6"/>
      <c r="ABQ59" s="6"/>
      <c r="ABR59" s="6"/>
      <c r="ABS59" s="6"/>
      <c r="ABT59" s="6"/>
      <c r="ABU59" s="6"/>
      <c r="ABV59" s="6"/>
      <c r="ABW59" s="6"/>
      <c r="ABX59" s="6"/>
      <c r="ABY59" s="6"/>
      <c r="ABZ59" s="6"/>
      <c r="ACA59" s="6"/>
      <c r="ACB59" s="6"/>
      <c r="ACC59" s="6"/>
      <c r="ACD59" s="6"/>
      <c r="ACE59" s="6"/>
      <c r="ACF59" s="6"/>
      <c r="ACG59" s="6"/>
      <c r="ACH59" s="6"/>
      <c r="ACI59" s="6"/>
      <c r="ACJ59" s="6"/>
      <c r="ACK59" s="6"/>
      <c r="ACL59" s="6"/>
      <c r="ACM59" s="6"/>
      <c r="ACN59" s="6"/>
      <c r="ACO59" s="6"/>
      <c r="ACP59" s="6"/>
      <c r="ACQ59" s="6"/>
      <c r="ACR59" s="6"/>
      <c r="ACS59" s="6"/>
      <c r="ACT59" s="6"/>
      <c r="ACU59" s="6"/>
      <c r="ACV59" s="6"/>
      <c r="ACW59" s="6"/>
      <c r="ACX59" s="6"/>
      <c r="ACY59" s="6"/>
      <c r="ACZ59" s="6"/>
      <c r="ADA59" s="6"/>
      <c r="ADB59" s="6"/>
      <c r="ADC59" s="6"/>
      <c r="ADD59" s="6"/>
      <c r="ADE59" s="6"/>
      <c r="ADF59" s="6"/>
      <c r="ADG59" s="6"/>
      <c r="ADH59" s="6"/>
      <c r="ADI59" s="6"/>
      <c r="ADJ59" s="6"/>
      <c r="ADK59" s="6"/>
      <c r="ADL59" s="6"/>
      <c r="ADM59" s="6"/>
      <c r="ADN59" s="6"/>
      <c r="ADO59" s="6"/>
      <c r="ADP59" s="6"/>
      <c r="ADQ59" s="6"/>
      <c r="ADR59" s="6"/>
      <c r="ADS59" s="6"/>
      <c r="ADT59" s="6"/>
      <c r="ADU59" s="6"/>
      <c r="ADV59" s="6"/>
      <c r="ADW59" s="6"/>
      <c r="ADX59" s="6"/>
      <c r="ADY59" s="6"/>
      <c r="ADZ59" s="6"/>
      <c r="AEA59" s="6"/>
      <c r="AEB59" s="6"/>
      <c r="AEC59" s="6"/>
      <c r="AED59" s="6"/>
      <c r="AEE59" s="6"/>
      <c r="AEF59" s="6"/>
      <c r="AEG59" s="6"/>
      <c r="AEH59" s="6"/>
      <c r="AEI59" s="6"/>
      <c r="AEJ59" s="6"/>
      <c r="AEK59" s="6"/>
      <c r="AEL59" s="6"/>
      <c r="AEM59" s="6"/>
      <c r="AEN59" s="6"/>
      <c r="AEO59" s="6"/>
      <c r="AEP59" s="6"/>
      <c r="AEQ59" s="6"/>
      <c r="AER59" s="6"/>
      <c r="AES59" s="6"/>
      <c r="AET59" s="6"/>
      <c r="AEU59" s="6"/>
      <c r="AEV59" s="6"/>
      <c r="AEW59" s="6"/>
      <c r="AEX59" s="6"/>
      <c r="AEY59" s="6"/>
      <c r="AEZ59" s="6"/>
      <c r="AFA59" s="6"/>
      <c r="AFB59" s="6"/>
      <c r="AFC59" s="6"/>
      <c r="AFD59" s="6"/>
      <c r="AFE59" s="6"/>
      <c r="AFF59" s="6"/>
      <c r="AFG59" s="6"/>
      <c r="AFH59" s="6"/>
      <c r="AFI59" s="6"/>
      <c r="AFJ59" s="6"/>
      <c r="AFK59" s="6"/>
      <c r="AFL59" s="6"/>
      <c r="AFM59" s="6"/>
      <c r="AFN59" s="6"/>
      <c r="AFO59" s="6"/>
      <c r="AFP59" s="6"/>
      <c r="AFQ59" s="6"/>
      <c r="AFR59" s="6"/>
      <c r="AFS59" s="6"/>
      <c r="AFT59" s="6"/>
      <c r="AFU59" s="6"/>
      <c r="AFV59" s="6"/>
      <c r="AFW59" s="6"/>
      <c r="AFX59" s="6"/>
      <c r="AFY59" s="6"/>
      <c r="AFZ59" s="6"/>
      <c r="AGA59" s="6"/>
      <c r="AGB59" s="6"/>
      <c r="AGC59" s="6"/>
      <c r="AGD59" s="6"/>
      <c r="AGE59" s="6"/>
      <c r="AGF59" s="6"/>
      <c r="AGG59" s="6"/>
      <c r="AGH59" s="6"/>
      <c r="AGI59" s="6"/>
      <c r="AGJ59" s="6"/>
      <c r="AGK59" s="6"/>
      <c r="AGL59" s="6"/>
      <c r="AGM59" s="6"/>
      <c r="AGN59" s="6"/>
      <c r="AGO59" s="6"/>
      <c r="AGP59" s="6"/>
      <c r="AGQ59" s="6"/>
      <c r="AGR59" s="6"/>
      <c r="AGS59" s="6"/>
      <c r="AGT59" s="6"/>
      <c r="AGU59" s="6"/>
      <c r="AGV59" s="6"/>
      <c r="AGW59" s="6"/>
      <c r="AGX59" s="6"/>
      <c r="AGY59" s="6"/>
      <c r="AGZ59" s="6"/>
      <c r="AHA59" s="6"/>
      <c r="AHB59" s="6"/>
      <c r="AHC59" s="6"/>
      <c r="AHD59" s="6"/>
      <c r="AHE59" s="6"/>
      <c r="AHF59" s="6"/>
      <c r="AHG59" s="6"/>
      <c r="AHH59" s="6"/>
      <c r="AHI59" s="6"/>
      <c r="AHJ59" s="6"/>
      <c r="AHK59" s="6"/>
      <c r="AHL59" s="6"/>
      <c r="AHM59" s="6"/>
      <c r="AHN59" s="6"/>
      <c r="AHO59" s="6"/>
      <c r="AHP59" s="6"/>
      <c r="AHQ59" s="6"/>
      <c r="AHR59" s="6"/>
      <c r="AHS59" s="6"/>
      <c r="AHT59" s="6"/>
      <c r="AHU59" s="6"/>
      <c r="AHV59" s="6"/>
      <c r="AHW59" s="6"/>
      <c r="AHX59" s="6"/>
      <c r="AHY59" s="6"/>
      <c r="AHZ59" s="6"/>
      <c r="AIA59" s="6"/>
      <c r="AIB59" s="6"/>
      <c r="AIC59" s="6"/>
      <c r="AID59" s="6"/>
      <c r="AIE59" s="6"/>
      <c r="AIF59" s="6"/>
      <c r="AIG59" s="6"/>
      <c r="AIH59" s="6"/>
      <c r="AII59" s="6"/>
      <c r="AIJ59" s="6"/>
      <c r="AIK59" s="6"/>
      <c r="AIL59" s="6"/>
      <c r="AIM59" s="6"/>
      <c r="AIN59" s="6"/>
      <c r="AIO59" s="6"/>
      <c r="AIP59" s="6"/>
      <c r="AIQ59" s="6"/>
      <c r="AIR59" s="6"/>
      <c r="AIS59" s="6"/>
      <c r="AIT59" s="6"/>
      <c r="AIU59" s="6"/>
      <c r="AIV59" s="6"/>
      <c r="AIW59" s="6"/>
      <c r="AIX59" s="6"/>
      <c r="AIY59" s="6"/>
      <c r="AIZ59" s="6"/>
      <c r="AJA59" s="6"/>
      <c r="AJB59" s="6"/>
      <c r="AJC59" s="6"/>
      <c r="AJD59" s="6"/>
      <c r="AJE59" s="6"/>
      <c r="AJF59" s="6"/>
      <c r="AJG59" s="6"/>
      <c r="AJH59" s="6"/>
      <c r="AJI59" s="6"/>
      <c r="AJJ59" s="6"/>
      <c r="AJK59" s="6"/>
      <c r="AJL59" s="6"/>
      <c r="AJM59" s="6"/>
      <c r="AJN59" s="6"/>
      <c r="AJO59" s="6"/>
      <c r="AJP59" s="6"/>
      <c r="AJQ59" s="6"/>
      <c r="AJR59" s="6"/>
      <c r="AJS59" s="6"/>
      <c r="AJT59" s="6"/>
      <c r="AJU59" s="6"/>
      <c r="AJV59" s="6"/>
      <c r="AJW59" s="6"/>
      <c r="AJX59" s="6"/>
      <c r="AJY59" s="6"/>
      <c r="AJZ59" s="6"/>
      <c r="AKA59" s="6"/>
      <c r="AKB59" s="6"/>
      <c r="AKC59" s="6"/>
      <c r="AKD59" s="6"/>
      <c r="AKE59" s="6"/>
      <c r="AKF59" s="6"/>
      <c r="AKG59" s="6"/>
      <c r="AKH59" s="6"/>
      <c r="AKI59" s="6"/>
      <c r="AKJ59" s="6"/>
      <c r="AKK59" s="6"/>
      <c r="AKL59" s="6"/>
      <c r="AKM59" s="6"/>
      <c r="AKN59" s="6"/>
      <c r="AKO59" s="6"/>
      <c r="AKP59" s="6"/>
      <c r="AKQ59" s="6"/>
      <c r="AKR59" s="6"/>
      <c r="AKS59" s="6"/>
      <c r="AKT59" s="6"/>
      <c r="AKU59" s="6"/>
      <c r="AKV59" s="6"/>
      <c r="AKW59" s="6"/>
      <c r="AKX59" s="6"/>
      <c r="AKY59" s="6"/>
      <c r="AKZ59" s="6"/>
      <c r="ALA59" s="6"/>
      <c r="ALB59" s="6"/>
      <c r="ALC59" s="6"/>
      <c r="ALD59" s="6"/>
      <c r="ALE59" s="6"/>
      <c r="ALF59" s="6"/>
      <c r="ALG59" s="6"/>
      <c r="ALH59" s="6"/>
      <c r="ALI59" s="6"/>
      <c r="ALJ59" s="6"/>
      <c r="ALK59" s="6"/>
      <c r="ALL59" s="6"/>
      <c r="ALM59" s="6"/>
      <c r="ALN59" s="6"/>
      <c r="ALO59" s="6"/>
      <c r="ALP59" s="6"/>
      <c r="ALQ59" s="6"/>
      <c r="ALR59" s="6"/>
      <c r="ALS59" s="6"/>
      <c r="ALT59" s="6"/>
      <c r="ALU59" s="6"/>
      <c r="ALV59" s="6"/>
      <c r="ALW59" s="6"/>
      <c r="ALX59" s="6"/>
      <c r="ALY59" s="6"/>
      <c r="ALZ59" s="6"/>
      <c r="AMA59" s="6"/>
      <c r="AMB59" s="6"/>
      <c r="AMC59" s="6"/>
      <c r="AMD59" s="6"/>
      <c r="AME59" s="6"/>
    </row>
    <row r="60" spans="1:1019" x14ac:dyDescent="0.25">
      <c r="A60" s="6">
        <v>1</v>
      </c>
      <c r="B60" s="6" t="s">
        <v>1604</v>
      </c>
      <c r="C60" s="6" t="s">
        <v>1605</v>
      </c>
      <c r="D60" s="6" t="s">
        <v>1257</v>
      </c>
      <c r="E60" s="6">
        <v>1984</v>
      </c>
      <c r="F60" s="6"/>
      <c r="G60" s="6" t="s">
        <v>605</v>
      </c>
      <c r="H60" s="3" t="s">
        <v>435</v>
      </c>
      <c r="I60" s="6">
        <v>1</v>
      </c>
      <c r="J60" s="29" t="str">
        <f>VLOOKUP(H60,AddInfo!$A:$H,5,FALSE)</f>
        <v>1_clear</v>
      </c>
      <c r="K60" s="30"/>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c r="JB60" s="6"/>
      <c r="JC60" s="6"/>
      <c r="JD60" s="6"/>
      <c r="JE60" s="6"/>
      <c r="JF60" s="6"/>
      <c r="JG60" s="6"/>
      <c r="JH60" s="6"/>
      <c r="JI60" s="6"/>
      <c r="JJ60" s="6"/>
      <c r="JK60" s="6"/>
      <c r="JL60" s="6"/>
      <c r="JM60" s="6"/>
      <c r="JN60" s="6"/>
      <c r="JO60" s="6"/>
      <c r="JP60" s="6"/>
      <c r="JQ60" s="6"/>
      <c r="JR60" s="6"/>
      <c r="JS60" s="6"/>
      <c r="JT60" s="6"/>
      <c r="JU60" s="6"/>
      <c r="JV60" s="6"/>
      <c r="JW60" s="6"/>
      <c r="JX60" s="6"/>
      <c r="JY60" s="6"/>
      <c r="JZ60" s="6"/>
      <c r="KA60" s="6"/>
      <c r="KB60" s="6"/>
      <c r="KC60" s="6"/>
      <c r="KD60" s="6"/>
      <c r="KE60" s="6"/>
      <c r="KF60" s="6"/>
      <c r="KG60" s="6"/>
      <c r="KH60" s="6"/>
      <c r="KI60" s="6"/>
      <c r="KJ60" s="6"/>
      <c r="KK60" s="6"/>
      <c r="KL60" s="6"/>
      <c r="KM60" s="6"/>
      <c r="KN60" s="6"/>
      <c r="KO60" s="6"/>
      <c r="KP60" s="6"/>
      <c r="KQ60" s="6"/>
      <c r="KR60" s="6"/>
      <c r="KS60" s="6"/>
      <c r="KT60" s="6"/>
      <c r="KU60" s="6"/>
      <c r="KV60" s="6"/>
      <c r="KW60" s="6"/>
      <c r="KX60" s="6"/>
      <c r="KY60" s="6"/>
      <c r="KZ60" s="6"/>
      <c r="LA60" s="6"/>
      <c r="LB60" s="6"/>
      <c r="LC60" s="6"/>
      <c r="LD60" s="6"/>
      <c r="LE60" s="6"/>
      <c r="LF60" s="6"/>
      <c r="LG60" s="6"/>
      <c r="LH60" s="6"/>
      <c r="LI60" s="6"/>
      <c r="LJ60" s="6"/>
      <c r="LK60" s="6"/>
      <c r="LL60" s="6"/>
      <c r="LM60" s="6"/>
      <c r="LN60" s="6"/>
      <c r="LO60" s="6"/>
      <c r="LP60" s="6"/>
      <c r="LQ60" s="6"/>
      <c r="LR60" s="6"/>
      <c r="LS60" s="6"/>
      <c r="LT60" s="6"/>
      <c r="LU60" s="6"/>
      <c r="LV60" s="6"/>
      <c r="LW60" s="6"/>
      <c r="LX60" s="6"/>
      <c r="LY60" s="6"/>
      <c r="LZ60" s="6"/>
      <c r="MA60" s="6"/>
      <c r="MB60" s="6"/>
      <c r="MC60" s="6"/>
      <c r="MD60" s="6"/>
      <c r="ME60" s="6"/>
      <c r="MF60" s="6"/>
      <c r="MG60" s="6"/>
      <c r="MH60" s="6"/>
      <c r="MI60" s="6"/>
      <c r="MJ60" s="6"/>
      <c r="MK60" s="6"/>
      <c r="ML60" s="6"/>
      <c r="MM60" s="6"/>
      <c r="MN60" s="6"/>
      <c r="MO60" s="6"/>
      <c r="MP60" s="6"/>
      <c r="MQ60" s="6"/>
      <c r="MR60" s="6"/>
      <c r="MS60" s="6"/>
      <c r="MT60" s="6"/>
      <c r="MU60" s="6"/>
      <c r="MV60" s="6"/>
      <c r="MW60" s="6"/>
      <c r="MX60" s="6"/>
      <c r="MY60" s="6"/>
      <c r="MZ60" s="6"/>
      <c r="NA60" s="6"/>
      <c r="NB60" s="6"/>
      <c r="NC60" s="6"/>
      <c r="ND60" s="6"/>
      <c r="NE60" s="6"/>
      <c r="NF60" s="6"/>
      <c r="NG60" s="6"/>
      <c r="NH60" s="6"/>
      <c r="NI60" s="6"/>
      <c r="NJ60" s="6"/>
      <c r="NK60" s="6"/>
      <c r="NL60" s="6"/>
      <c r="NM60" s="6"/>
      <c r="NN60" s="6"/>
      <c r="NO60" s="6"/>
      <c r="NP60" s="6"/>
      <c r="NQ60" s="6"/>
      <c r="NR60" s="6"/>
      <c r="NS60" s="6"/>
      <c r="NT60" s="6"/>
      <c r="NU60" s="6"/>
      <c r="NV60" s="6"/>
      <c r="NW60" s="6"/>
      <c r="NX60" s="6"/>
      <c r="NY60" s="6"/>
      <c r="NZ60" s="6"/>
      <c r="OA60" s="6"/>
      <c r="OB60" s="6"/>
      <c r="OC60" s="6"/>
      <c r="OD60" s="6"/>
      <c r="OE60" s="6"/>
      <c r="OF60" s="6"/>
      <c r="OG60" s="6"/>
      <c r="OH60" s="6"/>
      <c r="OI60" s="6"/>
      <c r="OJ60" s="6"/>
      <c r="OK60" s="6"/>
      <c r="OL60" s="6"/>
      <c r="OM60" s="6"/>
      <c r="ON60" s="6"/>
      <c r="OO60" s="6"/>
      <c r="OP60" s="6"/>
      <c r="OQ60" s="6"/>
      <c r="OR60" s="6"/>
      <c r="OS60" s="6"/>
      <c r="OT60" s="6"/>
      <c r="OU60" s="6"/>
      <c r="OV60" s="6"/>
      <c r="OW60" s="6"/>
      <c r="OX60" s="6"/>
      <c r="OY60" s="6"/>
      <c r="OZ60" s="6"/>
      <c r="PA60" s="6"/>
      <c r="PB60" s="6"/>
      <c r="PC60" s="6"/>
      <c r="PD60" s="6"/>
      <c r="PE60" s="6"/>
      <c r="PF60" s="6"/>
      <c r="PG60" s="6"/>
      <c r="PH60" s="6"/>
      <c r="PI60" s="6"/>
      <c r="PJ60" s="6"/>
      <c r="PK60" s="6"/>
      <c r="PL60" s="6"/>
      <c r="PM60" s="6"/>
      <c r="PN60" s="6"/>
      <c r="PO60" s="6"/>
      <c r="PP60" s="6"/>
      <c r="PQ60" s="6"/>
      <c r="PR60" s="6"/>
      <c r="PS60" s="6"/>
      <c r="PT60" s="6"/>
      <c r="PU60" s="6"/>
      <c r="PV60" s="6"/>
      <c r="PW60" s="6"/>
      <c r="PX60" s="6"/>
      <c r="PY60" s="6"/>
      <c r="PZ60" s="6"/>
      <c r="QA60" s="6"/>
      <c r="QB60" s="6"/>
      <c r="QC60" s="6"/>
      <c r="QD60" s="6"/>
      <c r="QE60" s="6"/>
      <c r="QF60" s="6"/>
      <c r="QG60" s="6"/>
      <c r="QH60" s="6"/>
      <c r="QI60" s="6"/>
      <c r="QJ60" s="6"/>
      <c r="QK60" s="6"/>
      <c r="QL60" s="6"/>
      <c r="QM60" s="6"/>
      <c r="QN60" s="6"/>
      <c r="QO60" s="6"/>
      <c r="QP60" s="6"/>
      <c r="QQ60" s="6"/>
      <c r="QR60" s="6"/>
      <c r="QS60" s="6"/>
      <c r="QT60" s="6"/>
      <c r="QU60" s="6"/>
      <c r="QV60" s="6"/>
      <c r="QW60" s="6"/>
      <c r="QX60" s="6"/>
      <c r="QY60" s="6"/>
      <c r="QZ60" s="6"/>
      <c r="RA60" s="6"/>
      <c r="RB60" s="6"/>
      <c r="RC60" s="6"/>
      <c r="RD60" s="6"/>
      <c r="RE60" s="6"/>
      <c r="RF60" s="6"/>
      <c r="RG60" s="6"/>
      <c r="RH60" s="6"/>
      <c r="RI60" s="6"/>
      <c r="RJ60" s="6"/>
      <c r="RK60" s="6"/>
      <c r="RL60" s="6"/>
      <c r="RM60" s="6"/>
      <c r="RN60" s="6"/>
      <c r="RO60" s="6"/>
      <c r="RP60" s="6"/>
      <c r="RQ60" s="6"/>
      <c r="RR60" s="6"/>
      <c r="RS60" s="6"/>
      <c r="RT60" s="6"/>
      <c r="RU60" s="6"/>
      <c r="RV60" s="6"/>
      <c r="RW60" s="6"/>
      <c r="RX60" s="6"/>
      <c r="RY60" s="6"/>
      <c r="RZ60" s="6"/>
      <c r="SA60" s="6"/>
      <c r="SB60" s="6"/>
      <c r="SC60" s="6"/>
      <c r="SD60" s="6"/>
      <c r="SE60" s="6"/>
      <c r="SF60" s="6"/>
      <c r="SG60" s="6"/>
      <c r="SH60" s="6"/>
      <c r="SI60" s="6"/>
      <c r="SJ60" s="6"/>
      <c r="SK60" s="6"/>
      <c r="SL60" s="6"/>
      <c r="SM60" s="6"/>
      <c r="SN60" s="6"/>
      <c r="SO60" s="6"/>
      <c r="SP60" s="6"/>
      <c r="SQ60" s="6"/>
      <c r="SR60" s="6"/>
      <c r="SS60" s="6"/>
      <c r="ST60" s="6"/>
      <c r="SU60" s="6"/>
      <c r="SV60" s="6"/>
      <c r="SW60" s="6"/>
      <c r="SX60" s="6"/>
      <c r="SY60" s="6"/>
      <c r="SZ60" s="6"/>
      <c r="TA60" s="6"/>
      <c r="TB60" s="6"/>
      <c r="TC60" s="6"/>
      <c r="TD60" s="6"/>
      <c r="TE60" s="6"/>
      <c r="TF60" s="6"/>
      <c r="TG60" s="6"/>
      <c r="TH60" s="6"/>
      <c r="TI60" s="6"/>
      <c r="TJ60" s="6"/>
      <c r="TK60" s="6"/>
      <c r="TL60" s="6"/>
      <c r="TM60" s="6"/>
      <c r="TN60" s="6"/>
      <c r="TO60" s="6"/>
      <c r="TP60" s="6"/>
      <c r="TQ60" s="6"/>
      <c r="TR60" s="6"/>
      <c r="TS60" s="6"/>
      <c r="TT60" s="6"/>
      <c r="TU60" s="6"/>
      <c r="TV60" s="6"/>
      <c r="TW60" s="6"/>
      <c r="TX60" s="6"/>
      <c r="TY60" s="6"/>
      <c r="TZ60" s="6"/>
      <c r="UA60" s="6"/>
      <c r="UB60" s="6"/>
      <c r="UC60" s="6"/>
      <c r="UD60" s="6"/>
      <c r="UE60" s="6"/>
      <c r="UF60" s="6"/>
      <c r="UG60" s="6"/>
      <c r="UH60" s="6"/>
      <c r="UI60" s="6"/>
      <c r="UJ60" s="6"/>
      <c r="UK60" s="6"/>
      <c r="UL60" s="6"/>
      <c r="UM60" s="6"/>
      <c r="UN60" s="6"/>
      <c r="UO60" s="6"/>
      <c r="UP60" s="6"/>
      <c r="UQ60" s="6"/>
      <c r="UR60" s="6"/>
      <c r="US60" s="6"/>
      <c r="UT60" s="6"/>
      <c r="UU60" s="6"/>
      <c r="UV60" s="6"/>
      <c r="UW60" s="6"/>
      <c r="UX60" s="6"/>
      <c r="UY60" s="6"/>
      <c r="UZ60" s="6"/>
      <c r="VA60" s="6"/>
      <c r="VB60" s="6"/>
      <c r="VC60" s="6"/>
      <c r="VD60" s="6"/>
      <c r="VE60" s="6"/>
      <c r="VF60" s="6"/>
      <c r="VG60" s="6"/>
      <c r="VH60" s="6"/>
      <c r="VI60" s="6"/>
      <c r="VJ60" s="6"/>
      <c r="VK60" s="6"/>
      <c r="VL60" s="6"/>
      <c r="VM60" s="6"/>
      <c r="VN60" s="6"/>
      <c r="VO60" s="6"/>
      <c r="VP60" s="6"/>
      <c r="VQ60" s="6"/>
      <c r="VR60" s="6"/>
      <c r="VS60" s="6"/>
      <c r="VT60" s="6"/>
      <c r="VU60" s="6"/>
      <c r="VV60" s="6"/>
      <c r="VW60" s="6"/>
      <c r="VX60" s="6"/>
      <c r="VY60" s="6"/>
      <c r="VZ60" s="6"/>
      <c r="WA60" s="6"/>
      <c r="WB60" s="6"/>
      <c r="WC60" s="6"/>
      <c r="WD60" s="6"/>
      <c r="WE60" s="6"/>
      <c r="WF60" s="6"/>
      <c r="WG60" s="6"/>
      <c r="WH60" s="6"/>
      <c r="WI60" s="6"/>
      <c r="WJ60" s="6"/>
      <c r="WK60" s="6"/>
      <c r="WL60" s="6"/>
      <c r="WM60" s="6"/>
      <c r="WN60" s="6"/>
      <c r="WO60" s="6"/>
      <c r="WP60" s="6"/>
      <c r="WQ60" s="6"/>
      <c r="WR60" s="6"/>
      <c r="WS60" s="6"/>
      <c r="WT60" s="6"/>
      <c r="WU60" s="6"/>
      <c r="WV60" s="6"/>
      <c r="WW60" s="6"/>
      <c r="WX60" s="6"/>
      <c r="WY60" s="6"/>
      <c r="WZ60" s="6"/>
      <c r="XA60" s="6"/>
      <c r="XB60" s="6"/>
      <c r="XC60" s="6"/>
      <c r="XD60" s="6"/>
      <c r="XE60" s="6"/>
      <c r="XF60" s="6"/>
      <c r="XG60" s="6"/>
      <c r="XH60" s="6"/>
      <c r="XI60" s="6"/>
      <c r="XJ60" s="6"/>
      <c r="XK60" s="6"/>
      <c r="XL60" s="6"/>
      <c r="XM60" s="6"/>
      <c r="XN60" s="6"/>
      <c r="XO60" s="6"/>
      <c r="XP60" s="6"/>
      <c r="XQ60" s="6"/>
      <c r="XR60" s="6"/>
      <c r="XS60" s="6"/>
      <c r="XT60" s="6"/>
      <c r="XU60" s="6"/>
      <c r="XV60" s="6"/>
      <c r="XW60" s="6"/>
      <c r="XX60" s="6"/>
      <c r="XY60" s="6"/>
      <c r="XZ60" s="6"/>
      <c r="YA60" s="6"/>
      <c r="YB60" s="6"/>
      <c r="YC60" s="6"/>
      <c r="YD60" s="6"/>
      <c r="YE60" s="6"/>
      <c r="YF60" s="6"/>
      <c r="YG60" s="6"/>
      <c r="YH60" s="6"/>
      <c r="YI60" s="6"/>
      <c r="YJ60" s="6"/>
      <c r="YK60" s="6"/>
      <c r="YL60" s="6"/>
      <c r="YM60" s="6"/>
      <c r="YN60" s="6"/>
      <c r="YO60" s="6"/>
      <c r="YP60" s="6"/>
      <c r="YQ60" s="6"/>
      <c r="YR60" s="6"/>
      <c r="YS60" s="6"/>
      <c r="YT60" s="6"/>
      <c r="YU60" s="6"/>
      <c r="YV60" s="6"/>
      <c r="YW60" s="6"/>
      <c r="YX60" s="6"/>
      <c r="YY60" s="6"/>
      <c r="YZ60" s="6"/>
      <c r="ZA60" s="6"/>
      <c r="ZB60" s="6"/>
      <c r="ZC60" s="6"/>
      <c r="ZD60" s="6"/>
      <c r="ZE60" s="6"/>
      <c r="ZF60" s="6"/>
      <c r="ZG60" s="6"/>
      <c r="ZH60" s="6"/>
      <c r="ZI60" s="6"/>
      <c r="ZJ60" s="6"/>
      <c r="ZK60" s="6"/>
      <c r="ZL60" s="6"/>
      <c r="ZM60" s="6"/>
      <c r="ZN60" s="6"/>
      <c r="ZO60" s="6"/>
      <c r="ZP60" s="6"/>
      <c r="ZQ60" s="6"/>
      <c r="ZR60" s="6"/>
      <c r="ZS60" s="6"/>
      <c r="ZT60" s="6"/>
      <c r="ZU60" s="6"/>
      <c r="ZV60" s="6"/>
      <c r="ZW60" s="6"/>
      <c r="ZX60" s="6"/>
      <c r="ZY60" s="6"/>
      <c r="ZZ60" s="6"/>
      <c r="AAA60" s="6"/>
      <c r="AAB60" s="6"/>
      <c r="AAC60" s="6"/>
      <c r="AAD60" s="6"/>
      <c r="AAE60" s="6"/>
      <c r="AAF60" s="6"/>
      <c r="AAG60" s="6"/>
      <c r="AAH60" s="6"/>
      <c r="AAI60" s="6"/>
      <c r="AAJ60" s="6"/>
      <c r="AAK60" s="6"/>
      <c r="AAL60" s="6"/>
      <c r="AAM60" s="6"/>
      <c r="AAN60" s="6"/>
      <c r="AAO60" s="6"/>
      <c r="AAP60" s="6"/>
      <c r="AAQ60" s="6"/>
      <c r="AAR60" s="6"/>
      <c r="AAS60" s="6"/>
      <c r="AAT60" s="6"/>
      <c r="AAU60" s="6"/>
      <c r="AAV60" s="6"/>
      <c r="AAW60" s="6"/>
      <c r="AAX60" s="6"/>
      <c r="AAY60" s="6"/>
      <c r="AAZ60" s="6"/>
      <c r="ABA60" s="6"/>
      <c r="ABB60" s="6"/>
      <c r="ABC60" s="6"/>
      <c r="ABD60" s="6"/>
      <c r="ABE60" s="6"/>
      <c r="ABF60" s="6"/>
      <c r="ABG60" s="6"/>
      <c r="ABH60" s="6"/>
      <c r="ABI60" s="6"/>
      <c r="ABJ60" s="6"/>
      <c r="ABK60" s="6"/>
      <c r="ABL60" s="6"/>
      <c r="ABM60" s="6"/>
      <c r="ABN60" s="6"/>
      <c r="ABO60" s="6"/>
      <c r="ABP60" s="6"/>
      <c r="ABQ60" s="6"/>
      <c r="ABR60" s="6"/>
      <c r="ABS60" s="6"/>
      <c r="ABT60" s="6"/>
      <c r="ABU60" s="6"/>
      <c r="ABV60" s="6"/>
      <c r="ABW60" s="6"/>
      <c r="ABX60" s="6"/>
      <c r="ABY60" s="6"/>
      <c r="ABZ60" s="6"/>
      <c r="ACA60" s="6"/>
      <c r="ACB60" s="6"/>
      <c r="ACC60" s="6"/>
      <c r="ACD60" s="6"/>
      <c r="ACE60" s="6"/>
      <c r="ACF60" s="6"/>
      <c r="ACG60" s="6"/>
      <c r="ACH60" s="6"/>
      <c r="ACI60" s="6"/>
      <c r="ACJ60" s="6"/>
      <c r="ACK60" s="6"/>
      <c r="ACL60" s="6"/>
      <c r="ACM60" s="6"/>
      <c r="ACN60" s="6"/>
      <c r="ACO60" s="6"/>
      <c r="ACP60" s="6"/>
      <c r="ACQ60" s="6"/>
      <c r="ACR60" s="6"/>
      <c r="ACS60" s="6"/>
      <c r="ACT60" s="6"/>
      <c r="ACU60" s="6"/>
      <c r="ACV60" s="6"/>
      <c r="ACW60" s="6"/>
      <c r="ACX60" s="6"/>
      <c r="ACY60" s="6"/>
      <c r="ACZ60" s="6"/>
      <c r="ADA60" s="6"/>
      <c r="ADB60" s="6"/>
      <c r="ADC60" s="6"/>
      <c r="ADD60" s="6"/>
      <c r="ADE60" s="6"/>
      <c r="ADF60" s="6"/>
      <c r="ADG60" s="6"/>
      <c r="ADH60" s="6"/>
      <c r="ADI60" s="6"/>
      <c r="ADJ60" s="6"/>
      <c r="ADK60" s="6"/>
      <c r="ADL60" s="6"/>
      <c r="ADM60" s="6"/>
      <c r="ADN60" s="6"/>
      <c r="ADO60" s="6"/>
      <c r="ADP60" s="6"/>
      <c r="ADQ60" s="6"/>
      <c r="ADR60" s="6"/>
      <c r="ADS60" s="6"/>
      <c r="ADT60" s="6"/>
      <c r="ADU60" s="6"/>
      <c r="ADV60" s="6"/>
      <c r="ADW60" s="6"/>
      <c r="ADX60" s="6"/>
      <c r="ADY60" s="6"/>
      <c r="ADZ60" s="6"/>
      <c r="AEA60" s="6"/>
      <c r="AEB60" s="6"/>
      <c r="AEC60" s="6"/>
      <c r="AED60" s="6"/>
      <c r="AEE60" s="6"/>
      <c r="AEF60" s="6"/>
      <c r="AEG60" s="6"/>
      <c r="AEH60" s="6"/>
      <c r="AEI60" s="6"/>
      <c r="AEJ60" s="6"/>
      <c r="AEK60" s="6"/>
      <c r="AEL60" s="6"/>
      <c r="AEM60" s="6"/>
      <c r="AEN60" s="6"/>
      <c r="AEO60" s="6"/>
      <c r="AEP60" s="6"/>
      <c r="AEQ60" s="6"/>
      <c r="AER60" s="6"/>
      <c r="AES60" s="6"/>
      <c r="AET60" s="6"/>
      <c r="AEU60" s="6"/>
      <c r="AEV60" s="6"/>
      <c r="AEW60" s="6"/>
      <c r="AEX60" s="6"/>
      <c r="AEY60" s="6"/>
      <c r="AEZ60" s="6"/>
      <c r="AFA60" s="6"/>
      <c r="AFB60" s="6"/>
      <c r="AFC60" s="6"/>
      <c r="AFD60" s="6"/>
      <c r="AFE60" s="6"/>
      <c r="AFF60" s="6"/>
      <c r="AFG60" s="6"/>
      <c r="AFH60" s="6"/>
      <c r="AFI60" s="6"/>
      <c r="AFJ60" s="6"/>
      <c r="AFK60" s="6"/>
      <c r="AFL60" s="6"/>
      <c r="AFM60" s="6"/>
      <c r="AFN60" s="6"/>
      <c r="AFO60" s="6"/>
      <c r="AFP60" s="6"/>
      <c r="AFQ60" s="6"/>
      <c r="AFR60" s="6"/>
      <c r="AFS60" s="6"/>
      <c r="AFT60" s="6"/>
      <c r="AFU60" s="6"/>
      <c r="AFV60" s="6"/>
      <c r="AFW60" s="6"/>
      <c r="AFX60" s="6"/>
      <c r="AFY60" s="6"/>
      <c r="AFZ60" s="6"/>
      <c r="AGA60" s="6"/>
      <c r="AGB60" s="6"/>
      <c r="AGC60" s="6"/>
      <c r="AGD60" s="6"/>
      <c r="AGE60" s="6"/>
      <c r="AGF60" s="6"/>
      <c r="AGG60" s="6"/>
      <c r="AGH60" s="6"/>
      <c r="AGI60" s="6"/>
      <c r="AGJ60" s="6"/>
      <c r="AGK60" s="6"/>
      <c r="AGL60" s="6"/>
      <c r="AGM60" s="6"/>
      <c r="AGN60" s="6"/>
      <c r="AGO60" s="6"/>
      <c r="AGP60" s="6"/>
      <c r="AGQ60" s="6"/>
      <c r="AGR60" s="6"/>
      <c r="AGS60" s="6"/>
      <c r="AGT60" s="6"/>
      <c r="AGU60" s="6"/>
      <c r="AGV60" s="6"/>
      <c r="AGW60" s="6"/>
      <c r="AGX60" s="6"/>
      <c r="AGY60" s="6"/>
      <c r="AGZ60" s="6"/>
      <c r="AHA60" s="6"/>
      <c r="AHB60" s="6"/>
      <c r="AHC60" s="6"/>
      <c r="AHD60" s="6"/>
      <c r="AHE60" s="6"/>
      <c r="AHF60" s="6"/>
      <c r="AHG60" s="6"/>
      <c r="AHH60" s="6"/>
      <c r="AHI60" s="6"/>
      <c r="AHJ60" s="6"/>
      <c r="AHK60" s="6"/>
      <c r="AHL60" s="6"/>
      <c r="AHM60" s="6"/>
      <c r="AHN60" s="6"/>
      <c r="AHO60" s="6"/>
      <c r="AHP60" s="6"/>
      <c r="AHQ60" s="6"/>
      <c r="AHR60" s="6"/>
      <c r="AHS60" s="6"/>
      <c r="AHT60" s="6"/>
      <c r="AHU60" s="6"/>
      <c r="AHV60" s="6"/>
      <c r="AHW60" s="6"/>
      <c r="AHX60" s="6"/>
      <c r="AHY60" s="6"/>
      <c r="AHZ60" s="6"/>
      <c r="AIA60" s="6"/>
      <c r="AIB60" s="6"/>
      <c r="AIC60" s="6"/>
      <c r="AID60" s="6"/>
      <c r="AIE60" s="6"/>
      <c r="AIF60" s="6"/>
      <c r="AIG60" s="6"/>
      <c r="AIH60" s="6"/>
      <c r="AII60" s="6"/>
      <c r="AIJ60" s="6"/>
      <c r="AIK60" s="6"/>
      <c r="AIL60" s="6"/>
      <c r="AIM60" s="6"/>
      <c r="AIN60" s="6"/>
      <c r="AIO60" s="6"/>
      <c r="AIP60" s="6"/>
      <c r="AIQ60" s="6"/>
      <c r="AIR60" s="6"/>
      <c r="AIS60" s="6"/>
      <c r="AIT60" s="6"/>
      <c r="AIU60" s="6"/>
      <c r="AIV60" s="6"/>
      <c r="AIW60" s="6"/>
      <c r="AIX60" s="6"/>
      <c r="AIY60" s="6"/>
      <c r="AIZ60" s="6"/>
      <c r="AJA60" s="6"/>
      <c r="AJB60" s="6"/>
      <c r="AJC60" s="6"/>
      <c r="AJD60" s="6"/>
      <c r="AJE60" s="6"/>
      <c r="AJF60" s="6"/>
      <c r="AJG60" s="6"/>
      <c r="AJH60" s="6"/>
      <c r="AJI60" s="6"/>
      <c r="AJJ60" s="6"/>
      <c r="AJK60" s="6"/>
      <c r="AJL60" s="6"/>
      <c r="AJM60" s="6"/>
      <c r="AJN60" s="6"/>
      <c r="AJO60" s="6"/>
      <c r="AJP60" s="6"/>
      <c r="AJQ60" s="6"/>
      <c r="AJR60" s="6"/>
      <c r="AJS60" s="6"/>
      <c r="AJT60" s="6"/>
      <c r="AJU60" s="6"/>
      <c r="AJV60" s="6"/>
      <c r="AJW60" s="6"/>
      <c r="AJX60" s="6"/>
      <c r="AJY60" s="6"/>
      <c r="AJZ60" s="6"/>
      <c r="AKA60" s="6"/>
      <c r="AKB60" s="6"/>
      <c r="AKC60" s="6"/>
      <c r="AKD60" s="6"/>
      <c r="AKE60" s="6"/>
      <c r="AKF60" s="6"/>
      <c r="AKG60" s="6"/>
      <c r="AKH60" s="6"/>
      <c r="AKI60" s="6"/>
      <c r="AKJ60" s="6"/>
      <c r="AKK60" s="6"/>
      <c r="AKL60" s="6"/>
      <c r="AKM60" s="6"/>
      <c r="AKN60" s="6"/>
      <c r="AKO60" s="6"/>
      <c r="AKP60" s="6"/>
      <c r="AKQ60" s="6"/>
      <c r="AKR60" s="6"/>
      <c r="AKS60" s="6"/>
      <c r="AKT60" s="6"/>
      <c r="AKU60" s="6"/>
      <c r="AKV60" s="6"/>
      <c r="AKW60" s="6"/>
      <c r="AKX60" s="6"/>
      <c r="AKY60" s="6"/>
      <c r="AKZ60" s="6"/>
      <c r="ALA60" s="6"/>
      <c r="ALB60" s="6"/>
      <c r="ALC60" s="6"/>
      <c r="ALD60" s="6"/>
      <c r="ALE60" s="6"/>
      <c r="ALF60" s="6"/>
      <c r="ALG60" s="6"/>
      <c r="ALH60" s="6"/>
      <c r="ALI60" s="6"/>
      <c r="ALJ60" s="6"/>
      <c r="ALK60" s="6"/>
      <c r="ALL60" s="6"/>
      <c r="ALM60" s="6"/>
      <c r="ALN60" s="6"/>
      <c r="ALO60" s="6"/>
      <c r="ALP60" s="6"/>
      <c r="ALQ60" s="6"/>
      <c r="ALR60" s="6"/>
      <c r="ALS60" s="6"/>
      <c r="ALT60" s="6"/>
      <c r="ALU60" s="6"/>
      <c r="ALV60" s="6"/>
      <c r="ALW60" s="6"/>
      <c r="ALX60" s="6"/>
      <c r="ALY60" s="6"/>
      <c r="ALZ60" s="6"/>
      <c r="AMA60" s="6"/>
      <c r="AMB60" s="6"/>
      <c r="AMC60" s="6"/>
      <c r="AMD60" s="6"/>
      <c r="AME60" s="6"/>
    </row>
    <row r="61" spans="1:1019" x14ac:dyDescent="0.25">
      <c r="A61" s="6">
        <v>2</v>
      </c>
      <c r="B61" s="6" t="s">
        <v>1606</v>
      </c>
      <c r="C61" s="6" t="s">
        <v>437</v>
      </c>
      <c r="D61" s="29" t="s">
        <v>1257</v>
      </c>
      <c r="E61" s="6">
        <v>1984</v>
      </c>
      <c r="F61" s="6"/>
      <c r="G61" s="6" t="s">
        <v>605</v>
      </c>
      <c r="H61" s="3" t="s">
        <v>435</v>
      </c>
      <c r="I61" s="6">
        <v>6</v>
      </c>
      <c r="J61" s="29" t="str">
        <f>VLOOKUP(H61,AddInfo!$A:$H,5,FALSE)</f>
        <v>1_clear</v>
      </c>
      <c r="K61" s="30"/>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6"/>
      <c r="JQ61" s="6"/>
      <c r="JR61" s="6"/>
      <c r="JS61" s="6"/>
      <c r="JT61" s="6"/>
      <c r="JU61" s="6"/>
      <c r="JV61" s="6"/>
      <c r="JW61" s="6"/>
      <c r="JX61" s="6"/>
      <c r="JY61" s="6"/>
      <c r="JZ61" s="6"/>
      <c r="KA61" s="6"/>
      <c r="KB61" s="6"/>
      <c r="KC61" s="6"/>
      <c r="KD61" s="6"/>
      <c r="KE61" s="6"/>
      <c r="KF61" s="6"/>
      <c r="KG61" s="6"/>
      <c r="KH61" s="6"/>
      <c r="KI61" s="6"/>
      <c r="KJ61" s="6"/>
      <c r="KK61" s="6"/>
      <c r="KL61" s="6"/>
      <c r="KM61" s="6"/>
      <c r="KN61" s="6"/>
      <c r="KO61" s="6"/>
      <c r="KP61" s="6"/>
      <c r="KQ61" s="6"/>
      <c r="KR61" s="6"/>
      <c r="KS61" s="6"/>
      <c r="KT61" s="6"/>
      <c r="KU61" s="6"/>
      <c r="KV61" s="6"/>
      <c r="KW61" s="6"/>
      <c r="KX61" s="6"/>
      <c r="KY61" s="6"/>
      <c r="KZ61" s="6"/>
      <c r="LA61" s="6"/>
      <c r="LB61" s="6"/>
      <c r="LC61" s="6"/>
      <c r="LD61" s="6"/>
      <c r="LE61" s="6"/>
      <c r="LF61" s="6"/>
      <c r="LG61" s="6"/>
      <c r="LH61" s="6"/>
      <c r="LI61" s="6"/>
      <c r="LJ61" s="6"/>
      <c r="LK61" s="6"/>
      <c r="LL61" s="6"/>
      <c r="LM61" s="6"/>
      <c r="LN61" s="6"/>
      <c r="LO61" s="6"/>
      <c r="LP61" s="6"/>
      <c r="LQ61" s="6"/>
      <c r="LR61" s="6"/>
      <c r="LS61" s="6"/>
      <c r="LT61" s="6"/>
      <c r="LU61" s="6"/>
      <c r="LV61" s="6"/>
      <c r="LW61" s="6"/>
      <c r="LX61" s="6"/>
      <c r="LY61" s="6"/>
      <c r="LZ61" s="6"/>
      <c r="MA61" s="6"/>
      <c r="MB61" s="6"/>
      <c r="MC61" s="6"/>
      <c r="MD61" s="6"/>
      <c r="ME61" s="6"/>
      <c r="MF61" s="6"/>
      <c r="MG61" s="6"/>
      <c r="MH61" s="6"/>
      <c r="MI61" s="6"/>
      <c r="MJ61" s="6"/>
      <c r="MK61" s="6"/>
      <c r="ML61" s="6"/>
      <c r="MM61" s="6"/>
      <c r="MN61" s="6"/>
      <c r="MO61" s="6"/>
      <c r="MP61" s="6"/>
      <c r="MQ61" s="6"/>
      <c r="MR61" s="6"/>
      <c r="MS61" s="6"/>
      <c r="MT61" s="6"/>
      <c r="MU61" s="6"/>
      <c r="MV61" s="6"/>
      <c r="MW61" s="6"/>
      <c r="MX61" s="6"/>
      <c r="MY61" s="6"/>
      <c r="MZ61" s="6"/>
      <c r="NA61" s="6"/>
      <c r="NB61" s="6"/>
      <c r="NC61" s="6"/>
      <c r="ND61" s="6"/>
      <c r="NE61" s="6"/>
      <c r="NF61" s="6"/>
      <c r="NG61" s="6"/>
      <c r="NH61" s="6"/>
      <c r="NI61" s="6"/>
      <c r="NJ61" s="6"/>
      <c r="NK61" s="6"/>
      <c r="NL61" s="6"/>
      <c r="NM61" s="6"/>
      <c r="NN61" s="6"/>
      <c r="NO61" s="6"/>
      <c r="NP61" s="6"/>
      <c r="NQ61" s="6"/>
      <c r="NR61" s="6"/>
      <c r="NS61" s="6"/>
      <c r="NT61" s="6"/>
      <c r="NU61" s="6"/>
      <c r="NV61" s="6"/>
      <c r="NW61" s="6"/>
      <c r="NX61" s="6"/>
      <c r="NY61" s="6"/>
      <c r="NZ61" s="6"/>
      <c r="OA61" s="6"/>
      <c r="OB61" s="6"/>
      <c r="OC61" s="6"/>
      <c r="OD61" s="6"/>
      <c r="OE61" s="6"/>
      <c r="OF61" s="6"/>
      <c r="OG61" s="6"/>
      <c r="OH61" s="6"/>
      <c r="OI61" s="6"/>
      <c r="OJ61" s="6"/>
      <c r="OK61" s="6"/>
      <c r="OL61" s="6"/>
      <c r="OM61" s="6"/>
      <c r="ON61" s="6"/>
      <c r="OO61" s="6"/>
      <c r="OP61" s="6"/>
      <c r="OQ61" s="6"/>
      <c r="OR61" s="6"/>
      <c r="OS61" s="6"/>
      <c r="OT61" s="6"/>
      <c r="OU61" s="6"/>
      <c r="OV61" s="6"/>
      <c r="OW61" s="6"/>
      <c r="OX61" s="6"/>
      <c r="OY61" s="6"/>
      <c r="OZ61" s="6"/>
      <c r="PA61" s="6"/>
      <c r="PB61" s="6"/>
      <c r="PC61" s="6"/>
      <c r="PD61" s="6"/>
      <c r="PE61" s="6"/>
      <c r="PF61" s="6"/>
      <c r="PG61" s="6"/>
      <c r="PH61" s="6"/>
      <c r="PI61" s="6"/>
      <c r="PJ61" s="6"/>
      <c r="PK61" s="6"/>
      <c r="PL61" s="6"/>
      <c r="PM61" s="6"/>
      <c r="PN61" s="6"/>
      <c r="PO61" s="6"/>
      <c r="PP61" s="6"/>
      <c r="PQ61" s="6"/>
      <c r="PR61" s="6"/>
      <c r="PS61" s="6"/>
      <c r="PT61" s="6"/>
      <c r="PU61" s="6"/>
      <c r="PV61" s="6"/>
      <c r="PW61" s="6"/>
      <c r="PX61" s="6"/>
      <c r="PY61" s="6"/>
      <c r="PZ61" s="6"/>
      <c r="QA61" s="6"/>
      <c r="QB61" s="6"/>
      <c r="QC61" s="6"/>
      <c r="QD61" s="6"/>
      <c r="QE61" s="6"/>
      <c r="QF61" s="6"/>
      <c r="QG61" s="6"/>
      <c r="QH61" s="6"/>
      <c r="QI61" s="6"/>
      <c r="QJ61" s="6"/>
      <c r="QK61" s="6"/>
      <c r="QL61" s="6"/>
      <c r="QM61" s="6"/>
      <c r="QN61" s="6"/>
      <c r="QO61" s="6"/>
      <c r="QP61" s="6"/>
      <c r="QQ61" s="6"/>
      <c r="QR61" s="6"/>
      <c r="QS61" s="6"/>
      <c r="QT61" s="6"/>
      <c r="QU61" s="6"/>
      <c r="QV61" s="6"/>
      <c r="QW61" s="6"/>
      <c r="QX61" s="6"/>
      <c r="QY61" s="6"/>
      <c r="QZ61" s="6"/>
      <c r="RA61" s="6"/>
      <c r="RB61" s="6"/>
      <c r="RC61" s="6"/>
      <c r="RD61" s="6"/>
      <c r="RE61" s="6"/>
      <c r="RF61" s="6"/>
      <c r="RG61" s="6"/>
      <c r="RH61" s="6"/>
      <c r="RI61" s="6"/>
      <c r="RJ61" s="6"/>
      <c r="RK61" s="6"/>
      <c r="RL61" s="6"/>
      <c r="RM61" s="6"/>
      <c r="RN61" s="6"/>
      <c r="RO61" s="6"/>
      <c r="RP61" s="6"/>
      <c r="RQ61" s="6"/>
      <c r="RR61" s="6"/>
      <c r="RS61" s="6"/>
      <c r="RT61" s="6"/>
      <c r="RU61" s="6"/>
      <c r="RV61" s="6"/>
      <c r="RW61" s="6"/>
      <c r="RX61" s="6"/>
      <c r="RY61" s="6"/>
      <c r="RZ61" s="6"/>
      <c r="SA61" s="6"/>
      <c r="SB61" s="6"/>
      <c r="SC61" s="6"/>
      <c r="SD61" s="6"/>
      <c r="SE61" s="6"/>
      <c r="SF61" s="6"/>
      <c r="SG61" s="6"/>
      <c r="SH61" s="6"/>
      <c r="SI61" s="6"/>
      <c r="SJ61" s="6"/>
      <c r="SK61" s="6"/>
      <c r="SL61" s="6"/>
      <c r="SM61" s="6"/>
      <c r="SN61" s="6"/>
      <c r="SO61" s="6"/>
      <c r="SP61" s="6"/>
      <c r="SQ61" s="6"/>
      <c r="SR61" s="6"/>
      <c r="SS61" s="6"/>
      <c r="ST61" s="6"/>
      <c r="SU61" s="6"/>
      <c r="SV61" s="6"/>
      <c r="SW61" s="6"/>
      <c r="SX61" s="6"/>
      <c r="SY61" s="6"/>
      <c r="SZ61" s="6"/>
      <c r="TA61" s="6"/>
      <c r="TB61" s="6"/>
      <c r="TC61" s="6"/>
      <c r="TD61" s="6"/>
      <c r="TE61" s="6"/>
      <c r="TF61" s="6"/>
      <c r="TG61" s="6"/>
      <c r="TH61" s="6"/>
      <c r="TI61" s="6"/>
      <c r="TJ61" s="6"/>
      <c r="TK61" s="6"/>
      <c r="TL61" s="6"/>
      <c r="TM61" s="6"/>
      <c r="TN61" s="6"/>
      <c r="TO61" s="6"/>
      <c r="TP61" s="6"/>
      <c r="TQ61" s="6"/>
      <c r="TR61" s="6"/>
      <c r="TS61" s="6"/>
      <c r="TT61" s="6"/>
      <c r="TU61" s="6"/>
      <c r="TV61" s="6"/>
      <c r="TW61" s="6"/>
      <c r="TX61" s="6"/>
      <c r="TY61" s="6"/>
      <c r="TZ61" s="6"/>
      <c r="UA61" s="6"/>
      <c r="UB61" s="6"/>
      <c r="UC61" s="6"/>
      <c r="UD61" s="6"/>
      <c r="UE61" s="6"/>
      <c r="UF61" s="6"/>
      <c r="UG61" s="6"/>
      <c r="UH61" s="6"/>
      <c r="UI61" s="6"/>
      <c r="UJ61" s="6"/>
      <c r="UK61" s="6"/>
      <c r="UL61" s="6"/>
      <c r="UM61" s="6"/>
      <c r="UN61" s="6"/>
      <c r="UO61" s="6"/>
      <c r="UP61" s="6"/>
      <c r="UQ61" s="6"/>
      <c r="UR61" s="6"/>
      <c r="US61" s="6"/>
      <c r="UT61" s="6"/>
      <c r="UU61" s="6"/>
      <c r="UV61" s="6"/>
      <c r="UW61" s="6"/>
      <c r="UX61" s="6"/>
      <c r="UY61" s="6"/>
      <c r="UZ61" s="6"/>
      <c r="VA61" s="6"/>
      <c r="VB61" s="6"/>
      <c r="VC61" s="6"/>
      <c r="VD61" s="6"/>
      <c r="VE61" s="6"/>
      <c r="VF61" s="6"/>
      <c r="VG61" s="6"/>
      <c r="VH61" s="6"/>
      <c r="VI61" s="6"/>
      <c r="VJ61" s="6"/>
      <c r="VK61" s="6"/>
      <c r="VL61" s="6"/>
      <c r="VM61" s="6"/>
      <c r="VN61" s="6"/>
      <c r="VO61" s="6"/>
      <c r="VP61" s="6"/>
      <c r="VQ61" s="6"/>
      <c r="VR61" s="6"/>
      <c r="VS61" s="6"/>
      <c r="VT61" s="6"/>
      <c r="VU61" s="6"/>
      <c r="VV61" s="6"/>
      <c r="VW61" s="6"/>
      <c r="VX61" s="6"/>
      <c r="VY61" s="6"/>
      <c r="VZ61" s="6"/>
      <c r="WA61" s="6"/>
      <c r="WB61" s="6"/>
      <c r="WC61" s="6"/>
      <c r="WD61" s="6"/>
      <c r="WE61" s="6"/>
      <c r="WF61" s="6"/>
      <c r="WG61" s="6"/>
      <c r="WH61" s="6"/>
      <c r="WI61" s="6"/>
      <c r="WJ61" s="6"/>
      <c r="WK61" s="6"/>
      <c r="WL61" s="6"/>
      <c r="WM61" s="6"/>
      <c r="WN61" s="6"/>
      <c r="WO61" s="6"/>
      <c r="WP61" s="6"/>
      <c r="WQ61" s="6"/>
      <c r="WR61" s="6"/>
      <c r="WS61" s="6"/>
      <c r="WT61" s="6"/>
      <c r="WU61" s="6"/>
      <c r="WV61" s="6"/>
      <c r="WW61" s="6"/>
      <c r="WX61" s="6"/>
      <c r="WY61" s="6"/>
      <c r="WZ61" s="6"/>
      <c r="XA61" s="6"/>
      <c r="XB61" s="6"/>
      <c r="XC61" s="6"/>
      <c r="XD61" s="6"/>
      <c r="XE61" s="6"/>
      <c r="XF61" s="6"/>
      <c r="XG61" s="6"/>
      <c r="XH61" s="6"/>
      <c r="XI61" s="6"/>
      <c r="XJ61" s="6"/>
      <c r="XK61" s="6"/>
      <c r="XL61" s="6"/>
      <c r="XM61" s="6"/>
      <c r="XN61" s="6"/>
      <c r="XO61" s="6"/>
      <c r="XP61" s="6"/>
      <c r="XQ61" s="6"/>
      <c r="XR61" s="6"/>
      <c r="XS61" s="6"/>
      <c r="XT61" s="6"/>
      <c r="XU61" s="6"/>
      <c r="XV61" s="6"/>
      <c r="XW61" s="6"/>
      <c r="XX61" s="6"/>
      <c r="XY61" s="6"/>
      <c r="XZ61" s="6"/>
      <c r="YA61" s="6"/>
      <c r="YB61" s="6"/>
      <c r="YC61" s="6"/>
      <c r="YD61" s="6"/>
      <c r="YE61" s="6"/>
      <c r="YF61" s="6"/>
      <c r="YG61" s="6"/>
      <c r="YH61" s="6"/>
      <c r="YI61" s="6"/>
      <c r="YJ61" s="6"/>
      <c r="YK61" s="6"/>
      <c r="YL61" s="6"/>
      <c r="YM61" s="6"/>
      <c r="YN61" s="6"/>
      <c r="YO61" s="6"/>
      <c r="YP61" s="6"/>
      <c r="YQ61" s="6"/>
      <c r="YR61" s="6"/>
      <c r="YS61" s="6"/>
      <c r="YT61" s="6"/>
      <c r="YU61" s="6"/>
      <c r="YV61" s="6"/>
      <c r="YW61" s="6"/>
      <c r="YX61" s="6"/>
      <c r="YY61" s="6"/>
      <c r="YZ61" s="6"/>
      <c r="ZA61" s="6"/>
      <c r="ZB61" s="6"/>
      <c r="ZC61" s="6"/>
      <c r="ZD61" s="6"/>
      <c r="ZE61" s="6"/>
      <c r="ZF61" s="6"/>
      <c r="ZG61" s="6"/>
      <c r="ZH61" s="6"/>
      <c r="ZI61" s="6"/>
      <c r="ZJ61" s="6"/>
      <c r="ZK61" s="6"/>
      <c r="ZL61" s="6"/>
      <c r="ZM61" s="6"/>
      <c r="ZN61" s="6"/>
      <c r="ZO61" s="6"/>
      <c r="ZP61" s="6"/>
      <c r="ZQ61" s="6"/>
      <c r="ZR61" s="6"/>
      <c r="ZS61" s="6"/>
      <c r="ZT61" s="6"/>
      <c r="ZU61" s="6"/>
      <c r="ZV61" s="6"/>
      <c r="ZW61" s="6"/>
      <c r="ZX61" s="6"/>
      <c r="ZY61" s="6"/>
      <c r="ZZ61" s="6"/>
      <c r="AAA61" s="6"/>
      <c r="AAB61" s="6"/>
      <c r="AAC61" s="6"/>
      <c r="AAD61" s="6"/>
      <c r="AAE61" s="6"/>
      <c r="AAF61" s="6"/>
      <c r="AAG61" s="6"/>
      <c r="AAH61" s="6"/>
      <c r="AAI61" s="6"/>
      <c r="AAJ61" s="6"/>
      <c r="AAK61" s="6"/>
      <c r="AAL61" s="6"/>
      <c r="AAM61" s="6"/>
      <c r="AAN61" s="6"/>
      <c r="AAO61" s="6"/>
      <c r="AAP61" s="6"/>
      <c r="AAQ61" s="6"/>
      <c r="AAR61" s="6"/>
      <c r="AAS61" s="6"/>
      <c r="AAT61" s="6"/>
      <c r="AAU61" s="6"/>
      <c r="AAV61" s="6"/>
      <c r="AAW61" s="6"/>
      <c r="AAX61" s="6"/>
      <c r="AAY61" s="6"/>
      <c r="AAZ61" s="6"/>
      <c r="ABA61" s="6"/>
      <c r="ABB61" s="6"/>
      <c r="ABC61" s="6"/>
      <c r="ABD61" s="6"/>
      <c r="ABE61" s="6"/>
      <c r="ABF61" s="6"/>
      <c r="ABG61" s="6"/>
      <c r="ABH61" s="6"/>
      <c r="ABI61" s="6"/>
      <c r="ABJ61" s="6"/>
      <c r="ABK61" s="6"/>
      <c r="ABL61" s="6"/>
      <c r="ABM61" s="6"/>
      <c r="ABN61" s="6"/>
      <c r="ABO61" s="6"/>
      <c r="ABP61" s="6"/>
      <c r="ABQ61" s="6"/>
      <c r="ABR61" s="6"/>
      <c r="ABS61" s="6"/>
      <c r="ABT61" s="6"/>
      <c r="ABU61" s="6"/>
      <c r="ABV61" s="6"/>
      <c r="ABW61" s="6"/>
      <c r="ABX61" s="6"/>
      <c r="ABY61" s="6"/>
      <c r="ABZ61" s="6"/>
      <c r="ACA61" s="6"/>
      <c r="ACB61" s="6"/>
      <c r="ACC61" s="6"/>
      <c r="ACD61" s="6"/>
      <c r="ACE61" s="6"/>
      <c r="ACF61" s="6"/>
      <c r="ACG61" s="6"/>
      <c r="ACH61" s="6"/>
      <c r="ACI61" s="6"/>
      <c r="ACJ61" s="6"/>
      <c r="ACK61" s="6"/>
      <c r="ACL61" s="6"/>
      <c r="ACM61" s="6"/>
      <c r="ACN61" s="6"/>
      <c r="ACO61" s="6"/>
      <c r="ACP61" s="6"/>
      <c r="ACQ61" s="6"/>
      <c r="ACR61" s="6"/>
      <c r="ACS61" s="6"/>
      <c r="ACT61" s="6"/>
      <c r="ACU61" s="6"/>
      <c r="ACV61" s="6"/>
      <c r="ACW61" s="6"/>
      <c r="ACX61" s="6"/>
      <c r="ACY61" s="6"/>
      <c r="ACZ61" s="6"/>
      <c r="ADA61" s="6"/>
      <c r="ADB61" s="6"/>
      <c r="ADC61" s="6"/>
      <c r="ADD61" s="6"/>
      <c r="ADE61" s="6"/>
      <c r="ADF61" s="6"/>
      <c r="ADG61" s="6"/>
      <c r="ADH61" s="6"/>
      <c r="ADI61" s="6"/>
      <c r="ADJ61" s="6"/>
      <c r="ADK61" s="6"/>
      <c r="ADL61" s="6"/>
      <c r="ADM61" s="6"/>
      <c r="ADN61" s="6"/>
      <c r="ADO61" s="6"/>
      <c r="ADP61" s="6"/>
      <c r="ADQ61" s="6"/>
      <c r="ADR61" s="6"/>
      <c r="ADS61" s="6"/>
      <c r="ADT61" s="6"/>
      <c r="ADU61" s="6"/>
      <c r="ADV61" s="6"/>
      <c r="ADW61" s="6"/>
      <c r="ADX61" s="6"/>
      <c r="ADY61" s="6"/>
      <c r="ADZ61" s="6"/>
      <c r="AEA61" s="6"/>
      <c r="AEB61" s="6"/>
      <c r="AEC61" s="6"/>
      <c r="AED61" s="6"/>
      <c r="AEE61" s="6"/>
      <c r="AEF61" s="6"/>
      <c r="AEG61" s="6"/>
      <c r="AEH61" s="6"/>
      <c r="AEI61" s="6"/>
      <c r="AEJ61" s="6"/>
      <c r="AEK61" s="6"/>
      <c r="AEL61" s="6"/>
      <c r="AEM61" s="6"/>
      <c r="AEN61" s="6"/>
      <c r="AEO61" s="6"/>
      <c r="AEP61" s="6"/>
      <c r="AEQ61" s="6"/>
      <c r="AER61" s="6"/>
      <c r="AES61" s="6"/>
      <c r="AET61" s="6"/>
      <c r="AEU61" s="6"/>
      <c r="AEV61" s="6"/>
      <c r="AEW61" s="6"/>
      <c r="AEX61" s="6"/>
      <c r="AEY61" s="6"/>
      <c r="AEZ61" s="6"/>
      <c r="AFA61" s="6"/>
      <c r="AFB61" s="6"/>
      <c r="AFC61" s="6"/>
      <c r="AFD61" s="6"/>
      <c r="AFE61" s="6"/>
      <c r="AFF61" s="6"/>
      <c r="AFG61" s="6"/>
      <c r="AFH61" s="6"/>
      <c r="AFI61" s="6"/>
      <c r="AFJ61" s="6"/>
      <c r="AFK61" s="6"/>
      <c r="AFL61" s="6"/>
      <c r="AFM61" s="6"/>
      <c r="AFN61" s="6"/>
      <c r="AFO61" s="6"/>
      <c r="AFP61" s="6"/>
      <c r="AFQ61" s="6"/>
      <c r="AFR61" s="6"/>
      <c r="AFS61" s="6"/>
      <c r="AFT61" s="6"/>
      <c r="AFU61" s="6"/>
      <c r="AFV61" s="6"/>
      <c r="AFW61" s="6"/>
      <c r="AFX61" s="6"/>
      <c r="AFY61" s="6"/>
      <c r="AFZ61" s="6"/>
      <c r="AGA61" s="6"/>
      <c r="AGB61" s="6"/>
      <c r="AGC61" s="6"/>
      <c r="AGD61" s="6"/>
      <c r="AGE61" s="6"/>
      <c r="AGF61" s="6"/>
      <c r="AGG61" s="6"/>
      <c r="AGH61" s="6"/>
      <c r="AGI61" s="6"/>
      <c r="AGJ61" s="6"/>
      <c r="AGK61" s="6"/>
      <c r="AGL61" s="6"/>
      <c r="AGM61" s="6"/>
      <c r="AGN61" s="6"/>
      <c r="AGO61" s="6"/>
      <c r="AGP61" s="6"/>
      <c r="AGQ61" s="6"/>
      <c r="AGR61" s="6"/>
      <c r="AGS61" s="6"/>
      <c r="AGT61" s="6"/>
      <c r="AGU61" s="6"/>
      <c r="AGV61" s="6"/>
      <c r="AGW61" s="6"/>
      <c r="AGX61" s="6"/>
      <c r="AGY61" s="6"/>
      <c r="AGZ61" s="6"/>
      <c r="AHA61" s="6"/>
      <c r="AHB61" s="6"/>
      <c r="AHC61" s="6"/>
      <c r="AHD61" s="6"/>
      <c r="AHE61" s="6"/>
      <c r="AHF61" s="6"/>
      <c r="AHG61" s="6"/>
      <c r="AHH61" s="6"/>
      <c r="AHI61" s="6"/>
      <c r="AHJ61" s="6"/>
      <c r="AHK61" s="6"/>
      <c r="AHL61" s="6"/>
      <c r="AHM61" s="6"/>
      <c r="AHN61" s="6"/>
      <c r="AHO61" s="6"/>
      <c r="AHP61" s="6"/>
      <c r="AHQ61" s="6"/>
      <c r="AHR61" s="6"/>
      <c r="AHS61" s="6"/>
      <c r="AHT61" s="6"/>
      <c r="AHU61" s="6"/>
      <c r="AHV61" s="6"/>
      <c r="AHW61" s="6"/>
      <c r="AHX61" s="6"/>
      <c r="AHY61" s="6"/>
      <c r="AHZ61" s="6"/>
      <c r="AIA61" s="6"/>
      <c r="AIB61" s="6"/>
      <c r="AIC61" s="6"/>
      <c r="AID61" s="6"/>
      <c r="AIE61" s="6"/>
      <c r="AIF61" s="6"/>
      <c r="AIG61" s="6"/>
      <c r="AIH61" s="6"/>
      <c r="AII61" s="6"/>
      <c r="AIJ61" s="6"/>
      <c r="AIK61" s="6"/>
      <c r="AIL61" s="6"/>
      <c r="AIM61" s="6"/>
      <c r="AIN61" s="6"/>
      <c r="AIO61" s="6"/>
      <c r="AIP61" s="6"/>
      <c r="AIQ61" s="6"/>
      <c r="AIR61" s="6"/>
      <c r="AIS61" s="6"/>
      <c r="AIT61" s="6"/>
      <c r="AIU61" s="6"/>
      <c r="AIV61" s="6"/>
      <c r="AIW61" s="6"/>
      <c r="AIX61" s="6"/>
      <c r="AIY61" s="6"/>
      <c r="AIZ61" s="6"/>
      <c r="AJA61" s="6"/>
      <c r="AJB61" s="6"/>
      <c r="AJC61" s="6"/>
      <c r="AJD61" s="6"/>
      <c r="AJE61" s="6"/>
      <c r="AJF61" s="6"/>
      <c r="AJG61" s="6"/>
      <c r="AJH61" s="6"/>
      <c r="AJI61" s="6"/>
      <c r="AJJ61" s="6"/>
      <c r="AJK61" s="6"/>
      <c r="AJL61" s="6"/>
      <c r="AJM61" s="6"/>
      <c r="AJN61" s="6"/>
      <c r="AJO61" s="6"/>
      <c r="AJP61" s="6"/>
      <c r="AJQ61" s="6"/>
      <c r="AJR61" s="6"/>
      <c r="AJS61" s="6"/>
      <c r="AJT61" s="6"/>
      <c r="AJU61" s="6"/>
      <c r="AJV61" s="6"/>
      <c r="AJW61" s="6"/>
      <c r="AJX61" s="6"/>
      <c r="AJY61" s="6"/>
      <c r="AJZ61" s="6"/>
      <c r="AKA61" s="6"/>
      <c r="AKB61" s="6"/>
      <c r="AKC61" s="6"/>
      <c r="AKD61" s="6"/>
      <c r="AKE61" s="6"/>
      <c r="AKF61" s="6"/>
      <c r="AKG61" s="6"/>
      <c r="AKH61" s="6"/>
      <c r="AKI61" s="6"/>
      <c r="AKJ61" s="6"/>
      <c r="AKK61" s="6"/>
      <c r="AKL61" s="6"/>
      <c r="AKM61" s="6"/>
      <c r="AKN61" s="6"/>
      <c r="AKO61" s="6"/>
      <c r="AKP61" s="6"/>
      <c r="AKQ61" s="6"/>
      <c r="AKR61" s="6"/>
      <c r="AKS61" s="6"/>
      <c r="AKT61" s="6"/>
      <c r="AKU61" s="6"/>
      <c r="AKV61" s="6"/>
      <c r="AKW61" s="6"/>
      <c r="AKX61" s="6"/>
      <c r="AKY61" s="6"/>
      <c r="AKZ61" s="6"/>
      <c r="ALA61" s="6"/>
      <c r="ALB61" s="6"/>
      <c r="ALC61" s="6"/>
      <c r="ALD61" s="6"/>
      <c r="ALE61" s="6"/>
      <c r="ALF61" s="6"/>
      <c r="ALG61" s="6"/>
      <c r="ALH61" s="6"/>
      <c r="ALI61" s="6"/>
      <c r="ALJ61" s="6"/>
      <c r="ALK61" s="6"/>
      <c r="ALL61" s="6"/>
      <c r="ALM61" s="6"/>
      <c r="ALN61" s="6"/>
      <c r="ALO61" s="6"/>
      <c r="ALP61" s="6"/>
      <c r="ALQ61" s="6"/>
      <c r="ALR61" s="6"/>
      <c r="ALS61" s="6"/>
      <c r="ALT61" s="6"/>
      <c r="ALU61" s="6"/>
      <c r="ALV61" s="6"/>
      <c r="ALW61" s="6"/>
      <c r="ALX61" s="6"/>
      <c r="ALY61" s="6"/>
      <c r="ALZ61" s="6"/>
      <c r="AMA61" s="6"/>
      <c r="AMB61" s="6"/>
      <c r="AMC61" s="6"/>
      <c r="AMD61" s="6"/>
      <c r="AME61" s="6"/>
    </row>
    <row r="62" spans="1:1019" x14ac:dyDescent="0.25">
      <c r="A62" s="6">
        <v>3</v>
      </c>
      <c r="B62" s="6" t="s">
        <v>1607</v>
      </c>
      <c r="C62" s="6" t="s">
        <v>437</v>
      </c>
      <c r="D62" s="29" t="s">
        <v>1257</v>
      </c>
      <c r="E62" s="6">
        <v>1984</v>
      </c>
      <c r="F62" s="6"/>
      <c r="G62" s="6" t="s">
        <v>605</v>
      </c>
      <c r="H62" s="3" t="s">
        <v>435</v>
      </c>
      <c r="I62" s="6">
        <v>12</v>
      </c>
      <c r="J62" s="29" t="str">
        <f>VLOOKUP(H62,AddInfo!$A:$H,5,FALSE)</f>
        <v>1_clear</v>
      </c>
      <c r="K62" s="30"/>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row>
    <row r="63" spans="1:1019" x14ac:dyDescent="0.25">
      <c r="A63" s="30">
        <v>46</v>
      </c>
      <c r="B63" s="30" t="s">
        <v>1669</v>
      </c>
      <c r="C63" s="30" t="s">
        <v>1670</v>
      </c>
      <c r="D63" s="30" t="s">
        <v>575</v>
      </c>
      <c r="E63" s="30">
        <v>2007</v>
      </c>
      <c r="F63" s="30"/>
      <c r="G63" s="30" t="s">
        <v>605</v>
      </c>
      <c r="H63" s="27" t="s">
        <v>574</v>
      </c>
      <c r="I63" s="30">
        <v>1</v>
      </c>
      <c r="J63" s="29" t="str">
        <f>VLOOKUP(H63,AddInfo!$A:$H,5,FALSE)</f>
        <v>1_clear</v>
      </c>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row>
    <row r="64" spans="1:1019" x14ac:dyDescent="0.25">
      <c r="A64" s="30">
        <v>47</v>
      </c>
      <c r="B64" s="30" t="s">
        <v>1671</v>
      </c>
      <c r="C64" s="30" t="s">
        <v>1670</v>
      </c>
      <c r="D64" s="30" t="s">
        <v>575</v>
      </c>
      <c r="E64" s="30">
        <v>2007</v>
      </c>
      <c r="F64" s="30"/>
      <c r="G64" s="30" t="s">
        <v>605</v>
      </c>
      <c r="H64" s="27" t="s">
        <v>574</v>
      </c>
      <c r="I64" s="30">
        <v>6</v>
      </c>
      <c r="J64" s="29" t="str">
        <f>VLOOKUP(H64,AddInfo!$A:$H,5,FALSE)</f>
        <v>1_clear</v>
      </c>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row>
    <row r="65" spans="1:1019" x14ac:dyDescent="0.25">
      <c r="A65" s="30">
        <v>48</v>
      </c>
      <c r="B65" s="30" t="s">
        <v>1672</v>
      </c>
      <c r="C65" s="30" t="s">
        <v>1670</v>
      </c>
      <c r="D65" s="30" t="s">
        <v>575</v>
      </c>
      <c r="E65" s="30">
        <v>2007</v>
      </c>
      <c r="F65" s="30"/>
      <c r="G65" s="30" t="s">
        <v>605</v>
      </c>
      <c r="H65" s="27" t="s">
        <v>574</v>
      </c>
      <c r="I65" s="30">
        <v>12</v>
      </c>
      <c r="J65" s="29" t="str">
        <f>VLOOKUP(H65,AddInfo!$A:$H,5,FALSE)</f>
        <v>1_clear</v>
      </c>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row>
    <row r="66" spans="1:1019" x14ac:dyDescent="0.25">
      <c r="A66" s="6">
        <v>114</v>
      </c>
      <c r="B66" s="6" t="s">
        <v>767</v>
      </c>
      <c r="C66" s="6" t="s">
        <v>1793</v>
      </c>
      <c r="D66" s="6" t="s">
        <v>1233</v>
      </c>
      <c r="E66" s="6">
        <v>2007</v>
      </c>
      <c r="F66" s="6"/>
      <c r="G66" s="6" t="s">
        <v>1328</v>
      </c>
      <c r="H66" s="3" t="s">
        <v>764</v>
      </c>
      <c r="I66" s="6">
        <v>12</v>
      </c>
      <c r="J66" s="29" t="str">
        <f>VLOOKUP(H66,AddInfo!$A:$H,5,FALSE)</f>
        <v>1_clear</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row>
    <row r="67" spans="1:1019" x14ac:dyDescent="0.25">
      <c r="A67" s="6">
        <v>99</v>
      </c>
      <c r="B67" s="6" t="s">
        <v>679</v>
      </c>
      <c r="C67" s="6" t="s">
        <v>1759</v>
      </c>
      <c r="D67" s="6" t="s">
        <v>676</v>
      </c>
      <c r="E67" s="6">
        <v>2011</v>
      </c>
      <c r="F67" s="6"/>
      <c r="G67" s="6" t="s">
        <v>1328</v>
      </c>
      <c r="H67" s="3" t="s">
        <v>675</v>
      </c>
      <c r="I67" s="6">
        <v>12</v>
      </c>
      <c r="J67" s="29" t="str">
        <f>VLOOKUP(H67,AddInfo!$A:$H,5,FALSE)</f>
        <v>1_clear</v>
      </c>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row>
    <row r="68" spans="1:1019" s="17" customFormat="1" x14ac:dyDescent="0.25">
      <c r="A68" s="6">
        <v>74</v>
      </c>
      <c r="B68" s="6" t="s">
        <v>1470</v>
      </c>
      <c r="C68" s="6" t="s">
        <v>1471</v>
      </c>
      <c r="D68" s="6" t="s">
        <v>178</v>
      </c>
      <c r="E68" s="6">
        <v>1983</v>
      </c>
      <c r="F68" s="6"/>
      <c r="G68" s="6" t="s">
        <v>1328</v>
      </c>
      <c r="H68" s="26" t="s">
        <v>177</v>
      </c>
      <c r="I68" s="6">
        <v>12</v>
      </c>
      <c r="J68" s="29" t="str">
        <f>VLOOKUP(H68,AddInfo!$A:$H,5,FALSE)</f>
        <v>1_clear</v>
      </c>
    </row>
    <row r="69" spans="1:1019" s="17" customFormat="1" x14ac:dyDescent="0.25">
      <c r="A69" s="6">
        <v>122</v>
      </c>
      <c r="B69" s="6" t="s">
        <v>351</v>
      </c>
      <c r="C69" s="6" t="s">
        <v>350</v>
      </c>
      <c r="D69" s="6" t="s">
        <v>349</v>
      </c>
      <c r="E69" s="6">
        <v>2004</v>
      </c>
      <c r="F69" s="6"/>
      <c r="G69" s="6" t="s">
        <v>1328</v>
      </c>
      <c r="H69" s="9" t="s">
        <v>348</v>
      </c>
      <c r="I69" s="6">
        <v>12</v>
      </c>
      <c r="J69" s="29" t="str">
        <f>VLOOKUP(H69,AddInfo!$A:$H,5,FALSE)</f>
        <v>1_clear</v>
      </c>
      <c r="K69" s="29"/>
    </row>
    <row r="70" spans="1:1019" x14ac:dyDescent="0.25">
      <c r="A70" s="30">
        <v>123</v>
      </c>
      <c r="B70" s="30" t="s">
        <v>1726</v>
      </c>
      <c r="C70" s="30" t="s">
        <v>1727</v>
      </c>
      <c r="D70" s="30" t="s">
        <v>623</v>
      </c>
      <c r="E70" s="30">
        <v>1996</v>
      </c>
      <c r="F70" s="30"/>
      <c r="G70" s="30" t="s">
        <v>1328</v>
      </c>
      <c r="H70" s="30" t="s">
        <v>622</v>
      </c>
      <c r="I70" s="30">
        <v>1</v>
      </c>
      <c r="J70" s="29" t="str">
        <f>VLOOKUP(H70,AddInfo!$A:$H,5,FALSE)</f>
        <v>1_clear</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row>
    <row r="71" spans="1:1019" x14ac:dyDescent="0.25">
      <c r="A71" s="30">
        <v>331</v>
      </c>
      <c r="B71" s="30" t="s">
        <v>1572</v>
      </c>
      <c r="C71" s="30" t="s">
        <v>1573</v>
      </c>
      <c r="D71" s="30" t="s">
        <v>374</v>
      </c>
      <c r="E71" s="30">
        <v>2002</v>
      </c>
      <c r="F71" s="30"/>
      <c r="G71" s="30" t="s">
        <v>1270</v>
      </c>
      <c r="H71" s="30" t="s">
        <v>373</v>
      </c>
      <c r="I71" s="30">
        <v>1</v>
      </c>
      <c r="J71" s="29" t="str">
        <f>VLOOKUP(H71,AddInfo!$A:$H,5,FALSE)</f>
        <v>1_clear</v>
      </c>
      <c r="K71" s="15"/>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6"/>
      <c r="JN71" s="6"/>
      <c r="JO71" s="6"/>
      <c r="JP71" s="6"/>
      <c r="JQ71" s="6"/>
      <c r="JR71" s="6"/>
      <c r="JS71" s="6"/>
      <c r="JT71" s="6"/>
      <c r="JU71" s="6"/>
      <c r="JV71" s="6"/>
      <c r="JW71" s="6"/>
      <c r="JX71" s="6"/>
      <c r="JY71" s="6"/>
      <c r="JZ71" s="6"/>
      <c r="KA71" s="6"/>
      <c r="KB71" s="6"/>
      <c r="KC71" s="6"/>
      <c r="KD71" s="6"/>
      <c r="KE71" s="6"/>
      <c r="KF71" s="6"/>
      <c r="KG71" s="6"/>
      <c r="KH71" s="6"/>
      <c r="KI71" s="6"/>
      <c r="KJ71" s="6"/>
      <c r="KK71" s="6"/>
      <c r="KL71" s="6"/>
      <c r="KM71" s="6"/>
      <c r="KN71" s="6"/>
      <c r="KO71" s="6"/>
      <c r="KP71" s="6"/>
      <c r="KQ71" s="6"/>
      <c r="KR71" s="6"/>
      <c r="KS71" s="6"/>
      <c r="KT71" s="6"/>
      <c r="KU71" s="6"/>
      <c r="KV71" s="6"/>
      <c r="KW71" s="6"/>
      <c r="KX71" s="6"/>
      <c r="KY71" s="6"/>
      <c r="KZ71" s="6"/>
      <c r="LA71" s="6"/>
      <c r="LB71" s="6"/>
      <c r="LC71" s="6"/>
      <c r="LD71" s="6"/>
      <c r="LE71" s="6"/>
      <c r="LF71" s="6"/>
      <c r="LG71" s="6"/>
      <c r="LH71" s="6"/>
      <c r="LI71" s="6"/>
      <c r="LJ71" s="6"/>
      <c r="LK71" s="6"/>
      <c r="LL71" s="6"/>
      <c r="LM71" s="6"/>
      <c r="LN71" s="6"/>
      <c r="LO71" s="6"/>
      <c r="LP71" s="6"/>
      <c r="LQ71" s="6"/>
      <c r="LR71" s="6"/>
      <c r="LS71" s="6"/>
      <c r="LT71" s="6"/>
      <c r="LU71" s="6"/>
      <c r="LV71" s="6"/>
      <c r="LW71" s="6"/>
      <c r="LX71" s="6"/>
      <c r="LY71" s="6"/>
      <c r="LZ71" s="6"/>
      <c r="MA71" s="6"/>
      <c r="MB71" s="6"/>
      <c r="MC71" s="6"/>
      <c r="MD71" s="6"/>
      <c r="ME71" s="6"/>
      <c r="MF71" s="6"/>
      <c r="MG71" s="6"/>
      <c r="MH71" s="6"/>
      <c r="MI71" s="6"/>
      <c r="MJ71" s="6"/>
      <c r="MK71" s="6"/>
      <c r="ML71" s="6"/>
      <c r="MM71" s="6"/>
      <c r="MN71" s="6"/>
      <c r="MO71" s="6"/>
      <c r="MP71" s="6"/>
      <c r="MQ71" s="6"/>
      <c r="MR71" s="6"/>
      <c r="MS71" s="6"/>
      <c r="MT71" s="6"/>
      <c r="MU71" s="6"/>
      <c r="MV71" s="6"/>
      <c r="MW71" s="6"/>
      <c r="MX71" s="6"/>
      <c r="MY71" s="6"/>
      <c r="MZ71" s="6"/>
      <c r="NA71" s="6"/>
      <c r="NB71" s="6"/>
      <c r="NC71" s="6"/>
      <c r="ND71" s="6"/>
      <c r="NE71" s="6"/>
      <c r="NF71" s="6"/>
      <c r="NG71" s="6"/>
      <c r="NH71" s="6"/>
      <c r="NI71" s="6"/>
      <c r="NJ71" s="6"/>
      <c r="NK71" s="6"/>
      <c r="NL71" s="6"/>
      <c r="NM71" s="6"/>
      <c r="NN71" s="6"/>
      <c r="NO71" s="6"/>
      <c r="NP71" s="6"/>
      <c r="NQ71" s="6"/>
      <c r="NR71" s="6"/>
      <c r="NS71" s="6"/>
      <c r="NT71" s="6"/>
      <c r="NU71" s="6"/>
      <c r="NV71" s="6"/>
      <c r="NW71" s="6"/>
      <c r="NX71" s="6"/>
      <c r="NY71" s="6"/>
      <c r="NZ71" s="6"/>
      <c r="OA71" s="6"/>
      <c r="OB71" s="6"/>
      <c r="OC71" s="6"/>
      <c r="OD71" s="6"/>
      <c r="OE71" s="6"/>
      <c r="OF71" s="6"/>
      <c r="OG71" s="6"/>
      <c r="OH71" s="6"/>
      <c r="OI71" s="6"/>
      <c r="OJ71" s="6"/>
      <c r="OK71" s="6"/>
      <c r="OL71" s="6"/>
      <c r="OM71" s="6"/>
      <c r="ON71" s="6"/>
      <c r="OO71" s="6"/>
      <c r="OP71" s="6"/>
      <c r="OQ71" s="6"/>
      <c r="OR71" s="6"/>
      <c r="OS71" s="6"/>
      <c r="OT71" s="6"/>
      <c r="OU71" s="6"/>
      <c r="OV71" s="6"/>
      <c r="OW71" s="6"/>
      <c r="OX71" s="6"/>
      <c r="OY71" s="6"/>
      <c r="OZ71" s="6"/>
      <c r="PA71" s="6"/>
      <c r="PB71" s="6"/>
      <c r="PC71" s="6"/>
      <c r="PD71" s="6"/>
      <c r="PE71" s="6"/>
      <c r="PF71" s="6"/>
      <c r="PG71" s="6"/>
      <c r="PH71" s="6"/>
      <c r="PI71" s="6"/>
      <c r="PJ71" s="6"/>
      <c r="PK71" s="6"/>
      <c r="PL71" s="6"/>
      <c r="PM71" s="6"/>
      <c r="PN71" s="6"/>
      <c r="PO71" s="6"/>
      <c r="PP71" s="6"/>
      <c r="PQ71" s="6"/>
      <c r="PR71" s="6"/>
      <c r="PS71" s="6"/>
      <c r="PT71" s="6"/>
      <c r="PU71" s="6"/>
      <c r="PV71" s="6"/>
      <c r="PW71" s="6"/>
      <c r="PX71" s="6"/>
      <c r="PY71" s="6"/>
      <c r="PZ71" s="6"/>
      <c r="QA71" s="6"/>
      <c r="QB71" s="6"/>
      <c r="QC71" s="6"/>
      <c r="QD71" s="6"/>
      <c r="QE71" s="6"/>
      <c r="QF71" s="6"/>
      <c r="QG71" s="6"/>
      <c r="QH71" s="6"/>
      <c r="QI71" s="6"/>
      <c r="QJ71" s="6"/>
      <c r="QK71" s="6"/>
      <c r="QL71" s="6"/>
      <c r="QM71" s="6"/>
      <c r="QN71" s="6"/>
      <c r="QO71" s="6"/>
      <c r="QP71" s="6"/>
      <c r="QQ71" s="6"/>
      <c r="QR71" s="6"/>
      <c r="QS71" s="6"/>
      <c r="QT71" s="6"/>
      <c r="QU71" s="6"/>
      <c r="QV71" s="6"/>
      <c r="QW71" s="6"/>
      <c r="QX71" s="6"/>
      <c r="QY71" s="6"/>
      <c r="QZ71" s="6"/>
      <c r="RA71" s="6"/>
      <c r="RB71" s="6"/>
      <c r="RC71" s="6"/>
      <c r="RD71" s="6"/>
      <c r="RE71" s="6"/>
      <c r="RF71" s="6"/>
      <c r="RG71" s="6"/>
      <c r="RH71" s="6"/>
      <c r="RI71" s="6"/>
      <c r="RJ71" s="6"/>
      <c r="RK71" s="6"/>
      <c r="RL71" s="6"/>
      <c r="RM71" s="6"/>
      <c r="RN71" s="6"/>
      <c r="RO71" s="6"/>
      <c r="RP71" s="6"/>
      <c r="RQ71" s="6"/>
      <c r="RR71" s="6"/>
      <c r="RS71" s="6"/>
      <c r="RT71" s="6"/>
      <c r="RU71" s="6"/>
      <c r="RV71" s="6"/>
      <c r="RW71" s="6"/>
      <c r="RX71" s="6"/>
      <c r="RY71" s="6"/>
      <c r="RZ71" s="6"/>
      <c r="SA71" s="6"/>
      <c r="SB71" s="6"/>
      <c r="SC71" s="6"/>
      <c r="SD71" s="6"/>
      <c r="SE71" s="6"/>
      <c r="SF71" s="6"/>
      <c r="SG71" s="6"/>
      <c r="SH71" s="6"/>
      <c r="SI71" s="6"/>
      <c r="SJ71" s="6"/>
      <c r="SK71" s="6"/>
      <c r="SL71" s="6"/>
      <c r="SM71" s="6"/>
      <c r="SN71" s="6"/>
      <c r="SO71" s="6"/>
      <c r="SP71" s="6"/>
      <c r="SQ71" s="6"/>
      <c r="SR71" s="6"/>
      <c r="SS71" s="6"/>
      <c r="ST71" s="6"/>
      <c r="SU71" s="6"/>
      <c r="SV71" s="6"/>
      <c r="SW71" s="6"/>
      <c r="SX71" s="6"/>
      <c r="SY71" s="6"/>
      <c r="SZ71" s="6"/>
      <c r="TA71" s="6"/>
      <c r="TB71" s="6"/>
      <c r="TC71" s="6"/>
      <c r="TD71" s="6"/>
      <c r="TE71" s="6"/>
      <c r="TF71" s="6"/>
      <c r="TG71" s="6"/>
      <c r="TH71" s="6"/>
      <c r="TI71" s="6"/>
      <c r="TJ71" s="6"/>
      <c r="TK71" s="6"/>
      <c r="TL71" s="6"/>
      <c r="TM71" s="6"/>
      <c r="TN71" s="6"/>
      <c r="TO71" s="6"/>
      <c r="TP71" s="6"/>
      <c r="TQ71" s="6"/>
      <c r="TR71" s="6"/>
      <c r="TS71" s="6"/>
      <c r="TT71" s="6"/>
      <c r="TU71" s="6"/>
      <c r="TV71" s="6"/>
      <c r="TW71" s="6"/>
      <c r="TX71" s="6"/>
      <c r="TY71" s="6"/>
      <c r="TZ71" s="6"/>
      <c r="UA71" s="6"/>
      <c r="UB71" s="6"/>
      <c r="UC71" s="6"/>
      <c r="UD71" s="6"/>
      <c r="UE71" s="6"/>
      <c r="UF71" s="6"/>
      <c r="UG71" s="6"/>
      <c r="UH71" s="6"/>
      <c r="UI71" s="6"/>
      <c r="UJ71" s="6"/>
      <c r="UK71" s="6"/>
      <c r="UL71" s="6"/>
      <c r="UM71" s="6"/>
      <c r="UN71" s="6"/>
      <c r="UO71" s="6"/>
      <c r="UP71" s="6"/>
      <c r="UQ71" s="6"/>
      <c r="UR71" s="6"/>
      <c r="US71" s="6"/>
      <c r="UT71" s="6"/>
      <c r="UU71" s="6"/>
      <c r="UV71" s="6"/>
      <c r="UW71" s="6"/>
      <c r="UX71" s="6"/>
      <c r="UY71" s="6"/>
      <c r="UZ71" s="6"/>
      <c r="VA71" s="6"/>
      <c r="VB71" s="6"/>
      <c r="VC71" s="6"/>
      <c r="VD71" s="6"/>
      <c r="VE71" s="6"/>
      <c r="VF71" s="6"/>
      <c r="VG71" s="6"/>
      <c r="VH71" s="6"/>
      <c r="VI71" s="6"/>
      <c r="VJ71" s="6"/>
      <c r="VK71" s="6"/>
      <c r="VL71" s="6"/>
      <c r="VM71" s="6"/>
      <c r="VN71" s="6"/>
      <c r="VO71" s="6"/>
      <c r="VP71" s="6"/>
      <c r="VQ71" s="6"/>
      <c r="VR71" s="6"/>
      <c r="VS71" s="6"/>
      <c r="VT71" s="6"/>
      <c r="VU71" s="6"/>
      <c r="VV71" s="6"/>
      <c r="VW71" s="6"/>
      <c r="VX71" s="6"/>
      <c r="VY71" s="6"/>
      <c r="VZ71" s="6"/>
      <c r="WA71" s="6"/>
      <c r="WB71" s="6"/>
      <c r="WC71" s="6"/>
      <c r="WD71" s="6"/>
      <c r="WE71" s="6"/>
      <c r="WF71" s="6"/>
      <c r="WG71" s="6"/>
      <c r="WH71" s="6"/>
      <c r="WI71" s="6"/>
      <c r="WJ71" s="6"/>
      <c r="WK71" s="6"/>
      <c r="WL71" s="6"/>
      <c r="WM71" s="6"/>
      <c r="WN71" s="6"/>
      <c r="WO71" s="6"/>
      <c r="WP71" s="6"/>
      <c r="WQ71" s="6"/>
      <c r="WR71" s="6"/>
      <c r="WS71" s="6"/>
      <c r="WT71" s="6"/>
      <c r="WU71" s="6"/>
      <c r="WV71" s="6"/>
      <c r="WW71" s="6"/>
      <c r="WX71" s="6"/>
      <c r="WY71" s="6"/>
      <c r="WZ71" s="6"/>
      <c r="XA71" s="6"/>
      <c r="XB71" s="6"/>
      <c r="XC71" s="6"/>
      <c r="XD71" s="6"/>
      <c r="XE71" s="6"/>
      <c r="XF71" s="6"/>
      <c r="XG71" s="6"/>
      <c r="XH71" s="6"/>
      <c r="XI71" s="6"/>
      <c r="XJ71" s="6"/>
      <c r="XK71" s="6"/>
      <c r="XL71" s="6"/>
      <c r="XM71" s="6"/>
      <c r="XN71" s="6"/>
      <c r="XO71" s="6"/>
      <c r="XP71" s="6"/>
      <c r="XQ71" s="6"/>
      <c r="XR71" s="6"/>
      <c r="XS71" s="6"/>
      <c r="XT71" s="6"/>
      <c r="XU71" s="6"/>
      <c r="XV71" s="6"/>
      <c r="XW71" s="6"/>
      <c r="XX71" s="6"/>
      <c r="XY71" s="6"/>
      <c r="XZ71" s="6"/>
      <c r="YA71" s="6"/>
      <c r="YB71" s="6"/>
      <c r="YC71" s="6"/>
      <c r="YD71" s="6"/>
      <c r="YE71" s="6"/>
      <c r="YF71" s="6"/>
      <c r="YG71" s="6"/>
      <c r="YH71" s="6"/>
      <c r="YI71" s="6"/>
      <c r="YJ71" s="6"/>
      <c r="YK71" s="6"/>
      <c r="YL71" s="6"/>
      <c r="YM71" s="6"/>
      <c r="YN71" s="6"/>
      <c r="YO71" s="6"/>
      <c r="YP71" s="6"/>
      <c r="YQ71" s="6"/>
      <c r="YR71" s="6"/>
      <c r="YS71" s="6"/>
      <c r="YT71" s="6"/>
      <c r="YU71" s="6"/>
      <c r="YV71" s="6"/>
      <c r="YW71" s="6"/>
      <c r="YX71" s="6"/>
      <c r="YY71" s="6"/>
      <c r="YZ71" s="6"/>
      <c r="ZA71" s="6"/>
      <c r="ZB71" s="6"/>
      <c r="ZC71" s="6"/>
      <c r="ZD71" s="6"/>
      <c r="ZE71" s="6"/>
      <c r="ZF71" s="6"/>
      <c r="ZG71" s="6"/>
      <c r="ZH71" s="6"/>
      <c r="ZI71" s="6"/>
      <c r="ZJ71" s="6"/>
      <c r="ZK71" s="6"/>
      <c r="ZL71" s="6"/>
      <c r="ZM71" s="6"/>
      <c r="ZN71" s="6"/>
      <c r="ZO71" s="6"/>
      <c r="ZP71" s="6"/>
      <c r="ZQ71" s="6"/>
      <c r="ZR71" s="6"/>
      <c r="ZS71" s="6"/>
      <c r="ZT71" s="6"/>
      <c r="ZU71" s="6"/>
      <c r="ZV71" s="6"/>
      <c r="ZW71" s="6"/>
      <c r="ZX71" s="6"/>
      <c r="ZY71" s="6"/>
      <c r="ZZ71" s="6"/>
      <c r="AAA71" s="6"/>
      <c r="AAB71" s="6"/>
      <c r="AAC71" s="6"/>
      <c r="AAD71" s="6"/>
      <c r="AAE71" s="6"/>
      <c r="AAF71" s="6"/>
      <c r="AAG71" s="6"/>
      <c r="AAH71" s="6"/>
      <c r="AAI71" s="6"/>
      <c r="AAJ71" s="6"/>
      <c r="AAK71" s="6"/>
      <c r="AAL71" s="6"/>
      <c r="AAM71" s="6"/>
      <c r="AAN71" s="6"/>
      <c r="AAO71" s="6"/>
      <c r="AAP71" s="6"/>
      <c r="AAQ71" s="6"/>
      <c r="AAR71" s="6"/>
      <c r="AAS71" s="6"/>
      <c r="AAT71" s="6"/>
      <c r="AAU71" s="6"/>
      <c r="AAV71" s="6"/>
      <c r="AAW71" s="6"/>
      <c r="AAX71" s="6"/>
      <c r="AAY71" s="6"/>
      <c r="AAZ71" s="6"/>
      <c r="ABA71" s="6"/>
      <c r="ABB71" s="6"/>
      <c r="ABC71" s="6"/>
      <c r="ABD71" s="6"/>
      <c r="ABE71" s="6"/>
      <c r="ABF71" s="6"/>
      <c r="ABG71" s="6"/>
      <c r="ABH71" s="6"/>
      <c r="ABI71" s="6"/>
      <c r="ABJ71" s="6"/>
      <c r="ABK71" s="6"/>
      <c r="ABL71" s="6"/>
      <c r="ABM71" s="6"/>
      <c r="ABN71" s="6"/>
      <c r="ABO71" s="6"/>
      <c r="ABP71" s="6"/>
      <c r="ABQ71" s="6"/>
      <c r="ABR71" s="6"/>
      <c r="ABS71" s="6"/>
      <c r="ABT71" s="6"/>
      <c r="ABU71" s="6"/>
      <c r="ABV71" s="6"/>
      <c r="ABW71" s="6"/>
      <c r="ABX71" s="6"/>
      <c r="ABY71" s="6"/>
      <c r="ABZ71" s="6"/>
      <c r="ACA71" s="6"/>
      <c r="ACB71" s="6"/>
      <c r="ACC71" s="6"/>
      <c r="ACD71" s="6"/>
      <c r="ACE71" s="6"/>
      <c r="ACF71" s="6"/>
      <c r="ACG71" s="6"/>
      <c r="ACH71" s="6"/>
      <c r="ACI71" s="6"/>
      <c r="ACJ71" s="6"/>
      <c r="ACK71" s="6"/>
      <c r="ACL71" s="6"/>
      <c r="ACM71" s="6"/>
      <c r="ACN71" s="6"/>
      <c r="ACO71" s="6"/>
      <c r="ACP71" s="6"/>
      <c r="ACQ71" s="6"/>
      <c r="ACR71" s="6"/>
      <c r="ACS71" s="6"/>
      <c r="ACT71" s="6"/>
      <c r="ACU71" s="6"/>
      <c r="ACV71" s="6"/>
      <c r="ACW71" s="6"/>
      <c r="ACX71" s="6"/>
      <c r="ACY71" s="6"/>
      <c r="ACZ71" s="6"/>
      <c r="ADA71" s="6"/>
      <c r="ADB71" s="6"/>
      <c r="ADC71" s="6"/>
      <c r="ADD71" s="6"/>
      <c r="ADE71" s="6"/>
      <c r="ADF71" s="6"/>
      <c r="ADG71" s="6"/>
      <c r="ADH71" s="6"/>
      <c r="ADI71" s="6"/>
      <c r="ADJ71" s="6"/>
      <c r="ADK71" s="6"/>
      <c r="ADL71" s="6"/>
      <c r="ADM71" s="6"/>
      <c r="ADN71" s="6"/>
      <c r="ADO71" s="6"/>
      <c r="ADP71" s="6"/>
      <c r="ADQ71" s="6"/>
      <c r="ADR71" s="6"/>
      <c r="ADS71" s="6"/>
      <c r="ADT71" s="6"/>
      <c r="ADU71" s="6"/>
      <c r="ADV71" s="6"/>
      <c r="ADW71" s="6"/>
      <c r="ADX71" s="6"/>
      <c r="ADY71" s="6"/>
      <c r="ADZ71" s="6"/>
      <c r="AEA71" s="6"/>
      <c r="AEB71" s="6"/>
      <c r="AEC71" s="6"/>
      <c r="AED71" s="6"/>
      <c r="AEE71" s="6"/>
      <c r="AEF71" s="6"/>
      <c r="AEG71" s="6"/>
      <c r="AEH71" s="6"/>
      <c r="AEI71" s="6"/>
      <c r="AEJ71" s="6"/>
      <c r="AEK71" s="6"/>
      <c r="AEL71" s="6"/>
      <c r="AEM71" s="6"/>
      <c r="AEN71" s="6"/>
      <c r="AEO71" s="6"/>
      <c r="AEP71" s="6"/>
      <c r="AEQ71" s="6"/>
      <c r="AER71" s="6"/>
      <c r="AES71" s="6"/>
      <c r="AET71" s="6"/>
      <c r="AEU71" s="6"/>
      <c r="AEV71" s="6"/>
      <c r="AEW71" s="6"/>
      <c r="AEX71" s="6"/>
      <c r="AEY71" s="6"/>
      <c r="AEZ71" s="6"/>
      <c r="AFA71" s="6"/>
      <c r="AFB71" s="6"/>
      <c r="AFC71" s="6"/>
      <c r="AFD71" s="6"/>
      <c r="AFE71" s="6"/>
      <c r="AFF71" s="6"/>
      <c r="AFG71" s="6"/>
      <c r="AFH71" s="6"/>
      <c r="AFI71" s="6"/>
      <c r="AFJ71" s="6"/>
      <c r="AFK71" s="6"/>
      <c r="AFL71" s="6"/>
      <c r="AFM71" s="6"/>
      <c r="AFN71" s="6"/>
      <c r="AFO71" s="6"/>
      <c r="AFP71" s="6"/>
      <c r="AFQ71" s="6"/>
      <c r="AFR71" s="6"/>
      <c r="AFS71" s="6"/>
      <c r="AFT71" s="6"/>
      <c r="AFU71" s="6"/>
      <c r="AFV71" s="6"/>
      <c r="AFW71" s="6"/>
      <c r="AFX71" s="6"/>
      <c r="AFY71" s="6"/>
      <c r="AFZ71" s="6"/>
      <c r="AGA71" s="6"/>
      <c r="AGB71" s="6"/>
      <c r="AGC71" s="6"/>
      <c r="AGD71" s="6"/>
      <c r="AGE71" s="6"/>
      <c r="AGF71" s="6"/>
      <c r="AGG71" s="6"/>
      <c r="AGH71" s="6"/>
      <c r="AGI71" s="6"/>
      <c r="AGJ71" s="6"/>
      <c r="AGK71" s="6"/>
      <c r="AGL71" s="6"/>
      <c r="AGM71" s="6"/>
      <c r="AGN71" s="6"/>
      <c r="AGO71" s="6"/>
      <c r="AGP71" s="6"/>
      <c r="AGQ71" s="6"/>
      <c r="AGR71" s="6"/>
      <c r="AGS71" s="6"/>
      <c r="AGT71" s="6"/>
      <c r="AGU71" s="6"/>
      <c r="AGV71" s="6"/>
      <c r="AGW71" s="6"/>
      <c r="AGX71" s="6"/>
      <c r="AGY71" s="6"/>
      <c r="AGZ71" s="6"/>
      <c r="AHA71" s="6"/>
      <c r="AHB71" s="6"/>
      <c r="AHC71" s="6"/>
      <c r="AHD71" s="6"/>
      <c r="AHE71" s="6"/>
      <c r="AHF71" s="6"/>
      <c r="AHG71" s="6"/>
      <c r="AHH71" s="6"/>
      <c r="AHI71" s="6"/>
      <c r="AHJ71" s="6"/>
      <c r="AHK71" s="6"/>
      <c r="AHL71" s="6"/>
      <c r="AHM71" s="6"/>
      <c r="AHN71" s="6"/>
      <c r="AHO71" s="6"/>
      <c r="AHP71" s="6"/>
      <c r="AHQ71" s="6"/>
      <c r="AHR71" s="6"/>
      <c r="AHS71" s="6"/>
      <c r="AHT71" s="6"/>
      <c r="AHU71" s="6"/>
      <c r="AHV71" s="6"/>
      <c r="AHW71" s="6"/>
      <c r="AHX71" s="6"/>
      <c r="AHY71" s="6"/>
      <c r="AHZ71" s="6"/>
      <c r="AIA71" s="6"/>
      <c r="AIB71" s="6"/>
      <c r="AIC71" s="6"/>
      <c r="AID71" s="6"/>
      <c r="AIE71" s="6"/>
      <c r="AIF71" s="6"/>
      <c r="AIG71" s="6"/>
      <c r="AIH71" s="6"/>
      <c r="AII71" s="6"/>
      <c r="AIJ71" s="6"/>
      <c r="AIK71" s="6"/>
      <c r="AIL71" s="6"/>
      <c r="AIM71" s="6"/>
      <c r="AIN71" s="6"/>
      <c r="AIO71" s="6"/>
      <c r="AIP71" s="6"/>
      <c r="AIQ71" s="6"/>
      <c r="AIR71" s="6"/>
      <c r="AIS71" s="6"/>
      <c r="AIT71" s="6"/>
      <c r="AIU71" s="6"/>
      <c r="AIV71" s="6"/>
      <c r="AIW71" s="6"/>
      <c r="AIX71" s="6"/>
      <c r="AIY71" s="6"/>
      <c r="AIZ71" s="6"/>
      <c r="AJA71" s="6"/>
      <c r="AJB71" s="6"/>
      <c r="AJC71" s="6"/>
      <c r="AJD71" s="6"/>
      <c r="AJE71" s="6"/>
      <c r="AJF71" s="6"/>
      <c r="AJG71" s="6"/>
      <c r="AJH71" s="6"/>
      <c r="AJI71" s="6"/>
      <c r="AJJ71" s="6"/>
      <c r="AJK71" s="6"/>
      <c r="AJL71" s="6"/>
      <c r="AJM71" s="6"/>
      <c r="AJN71" s="6"/>
      <c r="AJO71" s="6"/>
      <c r="AJP71" s="6"/>
      <c r="AJQ71" s="6"/>
      <c r="AJR71" s="6"/>
      <c r="AJS71" s="6"/>
      <c r="AJT71" s="6"/>
      <c r="AJU71" s="6"/>
      <c r="AJV71" s="6"/>
      <c r="AJW71" s="6"/>
      <c r="AJX71" s="6"/>
      <c r="AJY71" s="6"/>
      <c r="AJZ71" s="6"/>
      <c r="AKA71" s="6"/>
      <c r="AKB71" s="6"/>
      <c r="AKC71" s="6"/>
      <c r="AKD71" s="6"/>
      <c r="AKE71" s="6"/>
      <c r="AKF71" s="6"/>
      <c r="AKG71" s="6"/>
      <c r="AKH71" s="6"/>
      <c r="AKI71" s="6"/>
      <c r="AKJ71" s="6"/>
      <c r="AKK71" s="6"/>
      <c r="AKL71" s="6"/>
      <c r="AKM71" s="6"/>
      <c r="AKN71" s="6"/>
      <c r="AKO71" s="6"/>
      <c r="AKP71" s="6"/>
      <c r="AKQ71" s="6"/>
      <c r="AKR71" s="6"/>
      <c r="AKS71" s="6"/>
      <c r="AKT71" s="6"/>
      <c r="AKU71" s="6"/>
      <c r="AKV71" s="6"/>
      <c r="AKW71" s="6"/>
      <c r="AKX71" s="6"/>
      <c r="AKY71" s="6"/>
      <c r="AKZ71" s="6"/>
      <c r="ALA71" s="6"/>
      <c r="ALB71" s="6"/>
      <c r="ALC71" s="6"/>
      <c r="ALD71" s="6"/>
      <c r="ALE71" s="6"/>
      <c r="ALF71" s="6"/>
      <c r="ALG71" s="6"/>
      <c r="ALH71" s="6"/>
      <c r="ALI71" s="6"/>
      <c r="ALJ71" s="6"/>
      <c r="ALK71" s="6"/>
      <c r="ALL71" s="6"/>
      <c r="ALM71" s="6"/>
      <c r="ALN71" s="6"/>
      <c r="ALO71" s="6"/>
      <c r="ALP71" s="6"/>
      <c r="ALQ71" s="6"/>
      <c r="ALR71" s="6"/>
      <c r="ALS71" s="6"/>
      <c r="ALT71" s="6"/>
      <c r="ALU71" s="6"/>
      <c r="ALV71" s="6"/>
      <c r="ALW71" s="6"/>
      <c r="ALX71" s="6"/>
      <c r="ALY71" s="6"/>
      <c r="ALZ71" s="6"/>
      <c r="AMA71" s="6"/>
      <c r="AMB71" s="6"/>
      <c r="AMC71" s="6"/>
      <c r="AMD71" s="6"/>
      <c r="AME71" s="6"/>
    </row>
    <row r="72" spans="1:1019" x14ac:dyDescent="0.25">
      <c r="A72" s="30">
        <v>332</v>
      </c>
      <c r="B72" s="30" t="s">
        <v>1574</v>
      </c>
      <c r="C72" s="30" t="s">
        <v>1573</v>
      </c>
      <c r="D72" s="30" t="s">
        <v>374</v>
      </c>
      <c r="E72" s="30">
        <v>2002</v>
      </c>
      <c r="F72" s="30"/>
      <c r="G72" s="30" t="s">
        <v>1270</v>
      </c>
      <c r="H72" s="30" t="s">
        <v>373</v>
      </c>
      <c r="I72" s="30">
        <v>6</v>
      </c>
      <c r="J72" s="29" t="str">
        <f>VLOOKUP(H72,AddInfo!$A:$H,5,FALSE)</f>
        <v>1_clear</v>
      </c>
      <c r="K72" s="15"/>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c r="JB72" s="6"/>
      <c r="JC72" s="6"/>
      <c r="JD72" s="6"/>
      <c r="JE72" s="6"/>
      <c r="JF72" s="6"/>
      <c r="JG72" s="6"/>
      <c r="JH72" s="6"/>
      <c r="JI72" s="6"/>
      <c r="JJ72" s="6"/>
      <c r="JK72" s="6"/>
      <c r="JL72" s="6"/>
      <c r="JM72" s="6"/>
      <c r="JN72" s="6"/>
      <c r="JO72" s="6"/>
      <c r="JP72" s="6"/>
      <c r="JQ72" s="6"/>
      <c r="JR72" s="6"/>
      <c r="JS72" s="6"/>
      <c r="JT72" s="6"/>
      <c r="JU72" s="6"/>
      <c r="JV72" s="6"/>
      <c r="JW72" s="6"/>
      <c r="JX72" s="6"/>
      <c r="JY72" s="6"/>
      <c r="JZ72" s="6"/>
      <c r="KA72" s="6"/>
      <c r="KB72" s="6"/>
      <c r="KC72" s="6"/>
      <c r="KD72" s="6"/>
      <c r="KE72" s="6"/>
      <c r="KF72" s="6"/>
      <c r="KG72" s="6"/>
      <c r="KH72" s="6"/>
      <c r="KI72" s="6"/>
      <c r="KJ72" s="6"/>
      <c r="KK72" s="6"/>
      <c r="KL72" s="6"/>
      <c r="KM72" s="6"/>
      <c r="KN72" s="6"/>
      <c r="KO72" s="6"/>
      <c r="KP72" s="6"/>
      <c r="KQ72" s="6"/>
      <c r="KR72" s="6"/>
      <c r="KS72" s="6"/>
      <c r="KT72" s="6"/>
      <c r="KU72" s="6"/>
      <c r="KV72" s="6"/>
      <c r="KW72" s="6"/>
      <c r="KX72" s="6"/>
      <c r="KY72" s="6"/>
      <c r="KZ72" s="6"/>
      <c r="LA72" s="6"/>
      <c r="LB72" s="6"/>
      <c r="LC72" s="6"/>
      <c r="LD72" s="6"/>
      <c r="LE72" s="6"/>
      <c r="LF72" s="6"/>
      <c r="LG72" s="6"/>
      <c r="LH72" s="6"/>
      <c r="LI72" s="6"/>
      <c r="LJ72" s="6"/>
      <c r="LK72" s="6"/>
      <c r="LL72" s="6"/>
      <c r="LM72" s="6"/>
      <c r="LN72" s="6"/>
      <c r="LO72" s="6"/>
      <c r="LP72" s="6"/>
      <c r="LQ72" s="6"/>
      <c r="LR72" s="6"/>
      <c r="LS72" s="6"/>
      <c r="LT72" s="6"/>
      <c r="LU72" s="6"/>
      <c r="LV72" s="6"/>
      <c r="LW72" s="6"/>
      <c r="LX72" s="6"/>
      <c r="LY72" s="6"/>
      <c r="LZ72" s="6"/>
      <c r="MA72" s="6"/>
      <c r="MB72" s="6"/>
      <c r="MC72" s="6"/>
      <c r="MD72" s="6"/>
      <c r="ME72" s="6"/>
      <c r="MF72" s="6"/>
      <c r="MG72" s="6"/>
      <c r="MH72" s="6"/>
      <c r="MI72" s="6"/>
      <c r="MJ72" s="6"/>
      <c r="MK72" s="6"/>
      <c r="ML72" s="6"/>
      <c r="MM72" s="6"/>
      <c r="MN72" s="6"/>
      <c r="MO72" s="6"/>
      <c r="MP72" s="6"/>
      <c r="MQ72" s="6"/>
      <c r="MR72" s="6"/>
      <c r="MS72" s="6"/>
      <c r="MT72" s="6"/>
      <c r="MU72" s="6"/>
      <c r="MV72" s="6"/>
      <c r="MW72" s="6"/>
      <c r="MX72" s="6"/>
      <c r="MY72" s="6"/>
      <c r="MZ72" s="6"/>
      <c r="NA72" s="6"/>
      <c r="NB72" s="6"/>
      <c r="NC72" s="6"/>
      <c r="ND72" s="6"/>
      <c r="NE72" s="6"/>
      <c r="NF72" s="6"/>
      <c r="NG72" s="6"/>
      <c r="NH72" s="6"/>
      <c r="NI72" s="6"/>
      <c r="NJ72" s="6"/>
      <c r="NK72" s="6"/>
      <c r="NL72" s="6"/>
      <c r="NM72" s="6"/>
      <c r="NN72" s="6"/>
      <c r="NO72" s="6"/>
      <c r="NP72" s="6"/>
      <c r="NQ72" s="6"/>
      <c r="NR72" s="6"/>
      <c r="NS72" s="6"/>
      <c r="NT72" s="6"/>
      <c r="NU72" s="6"/>
      <c r="NV72" s="6"/>
      <c r="NW72" s="6"/>
      <c r="NX72" s="6"/>
      <c r="NY72" s="6"/>
      <c r="NZ72" s="6"/>
      <c r="OA72" s="6"/>
      <c r="OB72" s="6"/>
      <c r="OC72" s="6"/>
      <c r="OD72" s="6"/>
      <c r="OE72" s="6"/>
      <c r="OF72" s="6"/>
      <c r="OG72" s="6"/>
      <c r="OH72" s="6"/>
      <c r="OI72" s="6"/>
      <c r="OJ72" s="6"/>
      <c r="OK72" s="6"/>
      <c r="OL72" s="6"/>
      <c r="OM72" s="6"/>
      <c r="ON72" s="6"/>
      <c r="OO72" s="6"/>
      <c r="OP72" s="6"/>
      <c r="OQ72" s="6"/>
      <c r="OR72" s="6"/>
      <c r="OS72" s="6"/>
      <c r="OT72" s="6"/>
      <c r="OU72" s="6"/>
      <c r="OV72" s="6"/>
      <c r="OW72" s="6"/>
      <c r="OX72" s="6"/>
      <c r="OY72" s="6"/>
      <c r="OZ72" s="6"/>
      <c r="PA72" s="6"/>
      <c r="PB72" s="6"/>
      <c r="PC72" s="6"/>
      <c r="PD72" s="6"/>
      <c r="PE72" s="6"/>
      <c r="PF72" s="6"/>
      <c r="PG72" s="6"/>
      <c r="PH72" s="6"/>
      <c r="PI72" s="6"/>
      <c r="PJ72" s="6"/>
      <c r="PK72" s="6"/>
      <c r="PL72" s="6"/>
      <c r="PM72" s="6"/>
      <c r="PN72" s="6"/>
      <c r="PO72" s="6"/>
      <c r="PP72" s="6"/>
      <c r="PQ72" s="6"/>
      <c r="PR72" s="6"/>
      <c r="PS72" s="6"/>
      <c r="PT72" s="6"/>
      <c r="PU72" s="6"/>
      <c r="PV72" s="6"/>
      <c r="PW72" s="6"/>
      <c r="PX72" s="6"/>
      <c r="PY72" s="6"/>
      <c r="PZ72" s="6"/>
      <c r="QA72" s="6"/>
      <c r="QB72" s="6"/>
      <c r="QC72" s="6"/>
      <c r="QD72" s="6"/>
      <c r="QE72" s="6"/>
      <c r="QF72" s="6"/>
      <c r="QG72" s="6"/>
      <c r="QH72" s="6"/>
      <c r="QI72" s="6"/>
      <c r="QJ72" s="6"/>
      <c r="QK72" s="6"/>
      <c r="QL72" s="6"/>
      <c r="QM72" s="6"/>
      <c r="QN72" s="6"/>
      <c r="QO72" s="6"/>
      <c r="QP72" s="6"/>
      <c r="QQ72" s="6"/>
      <c r="QR72" s="6"/>
      <c r="QS72" s="6"/>
      <c r="QT72" s="6"/>
      <c r="QU72" s="6"/>
      <c r="QV72" s="6"/>
      <c r="QW72" s="6"/>
      <c r="QX72" s="6"/>
      <c r="QY72" s="6"/>
      <c r="QZ72" s="6"/>
      <c r="RA72" s="6"/>
      <c r="RB72" s="6"/>
      <c r="RC72" s="6"/>
      <c r="RD72" s="6"/>
      <c r="RE72" s="6"/>
      <c r="RF72" s="6"/>
      <c r="RG72" s="6"/>
      <c r="RH72" s="6"/>
      <c r="RI72" s="6"/>
      <c r="RJ72" s="6"/>
      <c r="RK72" s="6"/>
      <c r="RL72" s="6"/>
      <c r="RM72" s="6"/>
      <c r="RN72" s="6"/>
      <c r="RO72" s="6"/>
      <c r="RP72" s="6"/>
      <c r="RQ72" s="6"/>
      <c r="RR72" s="6"/>
      <c r="RS72" s="6"/>
      <c r="RT72" s="6"/>
      <c r="RU72" s="6"/>
      <c r="RV72" s="6"/>
      <c r="RW72" s="6"/>
      <c r="RX72" s="6"/>
      <c r="RY72" s="6"/>
      <c r="RZ72" s="6"/>
      <c r="SA72" s="6"/>
      <c r="SB72" s="6"/>
      <c r="SC72" s="6"/>
      <c r="SD72" s="6"/>
      <c r="SE72" s="6"/>
      <c r="SF72" s="6"/>
      <c r="SG72" s="6"/>
      <c r="SH72" s="6"/>
      <c r="SI72" s="6"/>
      <c r="SJ72" s="6"/>
      <c r="SK72" s="6"/>
      <c r="SL72" s="6"/>
      <c r="SM72" s="6"/>
      <c r="SN72" s="6"/>
      <c r="SO72" s="6"/>
      <c r="SP72" s="6"/>
      <c r="SQ72" s="6"/>
      <c r="SR72" s="6"/>
      <c r="SS72" s="6"/>
      <c r="ST72" s="6"/>
      <c r="SU72" s="6"/>
      <c r="SV72" s="6"/>
      <c r="SW72" s="6"/>
      <c r="SX72" s="6"/>
      <c r="SY72" s="6"/>
      <c r="SZ72" s="6"/>
      <c r="TA72" s="6"/>
      <c r="TB72" s="6"/>
      <c r="TC72" s="6"/>
      <c r="TD72" s="6"/>
      <c r="TE72" s="6"/>
      <c r="TF72" s="6"/>
      <c r="TG72" s="6"/>
      <c r="TH72" s="6"/>
      <c r="TI72" s="6"/>
      <c r="TJ72" s="6"/>
      <c r="TK72" s="6"/>
      <c r="TL72" s="6"/>
      <c r="TM72" s="6"/>
      <c r="TN72" s="6"/>
      <c r="TO72" s="6"/>
      <c r="TP72" s="6"/>
      <c r="TQ72" s="6"/>
      <c r="TR72" s="6"/>
      <c r="TS72" s="6"/>
      <c r="TT72" s="6"/>
      <c r="TU72" s="6"/>
      <c r="TV72" s="6"/>
      <c r="TW72" s="6"/>
      <c r="TX72" s="6"/>
      <c r="TY72" s="6"/>
      <c r="TZ72" s="6"/>
      <c r="UA72" s="6"/>
      <c r="UB72" s="6"/>
      <c r="UC72" s="6"/>
      <c r="UD72" s="6"/>
      <c r="UE72" s="6"/>
      <c r="UF72" s="6"/>
      <c r="UG72" s="6"/>
      <c r="UH72" s="6"/>
      <c r="UI72" s="6"/>
      <c r="UJ72" s="6"/>
      <c r="UK72" s="6"/>
      <c r="UL72" s="6"/>
      <c r="UM72" s="6"/>
      <c r="UN72" s="6"/>
      <c r="UO72" s="6"/>
      <c r="UP72" s="6"/>
      <c r="UQ72" s="6"/>
      <c r="UR72" s="6"/>
      <c r="US72" s="6"/>
      <c r="UT72" s="6"/>
      <c r="UU72" s="6"/>
      <c r="UV72" s="6"/>
      <c r="UW72" s="6"/>
      <c r="UX72" s="6"/>
      <c r="UY72" s="6"/>
      <c r="UZ72" s="6"/>
      <c r="VA72" s="6"/>
      <c r="VB72" s="6"/>
      <c r="VC72" s="6"/>
      <c r="VD72" s="6"/>
      <c r="VE72" s="6"/>
      <c r="VF72" s="6"/>
      <c r="VG72" s="6"/>
      <c r="VH72" s="6"/>
      <c r="VI72" s="6"/>
      <c r="VJ72" s="6"/>
      <c r="VK72" s="6"/>
      <c r="VL72" s="6"/>
      <c r="VM72" s="6"/>
      <c r="VN72" s="6"/>
      <c r="VO72" s="6"/>
      <c r="VP72" s="6"/>
      <c r="VQ72" s="6"/>
      <c r="VR72" s="6"/>
      <c r="VS72" s="6"/>
      <c r="VT72" s="6"/>
      <c r="VU72" s="6"/>
      <c r="VV72" s="6"/>
      <c r="VW72" s="6"/>
      <c r="VX72" s="6"/>
      <c r="VY72" s="6"/>
      <c r="VZ72" s="6"/>
      <c r="WA72" s="6"/>
      <c r="WB72" s="6"/>
      <c r="WC72" s="6"/>
      <c r="WD72" s="6"/>
      <c r="WE72" s="6"/>
      <c r="WF72" s="6"/>
      <c r="WG72" s="6"/>
      <c r="WH72" s="6"/>
      <c r="WI72" s="6"/>
      <c r="WJ72" s="6"/>
      <c r="WK72" s="6"/>
      <c r="WL72" s="6"/>
      <c r="WM72" s="6"/>
      <c r="WN72" s="6"/>
      <c r="WO72" s="6"/>
      <c r="WP72" s="6"/>
      <c r="WQ72" s="6"/>
      <c r="WR72" s="6"/>
      <c r="WS72" s="6"/>
      <c r="WT72" s="6"/>
      <c r="WU72" s="6"/>
      <c r="WV72" s="6"/>
      <c r="WW72" s="6"/>
      <c r="WX72" s="6"/>
      <c r="WY72" s="6"/>
      <c r="WZ72" s="6"/>
      <c r="XA72" s="6"/>
      <c r="XB72" s="6"/>
      <c r="XC72" s="6"/>
      <c r="XD72" s="6"/>
      <c r="XE72" s="6"/>
      <c r="XF72" s="6"/>
      <c r="XG72" s="6"/>
      <c r="XH72" s="6"/>
      <c r="XI72" s="6"/>
      <c r="XJ72" s="6"/>
      <c r="XK72" s="6"/>
      <c r="XL72" s="6"/>
      <c r="XM72" s="6"/>
      <c r="XN72" s="6"/>
      <c r="XO72" s="6"/>
      <c r="XP72" s="6"/>
      <c r="XQ72" s="6"/>
      <c r="XR72" s="6"/>
      <c r="XS72" s="6"/>
      <c r="XT72" s="6"/>
      <c r="XU72" s="6"/>
      <c r="XV72" s="6"/>
      <c r="XW72" s="6"/>
      <c r="XX72" s="6"/>
      <c r="XY72" s="6"/>
      <c r="XZ72" s="6"/>
      <c r="YA72" s="6"/>
      <c r="YB72" s="6"/>
      <c r="YC72" s="6"/>
      <c r="YD72" s="6"/>
      <c r="YE72" s="6"/>
      <c r="YF72" s="6"/>
      <c r="YG72" s="6"/>
      <c r="YH72" s="6"/>
      <c r="YI72" s="6"/>
      <c r="YJ72" s="6"/>
      <c r="YK72" s="6"/>
      <c r="YL72" s="6"/>
      <c r="YM72" s="6"/>
      <c r="YN72" s="6"/>
      <c r="YO72" s="6"/>
      <c r="YP72" s="6"/>
      <c r="YQ72" s="6"/>
      <c r="YR72" s="6"/>
      <c r="YS72" s="6"/>
      <c r="YT72" s="6"/>
      <c r="YU72" s="6"/>
      <c r="YV72" s="6"/>
      <c r="YW72" s="6"/>
      <c r="YX72" s="6"/>
      <c r="YY72" s="6"/>
      <c r="YZ72" s="6"/>
      <c r="ZA72" s="6"/>
      <c r="ZB72" s="6"/>
      <c r="ZC72" s="6"/>
      <c r="ZD72" s="6"/>
      <c r="ZE72" s="6"/>
      <c r="ZF72" s="6"/>
      <c r="ZG72" s="6"/>
      <c r="ZH72" s="6"/>
      <c r="ZI72" s="6"/>
      <c r="ZJ72" s="6"/>
      <c r="ZK72" s="6"/>
      <c r="ZL72" s="6"/>
      <c r="ZM72" s="6"/>
      <c r="ZN72" s="6"/>
      <c r="ZO72" s="6"/>
      <c r="ZP72" s="6"/>
      <c r="ZQ72" s="6"/>
      <c r="ZR72" s="6"/>
      <c r="ZS72" s="6"/>
      <c r="ZT72" s="6"/>
      <c r="ZU72" s="6"/>
      <c r="ZV72" s="6"/>
      <c r="ZW72" s="6"/>
      <c r="ZX72" s="6"/>
      <c r="ZY72" s="6"/>
      <c r="ZZ72" s="6"/>
      <c r="AAA72" s="6"/>
      <c r="AAB72" s="6"/>
      <c r="AAC72" s="6"/>
      <c r="AAD72" s="6"/>
      <c r="AAE72" s="6"/>
      <c r="AAF72" s="6"/>
      <c r="AAG72" s="6"/>
      <c r="AAH72" s="6"/>
      <c r="AAI72" s="6"/>
      <c r="AAJ72" s="6"/>
      <c r="AAK72" s="6"/>
      <c r="AAL72" s="6"/>
      <c r="AAM72" s="6"/>
      <c r="AAN72" s="6"/>
      <c r="AAO72" s="6"/>
      <c r="AAP72" s="6"/>
      <c r="AAQ72" s="6"/>
      <c r="AAR72" s="6"/>
      <c r="AAS72" s="6"/>
      <c r="AAT72" s="6"/>
      <c r="AAU72" s="6"/>
      <c r="AAV72" s="6"/>
      <c r="AAW72" s="6"/>
      <c r="AAX72" s="6"/>
      <c r="AAY72" s="6"/>
      <c r="AAZ72" s="6"/>
      <c r="ABA72" s="6"/>
      <c r="ABB72" s="6"/>
      <c r="ABC72" s="6"/>
      <c r="ABD72" s="6"/>
      <c r="ABE72" s="6"/>
      <c r="ABF72" s="6"/>
      <c r="ABG72" s="6"/>
      <c r="ABH72" s="6"/>
      <c r="ABI72" s="6"/>
      <c r="ABJ72" s="6"/>
      <c r="ABK72" s="6"/>
      <c r="ABL72" s="6"/>
      <c r="ABM72" s="6"/>
      <c r="ABN72" s="6"/>
      <c r="ABO72" s="6"/>
      <c r="ABP72" s="6"/>
      <c r="ABQ72" s="6"/>
      <c r="ABR72" s="6"/>
      <c r="ABS72" s="6"/>
      <c r="ABT72" s="6"/>
      <c r="ABU72" s="6"/>
      <c r="ABV72" s="6"/>
      <c r="ABW72" s="6"/>
      <c r="ABX72" s="6"/>
      <c r="ABY72" s="6"/>
      <c r="ABZ72" s="6"/>
      <c r="ACA72" s="6"/>
      <c r="ACB72" s="6"/>
      <c r="ACC72" s="6"/>
      <c r="ACD72" s="6"/>
      <c r="ACE72" s="6"/>
      <c r="ACF72" s="6"/>
      <c r="ACG72" s="6"/>
      <c r="ACH72" s="6"/>
      <c r="ACI72" s="6"/>
      <c r="ACJ72" s="6"/>
      <c r="ACK72" s="6"/>
      <c r="ACL72" s="6"/>
      <c r="ACM72" s="6"/>
      <c r="ACN72" s="6"/>
      <c r="ACO72" s="6"/>
      <c r="ACP72" s="6"/>
      <c r="ACQ72" s="6"/>
      <c r="ACR72" s="6"/>
      <c r="ACS72" s="6"/>
      <c r="ACT72" s="6"/>
      <c r="ACU72" s="6"/>
      <c r="ACV72" s="6"/>
      <c r="ACW72" s="6"/>
      <c r="ACX72" s="6"/>
      <c r="ACY72" s="6"/>
      <c r="ACZ72" s="6"/>
      <c r="ADA72" s="6"/>
      <c r="ADB72" s="6"/>
      <c r="ADC72" s="6"/>
      <c r="ADD72" s="6"/>
      <c r="ADE72" s="6"/>
      <c r="ADF72" s="6"/>
      <c r="ADG72" s="6"/>
      <c r="ADH72" s="6"/>
      <c r="ADI72" s="6"/>
      <c r="ADJ72" s="6"/>
      <c r="ADK72" s="6"/>
      <c r="ADL72" s="6"/>
      <c r="ADM72" s="6"/>
      <c r="ADN72" s="6"/>
      <c r="ADO72" s="6"/>
      <c r="ADP72" s="6"/>
      <c r="ADQ72" s="6"/>
      <c r="ADR72" s="6"/>
      <c r="ADS72" s="6"/>
      <c r="ADT72" s="6"/>
      <c r="ADU72" s="6"/>
      <c r="ADV72" s="6"/>
      <c r="ADW72" s="6"/>
      <c r="ADX72" s="6"/>
      <c r="ADY72" s="6"/>
      <c r="ADZ72" s="6"/>
      <c r="AEA72" s="6"/>
      <c r="AEB72" s="6"/>
      <c r="AEC72" s="6"/>
      <c r="AED72" s="6"/>
      <c r="AEE72" s="6"/>
      <c r="AEF72" s="6"/>
      <c r="AEG72" s="6"/>
      <c r="AEH72" s="6"/>
      <c r="AEI72" s="6"/>
      <c r="AEJ72" s="6"/>
      <c r="AEK72" s="6"/>
      <c r="AEL72" s="6"/>
      <c r="AEM72" s="6"/>
      <c r="AEN72" s="6"/>
      <c r="AEO72" s="6"/>
      <c r="AEP72" s="6"/>
      <c r="AEQ72" s="6"/>
      <c r="AER72" s="6"/>
      <c r="AES72" s="6"/>
      <c r="AET72" s="6"/>
      <c r="AEU72" s="6"/>
      <c r="AEV72" s="6"/>
      <c r="AEW72" s="6"/>
      <c r="AEX72" s="6"/>
      <c r="AEY72" s="6"/>
      <c r="AEZ72" s="6"/>
      <c r="AFA72" s="6"/>
      <c r="AFB72" s="6"/>
      <c r="AFC72" s="6"/>
      <c r="AFD72" s="6"/>
      <c r="AFE72" s="6"/>
      <c r="AFF72" s="6"/>
      <c r="AFG72" s="6"/>
      <c r="AFH72" s="6"/>
      <c r="AFI72" s="6"/>
      <c r="AFJ72" s="6"/>
      <c r="AFK72" s="6"/>
      <c r="AFL72" s="6"/>
      <c r="AFM72" s="6"/>
      <c r="AFN72" s="6"/>
      <c r="AFO72" s="6"/>
      <c r="AFP72" s="6"/>
      <c r="AFQ72" s="6"/>
      <c r="AFR72" s="6"/>
      <c r="AFS72" s="6"/>
      <c r="AFT72" s="6"/>
      <c r="AFU72" s="6"/>
      <c r="AFV72" s="6"/>
      <c r="AFW72" s="6"/>
      <c r="AFX72" s="6"/>
      <c r="AFY72" s="6"/>
      <c r="AFZ72" s="6"/>
      <c r="AGA72" s="6"/>
      <c r="AGB72" s="6"/>
      <c r="AGC72" s="6"/>
      <c r="AGD72" s="6"/>
      <c r="AGE72" s="6"/>
      <c r="AGF72" s="6"/>
      <c r="AGG72" s="6"/>
      <c r="AGH72" s="6"/>
      <c r="AGI72" s="6"/>
      <c r="AGJ72" s="6"/>
      <c r="AGK72" s="6"/>
      <c r="AGL72" s="6"/>
      <c r="AGM72" s="6"/>
      <c r="AGN72" s="6"/>
      <c r="AGO72" s="6"/>
      <c r="AGP72" s="6"/>
      <c r="AGQ72" s="6"/>
      <c r="AGR72" s="6"/>
      <c r="AGS72" s="6"/>
      <c r="AGT72" s="6"/>
      <c r="AGU72" s="6"/>
      <c r="AGV72" s="6"/>
      <c r="AGW72" s="6"/>
      <c r="AGX72" s="6"/>
      <c r="AGY72" s="6"/>
      <c r="AGZ72" s="6"/>
      <c r="AHA72" s="6"/>
      <c r="AHB72" s="6"/>
      <c r="AHC72" s="6"/>
      <c r="AHD72" s="6"/>
      <c r="AHE72" s="6"/>
      <c r="AHF72" s="6"/>
      <c r="AHG72" s="6"/>
      <c r="AHH72" s="6"/>
      <c r="AHI72" s="6"/>
      <c r="AHJ72" s="6"/>
      <c r="AHK72" s="6"/>
      <c r="AHL72" s="6"/>
      <c r="AHM72" s="6"/>
      <c r="AHN72" s="6"/>
      <c r="AHO72" s="6"/>
      <c r="AHP72" s="6"/>
      <c r="AHQ72" s="6"/>
      <c r="AHR72" s="6"/>
      <c r="AHS72" s="6"/>
      <c r="AHT72" s="6"/>
      <c r="AHU72" s="6"/>
      <c r="AHV72" s="6"/>
      <c r="AHW72" s="6"/>
      <c r="AHX72" s="6"/>
      <c r="AHY72" s="6"/>
      <c r="AHZ72" s="6"/>
      <c r="AIA72" s="6"/>
      <c r="AIB72" s="6"/>
      <c r="AIC72" s="6"/>
      <c r="AID72" s="6"/>
      <c r="AIE72" s="6"/>
      <c r="AIF72" s="6"/>
      <c r="AIG72" s="6"/>
      <c r="AIH72" s="6"/>
      <c r="AII72" s="6"/>
      <c r="AIJ72" s="6"/>
      <c r="AIK72" s="6"/>
      <c r="AIL72" s="6"/>
      <c r="AIM72" s="6"/>
      <c r="AIN72" s="6"/>
      <c r="AIO72" s="6"/>
      <c r="AIP72" s="6"/>
      <c r="AIQ72" s="6"/>
      <c r="AIR72" s="6"/>
      <c r="AIS72" s="6"/>
      <c r="AIT72" s="6"/>
      <c r="AIU72" s="6"/>
      <c r="AIV72" s="6"/>
      <c r="AIW72" s="6"/>
      <c r="AIX72" s="6"/>
      <c r="AIY72" s="6"/>
      <c r="AIZ72" s="6"/>
      <c r="AJA72" s="6"/>
      <c r="AJB72" s="6"/>
      <c r="AJC72" s="6"/>
      <c r="AJD72" s="6"/>
      <c r="AJE72" s="6"/>
      <c r="AJF72" s="6"/>
      <c r="AJG72" s="6"/>
      <c r="AJH72" s="6"/>
      <c r="AJI72" s="6"/>
      <c r="AJJ72" s="6"/>
      <c r="AJK72" s="6"/>
      <c r="AJL72" s="6"/>
      <c r="AJM72" s="6"/>
      <c r="AJN72" s="6"/>
      <c r="AJO72" s="6"/>
      <c r="AJP72" s="6"/>
      <c r="AJQ72" s="6"/>
      <c r="AJR72" s="6"/>
      <c r="AJS72" s="6"/>
      <c r="AJT72" s="6"/>
      <c r="AJU72" s="6"/>
      <c r="AJV72" s="6"/>
      <c r="AJW72" s="6"/>
      <c r="AJX72" s="6"/>
      <c r="AJY72" s="6"/>
      <c r="AJZ72" s="6"/>
      <c r="AKA72" s="6"/>
      <c r="AKB72" s="6"/>
      <c r="AKC72" s="6"/>
      <c r="AKD72" s="6"/>
      <c r="AKE72" s="6"/>
      <c r="AKF72" s="6"/>
      <c r="AKG72" s="6"/>
      <c r="AKH72" s="6"/>
      <c r="AKI72" s="6"/>
      <c r="AKJ72" s="6"/>
      <c r="AKK72" s="6"/>
      <c r="AKL72" s="6"/>
      <c r="AKM72" s="6"/>
      <c r="AKN72" s="6"/>
      <c r="AKO72" s="6"/>
      <c r="AKP72" s="6"/>
      <c r="AKQ72" s="6"/>
      <c r="AKR72" s="6"/>
      <c r="AKS72" s="6"/>
      <c r="AKT72" s="6"/>
      <c r="AKU72" s="6"/>
      <c r="AKV72" s="6"/>
      <c r="AKW72" s="6"/>
      <c r="AKX72" s="6"/>
      <c r="AKY72" s="6"/>
      <c r="AKZ72" s="6"/>
      <c r="ALA72" s="6"/>
      <c r="ALB72" s="6"/>
      <c r="ALC72" s="6"/>
      <c r="ALD72" s="6"/>
      <c r="ALE72" s="6"/>
      <c r="ALF72" s="6"/>
      <c r="ALG72" s="6"/>
      <c r="ALH72" s="6"/>
      <c r="ALI72" s="6"/>
      <c r="ALJ72" s="6"/>
      <c r="ALK72" s="6"/>
      <c r="ALL72" s="6"/>
      <c r="ALM72" s="6"/>
      <c r="ALN72" s="6"/>
      <c r="ALO72" s="6"/>
      <c r="ALP72" s="6"/>
      <c r="ALQ72" s="6"/>
      <c r="ALR72" s="6"/>
      <c r="ALS72" s="6"/>
      <c r="ALT72" s="6"/>
      <c r="ALU72" s="6"/>
      <c r="ALV72" s="6"/>
      <c r="ALW72" s="6"/>
      <c r="ALX72" s="6"/>
      <c r="ALY72" s="6"/>
      <c r="ALZ72" s="6"/>
      <c r="AMA72" s="6"/>
      <c r="AMB72" s="6"/>
      <c r="AMC72" s="6"/>
      <c r="AMD72" s="6"/>
      <c r="AME72" s="6"/>
    </row>
    <row r="73" spans="1:1019" x14ac:dyDescent="0.25">
      <c r="A73" s="30">
        <v>333</v>
      </c>
      <c r="B73" s="30" t="s">
        <v>1575</v>
      </c>
      <c r="C73" s="30" t="s">
        <v>1573</v>
      </c>
      <c r="D73" s="30" t="s">
        <v>374</v>
      </c>
      <c r="E73" s="30">
        <v>2002</v>
      </c>
      <c r="F73" s="30"/>
      <c r="G73" s="30" t="s">
        <v>1270</v>
      </c>
      <c r="H73" s="30" t="s">
        <v>373</v>
      </c>
      <c r="I73" s="30">
        <v>12</v>
      </c>
      <c r="J73" s="29" t="str">
        <f>VLOOKUP(H73,AddInfo!$A:$H,5,FALSE)</f>
        <v>1_clear</v>
      </c>
    </row>
    <row r="74" spans="1:1019" x14ac:dyDescent="0.25">
      <c r="A74" s="6">
        <v>306</v>
      </c>
      <c r="B74" s="6" t="s">
        <v>493</v>
      </c>
      <c r="C74" s="6" t="s">
        <v>1622</v>
      </c>
      <c r="D74" s="6" t="s">
        <v>489</v>
      </c>
      <c r="E74" s="6">
        <v>2003</v>
      </c>
      <c r="F74" s="6"/>
      <c r="G74" s="6" t="s">
        <v>1270</v>
      </c>
      <c r="H74" s="29" t="s">
        <v>5038</v>
      </c>
      <c r="I74" s="6">
        <v>1</v>
      </c>
      <c r="J74" s="29" t="str">
        <f>VLOOKUP(H74,AddInfo!$A:$H,5,FALSE)</f>
        <v>1_clear</v>
      </c>
      <c r="K74" s="30"/>
    </row>
    <row r="75" spans="1:1019" x14ac:dyDescent="0.25">
      <c r="A75" s="30">
        <v>193</v>
      </c>
      <c r="B75" s="30" t="s">
        <v>1782</v>
      </c>
      <c r="C75" s="30" t="s">
        <v>1783</v>
      </c>
      <c r="D75" s="30" t="s">
        <v>714</v>
      </c>
      <c r="E75" s="30">
        <v>2013</v>
      </c>
      <c r="F75" s="30"/>
      <c r="G75" s="30" t="s">
        <v>113</v>
      </c>
      <c r="H75" s="30" t="s">
        <v>713</v>
      </c>
      <c r="I75" s="30">
        <v>12</v>
      </c>
      <c r="J75" s="29" t="str">
        <f>VLOOKUP(H75,AddInfo!$A:$H,5,FALSE)</f>
        <v>1_clear</v>
      </c>
    </row>
    <row r="76" spans="1:1019" x14ac:dyDescent="0.25">
      <c r="A76" s="6">
        <v>247</v>
      </c>
      <c r="B76" s="6" t="s">
        <v>674</v>
      </c>
      <c r="C76" s="6" t="s">
        <v>1758</v>
      </c>
      <c r="D76" s="6" t="s">
        <v>672</v>
      </c>
      <c r="E76" s="6">
        <v>2014</v>
      </c>
      <c r="F76" s="6"/>
      <c r="G76" s="6" t="s">
        <v>1270</v>
      </c>
      <c r="H76" s="29" t="s">
        <v>671</v>
      </c>
      <c r="I76" s="6">
        <v>12</v>
      </c>
      <c r="J76" s="29" t="str">
        <f>VLOOKUP(H76,AddInfo!$A:$H,5,FALSE)</f>
        <v>1_clear</v>
      </c>
    </row>
    <row r="77" spans="1:1019" x14ac:dyDescent="0.25">
      <c r="A77" s="30">
        <v>137</v>
      </c>
      <c r="B77" s="30" t="s">
        <v>1403</v>
      </c>
      <c r="C77" s="30" t="s">
        <v>1404</v>
      </c>
      <c r="D77" s="30" t="s">
        <v>87</v>
      </c>
      <c r="E77" s="30">
        <v>2006</v>
      </c>
      <c r="F77" s="30"/>
      <c r="G77" s="30" t="s">
        <v>863</v>
      </c>
      <c r="H77" s="30" t="s">
        <v>86</v>
      </c>
      <c r="I77" s="30">
        <v>12</v>
      </c>
      <c r="J77" s="29" t="str">
        <f>VLOOKUP(H77,AddInfo!$A:$H,5,FALSE)</f>
        <v>1_clear</v>
      </c>
    </row>
    <row r="78" spans="1:1019" x14ac:dyDescent="0.25">
      <c r="A78" s="30">
        <v>138</v>
      </c>
      <c r="B78" s="30" t="s">
        <v>1405</v>
      </c>
      <c r="C78" s="30" t="s">
        <v>1406</v>
      </c>
      <c r="D78" s="30" t="s">
        <v>87</v>
      </c>
      <c r="E78" s="30">
        <v>2006</v>
      </c>
      <c r="F78" s="30"/>
      <c r="G78" s="30" t="s">
        <v>863</v>
      </c>
      <c r="H78" s="30" t="s">
        <v>3142</v>
      </c>
      <c r="I78" s="30">
        <v>12</v>
      </c>
      <c r="J78" s="29" t="str">
        <f>VLOOKUP(H78,AddInfo!$A:$H,5,FALSE)</f>
        <v>1_clear</v>
      </c>
    </row>
    <row r="79" spans="1:1019" x14ac:dyDescent="0.25">
      <c r="A79" s="30">
        <v>267</v>
      </c>
      <c r="B79" s="30" t="s">
        <v>1682</v>
      </c>
      <c r="C79" s="30" t="s">
        <v>1683</v>
      </c>
      <c r="D79" s="30" t="s">
        <v>584</v>
      </c>
      <c r="E79" s="30">
        <v>2006</v>
      </c>
      <c r="F79" s="30"/>
      <c r="G79" s="30" t="s">
        <v>1270</v>
      </c>
      <c r="H79" s="30" t="s">
        <v>583</v>
      </c>
      <c r="I79" s="30">
        <v>1</v>
      </c>
      <c r="J79" s="29" t="str">
        <f>VLOOKUP(H79,AddInfo!$A:$H,5,FALSE)</f>
        <v>1_clear</v>
      </c>
      <c r="K79" s="30"/>
    </row>
    <row r="80" spans="1:1019" x14ac:dyDescent="0.25">
      <c r="A80" s="30">
        <v>269</v>
      </c>
      <c r="B80" s="30" t="s">
        <v>1686</v>
      </c>
      <c r="C80" s="30" t="s">
        <v>1687</v>
      </c>
      <c r="D80" s="30" t="s">
        <v>584</v>
      </c>
      <c r="E80" s="30">
        <v>2006</v>
      </c>
      <c r="F80" s="30"/>
      <c r="G80" s="30" t="s">
        <v>1270</v>
      </c>
      <c r="H80" s="30" t="s">
        <v>3144</v>
      </c>
      <c r="I80" s="30">
        <v>1</v>
      </c>
      <c r="J80" s="29" t="str">
        <f>VLOOKUP(H80,AddInfo!$A:$H,5,FALSE)</f>
        <v>1_clear</v>
      </c>
    </row>
    <row r="81" spans="1:11" x14ac:dyDescent="0.25">
      <c r="A81" s="6">
        <v>260</v>
      </c>
      <c r="B81" s="6" t="s">
        <v>187</v>
      </c>
      <c r="C81" s="6" t="s">
        <v>1479</v>
      </c>
      <c r="D81" s="6" t="s">
        <v>1480</v>
      </c>
      <c r="E81" s="29">
        <v>2014</v>
      </c>
      <c r="F81" s="6"/>
      <c r="G81" s="6" t="s">
        <v>1270</v>
      </c>
      <c r="H81" s="29" t="s">
        <v>183</v>
      </c>
      <c r="I81" s="6">
        <v>1</v>
      </c>
      <c r="J81" s="29" t="str">
        <f>VLOOKUP(H81,AddInfo!$A:$H,5,FALSE)</f>
        <v>1_clear</v>
      </c>
    </row>
    <row r="82" spans="1:11" x14ac:dyDescent="0.25">
      <c r="A82" s="29">
        <v>358</v>
      </c>
      <c r="B82" s="29" t="s">
        <v>1424</v>
      </c>
      <c r="C82" s="29" t="s">
        <v>1425</v>
      </c>
      <c r="D82" s="29" t="s">
        <v>1242</v>
      </c>
      <c r="E82" s="29">
        <v>2006</v>
      </c>
      <c r="F82" s="29"/>
      <c r="G82" s="29" t="s">
        <v>1276</v>
      </c>
      <c r="H82" s="11" t="s">
        <v>90</v>
      </c>
      <c r="I82" s="29">
        <v>1</v>
      </c>
      <c r="J82" s="29" t="str">
        <f>VLOOKUP(H82,AddInfo!$A:$H,5,FALSE)</f>
        <v>1_clear</v>
      </c>
    </row>
    <row r="83" spans="1:11" x14ac:dyDescent="0.25">
      <c r="A83" s="29">
        <v>359</v>
      </c>
      <c r="B83" s="29" t="s">
        <v>1426</v>
      </c>
      <c r="C83" s="29" t="s">
        <v>1425</v>
      </c>
      <c r="D83" s="29" t="s">
        <v>1242</v>
      </c>
      <c r="E83" s="29">
        <v>2006</v>
      </c>
      <c r="F83" s="29"/>
      <c r="G83" s="29" t="s">
        <v>1276</v>
      </c>
      <c r="H83" s="11" t="s">
        <v>90</v>
      </c>
      <c r="I83" s="29">
        <v>6</v>
      </c>
      <c r="J83" s="29" t="str">
        <f>VLOOKUP(H83,AddInfo!$A:$H,5,FALSE)</f>
        <v>1_clear</v>
      </c>
    </row>
    <row r="84" spans="1:11" x14ac:dyDescent="0.25">
      <c r="A84" s="29">
        <v>360</v>
      </c>
      <c r="B84" s="29" t="s">
        <v>1427</v>
      </c>
      <c r="C84" s="29" t="s">
        <v>1425</v>
      </c>
      <c r="D84" s="29" t="s">
        <v>1242</v>
      </c>
      <c r="E84" s="29">
        <v>2006</v>
      </c>
      <c r="F84" s="29"/>
      <c r="G84" s="29" t="s">
        <v>1276</v>
      </c>
      <c r="H84" s="11" t="s">
        <v>90</v>
      </c>
      <c r="I84" s="29">
        <v>12</v>
      </c>
      <c r="J84" s="29" t="str">
        <f>VLOOKUP(H84,AddInfo!$A:$H,5,FALSE)</f>
        <v>1_clear</v>
      </c>
    </row>
    <row r="85" spans="1:11" x14ac:dyDescent="0.25">
      <c r="A85" s="29">
        <v>349</v>
      </c>
      <c r="B85" s="29" t="s">
        <v>1412</v>
      </c>
      <c r="C85" s="29" t="s">
        <v>1413</v>
      </c>
      <c r="D85" s="29" t="s">
        <v>1242</v>
      </c>
      <c r="E85" s="29">
        <v>2006</v>
      </c>
      <c r="F85" s="29"/>
      <c r="G85" s="29" t="s">
        <v>1276</v>
      </c>
      <c r="H85" s="11" t="s">
        <v>3118</v>
      </c>
      <c r="I85" s="29">
        <v>1</v>
      </c>
      <c r="J85" s="29" t="str">
        <f>VLOOKUP(H85,AddInfo!$A:$H,5,FALSE)</f>
        <v>1_clear</v>
      </c>
    </row>
    <row r="86" spans="1:11" x14ac:dyDescent="0.25">
      <c r="A86" s="29">
        <v>350</v>
      </c>
      <c r="B86" s="29" t="s">
        <v>1414</v>
      </c>
      <c r="C86" s="29" t="s">
        <v>1413</v>
      </c>
      <c r="D86" s="29" t="s">
        <v>1242</v>
      </c>
      <c r="E86" s="29">
        <v>2006</v>
      </c>
      <c r="F86" s="29"/>
      <c r="G86" s="29" t="s">
        <v>1276</v>
      </c>
      <c r="H86" s="11" t="s">
        <v>3118</v>
      </c>
      <c r="I86" s="29">
        <v>6</v>
      </c>
      <c r="J86" s="29" t="str">
        <f>VLOOKUP(H86,AddInfo!$A:$H,5,FALSE)</f>
        <v>1_clear</v>
      </c>
    </row>
    <row r="87" spans="1:11" x14ac:dyDescent="0.25">
      <c r="A87" s="29">
        <v>351</v>
      </c>
      <c r="B87" s="29" t="s">
        <v>1415</v>
      </c>
      <c r="C87" s="29" t="s">
        <v>1413</v>
      </c>
      <c r="D87" s="29" t="s">
        <v>1242</v>
      </c>
      <c r="E87" s="29">
        <v>2006</v>
      </c>
      <c r="F87" s="29"/>
      <c r="G87" s="29" t="s">
        <v>1276</v>
      </c>
      <c r="H87" s="11" t="s">
        <v>3118</v>
      </c>
      <c r="I87" s="29">
        <v>12</v>
      </c>
      <c r="J87" s="29" t="str">
        <f>VLOOKUP(H87,AddInfo!$A:$H,5,FALSE)</f>
        <v>1_clear</v>
      </c>
    </row>
    <row r="88" spans="1:11" x14ac:dyDescent="0.25">
      <c r="A88" s="29">
        <v>348</v>
      </c>
      <c r="B88" s="29" t="s">
        <v>94</v>
      </c>
      <c r="C88" s="29" t="s">
        <v>1397</v>
      </c>
      <c r="D88" s="29" t="s">
        <v>1398</v>
      </c>
      <c r="E88" s="29">
        <v>2003</v>
      </c>
      <c r="F88" s="29"/>
      <c r="G88" s="29" t="s">
        <v>1276</v>
      </c>
      <c r="H88" s="11" t="s">
        <v>3120</v>
      </c>
      <c r="I88" s="29">
        <v>1</v>
      </c>
      <c r="J88" s="29" t="str">
        <f>VLOOKUP(H88,AddInfo!$A:$H,5,FALSE)</f>
        <v>1_clear</v>
      </c>
      <c r="K88" s="30"/>
    </row>
    <row r="89" spans="1:11" x14ac:dyDescent="0.25">
      <c r="A89" s="29">
        <v>388</v>
      </c>
      <c r="B89" s="29" t="s">
        <v>1399</v>
      </c>
      <c r="C89" s="29" t="s">
        <v>1400</v>
      </c>
      <c r="D89" s="29" t="s">
        <v>1241</v>
      </c>
      <c r="E89" s="29">
        <v>2002</v>
      </c>
      <c r="F89" s="29"/>
      <c r="G89" s="29" t="s">
        <v>1276</v>
      </c>
      <c r="H89" s="11" t="s">
        <v>75</v>
      </c>
      <c r="I89" s="29">
        <v>1</v>
      </c>
      <c r="J89" s="29" t="str">
        <f>VLOOKUP(H89,AddInfo!$A:$H,5,FALSE)</f>
        <v>1_clear</v>
      </c>
      <c r="K89" s="30"/>
    </row>
    <row r="90" spans="1:11" x14ac:dyDescent="0.25">
      <c r="A90" s="29">
        <v>389</v>
      </c>
      <c r="B90" s="29" t="s">
        <v>1401</v>
      </c>
      <c r="C90" s="29" t="s">
        <v>1400</v>
      </c>
      <c r="D90" s="29" t="s">
        <v>1241</v>
      </c>
      <c r="E90" s="29">
        <v>2002</v>
      </c>
      <c r="F90" s="29"/>
      <c r="G90" s="29" t="s">
        <v>1276</v>
      </c>
      <c r="H90" s="11" t="s">
        <v>75</v>
      </c>
      <c r="I90" s="29">
        <v>6</v>
      </c>
      <c r="J90" s="29" t="str">
        <f>VLOOKUP(H90,AddInfo!$A:$H,5,FALSE)</f>
        <v>1_clear</v>
      </c>
      <c r="K90" s="30"/>
    </row>
    <row r="91" spans="1:11" x14ac:dyDescent="0.25">
      <c r="A91" s="29">
        <v>390</v>
      </c>
      <c r="B91" s="29" t="s">
        <v>1402</v>
      </c>
      <c r="C91" s="29" t="s">
        <v>1400</v>
      </c>
      <c r="D91" s="29" t="s">
        <v>1241</v>
      </c>
      <c r="E91" s="29">
        <v>2002</v>
      </c>
      <c r="F91" s="29"/>
      <c r="G91" s="29" t="s">
        <v>1276</v>
      </c>
      <c r="H91" s="11" t="s">
        <v>75</v>
      </c>
      <c r="I91" s="29">
        <v>12</v>
      </c>
      <c r="J91" s="29" t="str">
        <f>VLOOKUP(H91,AddInfo!$A:$H,5,FALSE)</f>
        <v>1_clear</v>
      </c>
      <c r="K91" s="30"/>
    </row>
    <row r="92" spans="1:11" x14ac:dyDescent="0.25">
      <c r="A92" s="29">
        <v>16</v>
      </c>
      <c r="B92" s="29" t="s">
        <v>1772</v>
      </c>
      <c r="C92" s="29" t="s">
        <v>1773</v>
      </c>
      <c r="D92" s="29" t="s">
        <v>1774</v>
      </c>
      <c r="E92" s="29">
        <v>1999</v>
      </c>
      <c r="F92" s="29"/>
      <c r="G92" s="29" t="s">
        <v>605</v>
      </c>
      <c r="H92" s="3" t="s">
        <v>500</v>
      </c>
      <c r="I92" s="29">
        <v>1</v>
      </c>
      <c r="J92" s="29" t="str">
        <f>VLOOKUP(H92,AddInfo!$A:$H,5,FALSE)</f>
        <v>1_clear</v>
      </c>
    </row>
    <row r="93" spans="1:11" s="17" customFormat="1" x14ac:dyDescent="0.25">
      <c r="A93" s="29">
        <v>17</v>
      </c>
      <c r="B93" s="29" t="s">
        <v>1775</v>
      </c>
      <c r="C93" s="29" t="s">
        <v>1773</v>
      </c>
      <c r="D93" s="29" t="s">
        <v>1774</v>
      </c>
      <c r="E93" s="29">
        <v>1999</v>
      </c>
      <c r="F93" s="29"/>
      <c r="G93" s="29" t="s">
        <v>605</v>
      </c>
      <c r="H93" s="3" t="s">
        <v>500</v>
      </c>
      <c r="I93" s="29">
        <v>6</v>
      </c>
      <c r="J93" s="29" t="str">
        <f>VLOOKUP(H93,AddInfo!$A:$H,5,FALSE)</f>
        <v>1_clear</v>
      </c>
      <c r="K93" s="29"/>
    </row>
    <row r="94" spans="1:11" s="17" customFormat="1" x14ac:dyDescent="0.25">
      <c r="A94" s="29">
        <v>18</v>
      </c>
      <c r="B94" s="29" t="s">
        <v>1776</v>
      </c>
      <c r="C94" s="29" t="s">
        <v>1773</v>
      </c>
      <c r="D94" s="29" t="s">
        <v>1774</v>
      </c>
      <c r="E94" s="29">
        <v>1999</v>
      </c>
      <c r="F94" s="29"/>
      <c r="G94" s="29" t="s">
        <v>605</v>
      </c>
      <c r="H94" s="3" t="s">
        <v>500</v>
      </c>
      <c r="I94" s="29">
        <v>12</v>
      </c>
      <c r="J94" s="29" t="str">
        <f>VLOOKUP(H94,AddInfo!$A:$H,5,FALSE)</f>
        <v>1_clear</v>
      </c>
      <c r="K94" s="29"/>
    </row>
    <row r="95" spans="1:11" s="17" customFormat="1" x14ac:dyDescent="0.25">
      <c r="A95" s="30">
        <v>43</v>
      </c>
      <c r="B95" s="30" t="s">
        <v>1665</v>
      </c>
      <c r="C95" s="30" t="s">
        <v>1666</v>
      </c>
      <c r="D95" s="30" t="s">
        <v>575</v>
      </c>
      <c r="E95" s="30">
        <v>2007</v>
      </c>
      <c r="F95" s="30"/>
      <c r="G95" s="30" t="s">
        <v>605</v>
      </c>
      <c r="H95" s="27" t="s">
        <v>577</v>
      </c>
      <c r="I95" s="30">
        <v>1</v>
      </c>
      <c r="J95" s="29" t="str">
        <f>VLOOKUP(H95,AddInfo!$A:$H,5,FALSE)</f>
        <v>1_clear</v>
      </c>
      <c r="K95" s="29"/>
    </row>
    <row r="96" spans="1:11" s="17" customFormat="1" x14ac:dyDescent="0.25">
      <c r="A96" s="30">
        <v>44</v>
      </c>
      <c r="B96" s="30" t="s">
        <v>1667</v>
      </c>
      <c r="C96" s="30" t="s">
        <v>1666</v>
      </c>
      <c r="D96" s="30" t="s">
        <v>575</v>
      </c>
      <c r="E96" s="30">
        <v>2007</v>
      </c>
      <c r="F96" s="30"/>
      <c r="G96" s="30" t="s">
        <v>605</v>
      </c>
      <c r="H96" s="30" t="s">
        <v>577</v>
      </c>
      <c r="I96" s="30">
        <v>6</v>
      </c>
      <c r="J96" s="29" t="str">
        <f>VLOOKUP(H96,AddInfo!$A:$H,5,FALSE)</f>
        <v>1_clear</v>
      </c>
    </row>
    <row r="97" spans="1:11" s="17" customFormat="1" x14ac:dyDescent="0.25">
      <c r="A97" s="30">
        <v>45</v>
      </c>
      <c r="B97" s="30" t="s">
        <v>1668</v>
      </c>
      <c r="C97" s="30" t="s">
        <v>1666</v>
      </c>
      <c r="D97" s="30" t="s">
        <v>575</v>
      </c>
      <c r="E97" s="30">
        <v>2007</v>
      </c>
      <c r="F97" s="30"/>
      <c r="G97" s="30" t="s">
        <v>605</v>
      </c>
      <c r="H97" s="27" t="s">
        <v>577</v>
      </c>
      <c r="I97" s="30">
        <v>12</v>
      </c>
      <c r="J97" s="29" t="str">
        <f>VLOOKUP(H97,AddInfo!$A:$H,5,FALSE)</f>
        <v>1_clear</v>
      </c>
    </row>
    <row r="98" spans="1:11" s="17" customFormat="1" x14ac:dyDescent="0.25">
      <c r="A98" s="29">
        <v>111</v>
      </c>
      <c r="B98" s="29" t="s">
        <v>324</v>
      </c>
      <c r="C98" s="29" t="s">
        <v>1548</v>
      </c>
      <c r="D98" s="29" t="s">
        <v>315</v>
      </c>
      <c r="E98" s="29">
        <v>2006</v>
      </c>
      <c r="F98" s="29"/>
      <c r="G98" s="29" t="s">
        <v>1328</v>
      </c>
      <c r="H98" s="26" t="s">
        <v>322</v>
      </c>
      <c r="I98" s="29">
        <v>1</v>
      </c>
      <c r="J98" s="29" t="str">
        <f>VLOOKUP(H98,AddInfo!$A:$H,5,FALSE)</f>
        <v>1_clear</v>
      </c>
      <c r="K98" s="29"/>
    </row>
    <row r="99" spans="1:11" s="17" customFormat="1" x14ac:dyDescent="0.25">
      <c r="A99" s="6">
        <v>127</v>
      </c>
      <c r="B99" s="6" t="s">
        <v>866</v>
      </c>
      <c r="C99" s="6" t="s">
        <v>1846</v>
      </c>
      <c r="D99" s="6" t="s">
        <v>1265</v>
      </c>
      <c r="E99" s="6">
        <v>2004</v>
      </c>
      <c r="F99" s="6"/>
      <c r="G99" s="6" t="s">
        <v>863</v>
      </c>
      <c r="H99" s="3" t="s">
        <v>863</v>
      </c>
      <c r="I99" s="6">
        <v>1</v>
      </c>
      <c r="J99" s="29" t="str">
        <f>VLOOKUP(H99,AddInfo!$A:$H,5,FALSE)</f>
        <v>1_clear</v>
      </c>
    </row>
    <row r="100" spans="1:11" s="17" customFormat="1" x14ac:dyDescent="0.25">
      <c r="A100" s="30">
        <v>132</v>
      </c>
      <c r="B100" s="30" t="s">
        <v>1764</v>
      </c>
      <c r="C100" s="30" t="s">
        <v>1765</v>
      </c>
      <c r="D100" s="30" t="s">
        <v>681</v>
      </c>
      <c r="E100" s="30">
        <v>2008</v>
      </c>
      <c r="F100" s="30"/>
      <c r="G100" s="30" t="s">
        <v>863</v>
      </c>
      <c r="H100" s="30" t="s">
        <v>3133</v>
      </c>
      <c r="I100" s="30">
        <v>1</v>
      </c>
      <c r="J100" s="29" t="str">
        <f>VLOOKUP(H100,AddInfo!$A:$H,5,FALSE)</f>
        <v>1_clear</v>
      </c>
      <c r="K100" s="29"/>
    </row>
    <row r="101" spans="1:11" s="17" customFormat="1" x14ac:dyDescent="0.25">
      <c r="A101" s="15">
        <v>143</v>
      </c>
      <c r="B101" s="15" t="s">
        <v>1476</v>
      </c>
      <c r="C101" s="15" t="s">
        <v>1477</v>
      </c>
      <c r="D101" s="15" t="s">
        <v>1478</v>
      </c>
      <c r="E101" s="15">
        <v>2011</v>
      </c>
      <c r="F101" s="15"/>
      <c r="G101" s="15" t="s">
        <v>863</v>
      </c>
      <c r="H101" s="15" t="s">
        <v>3132</v>
      </c>
      <c r="I101" s="15">
        <v>1</v>
      </c>
      <c r="J101" s="29" t="str">
        <f>VLOOKUP(H101,AddInfo!$A:$H,5,FALSE)</f>
        <v>1_clear</v>
      </c>
      <c r="K101" s="15"/>
    </row>
    <row r="102" spans="1:11" s="17" customFormat="1" x14ac:dyDescent="0.25">
      <c r="A102" s="6">
        <v>55</v>
      </c>
      <c r="B102" s="6" t="s">
        <v>1352</v>
      </c>
      <c r="C102" s="6" t="s">
        <v>1353</v>
      </c>
      <c r="D102" s="6" t="s">
        <v>1349</v>
      </c>
      <c r="E102" s="6">
        <v>2010</v>
      </c>
      <c r="F102" s="6"/>
      <c r="G102" s="6" t="s">
        <v>605</v>
      </c>
      <c r="H102" s="29" t="s">
        <v>3109</v>
      </c>
      <c r="I102" s="6">
        <v>1</v>
      </c>
      <c r="J102" s="29" t="str">
        <f>VLOOKUP(H102,AddInfo!$A:$H,5,FALSE)</f>
        <v>1_clear</v>
      </c>
      <c r="K102" s="29"/>
    </row>
    <row r="103" spans="1:11" x14ac:dyDescent="0.25">
      <c r="A103" s="6">
        <v>56</v>
      </c>
      <c r="B103" s="6" t="s">
        <v>1354</v>
      </c>
      <c r="C103" s="6" t="s">
        <v>1353</v>
      </c>
      <c r="D103" s="29" t="s">
        <v>1349</v>
      </c>
      <c r="E103" s="6">
        <v>2010</v>
      </c>
      <c r="F103" s="6"/>
      <c r="G103" s="6" t="s">
        <v>605</v>
      </c>
      <c r="H103" s="29" t="s">
        <v>3109</v>
      </c>
      <c r="I103" s="6">
        <v>6</v>
      </c>
      <c r="J103" s="29" t="str">
        <f>VLOOKUP(H103,AddInfo!$A:$H,5,FALSE)</f>
        <v>1_clear</v>
      </c>
    </row>
    <row r="104" spans="1:11" s="15" customFormat="1" x14ac:dyDescent="0.25">
      <c r="A104" s="29">
        <v>57</v>
      </c>
      <c r="B104" s="29" t="s">
        <v>1355</v>
      </c>
      <c r="C104" s="29" t="s">
        <v>1353</v>
      </c>
      <c r="D104" s="29" t="s">
        <v>1349</v>
      </c>
      <c r="E104" s="29">
        <v>2010</v>
      </c>
      <c r="F104" s="29"/>
      <c r="G104" s="29" t="s">
        <v>605</v>
      </c>
      <c r="H104" s="29" t="s">
        <v>3109</v>
      </c>
      <c r="I104" s="29">
        <v>12</v>
      </c>
      <c r="J104" s="29" t="str">
        <f>VLOOKUP(H104,AddInfo!$A:$H,5,FALSE)</f>
        <v>1_clear</v>
      </c>
      <c r="K104" s="29"/>
    </row>
    <row r="105" spans="1:11" x14ac:dyDescent="0.25">
      <c r="A105" s="6">
        <v>52</v>
      </c>
      <c r="B105" s="6" t="s">
        <v>1347</v>
      </c>
      <c r="C105" s="6" t="s">
        <v>1348</v>
      </c>
      <c r="D105" s="29" t="s">
        <v>1349</v>
      </c>
      <c r="E105" s="6">
        <v>2010</v>
      </c>
      <c r="F105" s="6"/>
      <c r="G105" s="6" t="s">
        <v>605</v>
      </c>
      <c r="H105" s="29" t="s">
        <v>3110</v>
      </c>
      <c r="I105" s="6">
        <v>1</v>
      </c>
      <c r="J105" s="29" t="str">
        <f>VLOOKUP(H105,AddInfo!$A:$H,5,FALSE)</f>
        <v>1_clear</v>
      </c>
    </row>
    <row r="106" spans="1:11" x14ac:dyDescent="0.25">
      <c r="A106" s="5">
        <v>53</v>
      </c>
      <c r="B106" s="5" t="s">
        <v>1350</v>
      </c>
      <c r="C106" s="5" t="s">
        <v>1348</v>
      </c>
      <c r="D106" s="5" t="s">
        <v>1349</v>
      </c>
      <c r="E106" s="6">
        <v>2010</v>
      </c>
      <c r="G106" s="5" t="s">
        <v>605</v>
      </c>
      <c r="H106" s="25" t="s">
        <v>3110</v>
      </c>
      <c r="I106" s="6">
        <v>6</v>
      </c>
      <c r="J106" s="29" t="str">
        <f>VLOOKUP(H106,AddInfo!$A:$H,5,FALSE)</f>
        <v>1_clear</v>
      </c>
    </row>
    <row r="107" spans="1:11" x14ac:dyDescent="0.25">
      <c r="A107" s="6">
        <v>54</v>
      </c>
      <c r="B107" s="6" t="s">
        <v>1351</v>
      </c>
      <c r="C107" s="6" t="s">
        <v>1348</v>
      </c>
      <c r="D107" s="6" t="s">
        <v>1349</v>
      </c>
      <c r="E107" s="6">
        <v>2010</v>
      </c>
      <c r="F107" s="6"/>
      <c r="G107" s="6" t="s">
        <v>605</v>
      </c>
      <c r="H107" s="25" t="s">
        <v>3110</v>
      </c>
      <c r="I107" s="6">
        <v>12</v>
      </c>
      <c r="J107" s="29" t="str">
        <f>VLOOKUP(H107,AddInfo!$A:$H,5,FALSE)</f>
        <v>1_clear</v>
      </c>
    </row>
    <row r="108" spans="1:11" x14ac:dyDescent="0.25">
      <c r="A108" s="6">
        <v>63</v>
      </c>
      <c r="B108" s="6" t="s">
        <v>199</v>
      </c>
      <c r="C108" s="6" t="s">
        <v>1481</v>
      </c>
      <c r="D108" s="6" t="s">
        <v>197</v>
      </c>
      <c r="E108" s="6">
        <v>1988</v>
      </c>
      <c r="F108" s="6"/>
      <c r="G108" s="6" t="s">
        <v>1328</v>
      </c>
      <c r="H108" s="29" t="s">
        <v>196</v>
      </c>
      <c r="I108" s="6">
        <v>1</v>
      </c>
      <c r="J108" s="29" t="str">
        <f>VLOOKUP(H108,AddInfo!$A:$H,5,FALSE)</f>
        <v>1_clear</v>
      </c>
    </row>
    <row r="109" spans="1:11" x14ac:dyDescent="0.25">
      <c r="A109" s="6">
        <v>71</v>
      </c>
      <c r="B109" s="6" t="s">
        <v>1553</v>
      </c>
      <c r="C109" s="6" t="s">
        <v>1554</v>
      </c>
      <c r="D109" s="6" t="s">
        <v>337</v>
      </c>
      <c r="E109" s="6">
        <v>1985</v>
      </c>
      <c r="F109" s="6"/>
      <c r="G109" s="6" t="s">
        <v>1328</v>
      </c>
      <c r="H109" s="26" t="s">
        <v>5193</v>
      </c>
      <c r="I109" s="6">
        <v>1</v>
      </c>
      <c r="J109" s="29" t="str">
        <f>VLOOKUP(H109,AddInfo!$A:$H,5,FALSE)</f>
        <v>1_clear</v>
      </c>
    </row>
    <row r="110" spans="1:11" x14ac:dyDescent="0.25">
      <c r="A110" s="5">
        <v>72</v>
      </c>
      <c r="B110" s="5" t="s">
        <v>1555</v>
      </c>
      <c r="C110" s="5" t="s">
        <v>1554</v>
      </c>
      <c r="D110" s="5" t="s">
        <v>337</v>
      </c>
      <c r="E110" s="5">
        <v>1985</v>
      </c>
      <c r="G110" s="5" t="s">
        <v>1328</v>
      </c>
      <c r="H110" s="26" t="s">
        <v>5193</v>
      </c>
      <c r="I110" s="6">
        <v>6</v>
      </c>
      <c r="J110" s="29" t="str">
        <f>VLOOKUP(H110,AddInfo!$A:$H,5,FALSE)</f>
        <v>1_clear</v>
      </c>
    </row>
    <row r="111" spans="1:11" x14ac:dyDescent="0.25">
      <c r="A111" s="6">
        <v>73</v>
      </c>
      <c r="B111" s="6" t="s">
        <v>1556</v>
      </c>
      <c r="C111" s="6" t="s">
        <v>1554</v>
      </c>
      <c r="D111" s="6" t="s">
        <v>337</v>
      </c>
      <c r="E111" s="6">
        <v>1985</v>
      </c>
      <c r="F111" s="6"/>
      <c r="G111" s="6" t="s">
        <v>1328</v>
      </c>
      <c r="H111" s="26" t="s">
        <v>5193</v>
      </c>
      <c r="I111" s="6">
        <v>12</v>
      </c>
      <c r="J111" s="29" t="str">
        <f>VLOOKUP(H111,AddInfo!$A:$H,5,FALSE)</f>
        <v>1_clear</v>
      </c>
    </row>
    <row r="112" spans="1:11" x14ac:dyDescent="0.25">
      <c r="A112" s="5">
        <v>400</v>
      </c>
      <c r="B112" s="5" t="s">
        <v>1441</v>
      </c>
      <c r="C112" s="5" t="s">
        <v>1442</v>
      </c>
      <c r="D112" s="5" t="s">
        <v>1230</v>
      </c>
      <c r="E112" s="5">
        <v>2011</v>
      </c>
      <c r="G112" s="5" t="s">
        <v>1276</v>
      </c>
      <c r="H112" s="10" t="s">
        <v>121</v>
      </c>
      <c r="I112" s="6">
        <v>1</v>
      </c>
      <c r="J112" s="29" t="str">
        <f>VLOOKUP(H112,AddInfo!$A:$H,5,FALSE)</f>
        <v>1_clear</v>
      </c>
    </row>
    <row r="113" spans="1:11" s="17" customFormat="1" x14ac:dyDescent="0.25">
      <c r="A113" s="29">
        <v>401</v>
      </c>
      <c r="B113" s="29" t="s">
        <v>1443</v>
      </c>
      <c r="C113" s="29" t="s">
        <v>1442</v>
      </c>
      <c r="D113" s="29" t="s">
        <v>1230</v>
      </c>
      <c r="E113" s="29">
        <v>2011</v>
      </c>
      <c r="F113" s="29"/>
      <c r="G113" s="29" t="s">
        <v>1276</v>
      </c>
      <c r="H113" s="10" t="s">
        <v>121</v>
      </c>
      <c r="I113" s="29">
        <v>6</v>
      </c>
      <c r="J113" s="29" t="str">
        <f>VLOOKUP(H113,AddInfo!$A:$H,5,FALSE)</f>
        <v>1_clear</v>
      </c>
    </row>
    <row r="114" spans="1:11" x14ac:dyDescent="0.25">
      <c r="A114" s="29">
        <v>402</v>
      </c>
      <c r="B114" s="29" t="s">
        <v>1444</v>
      </c>
      <c r="C114" s="29" t="s">
        <v>1442</v>
      </c>
      <c r="D114" s="29" t="s">
        <v>1230</v>
      </c>
      <c r="E114" s="29">
        <v>2011</v>
      </c>
      <c r="F114" s="29"/>
      <c r="G114" s="29" t="s">
        <v>1276</v>
      </c>
      <c r="H114" s="10" t="s">
        <v>121</v>
      </c>
      <c r="I114" s="29">
        <v>12</v>
      </c>
      <c r="J114" s="29" t="str">
        <f>VLOOKUP(H114,AddInfo!$A:$H,5,FALSE)</f>
        <v>1_clear</v>
      </c>
      <c r="K114" s="30"/>
    </row>
    <row r="115" spans="1:11" x14ac:dyDescent="0.25">
      <c r="A115" s="29">
        <v>97</v>
      </c>
      <c r="B115" s="29" t="s">
        <v>629</v>
      </c>
      <c r="C115" s="29" t="s">
        <v>1733</v>
      </c>
      <c r="D115" s="29" t="s">
        <v>1262</v>
      </c>
      <c r="E115" s="29">
        <v>1994</v>
      </c>
      <c r="F115" s="29"/>
      <c r="G115" s="29" t="s">
        <v>1328</v>
      </c>
      <c r="H115" s="3" t="s">
        <v>626</v>
      </c>
      <c r="I115" s="29">
        <v>12</v>
      </c>
      <c r="J115" s="29" t="str">
        <f>VLOOKUP(H115,AddInfo!$A:$H,5,FALSE)</f>
        <v>1_clear</v>
      </c>
    </row>
    <row r="116" spans="1:11" ht="17.25" x14ac:dyDescent="0.25">
      <c r="A116" s="29">
        <v>13</v>
      </c>
      <c r="B116" s="29" t="s">
        <v>1705</v>
      </c>
      <c r="C116" s="29" t="s">
        <v>1706</v>
      </c>
      <c r="D116" s="29" t="s">
        <v>601</v>
      </c>
      <c r="E116" s="29">
        <v>1993</v>
      </c>
      <c r="F116" s="29"/>
      <c r="G116" s="29" t="s">
        <v>605</v>
      </c>
      <c r="H116" s="26" t="s">
        <v>600</v>
      </c>
      <c r="I116" s="29">
        <v>1</v>
      </c>
      <c r="J116" s="29" t="str">
        <f>VLOOKUP(H116,AddInfo!$A:$H,5,FALSE)</f>
        <v>1_clear</v>
      </c>
    </row>
    <row r="117" spans="1:11" ht="17.25" x14ac:dyDescent="0.25">
      <c r="A117" s="5">
        <v>14</v>
      </c>
      <c r="B117" s="5" t="s">
        <v>1707</v>
      </c>
      <c r="C117" s="5" t="s">
        <v>1706</v>
      </c>
      <c r="D117" s="5" t="s">
        <v>601</v>
      </c>
      <c r="E117" s="5">
        <v>1993</v>
      </c>
      <c r="G117" s="5" t="s">
        <v>605</v>
      </c>
      <c r="H117" s="3" t="s">
        <v>600</v>
      </c>
      <c r="I117" s="29">
        <v>6</v>
      </c>
      <c r="J117" s="29" t="str">
        <f>VLOOKUP(H117,AddInfo!$A:$H,5,FALSE)</f>
        <v>1_clear</v>
      </c>
    </row>
    <row r="118" spans="1:11" s="17" customFormat="1" ht="17.25" x14ac:dyDescent="0.25">
      <c r="A118" s="6">
        <v>15</v>
      </c>
      <c r="B118" s="6" t="s">
        <v>1708</v>
      </c>
      <c r="C118" s="6" t="s">
        <v>1706</v>
      </c>
      <c r="D118" s="6" t="s">
        <v>601</v>
      </c>
      <c r="E118" s="6">
        <v>1993</v>
      </c>
      <c r="F118" s="6"/>
      <c r="G118" s="6" t="s">
        <v>605</v>
      </c>
      <c r="H118" s="3" t="s">
        <v>600</v>
      </c>
      <c r="I118" s="29">
        <v>12</v>
      </c>
      <c r="J118" s="29" t="str">
        <f>VLOOKUP(H118,AddInfo!$A:$H,5,FALSE)</f>
        <v>1_clear</v>
      </c>
      <c r="K118" s="29"/>
    </row>
    <row r="119" spans="1:11" s="17" customFormat="1" x14ac:dyDescent="0.25">
      <c r="A119" s="30">
        <v>338</v>
      </c>
      <c r="B119" s="30" t="s">
        <v>1646</v>
      </c>
      <c r="C119" s="30" t="s">
        <v>1647</v>
      </c>
      <c r="D119" s="30" t="s">
        <v>1260</v>
      </c>
      <c r="E119" s="30">
        <v>2008</v>
      </c>
      <c r="F119" s="30"/>
      <c r="G119" s="30" t="s">
        <v>1270</v>
      </c>
      <c r="H119" s="30" t="s">
        <v>5093</v>
      </c>
      <c r="I119" s="30">
        <v>1</v>
      </c>
      <c r="J119" s="29" t="str">
        <f>VLOOKUP(H119,AddInfo!$A:$H,5,FALSE)</f>
        <v>1_clear</v>
      </c>
      <c r="K119" s="29"/>
    </row>
    <row r="120" spans="1:11" ht="17.25" x14ac:dyDescent="0.25">
      <c r="A120" s="6">
        <v>10</v>
      </c>
      <c r="B120" s="6" t="s">
        <v>1709</v>
      </c>
      <c r="C120" s="6" t="s">
        <v>1710</v>
      </c>
      <c r="D120" s="6" t="s">
        <v>601</v>
      </c>
      <c r="E120" s="6">
        <v>1993</v>
      </c>
      <c r="F120" s="6"/>
      <c r="G120" s="6" t="s">
        <v>605</v>
      </c>
      <c r="H120" s="26" t="s">
        <v>603</v>
      </c>
      <c r="I120" s="29">
        <v>1</v>
      </c>
      <c r="J120" s="29" t="str">
        <f>VLOOKUP(H120,AddInfo!$A:$H,5,FALSE)</f>
        <v>1_clear</v>
      </c>
    </row>
    <row r="121" spans="1:11" ht="17.25" x14ac:dyDescent="0.25">
      <c r="A121" s="6">
        <v>11</v>
      </c>
      <c r="B121" s="6" t="s">
        <v>1711</v>
      </c>
      <c r="C121" s="6" t="s">
        <v>1710</v>
      </c>
      <c r="D121" s="6" t="s">
        <v>601</v>
      </c>
      <c r="E121" s="6">
        <v>1993</v>
      </c>
      <c r="F121" s="6"/>
      <c r="G121" s="6" t="s">
        <v>605</v>
      </c>
      <c r="H121" s="26" t="s">
        <v>603</v>
      </c>
      <c r="I121" s="6">
        <v>6</v>
      </c>
      <c r="J121" s="29" t="str">
        <f>VLOOKUP(H121,AddInfo!$A:$H,5,FALSE)</f>
        <v>1_clear</v>
      </c>
    </row>
    <row r="122" spans="1:11" ht="17.25" x14ac:dyDescent="0.25">
      <c r="A122" s="5">
        <v>12</v>
      </c>
      <c r="B122" s="5" t="s">
        <v>1712</v>
      </c>
      <c r="C122" s="5" t="s">
        <v>1710</v>
      </c>
      <c r="D122" s="5" t="s">
        <v>601</v>
      </c>
      <c r="E122" s="6">
        <v>1993</v>
      </c>
      <c r="G122" s="5" t="s">
        <v>605</v>
      </c>
      <c r="H122" s="26" t="s">
        <v>603</v>
      </c>
      <c r="I122" s="6">
        <v>12</v>
      </c>
      <c r="J122" s="29" t="str">
        <f>VLOOKUP(H122,AddInfo!$A:$H,5,FALSE)</f>
        <v>1_clear</v>
      </c>
    </row>
    <row r="123" spans="1:11" x14ac:dyDescent="0.25">
      <c r="A123" s="30">
        <v>340</v>
      </c>
      <c r="B123" s="30" t="s">
        <v>1650</v>
      </c>
      <c r="C123" s="30" t="s">
        <v>1651</v>
      </c>
      <c r="D123" s="30" t="s">
        <v>1260</v>
      </c>
      <c r="E123" s="30">
        <v>2008</v>
      </c>
      <c r="F123" s="30"/>
      <c r="G123" s="30" t="s">
        <v>1270</v>
      </c>
      <c r="H123" s="30" t="s">
        <v>5094</v>
      </c>
      <c r="I123" s="30">
        <v>1</v>
      </c>
      <c r="J123" s="29" t="str">
        <f>VLOOKUP(H123,AddInfo!$A:$H,5,FALSE)</f>
        <v>1_clear</v>
      </c>
    </row>
    <row r="124" spans="1:11" x14ac:dyDescent="0.25">
      <c r="A124" s="30">
        <v>342</v>
      </c>
      <c r="B124" s="30" t="s">
        <v>1654</v>
      </c>
      <c r="C124" s="30" t="s">
        <v>1655</v>
      </c>
      <c r="D124" s="30" t="s">
        <v>1260</v>
      </c>
      <c r="E124" s="30">
        <v>2008</v>
      </c>
      <c r="F124" s="30"/>
      <c r="G124" s="30" t="s">
        <v>1270</v>
      </c>
      <c r="H124" s="30" t="s">
        <v>5101</v>
      </c>
      <c r="I124" s="30">
        <v>1</v>
      </c>
      <c r="J124" s="29" t="str">
        <f>VLOOKUP(H124,AddInfo!$A:$H,5,FALSE)</f>
        <v>1_clear</v>
      </c>
    </row>
    <row r="125" spans="1:11" x14ac:dyDescent="0.25">
      <c r="A125" s="30">
        <v>346</v>
      </c>
      <c r="B125" s="30" t="s">
        <v>1662</v>
      </c>
      <c r="C125" s="30" t="s">
        <v>1663</v>
      </c>
      <c r="D125" s="30" t="s">
        <v>1260</v>
      </c>
      <c r="E125" s="30">
        <v>2008</v>
      </c>
      <c r="F125" s="30"/>
      <c r="G125" s="30" t="s">
        <v>1270</v>
      </c>
      <c r="H125" s="30" t="s">
        <v>5097</v>
      </c>
      <c r="I125" s="30">
        <v>1</v>
      </c>
      <c r="J125" s="29" t="str">
        <f>VLOOKUP(H125,AddInfo!$A:$H,5,FALSE)</f>
        <v>1_clear</v>
      </c>
    </row>
    <row r="126" spans="1:11" x14ac:dyDescent="0.25">
      <c r="A126" s="30">
        <v>339</v>
      </c>
      <c r="B126" s="30" t="s">
        <v>1648</v>
      </c>
      <c r="C126" s="30" t="s">
        <v>1649</v>
      </c>
      <c r="D126" s="30" t="s">
        <v>1260</v>
      </c>
      <c r="E126" s="30">
        <v>2008</v>
      </c>
      <c r="F126" s="30"/>
      <c r="G126" s="30" t="s">
        <v>1270</v>
      </c>
      <c r="H126" s="27" t="s">
        <v>5088</v>
      </c>
      <c r="I126" s="30">
        <v>1</v>
      </c>
      <c r="J126" s="29" t="str">
        <f>VLOOKUP(H126,AddInfo!$A:$H,5,FALSE)</f>
        <v>1_clear</v>
      </c>
    </row>
    <row r="127" spans="1:11" x14ac:dyDescent="0.25">
      <c r="A127" s="30">
        <v>341</v>
      </c>
      <c r="B127" s="30" t="s">
        <v>1652</v>
      </c>
      <c r="C127" s="30" t="s">
        <v>1653</v>
      </c>
      <c r="D127" s="30" t="s">
        <v>1260</v>
      </c>
      <c r="E127" s="30">
        <v>2008</v>
      </c>
      <c r="F127" s="30"/>
      <c r="G127" s="30" t="s">
        <v>1270</v>
      </c>
      <c r="H127" s="30" t="s">
        <v>5091</v>
      </c>
      <c r="I127" s="30">
        <v>1</v>
      </c>
      <c r="J127" s="29" t="str">
        <f>VLOOKUP(H127,AddInfo!$A:$H,5,FALSE)</f>
        <v>1_clear</v>
      </c>
    </row>
    <row r="128" spans="1:11" x14ac:dyDescent="0.25">
      <c r="A128" s="30">
        <v>343</v>
      </c>
      <c r="B128" s="30" t="s">
        <v>1656</v>
      </c>
      <c r="C128" s="30" t="s">
        <v>1657</v>
      </c>
      <c r="D128" s="30" t="s">
        <v>1260</v>
      </c>
      <c r="E128" s="30">
        <v>2008</v>
      </c>
      <c r="F128" s="30"/>
      <c r="G128" s="30" t="s">
        <v>1270</v>
      </c>
      <c r="H128" s="27" t="s">
        <v>5090</v>
      </c>
      <c r="I128" s="30">
        <v>1</v>
      </c>
      <c r="J128" s="29" t="str">
        <f>VLOOKUP(H128,AddInfo!$A:$H,5,FALSE)</f>
        <v>1_clear</v>
      </c>
    </row>
    <row r="129" spans="1:11" x14ac:dyDescent="0.25">
      <c r="A129" s="30">
        <v>345</v>
      </c>
      <c r="B129" s="30" t="s">
        <v>1660</v>
      </c>
      <c r="C129" s="30" t="s">
        <v>1661</v>
      </c>
      <c r="D129" s="30" t="s">
        <v>1260</v>
      </c>
      <c r="E129" s="30">
        <v>2008</v>
      </c>
      <c r="F129" s="30"/>
      <c r="G129" s="30" t="s">
        <v>1270</v>
      </c>
      <c r="H129" s="27" t="s">
        <v>5092</v>
      </c>
      <c r="I129" s="30">
        <v>1</v>
      </c>
      <c r="J129" s="29" t="str">
        <f>VLOOKUP(H129,AddInfo!$A:$H,5,FALSE)</f>
        <v>1_clear</v>
      </c>
    </row>
    <row r="130" spans="1:11" x14ac:dyDescent="0.25">
      <c r="A130" s="30">
        <v>337</v>
      </c>
      <c r="B130" s="30" t="s">
        <v>1644</v>
      </c>
      <c r="C130" s="30" t="s">
        <v>1645</v>
      </c>
      <c r="D130" s="30" t="s">
        <v>1260</v>
      </c>
      <c r="E130" s="30">
        <v>2008</v>
      </c>
      <c r="F130" s="30"/>
      <c r="G130" s="30" t="s">
        <v>1270</v>
      </c>
      <c r="H130" s="30" t="s">
        <v>5089</v>
      </c>
      <c r="I130" s="30">
        <v>1</v>
      </c>
      <c r="J130" s="29" t="str">
        <f>VLOOKUP(H130,AddInfo!$A:$H,5,FALSE)</f>
        <v>1_clear</v>
      </c>
    </row>
    <row r="131" spans="1:11" s="15" customFormat="1" x14ac:dyDescent="0.25">
      <c r="A131" s="29">
        <v>229</v>
      </c>
      <c r="B131" s="29" t="s">
        <v>695</v>
      </c>
      <c r="C131" s="29" t="s">
        <v>1771</v>
      </c>
      <c r="D131" s="29" t="s">
        <v>692</v>
      </c>
      <c r="E131" s="29">
        <v>2005</v>
      </c>
      <c r="F131" s="29"/>
      <c r="G131" s="29" t="s">
        <v>113</v>
      </c>
      <c r="H131" s="29" t="s">
        <v>666</v>
      </c>
      <c r="I131" s="29">
        <v>12</v>
      </c>
      <c r="J131" s="29" t="str">
        <f>VLOOKUP(H131,AddInfo!$A:$H,5,FALSE)</f>
        <v>1_clear</v>
      </c>
      <c r="K131" s="29"/>
    </row>
    <row r="132" spans="1:11" s="15" customFormat="1" x14ac:dyDescent="0.25">
      <c r="A132" s="29">
        <v>164</v>
      </c>
      <c r="B132" s="29" t="s">
        <v>217</v>
      </c>
      <c r="C132" s="29" t="s">
        <v>1496</v>
      </c>
      <c r="D132" s="29" t="s">
        <v>1250</v>
      </c>
      <c r="E132" s="29">
        <v>2006</v>
      </c>
      <c r="F132" s="29"/>
      <c r="G132" s="29" t="s">
        <v>863</v>
      </c>
      <c r="H132" s="10" t="s">
        <v>215</v>
      </c>
      <c r="I132" s="29">
        <v>12</v>
      </c>
      <c r="J132" s="29" t="str">
        <f>VLOOKUP(H132,AddInfo!$A:$H,5,FALSE)</f>
        <v>1_clear</v>
      </c>
      <c r="K132" s="29"/>
    </row>
    <row r="133" spans="1:11" s="15" customFormat="1" x14ac:dyDescent="0.25">
      <c r="A133" s="29">
        <v>118</v>
      </c>
      <c r="B133" s="29" t="s">
        <v>770</v>
      </c>
      <c r="C133" s="29" t="s">
        <v>1798</v>
      </c>
      <c r="D133" s="29" t="s">
        <v>1233</v>
      </c>
      <c r="E133" s="29">
        <v>2007</v>
      </c>
      <c r="F133" s="29"/>
      <c r="G133" s="29" t="s">
        <v>1328</v>
      </c>
      <c r="H133" s="29" t="s">
        <v>768</v>
      </c>
      <c r="I133" s="29">
        <v>12</v>
      </c>
      <c r="J133" s="29" t="str">
        <f>VLOOKUP(H133,AddInfo!$A:$H,5,FALSE)</f>
        <v>1_clear</v>
      </c>
      <c r="K133" s="29"/>
    </row>
    <row r="134" spans="1:11" s="15" customFormat="1" x14ac:dyDescent="0.25">
      <c r="A134" s="29">
        <v>163</v>
      </c>
      <c r="B134" s="29" t="s">
        <v>221</v>
      </c>
      <c r="C134" s="29" t="s">
        <v>1497</v>
      </c>
      <c r="D134" s="29" t="s">
        <v>1250</v>
      </c>
      <c r="E134" s="29">
        <v>2006</v>
      </c>
      <c r="F134" s="29"/>
      <c r="G134" s="29" t="s">
        <v>863</v>
      </c>
      <c r="H134" s="10" t="s">
        <v>219</v>
      </c>
      <c r="I134" s="29">
        <v>12</v>
      </c>
      <c r="J134" s="29" t="str">
        <f>VLOOKUP(H134,AddInfo!$A:$H,5,FALSE)</f>
        <v>1_clear</v>
      </c>
      <c r="K134" s="29"/>
    </row>
    <row r="135" spans="1:11" x14ac:dyDescent="0.25">
      <c r="A135" s="6">
        <v>93</v>
      </c>
      <c r="B135" s="6" t="s">
        <v>211</v>
      </c>
      <c r="C135" s="6" t="s">
        <v>1486</v>
      </c>
      <c r="D135" s="6" t="s">
        <v>1249</v>
      </c>
      <c r="E135" s="6">
        <v>2007</v>
      </c>
      <c r="F135" s="6"/>
      <c r="G135" s="6" t="s">
        <v>1328</v>
      </c>
      <c r="H135" s="29" t="s">
        <v>208</v>
      </c>
      <c r="I135" s="6">
        <v>12</v>
      </c>
      <c r="J135" s="29" t="str">
        <f>VLOOKUP(H135,AddInfo!$A:$H,5,FALSE)</f>
        <v>1_clear</v>
      </c>
    </row>
    <row r="136" spans="1:11" x14ac:dyDescent="0.25">
      <c r="A136" s="29">
        <v>133</v>
      </c>
      <c r="B136" s="29" t="s">
        <v>560</v>
      </c>
      <c r="C136" s="29" t="s">
        <v>1664</v>
      </c>
      <c r="D136" s="29" t="s">
        <v>1261</v>
      </c>
      <c r="E136" s="29">
        <v>2004</v>
      </c>
      <c r="F136" s="29"/>
      <c r="G136" s="29" t="s">
        <v>863</v>
      </c>
      <c r="H136" s="3" t="s">
        <v>557</v>
      </c>
      <c r="I136" s="29">
        <v>12</v>
      </c>
      <c r="J136" s="29" t="str">
        <f>VLOOKUP(H136,AddInfo!$A:$H,5,FALSE)</f>
        <v>1_clear</v>
      </c>
    </row>
    <row r="137" spans="1:11" x14ac:dyDescent="0.25">
      <c r="A137" s="29">
        <v>256</v>
      </c>
      <c r="B137" s="29" t="s">
        <v>721</v>
      </c>
      <c r="C137" s="29" t="s">
        <v>1777</v>
      </c>
      <c r="D137" s="29" t="s">
        <v>714</v>
      </c>
      <c r="E137" s="29">
        <v>2011</v>
      </c>
      <c r="F137" s="29"/>
      <c r="G137" s="29" t="s">
        <v>1270</v>
      </c>
      <c r="H137" s="29" t="s">
        <v>718</v>
      </c>
      <c r="I137" s="29">
        <v>12</v>
      </c>
      <c r="J137" s="29" t="str">
        <f>VLOOKUP(H137,AddInfo!$A:$H,5,FALSE)</f>
        <v>1_clear</v>
      </c>
    </row>
    <row r="138" spans="1:11" x14ac:dyDescent="0.25">
      <c r="A138" s="29">
        <v>311</v>
      </c>
      <c r="B138" s="29" t="s">
        <v>789</v>
      </c>
      <c r="C138" s="29" t="s">
        <v>1809</v>
      </c>
      <c r="D138" s="29" t="s">
        <v>787</v>
      </c>
      <c r="E138" s="29">
        <v>2003</v>
      </c>
      <c r="F138" s="29"/>
      <c r="G138" s="29" t="s">
        <v>1270</v>
      </c>
      <c r="H138" s="29" t="s">
        <v>786</v>
      </c>
      <c r="I138" s="29">
        <v>12</v>
      </c>
      <c r="J138" s="29" t="str">
        <f>VLOOKUP(H138,AddInfo!$A:$H,5,FALSE)</f>
        <v>1_clear</v>
      </c>
    </row>
    <row r="139" spans="1:11" x14ac:dyDescent="0.25">
      <c r="A139" s="30">
        <v>245</v>
      </c>
      <c r="B139" s="30" t="s">
        <v>1577</v>
      </c>
      <c r="C139" s="30" t="s">
        <v>1578</v>
      </c>
      <c r="D139" s="30" t="s">
        <v>394</v>
      </c>
      <c r="E139" s="30">
        <v>2013</v>
      </c>
      <c r="F139" s="30"/>
      <c r="G139" s="30" t="s">
        <v>1270</v>
      </c>
      <c r="H139" s="30" t="s">
        <v>393</v>
      </c>
      <c r="I139" s="29">
        <v>12</v>
      </c>
      <c r="J139" s="29" t="str">
        <f>VLOOKUP(H139,AddInfo!$A:$H,5,FALSE)</f>
        <v>1_clear</v>
      </c>
      <c r="K139" s="30"/>
    </row>
    <row r="140" spans="1:11" x14ac:dyDescent="0.25">
      <c r="A140" s="29">
        <v>221</v>
      </c>
      <c r="B140" s="29" t="s">
        <v>363</v>
      </c>
      <c r="C140" s="29" t="s">
        <v>1562</v>
      </c>
      <c r="D140" s="29" t="s">
        <v>360</v>
      </c>
      <c r="E140" s="29">
        <v>1998</v>
      </c>
      <c r="F140" s="29"/>
      <c r="G140" s="29" t="s">
        <v>113</v>
      </c>
      <c r="H140" s="29" t="s">
        <v>359</v>
      </c>
      <c r="I140" s="29">
        <v>12</v>
      </c>
      <c r="J140" s="29" t="str">
        <f>VLOOKUP(H140,AddInfo!$A:$H,5,FALSE)</f>
        <v>1_clear</v>
      </c>
    </row>
    <row r="141" spans="1:11" x14ac:dyDescent="0.25">
      <c r="A141" s="29">
        <v>265</v>
      </c>
      <c r="B141" s="29" t="s">
        <v>556</v>
      </c>
      <c r="C141" s="29" t="s">
        <v>1345</v>
      </c>
      <c r="D141" s="29" t="s">
        <v>551</v>
      </c>
      <c r="E141" s="29">
        <v>2013</v>
      </c>
      <c r="F141" s="29"/>
      <c r="G141" s="29" t="s">
        <v>1270</v>
      </c>
      <c r="H141" s="29" t="s">
        <v>554</v>
      </c>
      <c r="I141" s="29">
        <v>1</v>
      </c>
      <c r="J141" s="29" t="str">
        <f>VLOOKUP(H141,AddInfo!$A:$H,5,FALSE)</f>
        <v>1_clear</v>
      </c>
    </row>
    <row r="142" spans="1:11" x14ac:dyDescent="0.25">
      <c r="A142" s="6">
        <v>89</v>
      </c>
      <c r="B142" s="6" t="s">
        <v>1491</v>
      </c>
      <c r="C142" s="6" t="s">
        <v>213</v>
      </c>
      <c r="D142" s="6" t="s">
        <v>1249</v>
      </c>
      <c r="E142" s="6">
        <v>2007</v>
      </c>
      <c r="F142" s="6"/>
      <c r="G142" s="6" t="s">
        <v>1328</v>
      </c>
      <c r="H142" s="29" t="s">
        <v>212</v>
      </c>
      <c r="I142" s="6">
        <v>12</v>
      </c>
      <c r="J142" s="29" t="str">
        <f>VLOOKUP(H142,AddInfo!$A:$H,5,FALSE)</f>
        <v>1_clear</v>
      </c>
    </row>
    <row r="143" spans="1:11" x14ac:dyDescent="0.25">
      <c r="A143" s="29">
        <v>159</v>
      </c>
      <c r="B143" s="29" t="s">
        <v>508</v>
      </c>
      <c r="C143" s="29" t="s">
        <v>1623</v>
      </c>
      <c r="D143" s="29" t="s">
        <v>1259</v>
      </c>
      <c r="E143" s="29">
        <v>2011</v>
      </c>
      <c r="F143" s="29"/>
      <c r="G143" s="29" t="s">
        <v>863</v>
      </c>
      <c r="H143" s="24" t="s">
        <v>505</v>
      </c>
      <c r="I143" s="29">
        <v>12</v>
      </c>
      <c r="J143" s="29" t="str">
        <f>VLOOKUP(H143,AddInfo!$A:$H,5,FALSE)</f>
        <v>1_clear</v>
      </c>
      <c r="K143" s="30"/>
    </row>
    <row r="144" spans="1:11" x14ac:dyDescent="0.25">
      <c r="A144" s="30">
        <v>160</v>
      </c>
      <c r="B144" s="30" t="s">
        <v>514</v>
      </c>
      <c r="C144" s="30" t="s">
        <v>1624</v>
      </c>
      <c r="D144" s="30" t="s">
        <v>1259</v>
      </c>
      <c r="E144" s="30">
        <v>2011</v>
      </c>
      <c r="F144" s="30"/>
      <c r="G144" s="30" t="s">
        <v>863</v>
      </c>
      <c r="H144" s="30" t="s">
        <v>511</v>
      </c>
      <c r="I144" s="6">
        <v>12</v>
      </c>
      <c r="J144" s="29" t="str">
        <f>VLOOKUP(H144,AddInfo!$A:$H,5,FALSE)</f>
        <v>1_clear</v>
      </c>
      <c r="K144" s="30"/>
    </row>
    <row r="145" spans="1:11" x14ac:dyDescent="0.25">
      <c r="A145" s="5">
        <v>385</v>
      </c>
      <c r="B145" s="5" t="s">
        <v>1766</v>
      </c>
      <c r="C145" s="5" t="s">
        <v>1767</v>
      </c>
      <c r="D145" s="5" t="s">
        <v>1768</v>
      </c>
      <c r="E145" s="5">
        <v>1982</v>
      </c>
      <c r="G145" s="5" t="s">
        <v>1276</v>
      </c>
      <c r="H145" s="29" t="s">
        <v>95</v>
      </c>
      <c r="I145" s="6">
        <v>1</v>
      </c>
      <c r="J145" s="29" t="str">
        <f>VLOOKUP(H145,AddInfo!$A:$H,5,FALSE)</f>
        <v>1_clear</v>
      </c>
    </row>
    <row r="146" spans="1:11" x14ac:dyDescent="0.25">
      <c r="A146" s="29">
        <v>386</v>
      </c>
      <c r="B146" s="29" t="s">
        <v>1769</v>
      </c>
      <c r="C146" s="29" t="s">
        <v>1767</v>
      </c>
      <c r="D146" s="29" t="s">
        <v>1768</v>
      </c>
      <c r="E146" s="29">
        <v>1982</v>
      </c>
      <c r="F146" s="29"/>
      <c r="G146" s="29" t="s">
        <v>1276</v>
      </c>
      <c r="H146" s="29" t="s">
        <v>95</v>
      </c>
      <c r="I146" s="29">
        <v>6</v>
      </c>
      <c r="J146" s="29" t="str">
        <f>VLOOKUP(H146,AddInfo!$A:$H,5,FALSE)</f>
        <v>1_clear</v>
      </c>
    </row>
    <row r="147" spans="1:11" x14ac:dyDescent="0.25">
      <c r="A147" s="5">
        <v>387</v>
      </c>
      <c r="B147" s="5" t="s">
        <v>1770</v>
      </c>
      <c r="C147" s="5" t="s">
        <v>1767</v>
      </c>
      <c r="D147" s="5" t="s">
        <v>1768</v>
      </c>
      <c r="E147" s="5">
        <v>1982</v>
      </c>
      <c r="G147" s="5" t="s">
        <v>1276</v>
      </c>
      <c r="H147" s="29" t="s">
        <v>95</v>
      </c>
      <c r="I147" s="6">
        <v>12</v>
      </c>
      <c r="J147" s="29" t="str">
        <f>VLOOKUP(H147,AddInfo!$A:$H,5,FALSE)</f>
        <v>1_clear</v>
      </c>
    </row>
    <row r="148" spans="1:11" x14ac:dyDescent="0.25">
      <c r="A148" s="30">
        <v>273</v>
      </c>
      <c r="B148" s="30" t="s">
        <v>1677</v>
      </c>
      <c r="C148" s="30" t="s">
        <v>3154</v>
      </c>
      <c r="D148" s="30" t="s">
        <v>580</v>
      </c>
      <c r="E148" s="30">
        <v>2005</v>
      </c>
      <c r="F148" s="30"/>
      <c r="G148" s="30" t="s">
        <v>1270</v>
      </c>
      <c r="H148" s="30" t="s">
        <v>3155</v>
      </c>
      <c r="I148" s="30">
        <v>1</v>
      </c>
      <c r="J148" s="29" t="str">
        <f>VLOOKUP(H148,AddInfo!$A:$H,5,FALSE)</f>
        <v>1_clear</v>
      </c>
      <c r="K148" s="30"/>
    </row>
    <row r="149" spans="1:11" x14ac:dyDescent="0.25">
      <c r="A149" s="5">
        <v>213</v>
      </c>
      <c r="B149" s="5" t="s">
        <v>775</v>
      </c>
      <c r="C149" s="5" t="s">
        <v>1803</v>
      </c>
      <c r="D149" s="6" t="s">
        <v>772</v>
      </c>
      <c r="E149" s="5">
        <v>2000</v>
      </c>
      <c r="G149" s="5" t="s">
        <v>113</v>
      </c>
      <c r="H149" s="29" t="s">
        <v>771</v>
      </c>
      <c r="I149" s="6">
        <v>1</v>
      </c>
      <c r="J149" s="29" t="str">
        <f>VLOOKUP(H149,AddInfo!$A:$H,5,FALSE)</f>
        <v>1_clear</v>
      </c>
    </row>
    <row r="150" spans="1:11" x14ac:dyDescent="0.25">
      <c r="A150" s="6">
        <v>248</v>
      </c>
      <c r="B150" s="6" t="s">
        <v>267</v>
      </c>
      <c r="C150" s="6" t="s">
        <v>1520</v>
      </c>
      <c r="D150" s="6" t="s">
        <v>1253</v>
      </c>
      <c r="E150" s="6">
        <v>2001</v>
      </c>
      <c r="F150" s="6"/>
      <c r="G150" s="6" t="s">
        <v>1270</v>
      </c>
      <c r="H150" s="10" t="s">
        <v>264</v>
      </c>
      <c r="I150" s="6">
        <v>12</v>
      </c>
      <c r="J150" s="29" t="str">
        <f>VLOOKUP(H150,AddInfo!$A:$H,5,FALSE)</f>
        <v>1_clear</v>
      </c>
    </row>
    <row r="151" spans="1:11" x14ac:dyDescent="0.25">
      <c r="A151" s="6">
        <v>261</v>
      </c>
      <c r="B151" s="6" t="s">
        <v>655</v>
      </c>
      <c r="C151" s="6" t="s">
        <v>654</v>
      </c>
      <c r="D151" s="6" t="s">
        <v>653</v>
      </c>
      <c r="E151" s="6">
        <v>2011</v>
      </c>
      <c r="F151" s="6"/>
      <c r="G151" s="6" t="s">
        <v>1270</v>
      </c>
      <c r="H151" s="6" t="s">
        <v>652</v>
      </c>
      <c r="I151" s="6">
        <v>12</v>
      </c>
      <c r="J151" s="29" t="str">
        <f>VLOOKUP(H151,AddInfo!$A:$H,5,FALSE)</f>
        <v>1_clear</v>
      </c>
    </row>
    <row r="152" spans="1:11" x14ac:dyDescent="0.25">
      <c r="A152" s="6">
        <v>37</v>
      </c>
      <c r="B152" s="6" t="s">
        <v>3145</v>
      </c>
      <c r="C152" s="6" t="s">
        <v>1320</v>
      </c>
      <c r="D152" s="6" t="s">
        <v>1117</v>
      </c>
      <c r="E152" s="6">
        <v>2011</v>
      </c>
      <c r="F152" s="6"/>
      <c r="G152" s="6" t="s">
        <v>605</v>
      </c>
      <c r="H152" s="29" t="s">
        <v>5083</v>
      </c>
      <c r="I152" s="6">
        <v>1</v>
      </c>
      <c r="J152" s="29" t="str">
        <f>VLOOKUP(H152,AddInfo!$A:$H,5,FALSE)</f>
        <v>1_clear</v>
      </c>
    </row>
    <row r="153" spans="1:11" x14ac:dyDescent="0.25">
      <c r="A153" s="6">
        <v>38</v>
      </c>
      <c r="B153" s="6" t="s">
        <v>3147</v>
      </c>
      <c r="C153" s="6" t="s">
        <v>1320</v>
      </c>
      <c r="D153" s="6" t="s">
        <v>1117</v>
      </c>
      <c r="E153" s="6">
        <v>2011</v>
      </c>
      <c r="F153" s="6"/>
      <c r="G153" s="6" t="s">
        <v>605</v>
      </c>
      <c r="H153" s="29" t="s">
        <v>5083</v>
      </c>
      <c r="I153" s="6">
        <v>6</v>
      </c>
      <c r="J153" s="29" t="str">
        <f>VLOOKUP(H153,AddInfo!$A:$H,5,FALSE)</f>
        <v>1_clear</v>
      </c>
    </row>
    <row r="154" spans="1:11" x14ac:dyDescent="0.25">
      <c r="A154" s="6">
        <v>39</v>
      </c>
      <c r="B154" s="6" t="s">
        <v>3146</v>
      </c>
      <c r="C154" s="6" t="s">
        <v>1320</v>
      </c>
      <c r="D154" s="6" t="s">
        <v>1117</v>
      </c>
      <c r="E154" s="6">
        <v>2011</v>
      </c>
      <c r="F154" s="6"/>
      <c r="G154" s="6" t="s">
        <v>605</v>
      </c>
      <c r="H154" s="29" t="s">
        <v>5083</v>
      </c>
      <c r="I154" s="6">
        <v>12</v>
      </c>
      <c r="J154" s="29" t="str">
        <f>VLOOKUP(H154,AddInfo!$A:$H,5,FALSE)</f>
        <v>1_clear</v>
      </c>
      <c r="K154" s="30"/>
    </row>
    <row r="155" spans="1:11" x14ac:dyDescent="0.25">
      <c r="A155" s="29">
        <v>40</v>
      </c>
      <c r="B155" s="29" t="s">
        <v>1533</v>
      </c>
      <c r="C155" s="29" t="s">
        <v>1534</v>
      </c>
      <c r="D155" s="29" t="s">
        <v>293</v>
      </c>
      <c r="E155" s="29">
        <v>2012</v>
      </c>
      <c r="F155" s="29"/>
      <c r="G155" s="29" t="s">
        <v>605</v>
      </c>
      <c r="H155" s="10" t="s">
        <v>292</v>
      </c>
      <c r="I155" s="29">
        <v>1</v>
      </c>
      <c r="J155" s="29" t="str">
        <f>VLOOKUP(H155,AddInfo!$A:$H,5,FALSE)</f>
        <v>1_clear</v>
      </c>
    </row>
    <row r="156" spans="1:11" x14ac:dyDescent="0.25">
      <c r="A156" s="6">
        <v>41</v>
      </c>
      <c r="B156" s="6" t="s">
        <v>1535</v>
      </c>
      <c r="C156" s="6" t="s">
        <v>1534</v>
      </c>
      <c r="D156" s="6" t="s">
        <v>293</v>
      </c>
      <c r="E156" s="6">
        <v>2012</v>
      </c>
      <c r="F156" s="6"/>
      <c r="G156" s="6" t="s">
        <v>605</v>
      </c>
      <c r="H156" s="10" t="s">
        <v>292</v>
      </c>
      <c r="I156" s="6">
        <v>6</v>
      </c>
      <c r="J156" s="29" t="str">
        <f>VLOOKUP(H156,AddInfo!$A:$H,5,FALSE)</f>
        <v>1_clear</v>
      </c>
    </row>
    <row r="157" spans="1:11" x14ac:dyDescent="0.25">
      <c r="A157" s="29">
        <v>42</v>
      </c>
      <c r="B157" s="29" t="s">
        <v>1536</v>
      </c>
      <c r="C157" s="29" t="s">
        <v>1534</v>
      </c>
      <c r="D157" s="29" t="s">
        <v>293</v>
      </c>
      <c r="E157" s="29">
        <v>2012</v>
      </c>
      <c r="F157" s="29"/>
      <c r="G157" s="29" t="s">
        <v>605</v>
      </c>
      <c r="H157" s="10" t="s">
        <v>292</v>
      </c>
      <c r="I157" s="29">
        <v>12</v>
      </c>
      <c r="J157" s="29" t="str">
        <f>VLOOKUP(H157,AddInfo!$A:$H,5,FALSE)</f>
        <v>1_clear</v>
      </c>
    </row>
    <row r="158" spans="1:11" x14ac:dyDescent="0.25">
      <c r="A158" s="6">
        <v>403</v>
      </c>
      <c r="B158" s="6" t="s">
        <v>1302</v>
      </c>
      <c r="C158" s="6" t="s">
        <v>1303</v>
      </c>
      <c r="D158" s="6" t="s">
        <v>1118</v>
      </c>
      <c r="E158" s="6">
        <v>2015</v>
      </c>
      <c r="F158" s="6"/>
      <c r="G158" s="6" t="s">
        <v>1276</v>
      </c>
      <c r="H158" s="9" t="s">
        <v>126</v>
      </c>
      <c r="I158" s="6">
        <v>1</v>
      </c>
      <c r="J158" s="29" t="str">
        <f>VLOOKUP(H158,AddInfo!$A:$H,5,FALSE)</f>
        <v>1_clear</v>
      </c>
    </row>
    <row r="159" spans="1:11" x14ac:dyDescent="0.25">
      <c r="A159" s="6">
        <v>404</v>
      </c>
      <c r="B159" s="6" t="s">
        <v>1304</v>
      </c>
      <c r="C159" s="6" t="s">
        <v>1303</v>
      </c>
      <c r="D159" s="6" t="s">
        <v>1118</v>
      </c>
      <c r="E159" s="6">
        <v>2015</v>
      </c>
      <c r="F159" s="6"/>
      <c r="G159" s="6" t="s">
        <v>1276</v>
      </c>
      <c r="H159" s="9" t="s">
        <v>126</v>
      </c>
      <c r="I159" s="6">
        <v>6</v>
      </c>
      <c r="J159" s="29" t="str">
        <f>VLOOKUP(H159,AddInfo!$A:$H,5,FALSE)</f>
        <v>1_clear</v>
      </c>
    </row>
    <row r="160" spans="1:11" x14ac:dyDescent="0.25">
      <c r="A160" s="5">
        <v>405</v>
      </c>
      <c r="B160" s="5" t="s">
        <v>1305</v>
      </c>
      <c r="C160" s="5" t="s">
        <v>1303</v>
      </c>
      <c r="D160" s="5" t="s">
        <v>1118</v>
      </c>
      <c r="E160" s="5">
        <v>2015</v>
      </c>
      <c r="G160" s="5" t="s">
        <v>1276</v>
      </c>
      <c r="H160" s="9" t="s">
        <v>126</v>
      </c>
      <c r="I160" s="6">
        <v>12</v>
      </c>
      <c r="J160" s="29" t="str">
        <f>VLOOKUP(H160,AddInfo!$A:$H,5,FALSE)</f>
        <v>1_clear</v>
      </c>
    </row>
    <row r="161" spans="1:10" x14ac:dyDescent="0.25">
      <c r="A161" s="5">
        <v>409</v>
      </c>
      <c r="B161" s="5" t="s">
        <v>1310</v>
      </c>
      <c r="C161" s="5" t="s">
        <v>1311</v>
      </c>
      <c r="D161" s="5" t="s">
        <v>1118</v>
      </c>
      <c r="E161" s="5">
        <v>2015</v>
      </c>
      <c r="G161" s="5" t="s">
        <v>1276</v>
      </c>
      <c r="H161" s="10" t="s">
        <v>128</v>
      </c>
      <c r="I161" s="6">
        <v>1</v>
      </c>
      <c r="J161" s="29" t="str">
        <f>VLOOKUP(H161,AddInfo!$A:$H,5,FALSE)</f>
        <v>1_clear</v>
      </c>
    </row>
    <row r="162" spans="1:10" x14ac:dyDescent="0.25">
      <c r="A162" s="5">
        <v>410</v>
      </c>
      <c r="B162" s="5" t="s">
        <v>1312</v>
      </c>
      <c r="C162" s="5" t="s">
        <v>1311</v>
      </c>
      <c r="D162" s="5" t="s">
        <v>1118</v>
      </c>
      <c r="E162" s="5">
        <v>2015</v>
      </c>
      <c r="G162" s="5" t="s">
        <v>1276</v>
      </c>
      <c r="H162" s="10" t="s">
        <v>128</v>
      </c>
      <c r="I162" s="6">
        <v>6</v>
      </c>
      <c r="J162" s="29" t="str">
        <f>VLOOKUP(H162,AddInfo!$A:$H,5,FALSE)</f>
        <v>1_clear</v>
      </c>
    </row>
    <row r="163" spans="1:10" x14ac:dyDescent="0.25">
      <c r="A163" s="5">
        <v>411</v>
      </c>
      <c r="B163" s="5" t="s">
        <v>1313</v>
      </c>
      <c r="C163" s="5" t="s">
        <v>1311</v>
      </c>
      <c r="D163" s="5" t="s">
        <v>1118</v>
      </c>
      <c r="E163" s="5">
        <v>2015</v>
      </c>
      <c r="G163" s="5" t="s">
        <v>1276</v>
      </c>
      <c r="H163" s="10" t="s">
        <v>128</v>
      </c>
      <c r="I163" s="6">
        <v>12</v>
      </c>
      <c r="J163" s="29" t="str">
        <f>VLOOKUP(H163,AddInfo!$A:$H,5,FALSE)</f>
        <v>1_clear</v>
      </c>
    </row>
    <row r="164" spans="1:10" x14ac:dyDescent="0.25">
      <c r="A164" s="5">
        <v>7</v>
      </c>
      <c r="B164" s="5" t="s">
        <v>1509</v>
      </c>
      <c r="C164" s="5" t="s">
        <v>1510</v>
      </c>
      <c r="D164" s="5" t="s">
        <v>1240</v>
      </c>
      <c r="E164" s="5">
        <v>1996</v>
      </c>
      <c r="G164" s="5" t="s">
        <v>605</v>
      </c>
      <c r="H164" s="10" t="s">
        <v>252</v>
      </c>
      <c r="I164" s="6">
        <v>1</v>
      </c>
      <c r="J164" s="29" t="str">
        <f>VLOOKUP(H164,AddInfo!$A:$H,5,FALSE)</f>
        <v>1_clear</v>
      </c>
    </row>
    <row r="165" spans="1:10" x14ac:dyDescent="0.25">
      <c r="A165" s="5">
        <v>8</v>
      </c>
      <c r="B165" s="5" t="s">
        <v>1511</v>
      </c>
      <c r="C165" s="5" t="s">
        <v>1510</v>
      </c>
      <c r="D165" s="5" t="s">
        <v>1240</v>
      </c>
      <c r="E165" s="5">
        <v>1996</v>
      </c>
      <c r="G165" s="5" t="s">
        <v>605</v>
      </c>
      <c r="H165" s="10" t="s">
        <v>252</v>
      </c>
      <c r="I165" s="6">
        <v>6</v>
      </c>
      <c r="J165" s="29" t="str">
        <f>VLOOKUP(H165,AddInfo!$A:$H,5,FALSE)</f>
        <v>1_clear</v>
      </c>
    </row>
    <row r="166" spans="1:10" x14ac:dyDescent="0.25">
      <c r="A166" s="5">
        <v>9</v>
      </c>
      <c r="B166" s="5" t="s">
        <v>1512</v>
      </c>
      <c r="C166" s="5" t="s">
        <v>1510</v>
      </c>
      <c r="D166" s="5" t="s">
        <v>1240</v>
      </c>
      <c r="E166" s="5">
        <v>1996</v>
      </c>
      <c r="G166" s="5" t="s">
        <v>605</v>
      </c>
      <c r="H166" s="10" t="s">
        <v>252</v>
      </c>
      <c r="I166" s="6">
        <v>12</v>
      </c>
      <c r="J166" s="29" t="str">
        <f>VLOOKUP(H166,AddInfo!$A:$H,5,FALSE)</f>
        <v>1_clear</v>
      </c>
    </row>
    <row r="167" spans="1:10" x14ac:dyDescent="0.25">
      <c r="A167" s="5">
        <v>19</v>
      </c>
      <c r="B167" s="5" t="s">
        <v>1701</v>
      </c>
      <c r="C167" s="5" t="s">
        <v>1702</v>
      </c>
      <c r="D167" s="5" t="s">
        <v>596</v>
      </c>
      <c r="E167" s="6">
        <v>2006</v>
      </c>
      <c r="G167" s="5" t="s">
        <v>605</v>
      </c>
      <c r="H167" s="3" t="s">
        <v>595</v>
      </c>
      <c r="I167" s="6">
        <v>1</v>
      </c>
      <c r="J167" s="29" t="str">
        <f>VLOOKUP(H167,AddInfo!$A:$H,5,FALSE)</f>
        <v>1_clear</v>
      </c>
    </row>
    <row r="168" spans="1:10" x14ac:dyDescent="0.25">
      <c r="A168" s="29">
        <v>20</v>
      </c>
      <c r="B168" s="29" t="s">
        <v>1703</v>
      </c>
      <c r="C168" s="29" t="s">
        <v>1702</v>
      </c>
      <c r="D168" s="29" t="s">
        <v>596</v>
      </c>
      <c r="E168" s="29">
        <v>2006</v>
      </c>
      <c r="F168" s="29"/>
      <c r="G168" s="29" t="s">
        <v>605</v>
      </c>
      <c r="H168" s="3" t="s">
        <v>595</v>
      </c>
      <c r="I168" s="29">
        <v>6</v>
      </c>
      <c r="J168" s="29" t="str">
        <f>VLOOKUP(H168,AddInfo!$A:$H,5,FALSE)</f>
        <v>1_clear</v>
      </c>
    </row>
    <row r="169" spans="1:10" x14ac:dyDescent="0.25">
      <c r="A169" s="29">
        <v>21</v>
      </c>
      <c r="B169" s="29" t="s">
        <v>1704</v>
      </c>
      <c r="C169" s="29" t="s">
        <v>1702</v>
      </c>
      <c r="D169" s="29" t="s">
        <v>596</v>
      </c>
      <c r="E169" s="29">
        <v>2006</v>
      </c>
      <c r="F169" s="29"/>
      <c r="G169" s="29" t="s">
        <v>605</v>
      </c>
      <c r="H169" s="3" t="s">
        <v>595</v>
      </c>
      <c r="I169" s="29">
        <v>12</v>
      </c>
      <c r="J169" s="29" t="str">
        <f>VLOOKUP(H169,AddInfo!$A:$H,5,FALSE)</f>
        <v>1_clear</v>
      </c>
    </row>
    <row r="170" spans="1:10" x14ac:dyDescent="0.25">
      <c r="A170" s="29">
        <v>171</v>
      </c>
      <c r="B170" s="29" t="s">
        <v>1438</v>
      </c>
      <c r="C170" s="29" t="s">
        <v>120</v>
      </c>
      <c r="D170" s="29" t="s">
        <v>1244</v>
      </c>
      <c r="E170" s="29">
        <v>2010</v>
      </c>
      <c r="F170" s="29" t="s">
        <v>116</v>
      </c>
      <c r="G170" s="29" t="s">
        <v>113</v>
      </c>
      <c r="H170" s="10" t="s">
        <v>119</v>
      </c>
      <c r="I170" s="29">
        <v>1</v>
      </c>
      <c r="J170" s="29" t="str">
        <f>VLOOKUP(H170,AddInfo!$A:$H,5,FALSE)</f>
        <v>1_clear</v>
      </c>
    </row>
    <row r="171" spans="1:10" x14ac:dyDescent="0.25">
      <c r="A171" s="6">
        <v>172</v>
      </c>
      <c r="B171" s="6" t="s">
        <v>1439</v>
      </c>
      <c r="C171" s="6" t="s">
        <v>120</v>
      </c>
      <c r="D171" s="6" t="s">
        <v>1244</v>
      </c>
      <c r="E171" s="6">
        <v>2010</v>
      </c>
      <c r="F171" s="6" t="s">
        <v>116</v>
      </c>
      <c r="G171" s="6" t="s">
        <v>113</v>
      </c>
      <c r="H171" s="10" t="s">
        <v>119</v>
      </c>
      <c r="I171" s="6">
        <v>6</v>
      </c>
      <c r="J171" s="29" t="str">
        <f>VLOOKUP(H171,AddInfo!$A:$H,5,FALSE)</f>
        <v>1_clear</v>
      </c>
    </row>
    <row r="172" spans="1:10" x14ac:dyDescent="0.25">
      <c r="A172" s="6">
        <v>173</v>
      </c>
      <c r="B172" s="6" t="s">
        <v>1440</v>
      </c>
      <c r="C172" s="6" t="s">
        <v>120</v>
      </c>
      <c r="D172" s="6" t="s">
        <v>1244</v>
      </c>
      <c r="E172" s="6">
        <v>2010</v>
      </c>
      <c r="F172" s="6" t="s">
        <v>116</v>
      </c>
      <c r="G172" s="6" t="s">
        <v>113</v>
      </c>
      <c r="H172" s="10" t="s">
        <v>119</v>
      </c>
      <c r="I172" s="6">
        <v>12</v>
      </c>
      <c r="J172" s="29" t="str">
        <f>VLOOKUP(H172,AddInfo!$A:$H,5,FALSE)</f>
        <v>1_clear</v>
      </c>
    </row>
    <row r="173" spans="1:10" x14ac:dyDescent="0.25">
      <c r="A173" s="6">
        <v>139</v>
      </c>
      <c r="B173" s="6" t="s">
        <v>781</v>
      </c>
      <c r="C173" s="6" t="s">
        <v>1808</v>
      </c>
      <c r="D173" s="6" t="s">
        <v>778</v>
      </c>
      <c r="E173" s="6">
        <v>2008</v>
      </c>
      <c r="F173" s="6"/>
      <c r="G173" s="6" t="s">
        <v>863</v>
      </c>
      <c r="H173" s="3" t="s">
        <v>777</v>
      </c>
      <c r="I173" s="6">
        <v>12</v>
      </c>
      <c r="J173" s="29" t="str">
        <f>VLOOKUP(H173,AddInfo!$A:$H,5,FALSE)</f>
        <v>1_clear</v>
      </c>
    </row>
    <row r="174" spans="1:10" x14ac:dyDescent="0.25">
      <c r="A174" s="6">
        <v>373</v>
      </c>
      <c r="B174" s="6" t="s">
        <v>1549</v>
      </c>
      <c r="C174" s="6" t="s">
        <v>1550</v>
      </c>
      <c r="D174" s="6" t="s">
        <v>1254</v>
      </c>
      <c r="E174" s="6">
        <v>1998</v>
      </c>
      <c r="F174" s="6"/>
      <c r="G174" s="6" t="s">
        <v>1276</v>
      </c>
      <c r="H174" s="29" t="s">
        <v>332</v>
      </c>
      <c r="I174" s="6">
        <v>1</v>
      </c>
      <c r="J174" s="29" t="str">
        <f>VLOOKUP(H174,AddInfo!$A:$H,5,FALSE)</f>
        <v>1_clear</v>
      </c>
    </row>
    <row r="175" spans="1:10" x14ac:dyDescent="0.25">
      <c r="A175" s="6">
        <v>374</v>
      </c>
      <c r="B175" s="6" t="s">
        <v>1551</v>
      </c>
      <c r="C175" s="6" t="s">
        <v>1550</v>
      </c>
      <c r="D175" s="6" t="s">
        <v>1254</v>
      </c>
      <c r="E175" s="6">
        <v>1998</v>
      </c>
      <c r="F175" s="6"/>
      <c r="G175" s="6" t="s">
        <v>1276</v>
      </c>
      <c r="H175" s="29" t="s">
        <v>332</v>
      </c>
      <c r="I175" s="6">
        <v>6</v>
      </c>
      <c r="J175" s="29" t="str">
        <f>VLOOKUP(H175,AddInfo!$A:$H,5,FALSE)</f>
        <v>1_clear</v>
      </c>
    </row>
    <row r="176" spans="1:10" x14ac:dyDescent="0.25">
      <c r="A176" s="5">
        <v>375</v>
      </c>
      <c r="B176" s="5" t="s">
        <v>1552</v>
      </c>
      <c r="C176" s="5" t="s">
        <v>1550</v>
      </c>
      <c r="D176" s="6" t="s">
        <v>1254</v>
      </c>
      <c r="E176" s="5">
        <v>1998</v>
      </c>
      <c r="G176" s="5" t="s">
        <v>1276</v>
      </c>
      <c r="H176" s="29" t="s">
        <v>332</v>
      </c>
      <c r="I176" s="6">
        <v>12</v>
      </c>
      <c r="J176" s="29" t="str">
        <f>VLOOKUP(H176,AddInfo!$A:$H,5,FALSE)</f>
        <v>1_clear</v>
      </c>
    </row>
    <row r="177" spans="1:11" x14ac:dyDescent="0.25">
      <c r="A177" s="5">
        <v>347</v>
      </c>
      <c r="B177" s="5" t="s">
        <v>137</v>
      </c>
      <c r="C177" s="5" t="s">
        <v>1460</v>
      </c>
      <c r="D177" s="6" t="s">
        <v>136</v>
      </c>
      <c r="E177" s="5">
        <v>1981</v>
      </c>
      <c r="G177" s="5" t="s">
        <v>1276</v>
      </c>
      <c r="H177" s="25" t="s">
        <v>135</v>
      </c>
      <c r="I177" s="6">
        <v>1</v>
      </c>
      <c r="J177" s="29" t="str">
        <f>VLOOKUP(H177,AddInfo!$A:$H,5,FALSE)</f>
        <v>1_clear</v>
      </c>
    </row>
    <row r="178" spans="1:11" x14ac:dyDescent="0.25">
      <c r="A178" s="5">
        <v>376</v>
      </c>
      <c r="B178" s="5" t="s">
        <v>1525</v>
      </c>
      <c r="C178" s="5" t="s">
        <v>1526</v>
      </c>
      <c r="D178" s="5" t="s">
        <v>1231</v>
      </c>
      <c r="E178" s="5">
        <v>2001</v>
      </c>
      <c r="G178" s="5" t="s">
        <v>1276</v>
      </c>
      <c r="H178" s="29" t="s">
        <v>286</v>
      </c>
      <c r="I178" s="6">
        <v>1</v>
      </c>
      <c r="J178" s="29" t="str">
        <f>VLOOKUP(H178,AddInfo!$A:$H,5,FALSE)</f>
        <v>1_clear</v>
      </c>
    </row>
    <row r="179" spans="1:11" x14ac:dyDescent="0.25">
      <c r="A179" s="6">
        <v>377</v>
      </c>
      <c r="B179" s="6" t="s">
        <v>1527</v>
      </c>
      <c r="C179" s="6" t="s">
        <v>1526</v>
      </c>
      <c r="D179" s="6" t="s">
        <v>1231</v>
      </c>
      <c r="E179" s="6">
        <v>2001</v>
      </c>
      <c r="F179" s="6"/>
      <c r="G179" s="6" t="s">
        <v>1276</v>
      </c>
      <c r="H179" s="29" t="s">
        <v>286</v>
      </c>
      <c r="I179" s="6">
        <v>6</v>
      </c>
      <c r="J179" s="29" t="str">
        <f>VLOOKUP(H179,AddInfo!$A:$H,5,FALSE)</f>
        <v>1_clear</v>
      </c>
    </row>
    <row r="180" spans="1:11" x14ac:dyDescent="0.25">
      <c r="A180" s="6">
        <v>378</v>
      </c>
      <c r="B180" s="6" t="s">
        <v>1528</v>
      </c>
      <c r="C180" s="6" t="s">
        <v>1526</v>
      </c>
      <c r="D180" s="6" t="s">
        <v>1231</v>
      </c>
      <c r="E180" s="6">
        <v>2001</v>
      </c>
      <c r="F180" s="6"/>
      <c r="G180" s="6" t="s">
        <v>1276</v>
      </c>
      <c r="H180" s="29" t="s">
        <v>286</v>
      </c>
      <c r="I180" s="6">
        <v>12</v>
      </c>
      <c r="J180" s="29" t="str">
        <f>VLOOKUP(H180,AddInfo!$A:$H,5,FALSE)</f>
        <v>1_clear</v>
      </c>
    </row>
    <row r="181" spans="1:11" x14ac:dyDescent="0.25">
      <c r="A181" s="6">
        <v>418</v>
      </c>
      <c r="B181" s="6" t="s">
        <v>611</v>
      </c>
      <c r="C181" s="6" t="s">
        <v>1700</v>
      </c>
      <c r="D181" s="6" t="s">
        <v>608</v>
      </c>
      <c r="E181" s="6">
        <v>1990</v>
      </c>
      <c r="F181" s="6"/>
      <c r="G181" s="6" t="s">
        <v>1276</v>
      </c>
      <c r="H181" s="29" t="s">
        <v>5192</v>
      </c>
      <c r="I181" s="6">
        <v>1</v>
      </c>
      <c r="J181" s="29" t="str">
        <f>VLOOKUP(H181,AddInfo!$A:$H,5,FALSE)</f>
        <v>1_clear</v>
      </c>
    </row>
    <row r="182" spans="1:11" x14ac:dyDescent="0.25">
      <c r="A182" s="6">
        <v>285</v>
      </c>
      <c r="B182" s="6" t="s">
        <v>518</v>
      </c>
      <c r="C182" s="6" t="s">
        <v>1627</v>
      </c>
      <c r="D182" s="6" t="s">
        <v>516</v>
      </c>
      <c r="E182" s="6">
        <v>2009</v>
      </c>
      <c r="F182" s="6"/>
      <c r="G182" s="6" t="s">
        <v>1270</v>
      </c>
      <c r="H182" s="29" t="s">
        <v>515</v>
      </c>
      <c r="I182" s="6">
        <v>12</v>
      </c>
      <c r="J182" s="29" t="str">
        <f>VLOOKUP(H182,AddInfo!$A:$H,5,FALSE)</f>
        <v>1_clear</v>
      </c>
    </row>
    <row r="183" spans="1:11" x14ac:dyDescent="0.25">
      <c r="A183" s="6">
        <v>233</v>
      </c>
      <c r="B183" s="6" t="s">
        <v>650</v>
      </c>
      <c r="C183" s="6" t="s">
        <v>1744</v>
      </c>
      <c r="D183" s="6" t="s">
        <v>648</v>
      </c>
      <c r="E183" s="6">
        <v>2004</v>
      </c>
      <c r="F183" s="6"/>
      <c r="G183" s="6" t="s">
        <v>113</v>
      </c>
      <c r="H183" s="29" t="s">
        <v>647</v>
      </c>
      <c r="I183" s="6">
        <v>12</v>
      </c>
      <c r="J183" s="29" t="str">
        <f>VLOOKUP(H183,AddInfo!$A:$H,5,FALSE)</f>
        <v>1_clear</v>
      </c>
      <c r="K183" s="30"/>
    </row>
    <row r="184" spans="1:11" x14ac:dyDescent="0.25">
      <c r="A184" s="6">
        <v>146</v>
      </c>
      <c r="B184" s="6" t="s">
        <v>825</v>
      </c>
      <c r="C184" s="6" t="s">
        <v>1810</v>
      </c>
      <c r="D184" s="6" t="s">
        <v>973</v>
      </c>
      <c r="E184" s="6">
        <v>2005</v>
      </c>
      <c r="F184" s="6"/>
      <c r="G184" s="6" t="s">
        <v>863</v>
      </c>
      <c r="H184" s="29" t="s">
        <v>3113</v>
      </c>
      <c r="I184" s="6">
        <v>12</v>
      </c>
      <c r="J184" s="29" t="str">
        <f>VLOOKUP(H184,AddInfo!$A:$H,5,FALSE)</f>
        <v>1_clear</v>
      </c>
    </row>
    <row r="185" spans="1:11" x14ac:dyDescent="0.25">
      <c r="A185" s="29">
        <v>382</v>
      </c>
      <c r="B185" s="29" t="s">
        <v>1529</v>
      </c>
      <c r="C185" s="29" t="s">
        <v>1530</v>
      </c>
      <c r="D185" s="29" t="s">
        <v>1231</v>
      </c>
      <c r="E185" s="29">
        <v>2001</v>
      </c>
      <c r="F185" s="29"/>
      <c r="G185" s="29" t="s">
        <v>1276</v>
      </c>
      <c r="H185" s="29" t="s">
        <v>283</v>
      </c>
      <c r="I185" s="29">
        <v>1</v>
      </c>
      <c r="J185" s="29" t="str">
        <f>VLOOKUP(H185,AddInfo!$A:$H,5,FALSE)</f>
        <v>1_clear</v>
      </c>
    </row>
    <row r="186" spans="1:11" x14ac:dyDescent="0.25">
      <c r="A186" s="29">
        <v>383</v>
      </c>
      <c r="B186" s="29" t="s">
        <v>1531</v>
      </c>
      <c r="C186" s="29" t="s">
        <v>1530</v>
      </c>
      <c r="D186" s="29" t="s">
        <v>1231</v>
      </c>
      <c r="E186" s="29">
        <v>2001</v>
      </c>
      <c r="F186" s="29"/>
      <c r="G186" s="29" t="s">
        <v>1276</v>
      </c>
      <c r="H186" s="29" t="s">
        <v>283</v>
      </c>
      <c r="I186" s="29">
        <v>6</v>
      </c>
      <c r="J186" s="29" t="str">
        <f>VLOOKUP(H186,AddInfo!$A:$H,5,FALSE)</f>
        <v>1_clear</v>
      </c>
    </row>
    <row r="187" spans="1:11" s="17" customFormat="1" x14ac:dyDescent="0.25">
      <c r="A187" s="29">
        <v>384</v>
      </c>
      <c r="B187" s="29" t="s">
        <v>1532</v>
      </c>
      <c r="C187" s="29" t="s">
        <v>1530</v>
      </c>
      <c r="D187" s="29" t="s">
        <v>1231</v>
      </c>
      <c r="E187" s="29">
        <v>2001</v>
      </c>
      <c r="F187" s="29"/>
      <c r="G187" s="29" t="s">
        <v>1276</v>
      </c>
      <c r="H187" s="29" t="s">
        <v>283</v>
      </c>
      <c r="I187" s="29">
        <v>12</v>
      </c>
      <c r="J187" s="29" t="str">
        <f>VLOOKUP(H187,AddInfo!$A:$H,5,FALSE)</f>
        <v>1_clear</v>
      </c>
      <c r="K187" s="29"/>
    </row>
    <row r="188" spans="1:11" s="17" customFormat="1" x14ac:dyDescent="0.25">
      <c r="A188" s="29">
        <v>162</v>
      </c>
      <c r="B188" s="29" t="s">
        <v>225</v>
      </c>
      <c r="C188" s="29" t="s">
        <v>1498</v>
      </c>
      <c r="D188" s="29" t="s">
        <v>1250</v>
      </c>
      <c r="E188" s="29">
        <v>2006</v>
      </c>
      <c r="F188" s="29"/>
      <c r="G188" s="29" t="s">
        <v>863</v>
      </c>
      <c r="H188" s="29" t="s">
        <v>222</v>
      </c>
      <c r="I188" s="29">
        <v>12</v>
      </c>
      <c r="J188" s="29" t="str">
        <f>VLOOKUP(H188,AddInfo!$A:$H,5,FALSE)</f>
        <v>1_clear</v>
      </c>
      <c r="K188" s="29"/>
    </row>
    <row r="189" spans="1:11" s="17" customFormat="1" x14ac:dyDescent="0.25">
      <c r="A189" s="30">
        <v>394</v>
      </c>
      <c r="B189" s="30" t="s">
        <v>3163</v>
      </c>
      <c r="C189" s="30" t="s">
        <v>1756</v>
      </c>
      <c r="D189" s="30" t="s">
        <v>1264</v>
      </c>
      <c r="E189" s="30">
        <v>2006</v>
      </c>
      <c r="F189" s="30"/>
      <c r="G189" s="30" t="s">
        <v>1276</v>
      </c>
      <c r="H189" s="30" t="s">
        <v>656</v>
      </c>
      <c r="I189" s="30">
        <v>1</v>
      </c>
      <c r="J189" s="29" t="str">
        <f>VLOOKUP(H189,AddInfo!$A:$H,5,FALSE)</f>
        <v>1_clear</v>
      </c>
      <c r="K189" s="29"/>
    </row>
    <row r="190" spans="1:11" s="17" customFormat="1" x14ac:dyDescent="0.25">
      <c r="A190" s="30">
        <v>395</v>
      </c>
      <c r="B190" s="30" t="s">
        <v>3165</v>
      </c>
      <c r="C190" s="30" t="s">
        <v>1756</v>
      </c>
      <c r="D190" s="30" t="s">
        <v>1264</v>
      </c>
      <c r="E190" s="30">
        <v>2006</v>
      </c>
      <c r="F190" s="30"/>
      <c r="G190" s="30" t="s">
        <v>1276</v>
      </c>
      <c r="H190" s="30" t="s">
        <v>656</v>
      </c>
      <c r="I190" s="30">
        <v>6</v>
      </c>
      <c r="J190" s="29" t="str">
        <f>VLOOKUP(H190,AddInfo!$A:$H,5,FALSE)</f>
        <v>1_clear</v>
      </c>
    </row>
    <row r="191" spans="1:11" s="17" customFormat="1" x14ac:dyDescent="0.25">
      <c r="A191" s="30">
        <v>396</v>
      </c>
      <c r="B191" s="30" t="s">
        <v>3164</v>
      </c>
      <c r="C191" s="30" t="s">
        <v>1756</v>
      </c>
      <c r="D191" s="30" t="s">
        <v>1264</v>
      </c>
      <c r="E191" s="30">
        <v>2006</v>
      </c>
      <c r="F191" s="30"/>
      <c r="G191" s="30" t="s">
        <v>1276</v>
      </c>
      <c r="H191" s="30" t="s">
        <v>656</v>
      </c>
      <c r="I191" s="30">
        <v>12</v>
      </c>
      <c r="J191" s="29" t="str">
        <f>VLOOKUP(H191,AddInfo!$A:$H,5,FALSE)</f>
        <v>1_clear</v>
      </c>
    </row>
    <row r="192" spans="1:11" s="17" customFormat="1" x14ac:dyDescent="0.25">
      <c r="A192" s="30">
        <v>391</v>
      </c>
      <c r="B192" s="30" t="s">
        <v>3157</v>
      </c>
      <c r="C192" s="30" t="s">
        <v>1755</v>
      </c>
      <c r="D192" s="30" t="s">
        <v>1264</v>
      </c>
      <c r="E192" s="30">
        <v>2006</v>
      </c>
      <c r="F192" s="30"/>
      <c r="G192" s="30" t="s">
        <v>1276</v>
      </c>
      <c r="H192" s="30" t="s">
        <v>3169</v>
      </c>
      <c r="I192" s="30">
        <v>1</v>
      </c>
      <c r="J192" s="29" t="str">
        <f>VLOOKUP(H192,AddInfo!$A:$H,5,FALSE)</f>
        <v>1_clear</v>
      </c>
    </row>
    <row r="193" spans="1:11" s="15" customFormat="1" x14ac:dyDescent="0.25">
      <c r="A193" s="30">
        <v>392</v>
      </c>
      <c r="B193" s="30" t="s">
        <v>3162</v>
      </c>
      <c r="C193" s="30" t="s">
        <v>1755</v>
      </c>
      <c r="D193" s="30" t="s">
        <v>1264</v>
      </c>
      <c r="E193" s="30">
        <v>2006</v>
      </c>
      <c r="F193" s="30"/>
      <c r="G193" s="30" t="s">
        <v>1276</v>
      </c>
      <c r="H193" s="30" t="s">
        <v>3169</v>
      </c>
      <c r="I193" s="30">
        <v>6</v>
      </c>
      <c r="J193" s="29" t="str">
        <f>VLOOKUP(H193,AddInfo!$A:$H,5,FALSE)</f>
        <v>1_clear</v>
      </c>
      <c r="K193" s="29"/>
    </row>
    <row r="194" spans="1:11" s="15" customFormat="1" x14ac:dyDescent="0.25">
      <c r="A194" s="30">
        <v>393</v>
      </c>
      <c r="B194" s="30" t="s">
        <v>3158</v>
      </c>
      <c r="C194" s="30" t="s">
        <v>1755</v>
      </c>
      <c r="D194" s="30" t="s">
        <v>1264</v>
      </c>
      <c r="E194" s="30">
        <v>2006</v>
      </c>
      <c r="F194" s="30"/>
      <c r="G194" s="30" t="s">
        <v>1276</v>
      </c>
      <c r="H194" s="30" t="s">
        <v>3169</v>
      </c>
      <c r="I194" s="30">
        <v>12</v>
      </c>
      <c r="J194" s="29" t="str">
        <f>VLOOKUP(H194,AddInfo!$A:$H,5,FALSE)</f>
        <v>1_clear</v>
      </c>
      <c r="K194" s="29"/>
    </row>
    <row r="195" spans="1:11" x14ac:dyDescent="0.25">
      <c r="A195" s="30">
        <v>397</v>
      </c>
      <c r="B195" s="30" t="s">
        <v>3159</v>
      </c>
      <c r="C195" s="30" t="s">
        <v>1757</v>
      </c>
      <c r="D195" s="30" t="s">
        <v>1264</v>
      </c>
      <c r="E195" s="30">
        <v>2006</v>
      </c>
      <c r="F195" s="30"/>
      <c r="G195" s="30" t="s">
        <v>1276</v>
      </c>
      <c r="H195" s="30" t="s">
        <v>3170</v>
      </c>
      <c r="I195" s="30">
        <v>1</v>
      </c>
      <c r="J195" s="29" t="str">
        <f>VLOOKUP(H195,AddInfo!$A:$H,5,FALSE)</f>
        <v>1_clear</v>
      </c>
    </row>
    <row r="196" spans="1:11" x14ac:dyDescent="0.25">
      <c r="A196" s="30">
        <v>398</v>
      </c>
      <c r="B196" s="30" t="s">
        <v>3161</v>
      </c>
      <c r="C196" s="30" t="s">
        <v>1757</v>
      </c>
      <c r="D196" s="30" t="s">
        <v>1264</v>
      </c>
      <c r="E196" s="30">
        <v>2006</v>
      </c>
      <c r="F196" s="30"/>
      <c r="G196" s="30" t="s">
        <v>1276</v>
      </c>
      <c r="H196" s="30" t="s">
        <v>3170</v>
      </c>
      <c r="I196" s="30">
        <v>6</v>
      </c>
      <c r="J196" s="29" t="str">
        <f>VLOOKUP(H196,AddInfo!$A:$H,5,FALSE)</f>
        <v>1_clear</v>
      </c>
    </row>
    <row r="197" spans="1:11" x14ac:dyDescent="0.25">
      <c r="A197" s="30">
        <v>399</v>
      </c>
      <c r="B197" s="30" t="s">
        <v>3160</v>
      </c>
      <c r="C197" s="30" t="s">
        <v>1757</v>
      </c>
      <c r="D197" s="30" t="s">
        <v>1264</v>
      </c>
      <c r="E197" s="30">
        <v>2006</v>
      </c>
      <c r="F197" s="30"/>
      <c r="G197" s="30" t="s">
        <v>1276</v>
      </c>
      <c r="H197" s="30" t="s">
        <v>3170</v>
      </c>
      <c r="I197" s="30">
        <v>12</v>
      </c>
      <c r="J197" s="29" t="str">
        <f>VLOOKUP(H197,AddInfo!$A:$H,5,FALSE)</f>
        <v>1_clear</v>
      </c>
    </row>
    <row r="198" spans="1:11" s="17" customFormat="1" x14ac:dyDescent="0.25">
      <c r="A198" s="29">
        <v>246</v>
      </c>
      <c r="B198" s="29" t="s">
        <v>1513</v>
      </c>
      <c r="C198" s="29" t="s">
        <v>1514</v>
      </c>
      <c r="D198" s="29" t="s">
        <v>1253</v>
      </c>
      <c r="E198" s="29">
        <v>2001</v>
      </c>
      <c r="F198" s="29"/>
      <c r="G198" s="29" t="s">
        <v>1270</v>
      </c>
      <c r="H198" s="10" t="s">
        <v>255</v>
      </c>
      <c r="I198" s="29">
        <v>12</v>
      </c>
      <c r="J198" s="29" t="str">
        <f>VLOOKUP(H198,AddInfo!$A:$H,5,FALSE)</f>
        <v>2_likely</v>
      </c>
      <c r="K198" s="29"/>
    </row>
    <row r="199" spans="1:11" s="17" customFormat="1" x14ac:dyDescent="0.25">
      <c r="A199" s="29">
        <v>113</v>
      </c>
      <c r="B199" s="29" t="s">
        <v>477</v>
      </c>
      <c r="C199" s="29" t="s">
        <v>1610</v>
      </c>
      <c r="D199" s="29" t="s">
        <v>465</v>
      </c>
      <c r="E199" s="29">
        <v>1998</v>
      </c>
      <c r="F199" s="29"/>
      <c r="G199" s="29" t="s">
        <v>1328</v>
      </c>
      <c r="H199" s="29" t="s">
        <v>475</v>
      </c>
      <c r="I199" s="29">
        <v>1</v>
      </c>
      <c r="J199" s="29" t="str">
        <f>VLOOKUP(H199,AddInfo!$A:$H,5,FALSE)</f>
        <v>2_likely</v>
      </c>
      <c r="K199" s="29"/>
    </row>
    <row r="200" spans="1:11" s="17" customFormat="1" x14ac:dyDescent="0.25">
      <c r="A200" s="29">
        <v>263</v>
      </c>
      <c r="B200" s="29" t="s">
        <v>467</v>
      </c>
      <c r="C200" s="29" t="s">
        <v>1611</v>
      </c>
      <c r="D200" s="29" t="s">
        <v>465</v>
      </c>
      <c r="E200" s="29">
        <v>1998</v>
      </c>
      <c r="F200" s="29"/>
      <c r="G200" s="29" t="s">
        <v>1270</v>
      </c>
      <c r="H200" s="3" t="s">
        <v>464</v>
      </c>
      <c r="I200" s="29">
        <v>1</v>
      </c>
      <c r="J200" s="29" t="str">
        <f>VLOOKUP(H200,AddInfo!$A:$H,5,FALSE)</f>
        <v>2_likely</v>
      </c>
      <c r="K200" s="29"/>
    </row>
    <row r="201" spans="1:11" s="17" customFormat="1" x14ac:dyDescent="0.25">
      <c r="A201" s="29">
        <v>364</v>
      </c>
      <c r="B201" s="29" t="s">
        <v>1600</v>
      </c>
      <c r="C201" s="29" t="s">
        <v>1601</v>
      </c>
      <c r="D201" s="29" t="s">
        <v>429</v>
      </c>
      <c r="E201" s="29">
        <v>1973</v>
      </c>
      <c r="F201" s="29"/>
      <c r="G201" s="29" t="s">
        <v>1276</v>
      </c>
      <c r="H201" s="29" t="s">
        <v>428</v>
      </c>
      <c r="I201" s="29">
        <v>1</v>
      </c>
      <c r="J201" s="29" t="str">
        <f>VLOOKUP(H201,AddInfo!$A:$H,5,FALSE)</f>
        <v>2_likely</v>
      </c>
      <c r="K201" s="29"/>
    </row>
    <row r="202" spans="1:11" s="17" customFormat="1" x14ac:dyDescent="0.25">
      <c r="A202" s="29">
        <v>365</v>
      </c>
      <c r="B202" s="29" t="s">
        <v>1602</v>
      </c>
      <c r="C202" s="29" t="s">
        <v>1601</v>
      </c>
      <c r="D202" s="29" t="s">
        <v>429</v>
      </c>
      <c r="E202" s="29">
        <v>1973</v>
      </c>
      <c r="F202" s="29"/>
      <c r="G202" s="29" t="s">
        <v>1276</v>
      </c>
      <c r="H202" s="29" t="s">
        <v>428</v>
      </c>
      <c r="I202" s="29">
        <v>6</v>
      </c>
      <c r="J202" s="29" t="str">
        <f>VLOOKUP(H202,AddInfo!$A:$H,5,FALSE)</f>
        <v>2_likely</v>
      </c>
      <c r="K202" s="29"/>
    </row>
    <row r="203" spans="1:11" s="17" customFormat="1" x14ac:dyDescent="0.25">
      <c r="A203" s="29">
        <v>366</v>
      </c>
      <c r="B203" s="29" t="s">
        <v>1603</v>
      </c>
      <c r="C203" s="29" t="s">
        <v>1601</v>
      </c>
      <c r="D203" s="29" t="s">
        <v>429</v>
      </c>
      <c r="E203" s="29">
        <v>1973</v>
      </c>
      <c r="F203" s="29"/>
      <c r="G203" s="29" t="s">
        <v>1276</v>
      </c>
      <c r="H203" s="29" t="s">
        <v>428</v>
      </c>
      <c r="I203" s="29">
        <v>12</v>
      </c>
      <c r="J203" s="29" t="str">
        <f>VLOOKUP(H203,AddInfo!$A:$H,5,FALSE)</f>
        <v>2_likely</v>
      </c>
      <c r="K203" s="29"/>
    </row>
    <row r="204" spans="1:11" x14ac:dyDescent="0.25">
      <c r="A204" s="6">
        <v>367</v>
      </c>
      <c r="B204" s="6" t="s">
        <v>1337</v>
      </c>
      <c r="C204" s="6" t="s">
        <v>1338</v>
      </c>
      <c r="D204" s="6" t="s">
        <v>482</v>
      </c>
      <c r="E204" s="6">
        <v>2014</v>
      </c>
      <c r="F204" s="6"/>
      <c r="G204" s="6" t="s">
        <v>1276</v>
      </c>
      <c r="H204" s="29" t="s">
        <v>481</v>
      </c>
      <c r="I204" s="6">
        <v>1</v>
      </c>
      <c r="J204" s="29" t="str">
        <f>VLOOKUP(H204,AddInfo!$A:$H,5,FALSE)</f>
        <v>2_likely</v>
      </c>
    </row>
    <row r="205" spans="1:11" x14ac:dyDescent="0.25">
      <c r="A205" s="29">
        <v>368</v>
      </c>
      <c r="B205" s="29" t="s">
        <v>1339</v>
      </c>
      <c r="C205" s="29" t="s">
        <v>1338</v>
      </c>
      <c r="D205" s="29" t="s">
        <v>482</v>
      </c>
      <c r="E205" s="29">
        <v>2014</v>
      </c>
      <c r="F205" s="29"/>
      <c r="G205" s="29" t="s">
        <v>1276</v>
      </c>
      <c r="H205" s="3" t="s">
        <v>481</v>
      </c>
      <c r="I205" s="29">
        <v>6</v>
      </c>
      <c r="J205" s="29" t="str">
        <f>VLOOKUP(H205,AddInfo!$A:$H,5,FALSE)</f>
        <v>2_likely</v>
      </c>
    </row>
    <row r="206" spans="1:11" x14ac:dyDescent="0.25">
      <c r="A206" s="29">
        <v>369</v>
      </c>
      <c r="B206" s="29" t="s">
        <v>1340</v>
      </c>
      <c r="C206" s="29" t="s">
        <v>1338</v>
      </c>
      <c r="D206" s="29" t="s">
        <v>482</v>
      </c>
      <c r="E206" s="29">
        <v>2014</v>
      </c>
      <c r="F206" s="29"/>
      <c r="G206" s="29" t="s">
        <v>1276</v>
      </c>
      <c r="H206" s="3" t="s">
        <v>481</v>
      </c>
      <c r="I206" s="29">
        <v>12</v>
      </c>
      <c r="J206" s="29" t="str">
        <f>VLOOKUP(H206,AddInfo!$A:$H,5,FALSE)</f>
        <v>2_likely</v>
      </c>
    </row>
    <row r="207" spans="1:11" s="17" customFormat="1" x14ac:dyDescent="0.25">
      <c r="A207" s="29">
        <v>440</v>
      </c>
      <c r="B207" s="29" t="s">
        <v>1543</v>
      </c>
      <c r="C207" s="29" t="s">
        <v>1544</v>
      </c>
      <c r="D207" s="29" t="s">
        <v>1545</v>
      </c>
      <c r="E207" s="29">
        <v>2012</v>
      </c>
      <c r="F207" s="29"/>
      <c r="G207" s="29" t="s">
        <v>1276</v>
      </c>
      <c r="H207" s="10" t="s">
        <v>81</v>
      </c>
      <c r="I207" s="29">
        <v>1</v>
      </c>
      <c r="J207" s="29" t="str">
        <f>VLOOKUP(H207,AddInfo!$A:$H,5,FALSE)</f>
        <v>2_likely</v>
      </c>
      <c r="K207" s="29"/>
    </row>
    <row r="208" spans="1:11" s="17" customFormat="1" x14ac:dyDescent="0.25">
      <c r="A208" s="29">
        <v>441</v>
      </c>
      <c r="B208" s="29" t="s">
        <v>1546</v>
      </c>
      <c r="C208" s="29" t="s">
        <v>1544</v>
      </c>
      <c r="D208" s="29" t="s">
        <v>1545</v>
      </c>
      <c r="E208" s="29">
        <v>2012</v>
      </c>
      <c r="F208" s="29"/>
      <c r="G208" s="29" t="s">
        <v>1276</v>
      </c>
      <c r="H208" s="10" t="s">
        <v>81</v>
      </c>
      <c r="I208" s="29">
        <v>6</v>
      </c>
      <c r="J208" s="29" t="str">
        <f>VLOOKUP(H208,AddInfo!$A:$H,5,FALSE)</f>
        <v>2_likely</v>
      </c>
      <c r="K208" s="29"/>
    </row>
    <row r="209" spans="1:11" s="17" customFormat="1" x14ac:dyDescent="0.25">
      <c r="A209" s="29">
        <v>442</v>
      </c>
      <c r="B209" s="29" t="s">
        <v>1547</v>
      </c>
      <c r="C209" s="29" t="s">
        <v>1544</v>
      </c>
      <c r="D209" s="29" t="s">
        <v>1545</v>
      </c>
      <c r="E209" s="29">
        <v>2012</v>
      </c>
      <c r="F209" s="29"/>
      <c r="G209" s="29" t="s">
        <v>1276</v>
      </c>
      <c r="H209" s="10" t="s">
        <v>81</v>
      </c>
      <c r="I209" s="29">
        <v>12</v>
      </c>
      <c r="J209" s="29" t="str">
        <f>VLOOKUP(H209,AddInfo!$A:$H,5,FALSE)</f>
        <v>2_likely</v>
      </c>
      <c r="K209" s="29"/>
    </row>
    <row r="210" spans="1:11" s="17" customFormat="1" x14ac:dyDescent="0.25">
      <c r="A210" s="6">
        <v>415</v>
      </c>
      <c r="B210" s="6" t="s">
        <v>1632</v>
      </c>
      <c r="C210" s="6" t="s">
        <v>524</v>
      </c>
      <c r="D210" s="6" t="s">
        <v>525</v>
      </c>
      <c r="E210" s="6">
        <v>2000</v>
      </c>
      <c r="F210" s="6"/>
      <c r="G210" s="6" t="s">
        <v>1276</v>
      </c>
      <c r="H210" s="6" t="s">
        <v>524</v>
      </c>
      <c r="I210" s="6">
        <v>1</v>
      </c>
      <c r="J210" s="29" t="str">
        <f>VLOOKUP(H210,AddInfo!$A:$H,5,FALSE)</f>
        <v>2_likely</v>
      </c>
      <c r="K210" s="29"/>
    </row>
    <row r="211" spans="1:11" s="17" customFormat="1" x14ac:dyDescent="0.25">
      <c r="A211" s="29">
        <v>416</v>
      </c>
      <c r="B211" s="29" t="s">
        <v>1633</v>
      </c>
      <c r="C211" s="29" t="s">
        <v>524</v>
      </c>
      <c r="D211" s="29" t="s">
        <v>525</v>
      </c>
      <c r="E211" s="29">
        <v>2000</v>
      </c>
      <c r="F211" s="29"/>
      <c r="G211" s="29" t="s">
        <v>1276</v>
      </c>
      <c r="H211" s="29" t="s">
        <v>524</v>
      </c>
      <c r="I211" s="29">
        <v>6</v>
      </c>
      <c r="J211" s="29" t="str">
        <f>VLOOKUP(H211,AddInfo!$A:$H,5,FALSE)</f>
        <v>2_likely</v>
      </c>
      <c r="K211" s="29"/>
    </row>
    <row r="212" spans="1:11" s="17" customFormat="1" x14ac:dyDescent="0.25">
      <c r="A212" s="29">
        <v>417</v>
      </c>
      <c r="B212" s="29" t="s">
        <v>1634</v>
      </c>
      <c r="C212" s="29" t="s">
        <v>524</v>
      </c>
      <c r="D212" s="29" t="s">
        <v>525</v>
      </c>
      <c r="E212" s="29">
        <v>2000</v>
      </c>
      <c r="F212" s="29"/>
      <c r="G212" s="29" t="s">
        <v>1276</v>
      </c>
      <c r="H212" s="29" t="s">
        <v>524</v>
      </c>
      <c r="I212" s="29">
        <v>12</v>
      </c>
      <c r="J212" s="29" t="str">
        <f>VLOOKUP(H212,AddInfo!$A:$H,5,FALSE)</f>
        <v>2_likely</v>
      </c>
      <c r="K212" s="29"/>
    </row>
    <row r="213" spans="1:11" s="17" customFormat="1" x14ac:dyDescent="0.25">
      <c r="A213" s="29">
        <v>270</v>
      </c>
      <c r="B213" s="29" t="s">
        <v>1713</v>
      </c>
      <c r="C213" s="29" t="s">
        <v>1714</v>
      </c>
      <c r="D213" s="29" t="s">
        <v>1715</v>
      </c>
      <c r="E213" s="29">
        <v>2005</v>
      </c>
      <c r="F213" s="29"/>
      <c r="G213" s="29" t="s">
        <v>1270</v>
      </c>
      <c r="H213" s="29" t="s">
        <v>161</v>
      </c>
      <c r="I213" s="29">
        <v>1</v>
      </c>
      <c r="J213" s="29" t="str">
        <f>VLOOKUP(H213,AddInfo!$A:$H,5,FALSE)</f>
        <v>2_likely</v>
      </c>
      <c r="K213" s="29"/>
    </row>
    <row r="214" spans="1:11" s="17" customFormat="1" x14ac:dyDescent="0.25">
      <c r="A214" s="29">
        <v>271</v>
      </c>
      <c r="B214" s="29" t="s">
        <v>1716</v>
      </c>
      <c r="C214" s="29" t="s">
        <v>1714</v>
      </c>
      <c r="D214" s="29" t="s">
        <v>1715</v>
      </c>
      <c r="E214" s="29">
        <v>2005</v>
      </c>
      <c r="F214" s="29"/>
      <c r="G214" s="29" t="s">
        <v>1270</v>
      </c>
      <c r="H214" s="29" t="s">
        <v>161</v>
      </c>
      <c r="I214" s="29">
        <v>6</v>
      </c>
      <c r="J214" s="29" t="str">
        <f>VLOOKUP(H214,AddInfo!$A:$H,5,FALSE)</f>
        <v>2_likely</v>
      </c>
    </row>
    <row r="215" spans="1:11" x14ac:dyDescent="0.25">
      <c r="A215" s="29">
        <v>272</v>
      </c>
      <c r="B215" s="29" t="s">
        <v>1717</v>
      </c>
      <c r="C215" s="29" t="s">
        <v>1714</v>
      </c>
      <c r="D215" s="29" t="s">
        <v>1715</v>
      </c>
      <c r="E215" s="29">
        <v>2005</v>
      </c>
      <c r="F215" s="29"/>
      <c r="G215" s="29" t="s">
        <v>1270</v>
      </c>
      <c r="H215" s="29" t="s">
        <v>161</v>
      </c>
      <c r="I215" s="29">
        <v>12</v>
      </c>
      <c r="J215" s="29" t="str">
        <f>VLOOKUP(H215,AddInfo!$A:$H,5,FALSE)</f>
        <v>2_likely</v>
      </c>
      <c r="K215" s="30"/>
    </row>
    <row r="216" spans="1:11" x14ac:dyDescent="0.25">
      <c r="A216" s="30">
        <v>318</v>
      </c>
      <c r="B216" s="30" t="s">
        <v>1614</v>
      </c>
      <c r="C216" s="30" t="s">
        <v>1615</v>
      </c>
      <c r="D216" s="30" t="s">
        <v>1258</v>
      </c>
      <c r="E216" s="30">
        <v>2006</v>
      </c>
      <c r="F216" s="30"/>
      <c r="G216" s="30" t="s">
        <v>1270</v>
      </c>
      <c r="H216" s="30" t="s">
        <v>478</v>
      </c>
      <c r="I216" s="30">
        <v>12</v>
      </c>
      <c r="J216" s="29" t="str">
        <f>VLOOKUP(H216,AddInfo!$A:$H,5,FALSE)</f>
        <v>2_likely</v>
      </c>
    </row>
    <row r="217" spans="1:11" x14ac:dyDescent="0.25">
      <c r="A217" s="30">
        <v>135</v>
      </c>
      <c r="B217" s="30" t="s">
        <v>408</v>
      </c>
      <c r="C217" s="30" t="s">
        <v>1587</v>
      </c>
      <c r="D217" s="30" t="s">
        <v>405</v>
      </c>
      <c r="E217" s="30">
        <v>2003</v>
      </c>
      <c r="F217" s="30"/>
      <c r="G217" s="30" t="s">
        <v>863</v>
      </c>
      <c r="H217" s="30" t="s">
        <v>404</v>
      </c>
      <c r="I217" s="29">
        <v>12</v>
      </c>
      <c r="J217" s="29" t="str">
        <f>VLOOKUP(H217,AddInfo!$A:$H,5,FALSE)</f>
        <v>2_likely</v>
      </c>
    </row>
    <row r="218" spans="1:11" x14ac:dyDescent="0.25">
      <c r="A218" s="29">
        <v>276</v>
      </c>
      <c r="B218" s="29" t="s">
        <v>44</v>
      </c>
      <c r="C218" s="29" t="s">
        <v>1395</v>
      </c>
      <c r="D218" s="29" t="s">
        <v>12</v>
      </c>
      <c r="E218" s="29">
        <v>1998</v>
      </c>
      <c r="F218" s="29"/>
      <c r="G218" s="29" t="s">
        <v>1270</v>
      </c>
      <c r="H218" s="11" t="s">
        <v>41</v>
      </c>
      <c r="I218" s="29">
        <v>12</v>
      </c>
      <c r="J218" s="29" t="str">
        <f>VLOOKUP(H218,AddInfo!$A:$H,5,FALSE)</f>
        <v>2_likely</v>
      </c>
    </row>
    <row r="219" spans="1:11" x14ac:dyDescent="0.25">
      <c r="A219" s="29">
        <v>279</v>
      </c>
      <c r="B219" s="29" t="s">
        <v>51</v>
      </c>
      <c r="C219" s="29" t="s">
        <v>1396</v>
      </c>
      <c r="D219" s="29" t="s">
        <v>12</v>
      </c>
      <c r="E219" s="29">
        <v>1998</v>
      </c>
      <c r="F219" s="29"/>
      <c r="G219" s="29" t="s">
        <v>1270</v>
      </c>
      <c r="H219" s="10" t="s">
        <v>48</v>
      </c>
      <c r="I219" s="29">
        <v>12</v>
      </c>
      <c r="J219" s="29" t="str">
        <f>VLOOKUP(H219,AddInfo!$A:$H,5,FALSE)</f>
        <v>2_likely</v>
      </c>
    </row>
    <row r="220" spans="1:11" x14ac:dyDescent="0.25">
      <c r="A220" s="30">
        <v>268</v>
      </c>
      <c r="B220" s="30" t="s">
        <v>1684</v>
      </c>
      <c r="C220" s="30" t="s">
        <v>1685</v>
      </c>
      <c r="D220" s="30" t="s">
        <v>584</v>
      </c>
      <c r="E220" s="30">
        <v>2006</v>
      </c>
      <c r="F220" s="30"/>
      <c r="G220" s="30" t="s">
        <v>1270</v>
      </c>
      <c r="H220" s="30" t="s">
        <v>3143</v>
      </c>
      <c r="I220" s="30">
        <v>1</v>
      </c>
      <c r="J220" s="29" t="str">
        <f>VLOOKUP(H220,AddInfo!$A:$H,5,FALSE)</f>
        <v>2_likely</v>
      </c>
      <c r="K220" s="30"/>
    </row>
    <row r="221" spans="1:11" x14ac:dyDescent="0.25">
      <c r="A221" s="29">
        <v>31</v>
      </c>
      <c r="B221" s="29" t="s">
        <v>1618</v>
      </c>
      <c r="C221" s="29" t="s">
        <v>1619</v>
      </c>
      <c r="D221" s="29" t="s">
        <v>485</v>
      </c>
      <c r="E221" s="29">
        <v>2004</v>
      </c>
      <c r="F221" s="29"/>
      <c r="G221" s="29" t="s">
        <v>605</v>
      </c>
      <c r="H221" s="3" t="s">
        <v>484</v>
      </c>
      <c r="I221" s="29">
        <v>1</v>
      </c>
      <c r="J221" s="29" t="str">
        <f>VLOOKUP(H221,AddInfo!$A:$H,5,FALSE)</f>
        <v>2_likely</v>
      </c>
    </row>
    <row r="222" spans="1:11" s="17" customFormat="1" x14ac:dyDescent="0.25">
      <c r="A222" s="29">
        <v>32</v>
      </c>
      <c r="B222" s="29" t="s">
        <v>1620</v>
      </c>
      <c r="C222" s="29" t="s">
        <v>1619</v>
      </c>
      <c r="D222" s="29" t="s">
        <v>485</v>
      </c>
      <c r="E222" s="29">
        <v>2004</v>
      </c>
      <c r="F222" s="29"/>
      <c r="G222" s="29" t="s">
        <v>605</v>
      </c>
      <c r="H222" s="3" t="s">
        <v>484</v>
      </c>
      <c r="I222" s="29">
        <v>6</v>
      </c>
      <c r="J222" s="29" t="str">
        <f>VLOOKUP(H222,AddInfo!$A:$H,5,FALSE)</f>
        <v>2_likely</v>
      </c>
    </row>
    <row r="223" spans="1:11" s="17" customFormat="1" x14ac:dyDescent="0.25">
      <c r="A223" s="29">
        <v>33</v>
      </c>
      <c r="B223" s="29" t="s">
        <v>1621</v>
      </c>
      <c r="C223" s="29" t="s">
        <v>1619</v>
      </c>
      <c r="D223" s="29" t="s">
        <v>485</v>
      </c>
      <c r="E223" s="29">
        <v>2004</v>
      </c>
      <c r="F223" s="29"/>
      <c r="G223" s="29" t="s">
        <v>605</v>
      </c>
      <c r="H223" s="3" t="s">
        <v>484</v>
      </c>
      <c r="I223" s="29">
        <v>12</v>
      </c>
      <c r="J223" s="29" t="str">
        <f>VLOOKUP(H223,AddInfo!$A:$H,5,FALSE)</f>
        <v>2_likely</v>
      </c>
    </row>
    <row r="224" spans="1:11" s="17" customFormat="1" x14ac:dyDescent="0.25">
      <c r="A224" s="30">
        <v>344</v>
      </c>
      <c r="B224" s="30" t="s">
        <v>1658</v>
      </c>
      <c r="C224" s="30" t="s">
        <v>1659</v>
      </c>
      <c r="D224" s="30" t="s">
        <v>1260</v>
      </c>
      <c r="E224" s="30">
        <v>2008</v>
      </c>
      <c r="F224" s="30"/>
      <c r="G224" s="30" t="s">
        <v>1270</v>
      </c>
      <c r="H224" s="27" t="s">
        <v>5096</v>
      </c>
      <c r="I224" s="30">
        <v>1</v>
      </c>
      <c r="J224" s="29" t="str">
        <f>VLOOKUP(H224,AddInfo!$A:$H,5,FALSE)</f>
        <v>2_likely</v>
      </c>
      <c r="K224" s="29"/>
    </row>
    <row r="225" spans="1:11" x14ac:dyDescent="0.25">
      <c r="A225" s="29">
        <v>28</v>
      </c>
      <c r="B225" s="29" t="s">
        <v>1465</v>
      </c>
      <c r="C225" s="29" t="s">
        <v>1466</v>
      </c>
      <c r="D225" s="29" t="s">
        <v>1467</v>
      </c>
      <c r="E225" s="29">
        <v>1999</v>
      </c>
      <c r="F225" s="29"/>
      <c r="G225" s="29" t="s">
        <v>605</v>
      </c>
      <c r="H225" s="26" t="s">
        <v>668</v>
      </c>
      <c r="I225" s="29">
        <v>1</v>
      </c>
      <c r="J225" s="29" t="str">
        <f>VLOOKUP(H225,AddInfo!$A:$H,5,FALSE)</f>
        <v>2_likely</v>
      </c>
      <c r="K225" s="30"/>
    </row>
    <row r="226" spans="1:11" x14ac:dyDescent="0.25">
      <c r="A226" s="6">
        <v>29</v>
      </c>
      <c r="B226" s="6" t="s">
        <v>1468</v>
      </c>
      <c r="C226" s="6" t="s">
        <v>1466</v>
      </c>
      <c r="D226" s="6" t="s">
        <v>1467</v>
      </c>
      <c r="E226" s="6">
        <v>1999</v>
      </c>
      <c r="F226" s="6"/>
      <c r="G226" s="6" t="s">
        <v>605</v>
      </c>
      <c r="H226" s="3" t="s">
        <v>668</v>
      </c>
      <c r="I226" s="6">
        <v>6</v>
      </c>
      <c r="J226" s="29" t="str">
        <f>VLOOKUP(H226,AddInfo!$A:$H,5,FALSE)</f>
        <v>2_likely</v>
      </c>
      <c r="K226" s="30"/>
    </row>
    <row r="227" spans="1:11" x14ac:dyDescent="0.25">
      <c r="A227" s="6">
        <v>30</v>
      </c>
      <c r="B227" s="6" t="s">
        <v>1469</v>
      </c>
      <c r="C227" s="6" t="s">
        <v>1466</v>
      </c>
      <c r="D227" s="6" t="s">
        <v>1467</v>
      </c>
      <c r="E227" s="6">
        <v>1999</v>
      </c>
      <c r="F227" s="6"/>
      <c r="G227" s="6" t="s">
        <v>605</v>
      </c>
      <c r="H227" s="3" t="s">
        <v>668</v>
      </c>
      <c r="I227" s="6">
        <v>12</v>
      </c>
      <c r="J227" s="29" t="str">
        <f>VLOOKUP(H227,AddInfo!$A:$H,5,FALSE)</f>
        <v>2_likely</v>
      </c>
      <c r="K227" s="30"/>
    </row>
    <row r="228" spans="1:11" x14ac:dyDescent="0.25">
      <c r="A228" s="30">
        <v>198</v>
      </c>
      <c r="B228" s="30" t="s">
        <v>421</v>
      </c>
      <c r="C228" s="30" t="s">
        <v>1593</v>
      </c>
      <c r="D228" s="30" t="s">
        <v>1594</v>
      </c>
      <c r="E228" s="30">
        <v>2015</v>
      </c>
      <c r="F228" s="30"/>
      <c r="G228" s="30" t="s">
        <v>113</v>
      </c>
      <c r="H228" s="30" t="s">
        <v>419</v>
      </c>
      <c r="I228" s="30">
        <v>12</v>
      </c>
      <c r="J228" s="29" t="str">
        <f>VLOOKUP(H228,AddInfo!$A:$H,5,FALSE)</f>
        <v>2_likely</v>
      </c>
      <c r="K228" s="30"/>
    </row>
    <row r="229" spans="1:11" x14ac:dyDescent="0.25">
      <c r="A229" s="30">
        <v>203</v>
      </c>
      <c r="B229" s="30" t="s">
        <v>1445</v>
      </c>
      <c r="C229" s="30" t="s">
        <v>1446</v>
      </c>
      <c r="D229" s="30" t="s">
        <v>1245</v>
      </c>
      <c r="E229" s="30">
        <v>2016</v>
      </c>
      <c r="F229" s="30"/>
      <c r="G229" s="30" t="s">
        <v>113</v>
      </c>
      <c r="H229" s="30" t="s">
        <v>3131</v>
      </c>
      <c r="I229" s="30">
        <v>1</v>
      </c>
      <c r="J229" s="29" t="str">
        <f>VLOOKUP(H229,AddInfo!$A:$H,5,FALSE)</f>
        <v>2_likely</v>
      </c>
    </row>
    <row r="230" spans="1:11" x14ac:dyDescent="0.25">
      <c r="A230" s="6">
        <v>264</v>
      </c>
      <c r="B230" s="6" t="s">
        <v>471</v>
      </c>
      <c r="C230" s="6" t="s">
        <v>1613</v>
      </c>
      <c r="D230" s="6" t="s">
        <v>465</v>
      </c>
      <c r="E230" s="6">
        <v>1998</v>
      </c>
      <c r="F230" s="6"/>
      <c r="G230" s="6" t="s">
        <v>1270</v>
      </c>
      <c r="H230" s="8" t="s">
        <v>469</v>
      </c>
      <c r="I230" s="6">
        <v>1</v>
      </c>
      <c r="J230" s="29" t="str">
        <f>VLOOKUP(H230,AddInfo!$A:$H,5,FALSE)</f>
        <v>2_likely</v>
      </c>
    </row>
    <row r="231" spans="1:11" x14ac:dyDescent="0.25">
      <c r="A231" s="30">
        <v>274</v>
      </c>
      <c r="B231" s="30" t="s">
        <v>1678</v>
      </c>
      <c r="C231" s="30" t="s">
        <v>1679</v>
      </c>
      <c r="D231" s="30" t="s">
        <v>580</v>
      </c>
      <c r="E231" s="30">
        <v>2005</v>
      </c>
      <c r="F231" s="30"/>
      <c r="G231" s="30" t="s">
        <v>1270</v>
      </c>
      <c r="H231" s="30" t="s">
        <v>5020</v>
      </c>
      <c r="I231" s="30">
        <v>1</v>
      </c>
      <c r="J231" s="29" t="str">
        <f>VLOOKUP(H231,AddInfo!$A:$H,5,FALSE)</f>
        <v>2_likely</v>
      </c>
      <c r="K231" s="30"/>
    </row>
    <row r="232" spans="1:11" x14ac:dyDescent="0.25">
      <c r="A232" s="30">
        <v>275</v>
      </c>
      <c r="B232" s="30" t="s">
        <v>1680</v>
      </c>
      <c r="C232" s="30" t="s">
        <v>1681</v>
      </c>
      <c r="D232" s="30" t="s">
        <v>580</v>
      </c>
      <c r="E232" s="30">
        <v>2005</v>
      </c>
      <c r="F232" s="30"/>
      <c r="G232" s="30" t="s">
        <v>1270</v>
      </c>
      <c r="H232" s="30" t="s">
        <v>5021</v>
      </c>
      <c r="I232" s="30">
        <v>1</v>
      </c>
      <c r="J232" s="29" t="str">
        <f>VLOOKUP(H232,AddInfo!$A:$H,5,FALSE)</f>
        <v>2_likely</v>
      </c>
      <c r="K232" s="30"/>
    </row>
    <row r="233" spans="1:11" x14ac:dyDescent="0.25">
      <c r="A233" s="29">
        <v>452</v>
      </c>
      <c r="B233" s="29" t="s">
        <v>388</v>
      </c>
      <c r="C233" s="29" t="s">
        <v>387</v>
      </c>
      <c r="D233" s="29" t="s">
        <v>1065</v>
      </c>
      <c r="E233" s="29">
        <v>2002</v>
      </c>
      <c r="F233" s="29"/>
      <c r="G233" s="29" t="s">
        <v>1276</v>
      </c>
      <c r="H233" s="29" t="s">
        <v>385</v>
      </c>
      <c r="I233" s="29">
        <v>1</v>
      </c>
      <c r="J233" s="29" t="str">
        <f>VLOOKUP(H233,AddInfo!$A:$H,5,FALSE)</f>
        <v>2_likely</v>
      </c>
    </row>
    <row r="234" spans="1:11" x14ac:dyDescent="0.25">
      <c r="A234" s="29">
        <v>289</v>
      </c>
      <c r="B234" s="29" t="s">
        <v>871</v>
      </c>
      <c r="C234" s="29" t="s">
        <v>1847</v>
      </c>
      <c r="D234" s="29" t="s">
        <v>869</v>
      </c>
      <c r="E234" s="29">
        <v>2010</v>
      </c>
      <c r="F234" s="29"/>
      <c r="G234" s="29" t="s">
        <v>1270</v>
      </c>
      <c r="H234" s="29" t="s">
        <v>868</v>
      </c>
      <c r="I234" s="29">
        <v>12</v>
      </c>
      <c r="J234" s="29" t="str">
        <f>VLOOKUP(H234,AddInfo!$A:$H,5,FALSE)</f>
        <v>2_likely</v>
      </c>
      <c r="K234" s="30"/>
    </row>
    <row r="235" spans="1:11" x14ac:dyDescent="0.25">
      <c r="A235" s="29">
        <v>165</v>
      </c>
      <c r="B235" s="29" t="s">
        <v>1691</v>
      </c>
      <c r="C235" s="29" t="s">
        <v>1692</v>
      </c>
      <c r="D235" s="29" t="s">
        <v>1690</v>
      </c>
      <c r="E235" s="29">
        <v>2015</v>
      </c>
      <c r="F235" s="29"/>
      <c r="G235" s="29" t="s">
        <v>113</v>
      </c>
      <c r="H235" s="29" t="s">
        <v>531</v>
      </c>
      <c r="I235" s="29">
        <v>1</v>
      </c>
      <c r="J235" s="29" t="str">
        <f>VLOOKUP(H235,AddInfo!$A:$H,5,FALSE)</f>
        <v>2_likely</v>
      </c>
    </row>
    <row r="236" spans="1:11" x14ac:dyDescent="0.25">
      <c r="A236" s="29">
        <v>166</v>
      </c>
      <c r="B236" s="29" t="s">
        <v>1693</v>
      </c>
      <c r="C236" s="29" t="s">
        <v>1692</v>
      </c>
      <c r="D236" s="29" t="s">
        <v>1690</v>
      </c>
      <c r="E236" s="29">
        <v>2015</v>
      </c>
      <c r="F236" s="29"/>
      <c r="G236" s="29" t="s">
        <v>113</v>
      </c>
      <c r="H236" s="29" t="s">
        <v>531</v>
      </c>
      <c r="I236" s="29">
        <v>6</v>
      </c>
      <c r="J236" s="29" t="str">
        <f>VLOOKUP(H236,AddInfo!$A:$H,5,FALSE)</f>
        <v>2_likely</v>
      </c>
    </row>
    <row r="237" spans="1:11" x14ac:dyDescent="0.25">
      <c r="A237" s="6">
        <v>167</v>
      </c>
      <c r="B237" s="6" t="s">
        <v>1694</v>
      </c>
      <c r="C237" s="6" t="s">
        <v>1692</v>
      </c>
      <c r="D237" s="6" t="s">
        <v>1690</v>
      </c>
      <c r="E237" s="6">
        <v>2015</v>
      </c>
      <c r="F237" s="6"/>
      <c r="G237" s="6" t="s">
        <v>113</v>
      </c>
      <c r="H237" s="29" t="s">
        <v>531</v>
      </c>
      <c r="I237" s="6">
        <v>12</v>
      </c>
      <c r="J237" s="29" t="str">
        <f>VLOOKUP(H237,AddInfo!$A:$H,5,FALSE)</f>
        <v>2_likely</v>
      </c>
    </row>
    <row r="238" spans="1:11" x14ac:dyDescent="0.25">
      <c r="A238" s="6">
        <v>78</v>
      </c>
      <c r="B238" s="6" t="s">
        <v>1583</v>
      </c>
      <c r="C238" s="6" t="s">
        <v>1584</v>
      </c>
      <c r="D238" s="6" t="s">
        <v>1232</v>
      </c>
      <c r="E238" s="6">
        <v>2001</v>
      </c>
      <c r="F238" s="6"/>
      <c r="G238" s="6" t="s">
        <v>1328</v>
      </c>
      <c r="H238" s="3" t="s">
        <v>399</v>
      </c>
      <c r="I238" s="6">
        <v>1</v>
      </c>
      <c r="J238" s="29" t="str">
        <f>VLOOKUP(H238,AddInfo!$A:$H,5,FALSE)</f>
        <v>1_clear</v>
      </c>
      <c r="K238" s="30"/>
    </row>
    <row r="239" spans="1:11" x14ac:dyDescent="0.25">
      <c r="A239" s="29">
        <v>79</v>
      </c>
      <c r="B239" s="29" t="s">
        <v>1585</v>
      </c>
      <c r="C239" s="29" t="s">
        <v>1584</v>
      </c>
      <c r="D239" s="29" t="s">
        <v>1232</v>
      </c>
      <c r="E239" s="29">
        <v>2001</v>
      </c>
      <c r="F239" s="29"/>
      <c r="G239" s="29" t="s">
        <v>1328</v>
      </c>
      <c r="H239" s="3" t="s">
        <v>399</v>
      </c>
      <c r="I239" s="29">
        <v>6</v>
      </c>
      <c r="J239" s="29" t="str">
        <f>VLOOKUP(H239,AddInfo!$A:$H,5,FALSE)</f>
        <v>1_clear</v>
      </c>
      <c r="K239" s="30"/>
    </row>
    <row r="240" spans="1:11" x14ac:dyDescent="0.25">
      <c r="A240" s="29">
        <v>80</v>
      </c>
      <c r="B240" s="29" t="s">
        <v>1586</v>
      </c>
      <c r="C240" s="29" t="s">
        <v>1584</v>
      </c>
      <c r="D240" s="29" t="s">
        <v>1232</v>
      </c>
      <c r="E240" s="29">
        <v>2001</v>
      </c>
      <c r="F240" s="29"/>
      <c r="G240" s="29" t="s">
        <v>1328</v>
      </c>
      <c r="H240" s="3" t="s">
        <v>399</v>
      </c>
      <c r="I240" s="29">
        <v>12</v>
      </c>
      <c r="J240" s="29" t="str">
        <f>VLOOKUP(H240,AddInfo!$A:$H,5,FALSE)</f>
        <v>1_clear</v>
      </c>
    </row>
    <row r="241" spans="1:11" x14ac:dyDescent="0.25">
      <c r="A241" s="6">
        <v>103</v>
      </c>
      <c r="B241" s="6" t="s">
        <v>145</v>
      </c>
      <c r="C241" s="6" t="s">
        <v>142</v>
      </c>
      <c r="D241" s="6" t="s">
        <v>1246</v>
      </c>
      <c r="E241" s="6">
        <v>1996</v>
      </c>
      <c r="F241" s="6"/>
      <c r="G241" s="6" t="s">
        <v>1328</v>
      </c>
      <c r="H241" s="3" t="s">
        <v>140</v>
      </c>
      <c r="I241" s="6">
        <v>12</v>
      </c>
      <c r="J241" s="29" t="str">
        <f>VLOOKUP(H241,AddInfo!$A:$H,5,FALSE)</f>
        <v>2_likely</v>
      </c>
      <c r="K241" s="30"/>
    </row>
    <row r="242" spans="1:11" x14ac:dyDescent="0.25">
      <c r="A242" s="6">
        <v>300</v>
      </c>
      <c r="B242" s="6" t="s">
        <v>1695</v>
      </c>
      <c r="C242" s="6" t="s">
        <v>1696</v>
      </c>
      <c r="D242" s="6" t="s">
        <v>1697</v>
      </c>
      <c r="E242" s="6">
        <v>2009</v>
      </c>
      <c r="F242" s="6"/>
      <c r="G242" s="6" t="s">
        <v>1270</v>
      </c>
      <c r="H242" s="29" t="s">
        <v>534</v>
      </c>
      <c r="I242" s="6">
        <v>1</v>
      </c>
      <c r="J242" s="29" t="str">
        <f>VLOOKUP(H242,AddInfo!$A:$H,5,FALSE)</f>
        <v>2_likely</v>
      </c>
    </row>
    <row r="243" spans="1:11" x14ac:dyDescent="0.25">
      <c r="A243" s="6">
        <v>301</v>
      </c>
      <c r="B243" s="6" t="s">
        <v>1698</v>
      </c>
      <c r="C243" s="6" t="s">
        <v>1696</v>
      </c>
      <c r="D243" s="6" t="s">
        <v>1697</v>
      </c>
      <c r="E243" s="6">
        <v>2009</v>
      </c>
      <c r="F243" s="6"/>
      <c r="G243" s="6" t="s">
        <v>1270</v>
      </c>
      <c r="H243" s="29" t="s">
        <v>534</v>
      </c>
      <c r="I243" s="6">
        <v>6</v>
      </c>
      <c r="J243" s="29" t="str">
        <f>VLOOKUP(H243,AddInfo!$A:$H,5,FALSE)</f>
        <v>2_likely</v>
      </c>
    </row>
    <row r="244" spans="1:11" x14ac:dyDescent="0.25">
      <c r="A244" s="6">
        <v>302</v>
      </c>
      <c r="B244" s="6" t="s">
        <v>1699</v>
      </c>
      <c r="C244" s="6" t="s">
        <v>1696</v>
      </c>
      <c r="D244" s="6" t="s">
        <v>1697</v>
      </c>
      <c r="E244" s="6">
        <v>2009</v>
      </c>
      <c r="F244" s="6"/>
      <c r="G244" s="6" t="s">
        <v>1270</v>
      </c>
      <c r="H244" s="29" t="s">
        <v>534</v>
      </c>
      <c r="I244" s="6">
        <v>12</v>
      </c>
      <c r="J244" s="29" t="str">
        <f>VLOOKUP(H244,AddInfo!$A:$H,5,FALSE)</f>
        <v>2_likely</v>
      </c>
    </row>
    <row r="245" spans="1:11" x14ac:dyDescent="0.25">
      <c r="A245" s="29">
        <v>446</v>
      </c>
      <c r="B245" s="29" t="s">
        <v>1295</v>
      </c>
      <c r="C245" s="29" t="s">
        <v>1296</v>
      </c>
      <c r="D245" s="29" t="s">
        <v>1116</v>
      </c>
      <c r="E245" s="29">
        <v>2014</v>
      </c>
      <c r="F245" s="29"/>
      <c r="G245" s="29" t="s">
        <v>1276</v>
      </c>
      <c r="H245" s="25" t="s">
        <v>66</v>
      </c>
      <c r="I245" s="29">
        <v>1</v>
      </c>
      <c r="J245" s="29" t="str">
        <f>VLOOKUP(H245,AddInfo!$A:$H,5,FALSE)</f>
        <v>4_not</v>
      </c>
    </row>
    <row r="246" spans="1:11" x14ac:dyDescent="0.25">
      <c r="A246" s="29">
        <v>447</v>
      </c>
      <c r="B246" s="29" t="s">
        <v>1297</v>
      </c>
      <c r="C246" s="29" t="s">
        <v>1296</v>
      </c>
      <c r="D246" s="29" t="s">
        <v>1116</v>
      </c>
      <c r="E246" s="29">
        <v>2014</v>
      </c>
      <c r="F246" s="29"/>
      <c r="G246" s="29" t="s">
        <v>1276</v>
      </c>
      <c r="H246" s="29" t="s">
        <v>66</v>
      </c>
      <c r="I246" s="29">
        <v>6</v>
      </c>
      <c r="J246" s="29" t="str">
        <f>VLOOKUP(H246,AddInfo!$A:$H,5,FALSE)</f>
        <v>4_not</v>
      </c>
      <c r="K246" s="30"/>
    </row>
    <row r="247" spans="1:11" x14ac:dyDescent="0.25">
      <c r="A247" s="29">
        <v>448</v>
      </c>
      <c r="B247" s="29" t="s">
        <v>1298</v>
      </c>
      <c r="C247" s="29" t="s">
        <v>1296</v>
      </c>
      <c r="D247" s="29" t="s">
        <v>1116</v>
      </c>
      <c r="E247" s="29">
        <v>2014</v>
      </c>
      <c r="F247" s="29"/>
      <c r="G247" s="29" t="s">
        <v>1276</v>
      </c>
      <c r="H247" s="29" t="s">
        <v>66</v>
      </c>
      <c r="I247" s="29">
        <v>12</v>
      </c>
      <c r="J247" s="29" t="str">
        <f>VLOOKUP(H247,AddInfo!$A:$H,5,FALSE)</f>
        <v>4_not</v>
      </c>
      <c r="K247" s="30"/>
    </row>
    <row r="248" spans="1:11" s="17" customFormat="1" x14ac:dyDescent="0.25">
      <c r="A248" s="6">
        <v>443</v>
      </c>
      <c r="B248" s="6" t="s">
        <v>1673</v>
      </c>
      <c r="C248" s="6" t="s">
        <v>83</v>
      </c>
      <c r="D248" s="6" t="s">
        <v>1674</v>
      </c>
      <c r="E248" s="6">
        <v>2015</v>
      </c>
      <c r="F248" s="6"/>
      <c r="G248" s="6" t="s">
        <v>1276</v>
      </c>
      <c r="H248" s="10" t="s">
        <v>3114</v>
      </c>
      <c r="I248" s="6">
        <v>1</v>
      </c>
      <c r="J248" s="29" t="str">
        <f>VLOOKUP(H248,AddInfo!$A:$H,5,FALSE)</f>
        <v>4_not</v>
      </c>
    </row>
    <row r="249" spans="1:11" s="17" customFormat="1" x14ac:dyDescent="0.25">
      <c r="A249" s="6">
        <v>444</v>
      </c>
      <c r="B249" s="6" t="s">
        <v>1675</v>
      </c>
      <c r="C249" s="6" t="s">
        <v>83</v>
      </c>
      <c r="D249" s="6" t="s">
        <v>1674</v>
      </c>
      <c r="E249" s="6">
        <v>2015</v>
      </c>
      <c r="F249" s="6"/>
      <c r="G249" s="6" t="s">
        <v>1276</v>
      </c>
      <c r="H249" s="10" t="s">
        <v>3114</v>
      </c>
      <c r="I249" s="6">
        <v>6</v>
      </c>
      <c r="J249" s="29" t="str">
        <f>VLOOKUP(H249,AddInfo!$A:$H,5,FALSE)</f>
        <v>4_not</v>
      </c>
    </row>
    <row r="250" spans="1:11" s="17" customFormat="1" x14ac:dyDescent="0.25">
      <c r="A250" s="6">
        <v>445</v>
      </c>
      <c r="B250" s="6" t="s">
        <v>1676</v>
      </c>
      <c r="C250" s="6" t="s">
        <v>83</v>
      </c>
      <c r="D250" s="6" t="s">
        <v>1674</v>
      </c>
      <c r="E250" s="6">
        <v>2015</v>
      </c>
      <c r="F250" s="6"/>
      <c r="G250" s="6" t="s">
        <v>1276</v>
      </c>
      <c r="H250" s="10" t="s">
        <v>3114</v>
      </c>
      <c r="I250" s="6">
        <v>12</v>
      </c>
      <c r="J250" s="29" t="str">
        <f>VLOOKUP(H250,AddInfo!$A:$H,5,FALSE)</f>
        <v>4_not</v>
      </c>
    </row>
    <row r="251" spans="1:11" s="17" customFormat="1" x14ac:dyDescent="0.25">
      <c r="A251" s="29">
        <v>154</v>
      </c>
      <c r="B251" s="29" t="s">
        <v>810</v>
      </c>
      <c r="C251" s="29" t="s">
        <v>1376</v>
      </c>
      <c r="D251" s="29" t="s">
        <v>973</v>
      </c>
      <c r="E251" s="29">
        <v>2005</v>
      </c>
      <c r="F251" s="29"/>
      <c r="G251" s="29" t="s">
        <v>863</v>
      </c>
      <c r="H251" s="25" t="s">
        <v>808</v>
      </c>
      <c r="I251" s="29">
        <v>1</v>
      </c>
      <c r="J251" s="29" t="str">
        <f>VLOOKUP(H251,AddInfo!$A:$H,5,FALSE)</f>
        <v>4_not</v>
      </c>
      <c r="K251" s="29"/>
    </row>
    <row r="252" spans="1:11" s="17" customFormat="1" x14ac:dyDescent="0.25">
      <c r="A252" s="29">
        <v>419</v>
      </c>
      <c r="B252" s="29" t="s">
        <v>1299</v>
      </c>
      <c r="C252" s="29" t="s">
        <v>99</v>
      </c>
      <c r="D252" s="29" t="s">
        <v>98</v>
      </c>
      <c r="E252" s="29">
        <v>2006</v>
      </c>
      <c r="F252" s="29"/>
      <c r="G252" s="29" t="s">
        <v>1276</v>
      </c>
      <c r="H252" s="29" t="s">
        <v>97</v>
      </c>
      <c r="I252" s="29">
        <v>1</v>
      </c>
      <c r="J252" s="29" t="str">
        <f>VLOOKUP(H252,AddInfo!$A:$H,5,FALSE)</f>
        <v>4_not</v>
      </c>
      <c r="K252" s="29"/>
    </row>
    <row r="253" spans="1:11" s="17" customFormat="1" x14ac:dyDescent="0.25">
      <c r="A253" s="29">
        <v>420</v>
      </c>
      <c r="B253" s="29" t="s">
        <v>1300</v>
      </c>
      <c r="C253" s="29" t="s">
        <v>99</v>
      </c>
      <c r="D253" s="29" t="s">
        <v>98</v>
      </c>
      <c r="E253" s="29">
        <v>2006</v>
      </c>
      <c r="F253" s="29"/>
      <c r="G253" s="29" t="s">
        <v>1276</v>
      </c>
      <c r="H253" s="29" t="s">
        <v>97</v>
      </c>
      <c r="I253" s="6">
        <v>6</v>
      </c>
      <c r="J253" s="29" t="str">
        <f>VLOOKUP(H253,AddInfo!$A:$H,5,FALSE)</f>
        <v>4_not</v>
      </c>
      <c r="K253" s="29"/>
    </row>
    <row r="254" spans="1:11" x14ac:dyDescent="0.25">
      <c r="A254" s="5">
        <v>421</v>
      </c>
      <c r="B254" s="5" t="s">
        <v>1301</v>
      </c>
      <c r="C254" s="5" t="s">
        <v>99</v>
      </c>
      <c r="D254" s="6" t="s">
        <v>98</v>
      </c>
      <c r="E254" s="5">
        <v>2006</v>
      </c>
      <c r="G254" s="5" t="s">
        <v>1276</v>
      </c>
      <c r="H254" s="29" t="s">
        <v>97</v>
      </c>
      <c r="I254" s="6">
        <v>12</v>
      </c>
      <c r="J254" s="29" t="str">
        <f>VLOOKUP(H254,AddInfo!$A:$H,5,FALSE)</f>
        <v>4_not</v>
      </c>
    </row>
    <row r="255" spans="1:11" x14ac:dyDescent="0.25">
      <c r="A255" s="15">
        <v>218</v>
      </c>
      <c r="B255" s="15" t="s">
        <v>3134</v>
      </c>
      <c r="C255" s="15" t="s">
        <v>3137</v>
      </c>
      <c r="D255" s="15" t="s">
        <v>1252</v>
      </c>
      <c r="E255" s="15">
        <v>2008</v>
      </c>
      <c r="F255" s="15"/>
      <c r="G255" s="15" t="s">
        <v>113</v>
      </c>
      <c r="H255" s="15" t="s">
        <v>241</v>
      </c>
      <c r="I255" s="15">
        <v>1</v>
      </c>
      <c r="J255" s="29" t="str">
        <f>VLOOKUP(H255,AddInfo!$A:$H,5,FALSE)</f>
        <v>4_not</v>
      </c>
      <c r="K255" s="15"/>
    </row>
    <row r="256" spans="1:11" x14ac:dyDescent="0.25">
      <c r="A256" s="15">
        <v>219</v>
      </c>
      <c r="B256" s="15" t="s">
        <v>3136</v>
      </c>
      <c r="C256" s="15" t="s">
        <v>3137</v>
      </c>
      <c r="D256" s="15" t="s">
        <v>1252</v>
      </c>
      <c r="E256" s="15">
        <v>2008</v>
      </c>
      <c r="F256" s="15"/>
      <c r="G256" s="15" t="s">
        <v>113</v>
      </c>
      <c r="H256" s="15" t="s">
        <v>241</v>
      </c>
      <c r="I256" s="15">
        <v>6</v>
      </c>
      <c r="J256" s="29" t="str">
        <f>VLOOKUP(H256,AddInfo!$A:$H,5,FALSE)</f>
        <v>4_not</v>
      </c>
      <c r="K256" s="15"/>
    </row>
    <row r="257" spans="1:11" x14ac:dyDescent="0.25">
      <c r="A257" s="15">
        <v>220</v>
      </c>
      <c r="B257" s="15" t="s">
        <v>3135</v>
      </c>
      <c r="C257" s="15" t="s">
        <v>3137</v>
      </c>
      <c r="D257" s="15" t="s">
        <v>1252</v>
      </c>
      <c r="E257" s="15">
        <v>2008</v>
      </c>
      <c r="F257" s="15"/>
      <c r="G257" s="15" t="s">
        <v>113</v>
      </c>
      <c r="H257" s="15" t="s">
        <v>241</v>
      </c>
      <c r="I257" s="15">
        <v>12</v>
      </c>
      <c r="J257" s="29" t="str">
        <f>VLOOKUP(H257,AddInfo!$A:$H,5,FALSE)</f>
        <v>4_not</v>
      </c>
      <c r="K257" s="15"/>
    </row>
    <row r="258" spans="1:11" x14ac:dyDescent="0.25">
      <c r="A258" s="30">
        <v>334</v>
      </c>
      <c r="B258" s="30" t="s">
        <v>1407</v>
      </c>
      <c r="C258" s="30" t="s">
        <v>1410</v>
      </c>
      <c r="D258" s="30" t="s">
        <v>1408</v>
      </c>
      <c r="E258" s="30">
        <v>2005</v>
      </c>
      <c r="F258" s="30"/>
      <c r="G258" s="30" t="s">
        <v>1270</v>
      </c>
      <c r="H258" s="30" t="s">
        <v>3139</v>
      </c>
      <c r="I258" s="30">
        <v>1</v>
      </c>
      <c r="J258" s="29" t="str">
        <f>VLOOKUP(H258,AddInfo!$A:$H,5,FALSE)</f>
        <v>4_not</v>
      </c>
    </row>
    <row r="259" spans="1:11" x14ac:dyDescent="0.25">
      <c r="A259" s="30">
        <v>335</v>
      </c>
      <c r="B259" s="30" t="s">
        <v>1409</v>
      </c>
      <c r="C259" s="30" t="s">
        <v>1410</v>
      </c>
      <c r="D259" s="30" t="s">
        <v>1408</v>
      </c>
      <c r="E259" s="30">
        <v>2005</v>
      </c>
      <c r="F259" s="30"/>
      <c r="G259" s="30" t="s">
        <v>1270</v>
      </c>
      <c r="H259" s="30" t="s">
        <v>3139</v>
      </c>
      <c r="I259" s="30">
        <v>6</v>
      </c>
      <c r="J259" s="29" t="str">
        <f>VLOOKUP(H259,AddInfo!$A:$H,5,FALSE)</f>
        <v>4_not</v>
      </c>
    </row>
    <row r="260" spans="1:11" x14ac:dyDescent="0.25">
      <c r="A260" s="30">
        <v>336</v>
      </c>
      <c r="B260" s="30" t="s">
        <v>1411</v>
      </c>
      <c r="C260" s="30" t="s">
        <v>1410</v>
      </c>
      <c r="D260" s="30" t="s">
        <v>1408</v>
      </c>
      <c r="E260" s="30">
        <v>2005</v>
      </c>
      <c r="F260" s="30"/>
      <c r="G260" s="30" t="s">
        <v>1270</v>
      </c>
      <c r="H260" s="30" t="s">
        <v>3139</v>
      </c>
      <c r="I260" s="30">
        <v>12</v>
      </c>
      <c r="J260" s="29" t="str">
        <f>VLOOKUP(H260,AddInfo!$A:$H,5,FALSE)</f>
        <v>4_not</v>
      </c>
    </row>
    <row r="261" spans="1:11" x14ac:dyDescent="0.25">
      <c r="A261" s="29">
        <v>290</v>
      </c>
      <c r="B261" s="29" t="s">
        <v>1738</v>
      </c>
      <c r="C261" s="29" t="s">
        <v>1739</v>
      </c>
      <c r="D261" s="29" t="s">
        <v>1263</v>
      </c>
      <c r="E261" s="29">
        <v>2001</v>
      </c>
      <c r="F261" s="29"/>
      <c r="G261" s="29" t="s">
        <v>1270</v>
      </c>
      <c r="H261" s="29" t="s">
        <v>638</v>
      </c>
      <c r="I261" s="29">
        <v>12</v>
      </c>
      <c r="J261" s="29" t="str">
        <f>VLOOKUP(H261,AddInfo!$A:$H,5,FALSE)</f>
        <v>4_not</v>
      </c>
    </row>
    <row r="262" spans="1:11" x14ac:dyDescent="0.25">
      <c r="A262" s="29">
        <v>252</v>
      </c>
      <c r="B262" s="29" t="s">
        <v>270</v>
      </c>
      <c r="C262" s="29" t="s">
        <v>1515</v>
      </c>
      <c r="D262" s="29" t="s">
        <v>1253</v>
      </c>
      <c r="E262" s="29">
        <v>2001</v>
      </c>
      <c r="F262" s="29"/>
      <c r="G262" s="29" t="s">
        <v>1270</v>
      </c>
      <c r="H262" s="8" t="s">
        <v>268</v>
      </c>
      <c r="I262" s="29">
        <v>1</v>
      </c>
      <c r="J262" s="29" t="str">
        <f>VLOOKUP(H262,AddInfo!$A:$H,5,FALSE)</f>
        <v>4_not</v>
      </c>
    </row>
    <row r="263" spans="1:11" x14ac:dyDescent="0.25">
      <c r="A263" s="29">
        <v>294</v>
      </c>
      <c r="B263" s="29" t="s">
        <v>892</v>
      </c>
      <c r="C263" s="29" t="s">
        <v>1378</v>
      </c>
      <c r="D263" s="29" t="s">
        <v>890</v>
      </c>
      <c r="E263" s="29">
        <v>2006</v>
      </c>
      <c r="F263" s="29"/>
      <c r="G263" s="29" t="s">
        <v>1270</v>
      </c>
      <c r="H263" s="9" t="s">
        <v>889</v>
      </c>
      <c r="I263" s="29">
        <v>1</v>
      </c>
      <c r="J263" s="29" t="str">
        <f>VLOOKUP(H263,AddInfo!$A:$H,5,FALSE)</f>
        <v>4_not</v>
      </c>
      <c r="K263" s="30"/>
    </row>
    <row r="264" spans="1:11" x14ac:dyDescent="0.25">
      <c r="A264" s="29">
        <v>225</v>
      </c>
      <c r="B264" s="29" t="s">
        <v>368</v>
      </c>
      <c r="C264" s="29" t="s">
        <v>1567</v>
      </c>
      <c r="D264" s="29" t="s">
        <v>360</v>
      </c>
      <c r="E264" s="29">
        <v>1998</v>
      </c>
      <c r="F264" s="29"/>
      <c r="G264" s="29" t="s">
        <v>113</v>
      </c>
      <c r="H264" s="29" t="s">
        <v>365</v>
      </c>
      <c r="I264" s="29">
        <v>12</v>
      </c>
      <c r="J264" s="29" t="str">
        <f>VLOOKUP(H264,AddInfo!$A:$H,5,FALSE)</f>
        <v>4_not</v>
      </c>
      <c r="K264" s="30"/>
    </row>
    <row r="265" spans="1:11" x14ac:dyDescent="0.25">
      <c r="A265" s="30">
        <v>161</v>
      </c>
      <c r="B265" s="30" t="s">
        <v>1625</v>
      </c>
      <c r="C265" s="30" t="s">
        <v>1626</v>
      </c>
      <c r="D265" s="30" t="s">
        <v>1259</v>
      </c>
      <c r="E265" s="30">
        <v>2012</v>
      </c>
      <c r="F265" s="30"/>
      <c r="G265" s="30" t="s">
        <v>863</v>
      </c>
      <c r="H265" s="30" t="s">
        <v>3174</v>
      </c>
      <c r="I265" s="30">
        <v>12</v>
      </c>
      <c r="J265" s="29" t="str">
        <f>VLOOKUP(H265,AddInfo!$A:$H,5,FALSE)</f>
        <v>indirect</v>
      </c>
      <c r="K265" s="30"/>
    </row>
    <row r="266" spans="1:11" x14ac:dyDescent="0.25">
      <c r="A266" s="6">
        <v>308</v>
      </c>
      <c r="B266" s="6" t="s">
        <v>3182</v>
      </c>
      <c r="C266" s="6" t="s">
        <v>1609</v>
      </c>
      <c r="D266" s="6" t="s">
        <v>455</v>
      </c>
      <c r="E266" s="6">
        <v>2005</v>
      </c>
      <c r="F266" s="6"/>
      <c r="G266" s="6" t="s">
        <v>1270</v>
      </c>
      <c r="H266" s="29" t="s">
        <v>439</v>
      </c>
      <c r="I266" s="6">
        <v>1</v>
      </c>
      <c r="J266" s="29" t="str">
        <f>VLOOKUP(H266,AddInfo!$A:$H,5,FALSE)</f>
        <v>indirect</v>
      </c>
    </row>
    <row r="267" spans="1:11" x14ac:dyDescent="0.25">
      <c r="A267" s="6">
        <v>309</v>
      </c>
      <c r="B267" s="6" t="s">
        <v>3184</v>
      </c>
      <c r="C267" s="6" t="s">
        <v>1609</v>
      </c>
      <c r="D267" s="6" t="s">
        <v>455</v>
      </c>
      <c r="E267" s="6">
        <v>2005</v>
      </c>
      <c r="F267" s="6"/>
      <c r="G267" s="6" t="s">
        <v>1270</v>
      </c>
      <c r="H267" s="29" t="s">
        <v>439</v>
      </c>
      <c r="I267" s="6">
        <v>6</v>
      </c>
      <c r="J267" s="29" t="str">
        <f>VLOOKUP(H267,AddInfo!$A:$H,5,FALSE)</f>
        <v>indirect</v>
      </c>
    </row>
    <row r="268" spans="1:11" x14ac:dyDescent="0.25">
      <c r="A268" s="29">
        <v>310</v>
      </c>
      <c r="B268" s="29" t="s">
        <v>3183</v>
      </c>
      <c r="C268" s="29" t="s">
        <v>1609</v>
      </c>
      <c r="D268" s="29" t="s">
        <v>455</v>
      </c>
      <c r="E268" s="29">
        <v>2005</v>
      </c>
      <c r="F268" s="29"/>
      <c r="G268" s="29" t="s">
        <v>1270</v>
      </c>
      <c r="H268" s="29" t="s">
        <v>439</v>
      </c>
      <c r="I268" s="29">
        <v>12</v>
      </c>
      <c r="J268" s="29" t="str">
        <f>VLOOKUP(H268,AddInfo!$A:$H,5,FALSE)</f>
        <v>indirect</v>
      </c>
    </row>
    <row r="269" spans="1:11" x14ac:dyDescent="0.25">
      <c r="A269" s="29">
        <v>307</v>
      </c>
      <c r="B269" s="29" t="s">
        <v>442</v>
      </c>
      <c r="C269" s="29" t="s">
        <v>1608</v>
      </c>
      <c r="D269" s="29" t="s">
        <v>455</v>
      </c>
      <c r="E269" s="29">
        <v>2005</v>
      </c>
      <c r="F269" s="29"/>
      <c r="G269" s="29" t="s">
        <v>1270</v>
      </c>
      <c r="H269" s="29" t="s">
        <v>3185</v>
      </c>
      <c r="I269" s="29">
        <v>1</v>
      </c>
      <c r="J269" s="29" t="str">
        <f>VLOOKUP(H269,AddInfo!$A:$H,5,FALSE)</f>
        <v>indirect</v>
      </c>
    </row>
    <row r="270" spans="1:11" x14ac:dyDescent="0.25">
      <c r="A270" s="29">
        <v>68</v>
      </c>
      <c r="B270" s="29" t="s">
        <v>1589</v>
      </c>
      <c r="C270" s="29" t="s">
        <v>1590</v>
      </c>
      <c r="D270" s="29" t="s">
        <v>410</v>
      </c>
      <c r="E270" s="29">
        <v>1992</v>
      </c>
      <c r="F270" s="29"/>
      <c r="G270" s="29" t="s">
        <v>1328</v>
      </c>
      <c r="H270" s="2" t="s">
        <v>3085</v>
      </c>
      <c r="I270" s="29">
        <v>1</v>
      </c>
      <c r="J270" s="29" t="str">
        <f>VLOOKUP(H270,AddInfo!$A:$H,5,FALSE)</f>
        <v>indirect</v>
      </c>
      <c r="K270" s="30"/>
    </row>
    <row r="271" spans="1:11" x14ac:dyDescent="0.25">
      <c r="A271" s="29">
        <v>69</v>
      </c>
      <c r="B271" s="29" t="s">
        <v>1591</v>
      </c>
      <c r="C271" s="29" t="s">
        <v>1590</v>
      </c>
      <c r="D271" s="29" t="s">
        <v>410</v>
      </c>
      <c r="E271" s="29">
        <v>1992</v>
      </c>
      <c r="F271" s="29"/>
      <c r="G271" s="29" t="s">
        <v>1328</v>
      </c>
      <c r="H271" s="2" t="s">
        <v>3085</v>
      </c>
      <c r="I271" s="29">
        <v>6</v>
      </c>
      <c r="J271" s="29" t="str">
        <f>VLOOKUP(H271,AddInfo!$A:$H,5,FALSE)</f>
        <v>indirect</v>
      </c>
      <c r="K271" s="30"/>
    </row>
    <row r="272" spans="1:11" x14ac:dyDescent="0.25">
      <c r="A272" s="29">
        <v>70</v>
      </c>
      <c r="B272" s="29" t="s">
        <v>1592</v>
      </c>
      <c r="C272" s="29" t="s">
        <v>1590</v>
      </c>
      <c r="D272" s="29" t="s">
        <v>410</v>
      </c>
      <c r="E272" s="29">
        <v>1992</v>
      </c>
      <c r="F272" s="29"/>
      <c r="G272" s="29" t="s">
        <v>1328</v>
      </c>
      <c r="H272" s="2" t="s">
        <v>3085</v>
      </c>
      <c r="I272" s="29">
        <v>12</v>
      </c>
      <c r="J272" s="29" t="str">
        <f>VLOOKUP(H272,AddInfo!$A:$H,5,FALSE)</f>
        <v>indirect</v>
      </c>
      <c r="K272" s="30"/>
    </row>
    <row r="273" spans="1:11" x14ac:dyDescent="0.25">
      <c r="A273" s="29">
        <v>129</v>
      </c>
      <c r="B273" s="29" t="s">
        <v>1539</v>
      </c>
      <c r="C273" s="29" t="s">
        <v>1540</v>
      </c>
      <c r="D273" s="29" t="s">
        <v>299</v>
      </c>
      <c r="E273" s="29">
        <v>2008</v>
      </c>
      <c r="F273" s="29"/>
      <c r="G273" s="29" t="s">
        <v>863</v>
      </c>
      <c r="H273" s="3" t="s">
        <v>3087</v>
      </c>
      <c r="I273" s="29">
        <v>1</v>
      </c>
      <c r="J273" s="29" t="str">
        <f>VLOOKUP(H273,AddInfo!$A:$H,5,FALSE)</f>
        <v>indirect</v>
      </c>
    </row>
    <row r="274" spans="1:11" x14ac:dyDescent="0.25">
      <c r="A274" s="29">
        <v>130</v>
      </c>
      <c r="B274" s="29" t="s">
        <v>1541</v>
      </c>
      <c r="C274" s="29" t="s">
        <v>1540</v>
      </c>
      <c r="D274" s="29" t="s">
        <v>299</v>
      </c>
      <c r="E274" s="29">
        <v>2008</v>
      </c>
      <c r="F274" s="29"/>
      <c r="G274" s="29" t="s">
        <v>863</v>
      </c>
      <c r="H274" s="3" t="s">
        <v>3087</v>
      </c>
      <c r="I274" s="29">
        <v>6</v>
      </c>
      <c r="J274" s="29" t="str">
        <f>VLOOKUP(H274,AddInfo!$A:$H,5,FALSE)</f>
        <v>indirect</v>
      </c>
    </row>
    <row r="275" spans="1:11" x14ac:dyDescent="0.25">
      <c r="A275" s="29">
        <v>131</v>
      </c>
      <c r="B275" s="29" t="s">
        <v>1542</v>
      </c>
      <c r="C275" s="29" t="s">
        <v>1540</v>
      </c>
      <c r="D275" s="29" t="s">
        <v>299</v>
      </c>
      <c r="E275" s="29">
        <v>2008</v>
      </c>
      <c r="F275" s="29"/>
      <c r="G275" s="29" t="s">
        <v>863</v>
      </c>
      <c r="H275" s="3" t="s">
        <v>3087</v>
      </c>
      <c r="I275" s="29">
        <v>12</v>
      </c>
      <c r="J275" s="29" t="str">
        <f>VLOOKUP(H275,AddInfo!$A:$H,5,FALSE)</f>
        <v>indirect</v>
      </c>
    </row>
    <row r="276" spans="1:11" x14ac:dyDescent="0.25">
      <c r="A276" s="29">
        <v>320</v>
      </c>
      <c r="B276" s="29" t="s">
        <v>727</v>
      </c>
      <c r="C276" s="29" t="s">
        <v>1356</v>
      </c>
      <c r="D276" s="29" t="s">
        <v>726</v>
      </c>
      <c r="E276" s="29">
        <v>2014</v>
      </c>
      <c r="F276" s="29"/>
      <c r="G276" s="29" t="s">
        <v>1270</v>
      </c>
      <c r="H276" s="9" t="s">
        <v>725</v>
      </c>
      <c r="I276" s="29">
        <v>1</v>
      </c>
      <c r="J276" s="29" t="str">
        <f>VLOOKUP(H276,AddInfo!$A:$H,5,FALSE)</f>
        <v>indirect</v>
      </c>
    </row>
    <row r="277" spans="1:11" x14ac:dyDescent="0.25">
      <c r="A277" s="29">
        <v>322</v>
      </c>
      <c r="B277" s="29" t="s">
        <v>1358</v>
      </c>
      <c r="C277" s="29" t="s">
        <v>1359</v>
      </c>
      <c r="D277" s="29" t="s">
        <v>726</v>
      </c>
      <c r="E277" s="29">
        <v>2014</v>
      </c>
      <c r="F277" s="29"/>
      <c r="G277" s="29" t="s">
        <v>1270</v>
      </c>
      <c r="H277" s="29" t="s">
        <v>728</v>
      </c>
      <c r="I277" s="29">
        <v>1</v>
      </c>
      <c r="J277" s="29" t="str">
        <f>VLOOKUP(H277,AddInfo!$A:$H,5,FALSE)</f>
        <v>indirect</v>
      </c>
    </row>
    <row r="278" spans="1:11" x14ac:dyDescent="0.25">
      <c r="A278" s="29">
        <v>323</v>
      </c>
      <c r="B278" s="29" t="s">
        <v>1360</v>
      </c>
      <c r="C278" s="29" t="s">
        <v>1359</v>
      </c>
      <c r="D278" s="29" t="s">
        <v>726</v>
      </c>
      <c r="E278" s="29">
        <v>2014</v>
      </c>
      <c r="F278" s="29"/>
      <c r="G278" s="29" t="s">
        <v>1270</v>
      </c>
      <c r="H278" s="29" t="s">
        <v>728</v>
      </c>
      <c r="I278" s="29">
        <v>6</v>
      </c>
      <c r="J278" s="29" t="str">
        <f>VLOOKUP(H278,AddInfo!$A:$H,5,FALSE)</f>
        <v>indirect</v>
      </c>
    </row>
    <row r="279" spans="1:11" x14ac:dyDescent="0.25">
      <c r="A279" s="29">
        <v>324</v>
      </c>
      <c r="B279" s="29" t="s">
        <v>1361</v>
      </c>
      <c r="C279" s="29" t="s">
        <v>1359</v>
      </c>
      <c r="D279" s="29" t="s">
        <v>726</v>
      </c>
      <c r="E279" s="29">
        <v>2014</v>
      </c>
      <c r="F279" s="29"/>
      <c r="G279" s="29" t="s">
        <v>1270</v>
      </c>
      <c r="H279" s="3" t="s">
        <v>728</v>
      </c>
      <c r="I279" s="29">
        <v>12</v>
      </c>
      <c r="J279" s="29" t="str">
        <f>VLOOKUP(H279,AddInfo!$A:$H,5,FALSE)</f>
        <v>indirect</v>
      </c>
    </row>
    <row r="280" spans="1:11" x14ac:dyDescent="0.25">
      <c r="A280" s="29">
        <v>321</v>
      </c>
      <c r="B280" s="29" t="s">
        <v>730</v>
      </c>
      <c r="C280" s="29" t="s">
        <v>1357</v>
      </c>
      <c r="D280" s="29" t="s">
        <v>726</v>
      </c>
      <c r="E280" s="29">
        <v>2014</v>
      </c>
      <c r="F280" s="29"/>
      <c r="G280" s="29" t="s">
        <v>1270</v>
      </c>
      <c r="H280" s="9" t="s">
        <v>729</v>
      </c>
      <c r="I280" s="29">
        <v>1</v>
      </c>
      <c r="J280" s="29" t="str">
        <f>VLOOKUP(H280,AddInfo!$A:$H,5,FALSE)</f>
        <v>indirect</v>
      </c>
    </row>
    <row r="281" spans="1:11" x14ac:dyDescent="0.25">
      <c r="A281" s="29">
        <v>325</v>
      </c>
      <c r="B281" s="29" t="s">
        <v>1362</v>
      </c>
      <c r="C281" s="29" t="s">
        <v>1363</v>
      </c>
      <c r="D281" s="29" t="s">
        <v>726</v>
      </c>
      <c r="E281" s="29">
        <v>2014</v>
      </c>
      <c r="F281" s="29"/>
      <c r="G281" s="29" t="s">
        <v>1270</v>
      </c>
      <c r="H281" s="3" t="s">
        <v>731</v>
      </c>
      <c r="I281" s="29">
        <v>1</v>
      </c>
      <c r="J281" s="29" t="str">
        <f>VLOOKUP(H281,AddInfo!$A:$H,5,FALSE)</f>
        <v>indirect</v>
      </c>
    </row>
    <row r="282" spans="1:11" x14ac:dyDescent="0.25">
      <c r="A282" s="29">
        <v>326</v>
      </c>
      <c r="B282" s="29" t="s">
        <v>1364</v>
      </c>
      <c r="C282" s="29" t="s">
        <v>1363</v>
      </c>
      <c r="D282" s="29" t="s">
        <v>726</v>
      </c>
      <c r="E282" s="29">
        <v>2014</v>
      </c>
      <c r="F282" s="29"/>
      <c r="G282" s="29" t="s">
        <v>1270</v>
      </c>
      <c r="H282" s="104" t="s">
        <v>731</v>
      </c>
      <c r="I282" s="29">
        <v>6</v>
      </c>
      <c r="J282" s="29" t="str">
        <f>VLOOKUP(H282,AddInfo!$A:$H,5,FALSE)</f>
        <v>indirect</v>
      </c>
    </row>
    <row r="283" spans="1:11" x14ac:dyDescent="0.25">
      <c r="A283" s="29">
        <v>327</v>
      </c>
      <c r="B283" s="29" t="s">
        <v>1365</v>
      </c>
      <c r="C283" s="29" t="s">
        <v>1363</v>
      </c>
      <c r="D283" s="29" t="s">
        <v>726</v>
      </c>
      <c r="E283" s="29">
        <v>2014</v>
      </c>
      <c r="F283" s="29"/>
      <c r="G283" s="29" t="s">
        <v>1270</v>
      </c>
      <c r="H283" s="104" t="s">
        <v>731</v>
      </c>
      <c r="I283" s="29">
        <v>12</v>
      </c>
      <c r="J283" s="29" t="str">
        <f>VLOOKUP(H283,AddInfo!$A:$H,5,FALSE)</f>
        <v>indirect</v>
      </c>
    </row>
    <row r="284" spans="1:11" x14ac:dyDescent="0.25">
      <c r="A284" s="29">
        <v>179</v>
      </c>
      <c r="B284" s="29" t="s">
        <v>830</v>
      </c>
      <c r="C284" s="29" t="s">
        <v>1824</v>
      </c>
      <c r="D284" s="29" t="s">
        <v>1234</v>
      </c>
      <c r="E284" s="29">
        <v>2008</v>
      </c>
      <c r="F284" s="29"/>
      <c r="G284" s="29" t="s">
        <v>113</v>
      </c>
      <c r="H284" s="102" t="s">
        <v>827</v>
      </c>
      <c r="I284" s="29">
        <v>12</v>
      </c>
      <c r="J284" s="29" t="str">
        <f>VLOOKUP(H284,AddInfo!$A:$H,5,FALSE)</f>
        <v>indirect</v>
      </c>
    </row>
    <row r="285" spans="1:11" x14ac:dyDescent="0.25">
      <c r="A285" s="30">
        <v>187</v>
      </c>
      <c r="B285" s="30" t="s">
        <v>1825</v>
      </c>
      <c r="C285" s="30" t="s">
        <v>1826</v>
      </c>
      <c r="D285" s="30" t="s">
        <v>1234</v>
      </c>
      <c r="E285" s="30">
        <v>2008</v>
      </c>
      <c r="F285" s="30"/>
      <c r="G285" s="30" t="s">
        <v>113</v>
      </c>
      <c r="H285" s="103" t="s">
        <v>3086</v>
      </c>
      <c r="I285" s="30">
        <v>1</v>
      </c>
      <c r="J285" s="29" t="str">
        <f>VLOOKUP(H285,AddInfo!$A:$H,5,FALSE)</f>
        <v>indirect</v>
      </c>
    </row>
    <row r="286" spans="1:11" s="17" customFormat="1" x14ac:dyDescent="0.25">
      <c r="A286" s="30">
        <v>188</v>
      </c>
      <c r="B286" s="30" t="s">
        <v>1827</v>
      </c>
      <c r="C286" s="30" t="s">
        <v>1826</v>
      </c>
      <c r="D286" s="30" t="s">
        <v>1234</v>
      </c>
      <c r="E286" s="30">
        <v>2008</v>
      </c>
      <c r="F286" s="30"/>
      <c r="G286" s="30" t="s">
        <v>113</v>
      </c>
      <c r="H286" s="22" t="s">
        <v>3086</v>
      </c>
      <c r="I286" s="30">
        <v>6</v>
      </c>
      <c r="J286" s="29" t="str">
        <f>VLOOKUP(H286,AddInfo!$A:$H,5,FALSE)</f>
        <v>indirect</v>
      </c>
      <c r="K286" s="29"/>
    </row>
    <row r="287" spans="1:11" s="17" customFormat="1" x14ac:dyDescent="0.25">
      <c r="A287" s="30">
        <v>189</v>
      </c>
      <c r="B287" s="30" t="s">
        <v>1828</v>
      </c>
      <c r="C287" s="30" t="s">
        <v>1826</v>
      </c>
      <c r="D287" s="30" t="s">
        <v>1234</v>
      </c>
      <c r="E287" s="30">
        <v>2008</v>
      </c>
      <c r="F287" s="30"/>
      <c r="G287" s="30" t="s">
        <v>113</v>
      </c>
      <c r="H287" s="22" t="s">
        <v>3086</v>
      </c>
      <c r="I287" s="30">
        <v>12</v>
      </c>
      <c r="J287" s="29" t="str">
        <f>VLOOKUP(H287,AddInfo!$A:$H,5,FALSE)</f>
        <v>indirect</v>
      </c>
      <c r="K287" s="29"/>
    </row>
    <row r="288" spans="1:11" s="17" customFormat="1" x14ac:dyDescent="0.25">
      <c r="A288" s="29">
        <v>428</v>
      </c>
      <c r="B288" s="29" t="s">
        <v>1279</v>
      </c>
      <c r="C288" s="29" t="s">
        <v>1280</v>
      </c>
      <c r="D288" s="29" t="s">
        <v>1275</v>
      </c>
      <c r="E288" s="29">
        <v>2005</v>
      </c>
      <c r="F288" s="29"/>
      <c r="G288" s="29" t="s">
        <v>1276</v>
      </c>
      <c r="H288" s="9" t="s">
        <v>54</v>
      </c>
      <c r="I288" s="29">
        <v>1</v>
      </c>
      <c r="J288" s="29" t="str">
        <f>VLOOKUP(H288,AddInfo!$A:$H,5,FALSE)</f>
        <v>indirect</v>
      </c>
      <c r="K288" s="29"/>
    </row>
    <row r="289" spans="1:11" s="17" customFormat="1" x14ac:dyDescent="0.25">
      <c r="A289" s="29">
        <v>429</v>
      </c>
      <c r="B289" s="29" t="s">
        <v>1281</v>
      </c>
      <c r="C289" s="29" t="s">
        <v>1280</v>
      </c>
      <c r="D289" s="29" t="s">
        <v>1275</v>
      </c>
      <c r="E289" s="29">
        <v>2005</v>
      </c>
      <c r="F289" s="29"/>
      <c r="G289" s="29" t="s">
        <v>1276</v>
      </c>
      <c r="H289" s="9" t="s">
        <v>54</v>
      </c>
      <c r="I289" s="29">
        <v>6</v>
      </c>
      <c r="J289" s="29" t="str">
        <f>VLOOKUP(H289,AddInfo!$A:$H,5,FALSE)</f>
        <v>indirect</v>
      </c>
      <c r="K289" s="29"/>
    </row>
    <row r="290" spans="1:11" s="17" customFormat="1" x14ac:dyDescent="0.25">
      <c r="A290" s="29">
        <v>430</v>
      </c>
      <c r="B290" s="29" t="s">
        <v>1282</v>
      </c>
      <c r="C290" s="29" t="s">
        <v>1280</v>
      </c>
      <c r="D290" s="29" t="s">
        <v>1275</v>
      </c>
      <c r="E290" s="29">
        <v>2005</v>
      </c>
      <c r="F290" s="29"/>
      <c r="G290" s="29" t="s">
        <v>1276</v>
      </c>
      <c r="H290" s="9" t="s">
        <v>54</v>
      </c>
      <c r="I290" s="29">
        <v>12</v>
      </c>
      <c r="J290" s="29" t="str">
        <f>VLOOKUP(H290,AddInfo!$A:$H,5,FALSE)</f>
        <v>indirect</v>
      </c>
      <c r="K290" s="29"/>
    </row>
    <row r="291" spans="1:11" s="17" customFormat="1" x14ac:dyDescent="0.25">
      <c r="A291" s="29">
        <v>434</v>
      </c>
      <c r="B291" s="29" t="s">
        <v>1287</v>
      </c>
      <c r="C291" s="29" t="s">
        <v>1288</v>
      </c>
      <c r="D291" s="29" t="s">
        <v>1275</v>
      </c>
      <c r="E291" s="29">
        <v>2005</v>
      </c>
      <c r="F291" s="29"/>
      <c r="G291" s="29" t="s">
        <v>1276</v>
      </c>
      <c r="H291" s="9" t="s">
        <v>60</v>
      </c>
      <c r="I291" s="29">
        <v>1</v>
      </c>
      <c r="J291" s="29" t="str">
        <f>VLOOKUP(H291,AddInfo!$A:$H,5,FALSE)</f>
        <v>indirect</v>
      </c>
      <c r="K291" s="29"/>
    </row>
    <row r="292" spans="1:11" s="17" customFormat="1" x14ac:dyDescent="0.25">
      <c r="A292" s="29">
        <v>435</v>
      </c>
      <c r="B292" s="29" t="s">
        <v>1289</v>
      </c>
      <c r="C292" s="29" t="s">
        <v>1288</v>
      </c>
      <c r="D292" s="29" t="s">
        <v>1275</v>
      </c>
      <c r="E292" s="29">
        <v>2005</v>
      </c>
      <c r="F292" s="29"/>
      <c r="G292" s="29" t="s">
        <v>1276</v>
      </c>
      <c r="H292" s="9" t="s">
        <v>60</v>
      </c>
      <c r="I292" s="29">
        <v>6</v>
      </c>
      <c r="J292" s="29" t="str">
        <f>VLOOKUP(H292,AddInfo!$A:$H,5,FALSE)</f>
        <v>indirect</v>
      </c>
      <c r="K292" s="29"/>
    </row>
    <row r="293" spans="1:11" s="17" customFormat="1" x14ac:dyDescent="0.25">
      <c r="A293" s="29">
        <v>436</v>
      </c>
      <c r="B293" s="29" t="s">
        <v>1290</v>
      </c>
      <c r="C293" s="29" t="s">
        <v>1288</v>
      </c>
      <c r="D293" s="29" t="s">
        <v>1275</v>
      </c>
      <c r="E293" s="29">
        <v>2005</v>
      </c>
      <c r="F293" s="29"/>
      <c r="G293" s="29" t="s">
        <v>1276</v>
      </c>
      <c r="H293" s="9" t="s">
        <v>60</v>
      </c>
      <c r="I293" s="29">
        <v>12</v>
      </c>
      <c r="J293" s="29" t="str">
        <f>VLOOKUP(H293,AddInfo!$A:$H,5,FALSE)</f>
        <v>indirect</v>
      </c>
      <c r="K293" s="29"/>
    </row>
    <row r="294" spans="1:11" s="17" customFormat="1" x14ac:dyDescent="0.25">
      <c r="A294" s="29">
        <v>370</v>
      </c>
      <c r="B294" s="29" t="s">
        <v>1341</v>
      </c>
      <c r="C294" s="29" t="s">
        <v>1342</v>
      </c>
      <c r="D294" s="29" t="s">
        <v>482</v>
      </c>
      <c r="E294" s="29">
        <v>2014</v>
      </c>
      <c r="F294" s="29"/>
      <c r="G294" s="29" t="s">
        <v>1276</v>
      </c>
      <c r="H294" s="3" t="s">
        <v>378</v>
      </c>
      <c r="I294" s="29">
        <v>1</v>
      </c>
      <c r="J294" s="29" t="str">
        <f>VLOOKUP(H294,AddInfo!$A:$H,5,FALSE)</f>
        <v>indirect</v>
      </c>
      <c r="K294" s="29"/>
    </row>
    <row r="295" spans="1:11" s="17" customFormat="1" x14ac:dyDescent="0.25">
      <c r="A295" s="29">
        <v>371</v>
      </c>
      <c r="B295" s="29" t="s">
        <v>1343</v>
      </c>
      <c r="C295" s="29" t="s">
        <v>1342</v>
      </c>
      <c r="D295" s="29" t="s">
        <v>482</v>
      </c>
      <c r="E295" s="29">
        <v>2014</v>
      </c>
      <c r="F295" s="29"/>
      <c r="G295" s="29" t="s">
        <v>1276</v>
      </c>
      <c r="H295" s="29" t="s">
        <v>378</v>
      </c>
      <c r="I295" s="29">
        <v>6</v>
      </c>
      <c r="J295" s="29" t="str">
        <f>VLOOKUP(H295,AddInfo!$A:$H,5,FALSE)</f>
        <v>indirect</v>
      </c>
      <c r="K295" s="29"/>
    </row>
    <row r="296" spans="1:11" x14ac:dyDescent="0.25">
      <c r="A296" s="29">
        <v>372</v>
      </c>
      <c r="B296" s="29" t="s">
        <v>1344</v>
      </c>
      <c r="C296" s="29" t="s">
        <v>1342</v>
      </c>
      <c r="D296" s="29" t="s">
        <v>482</v>
      </c>
      <c r="E296" s="29">
        <v>2014</v>
      </c>
      <c r="F296" s="29"/>
      <c r="G296" s="29" t="s">
        <v>1276</v>
      </c>
      <c r="H296" s="29" t="s">
        <v>378</v>
      </c>
      <c r="I296" s="29">
        <v>12</v>
      </c>
      <c r="J296" s="29" t="str">
        <f>VLOOKUP(H296,AddInfo!$A:$H,5,FALSE)</f>
        <v>indirect</v>
      </c>
    </row>
    <row r="297" spans="1:11" x14ac:dyDescent="0.25">
      <c r="A297" s="6">
        <v>437</v>
      </c>
      <c r="B297" s="6" t="s">
        <v>1291</v>
      </c>
      <c r="C297" s="6" t="s">
        <v>1292</v>
      </c>
      <c r="D297" s="6" t="s">
        <v>1275</v>
      </c>
      <c r="E297" s="6">
        <v>2005</v>
      </c>
      <c r="F297" s="6"/>
      <c r="G297" s="6" t="s">
        <v>1276</v>
      </c>
      <c r="H297" s="9" t="s">
        <v>62</v>
      </c>
      <c r="I297" s="29">
        <v>1</v>
      </c>
      <c r="J297" s="29" t="str">
        <f>VLOOKUP(H297,AddInfo!$A:$H,5,FALSE)</f>
        <v>indirect</v>
      </c>
    </row>
    <row r="298" spans="1:11" x14ac:dyDescent="0.25">
      <c r="A298" s="6">
        <v>438</v>
      </c>
      <c r="B298" s="6" t="s">
        <v>1293</v>
      </c>
      <c r="C298" s="6" t="s">
        <v>1292</v>
      </c>
      <c r="D298" s="6" t="s">
        <v>1275</v>
      </c>
      <c r="E298" s="6">
        <v>2005</v>
      </c>
      <c r="F298" s="6"/>
      <c r="G298" s="6" t="s">
        <v>1276</v>
      </c>
      <c r="H298" s="9" t="s">
        <v>62</v>
      </c>
      <c r="I298" s="29">
        <v>6</v>
      </c>
      <c r="J298" s="29" t="str">
        <f>VLOOKUP(H298,AddInfo!$A:$H,5,FALSE)</f>
        <v>indirect</v>
      </c>
    </row>
    <row r="299" spans="1:11" x14ac:dyDescent="0.25">
      <c r="A299" s="6">
        <v>439</v>
      </c>
      <c r="B299" s="6" t="s">
        <v>1294</v>
      </c>
      <c r="C299" s="6" t="s">
        <v>1292</v>
      </c>
      <c r="D299" s="6" t="s">
        <v>1275</v>
      </c>
      <c r="E299" s="6">
        <v>2005</v>
      </c>
      <c r="F299" s="6"/>
      <c r="G299" s="6" t="s">
        <v>1276</v>
      </c>
      <c r="H299" s="9" t="s">
        <v>62</v>
      </c>
      <c r="I299" s="6">
        <v>12</v>
      </c>
      <c r="J299" s="29" t="str">
        <f>VLOOKUP(H299,AddInfo!$A:$H,5,FALSE)</f>
        <v>indirect</v>
      </c>
    </row>
    <row r="300" spans="1:11" x14ac:dyDescent="0.25">
      <c r="A300" s="6">
        <v>431</v>
      </c>
      <c r="B300" s="6" t="s">
        <v>1283</v>
      </c>
      <c r="C300" s="6" t="s">
        <v>1284</v>
      </c>
      <c r="D300" s="6" t="s">
        <v>1275</v>
      </c>
      <c r="E300" s="6">
        <v>2005</v>
      </c>
      <c r="F300" s="6"/>
      <c r="G300" s="6" t="s">
        <v>1276</v>
      </c>
      <c r="H300" s="9" t="s">
        <v>64</v>
      </c>
      <c r="I300" s="6">
        <v>1</v>
      </c>
      <c r="J300" s="29" t="str">
        <f>VLOOKUP(H300,AddInfo!$A:$H,5,FALSE)</f>
        <v>indirect</v>
      </c>
    </row>
    <row r="301" spans="1:11" x14ac:dyDescent="0.25">
      <c r="A301" s="6">
        <v>432</v>
      </c>
      <c r="B301" s="6" t="s">
        <v>1285</v>
      </c>
      <c r="C301" s="6" t="s">
        <v>1284</v>
      </c>
      <c r="D301" s="6" t="s">
        <v>1275</v>
      </c>
      <c r="E301" s="6">
        <v>2005</v>
      </c>
      <c r="F301" s="6"/>
      <c r="G301" s="6" t="s">
        <v>1276</v>
      </c>
      <c r="H301" s="9" t="s">
        <v>64</v>
      </c>
      <c r="I301" s="6">
        <v>6</v>
      </c>
      <c r="J301" s="29" t="str">
        <f>VLOOKUP(H301,AddInfo!$A:$H,5,FALSE)</f>
        <v>indirect</v>
      </c>
    </row>
    <row r="302" spans="1:11" x14ac:dyDescent="0.25">
      <c r="A302" s="5">
        <v>433</v>
      </c>
      <c r="B302" s="5" t="s">
        <v>1286</v>
      </c>
      <c r="C302" s="5" t="s">
        <v>1284</v>
      </c>
      <c r="D302" s="5" t="s">
        <v>1275</v>
      </c>
      <c r="E302" s="6">
        <v>2005</v>
      </c>
      <c r="G302" s="5" t="s">
        <v>1276</v>
      </c>
      <c r="H302" s="9" t="s">
        <v>64</v>
      </c>
      <c r="I302" s="29">
        <v>12</v>
      </c>
      <c r="J302" s="29" t="str">
        <f>VLOOKUP(H302,AddInfo!$A:$H,5,FALSE)</f>
        <v>indirect</v>
      </c>
    </row>
    <row r="303" spans="1:11" x14ac:dyDescent="0.25">
      <c r="A303" s="5">
        <v>425</v>
      </c>
      <c r="B303" s="5" t="s">
        <v>1273</v>
      </c>
      <c r="C303" s="5" t="s">
        <v>1274</v>
      </c>
      <c r="D303" s="5" t="s">
        <v>1275</v>
      </c>
      <c r="E303" s="5">
        <v>2005</v>
      </c>
      <c r="G303" s="5" t="s">
        <v>1276</v>
      </c>
      <c r="H303" s="9" t="s">
        <v>65</v>
      </c>
      <c r="I303" s="6">
        <v>1</v>
      </c>
      <c r="J303" s="29" t="str">
        <f>VLOOKUP(H303,AddInfo!$A:$H,5,FALSE)</f>
        <v>indirect</v>
      </c>
    </row>
    <row r="304" spans="1:11" x14ac:dyDescent="0.25">
      <c r="A304" s="29">
        <v>426</v>
      </c>
      <c r="B304" s="29" t="s">
        <v>1277</v>
      </c>
      <c r="C304" s="29" t="s">
        <v>1274</v>
      </c>
      <c r="D304" s="29" t="s">
        <v>1275</v>
      </c>
      <c r="E304" s="29">
        <v>2005</v>
      </c>
      <c r="F304" s="29"/>
      <c r="G304" s="29" t="s">
        <v>1276</v>
      </c>
      <c r="H304" s="9" t="s">
        <v>65</v>
      </c>
      <c r="I304" s="29">
        <v>6</v>
      </c>
      <c r="J304" s="29" t="str">
        <f>VLOOKUP(H304,AddInfo!$A:$H,5,FALSE)</f>
        <v>indirect</v>
      </c>
    </row>
    <row r="305" spans="1:11" x14ac:dyDescent="0.25">
      <c r="A305" s="6">
        <v>427</v>
      </c>
      <c r="B305" s="6" t="s">
        <v>1278</v>
      </c>
      <c r="C305" s="6" t="s">
        <v>1274</v>
      </c>
      <c r="D305" s="6" t="s">
        <v>1275</v>
      </c>
      <c r="E305" s="6">
        <v>2005</v>
      </c>
      <c r="F305" s="6"/>
      <c r="G305" s="6" t="s">
        <v>1276</v>
      </c>
      <c r="H305" s="9" t="s">
        <v>65</v>
      </c>
      <c r="I305" s="6">
        <v>12</v>
      </c>
      <c r="J305" s="29" t="str">
        <f>VLOOKUP(H305,AddInfo!$A:$H,5,FALSE)</f>
        <v>indirect</v>
      </c>
    </row>
    <row r="306" spans="1:11" x14ac:dyDescent="0.25">
      <c r="A306" s="6">
        <v>60</v>
      </c>
      <c r="B306" s="6" t="s">
        <v>1818</v>
      </c>
      <c r="C306" s="6" t="s">
        <v>1819</v>
      </c>
      <c r="D306" s="6" t="s">
        <v>1817</v>
      </c>
      <c r="E306" s="6">
        <v>1985</v>
      </c>
      <c r="F306" s="6"/>
      <c r="G306" s="6" t="s">
        <v>1328</v>
      </c>
      <c r="H306" s="29" t="s">
        <v>3079</v>
      </c>
      <c r="I306" s="6">
        <v>1</v>
      </c>
      <c r="J306" s="29" t="str">
        <f>VLOOKUP(H306,AddInfo!$A:$H,5,FALSE)</f>
        <v>indirect</v>
      </c>
    </row>
    <row r="307" spans="1:11" x14ac:dyDescent="0.25">
      <c r="A307" s="6">
        <v>61</v>
      </c>
      <c r="B307" s="6" t="s">
        <v>1820</v>
      </c>
      <c r="C307" s="6" t="s">
        <v>1819</v>
      </c>
      <c r="D307" s="6" t="s">
        <v>1817</v>
      </c>
      <c r="E307" s="6">
        <v>1985</v>
      </c>
      <c r="F307" s="6"/>
      <c r="G307" s="6" t="s">
        <v>1328</v>
      </c>
      <c r="H307" s="29" t="s">
        <v>3079</v>
      </c>
      <c r="I307" s="6">
        <v>6</v>
      </c>
      <c r="J307" s="29" t="str">
        <f>VLOOKUP(H307,AddInfo!$A:$H,5,FALSE)</f>
        <v>indirect</v>
      </c>
    </row>
    <row r="308" spans="1:11" x14ac:dyDescent="0.25">
      <c r="A308" s="6">
        <v>62</v>
      </c>
      <c r="B308" s="6" t="s">
        <v>1821</v>
      </c>
      <c r="C308" s="6" t="s">
        <v>1819</v>
      </c>
      <c r="D308" s="6" t="s">
        <v>1817</v>
      </c>
      <c r="E308" s="6">
        <v>1985</v>
      </c>
      <c r="F308" s="6"/>
      <c r="G308" s="6" t="s">
        <v>1328</v>
      </c>
      <c r="H308" s="29" t="s">
        <v>3079</v>
      </c>
      <c r="I308" s="6">
        <v>12</v>
      </c>
      <c r="J308" s="29" t="str">
        <f>VLOOKUP(H308,AddInfo!$A:$H,5,FALSE)</f>
        <v>indirect</v>
      </c>
    </row>
    <row r="309" spans="1:11" x14ac:dyDescent="0.25">
      <c r="A309" s="6">
        <v>238</v>
      </c>
      <c r="B309" s="6" t="s">
        <v>1330</v>
      </c>
      <c r="C309" s="6" t="s">
        <v>1331</v>
      </c>
      <c r="D309" s="6" t="s">
        <v>410</v>
      </c>
      <c r="E309" s="6">
        <v>1992</v>
      </c>
      <c r="F309" s="6"/>
      <c r="G309" s="6" t="s">
        <v>113</v>
      </c>
      <c r="H309" s="29" t="s">
        <v>417</v>
      </c>
      <c r="I309" s="6">
        <v>1</v>
      </c>
      <c r="J309" s="29" t="str">
        <f>VLOOKUP(H309,AddInfo!$A:$H,5,FALSE)</f>
        <v>indirect</v>
      </c>
      <c r="K309" s="30"/>
    </row>
    <row r="310" spans="1:11" x14ac:dyDescent="0.25">
      <c r="A310" s="29">
        <v>239</v>
      </c>
      <c r="B310" s="29" t="s">
        <v>1332</v>
      </c>
      <c r="C310" s="29" t="s">
        <v>1331</v>
      </c>
      <c r="D310" s="29" t="s">
        <v>410</v>
      </c>
      <c r="E310" s="29">
        <v>1992</v>
      </c>
      <c r="F310" s="29"/>
      <c r="G310" s="29" t="s">
        <v>113</v>
      </c>
      <c r="H310" s="29" t="s">
        <v>417</v>
      </c>
      <c r="I310" s="29">
        <v>6</v>
      </c>
      <c r="J310" s="29" t="str">
        <f>VLOOKUP(H310,AddInfo!$A:$H,5,FALSE)</f>
        <v>indirect</v>
      </c>
      <c r="K310" s="30"/>
    </row>
    <row r="311" spans="1:11" x14ac:dyDescent="0.25">
      <c r="A311" s="29">
        <v>240</v>
      </c>
      <c r="B311" s="29" t="s">
        <v>1333</v>
      </c>
      <c r="C311" s="29" t="s">
        <v>1331</v>
      </c>
      <c r="D311" s="29" t="s">
        <v>410</v>
      </c>
      <c r="E311" s="29">
        <v>1992</v>
      </c>
      <c r="F311" s="29"/>
      <c r="G311" s="29" t="s">
        <v>113</v>
      </c>
      <c r="H311" s="29" t="s">
        <v>417</v>
      </c>
      <c r="I311" s="29">
        <v>12</v>
      </c>
      <c r="J311" s="29" t="str">
        <f>VLOOKUP(H311,AddInfo!$A:$H,5,FALSE)</f>
        <v>indirect</v>
      </c>
      <c r="K311" s="30"/>
    </row>
    <row r="312" spans="1:11" x14ac:dyDescent="0.25">
      <c r="A312" s="29">
        <v>262</v>
      </c>
      <c r="B312" s="29" t="s">
        <v>195</v>
      </c>
      <c r="C312" s="29" t="s">
        <v>1318</v>
      </c>
      <c r="D312" s="29" t="s">
        <v>190</v>
      </c>
      <c r="E312" s="29">
        <v>2014</v>
      </c>
      <c r="F312" s="29"/>
      <c r="G312" s="29" t="s">
        <v>1270</v>
      </c>
      <c r="H312" s="29" t="s">
        <v>193</v>
      </c>
      <c r="I312" s="29">
        <v>1</v>
      </c>
      <c r="J312" s="29" t="str">
        <f>VLOOKUP(H312,AddInfo!$A:$H,5,FALSE)</f>
        <v>indirect</v>
      </c>
    </row>
    <row r="313" spans="1:11" x14ac:dyDescent="0.25">
      <c r="A313" s="30">
        <v>180</v>
      </c>
      <c r="B313" s="30" t="s">
        <v>529</v>
      </c>
      <c r="C313" s="30" t="s">
        <v>528</v>
      </c>
      <c r="D313" s="30" t="s">
        <v>527</v>
      </c>
      <c r="E313" s="30">
        <v>1996</v>
      </c>
      <c r="F313" s="30"/>
      <c r="G313" s="30" t="s">
        <v>113</v>
      </c>
      <c r="H313" s="30" t="s">
        <v>526</v>
      </c>
      <c r="I313" s="30">
        <v>1</v>
      </c>
      <c r="J313" s="29" t="str">
        <f>VLOOKUP(H313,AddInfo!$A:$H,5,FALSE)</f>
        <v>indirect</v>
      </c>
    </row>
    <row r="314" spans="1:11" s="17" customFormat="1" x14ac:dyDescent="0.25">
      <c r="A314" s="30">
        <v>190</v>
      </c>
      <c r="B314" s="30" t="s">
        <v>1635</v>
      </c>
      <c r="C314" s="30" t="s">
        <v>1636</v>
      </c>
      <c r="D314" s="30" t="s">
        <v>527</v>
      </c>
      <c r="E314" s="30">
        <v>1996</v>
      </c>
      <c r="F314" s="30"/>
      <c r="G314" s="30" t="s">
        <v>113</v>
      </c>
      <c r="H314" s="30" t="s">
        <v>3129</v>
      </c>
      <c r="I314" s="30">
        <v>1</v>
      </c>
      <c r="J314" s="29" t="str">
        <f>VLOOKUP(H314,AddInfo!$A:$H,5,FALSE)</f>
        <v>indirect</v>
      </c>
      <c r="K314" s="29"/>
    </row>
    <row r="315" spans="1:11" s="17" customFormat="1" x14ac:dyDescent="0.25">
      <c r="A315" s="30">
        <v>191</v>
      </c>
      <c r="B315" s="30" t="s">
        <v>1637</v>
      </c>
      <c r="C315" s="30" t="s">
        <v>1636</v>
      </c>
      <c r="D315" s="30" t="s">
        <v>527</v>
      </c>
      <c r="E315" s="30">
        <v>1996</v>
      </c>
      <c r="F315" s="30"/>
      <c r="G315" s="30" t="s">
        <v>113</v>
      </c>
      <c r="H315" s="30" t="s">
        <v>3129</v>
      </c>
      <c r="I315" s="30">
        <v>6</v>
      </c>
      <c r="J315" s="29" t="str">
        <f>VLOOKUP(H315,AddInfo!$A:$H,5,FALSE)</f>
        <v>indirect</v>
      </c>
      <c r="K315" s="29"/>
    </row>
    <row r="316" spans="1:11" s="17" customFormat="1" x14ac:dyDescent="0.25">
      <c r="A316" s="30">
        <v>192</v>
      </c>
      <c r="B316" s="30" t="s">
        <v>1638</v>
      </c>
      <c r="C316" s="30" t="s">
        <v>1636</v>
      </c>
      <c r="D316" s="30" t="s">
        <v>527</v>
      </c>
      <c r="E316" s="30">
        <v>1996</v>
      </c>
      <c r="F316" s="30"/>
      <c r="G316" s="30" t="s">
        <v>113</v>
      </c>
      <c r="H316" s="30" t="s">
        <v>3129</v>
      </c>
      <c r="I316" s="30">
        <v>12</v>
      </c>
      <c r="J316" s="29" t="str">
        <f>VLOOKUP(H316,AddInfo!$A:$H,5,FALSE)</f>
        <v>indirect</v>
      </c>
      <c r="K316" s="29"/>
    </row>
    <row r="317" spans="1:11" s="17" customFormat="1" x14ac:dyDescent="0.25">
      <c r="A317" s="30">
        <v>209</v>
      </c>
      <c r="B317" s="30" t="s">
        <v>1454</v>
      </c>
      <c r="C317" s="30" t="s">
        <v>1455</v>
      </c>
      <c r="D317" s="30" t="s">
        <v>1245</v>
      </c>
      <c r="E317" s="30">
        <v>2016</v>
      </c>
      <c r="F317" s="30"/>
      <c r="G317" s="30" t="s">
        <v>113</v>
      </c>
      <c r="H317" s="30" t="s">
        <v>4965</v>
      </c>
      <c r="I317" s="30">
        <v>1</v>
      </c>
      <c r="J317" s="29" t="str">
        <f>VLOOKUP(H317,AddInfo!$A:$H,5,FALSE)</f>
        <v>indirect</v>
      </c>
      <c r="K317" s="29"/>
    </row>
    <row r="318" spans="1:11" s="17" customFormat="1" x14ac:dyDescent="0.25">
      <c r="A318" s="30">
        <v>210</v>
      </c>
      <c r="B318" s="30" t="s">
        <v>1456</v>
      </c>
      <c r="C318" s="30" t="s">
        <v>1457</v>
      </c>
      <c r="D318" s="30" t="s">
        <v>1245</v>
      </c>
      <c r="E318" s="30">
        <v>2016</v>
      </c>
      <c r="F318" s="30"/>
      <c r="G318" s="30" t="s">
        <v>113</v>
      </c>
      <c r="H318" s="30" t="s">
        <v>4966</v>
      </c>
      <c r="I318" s="30">
        <v>1</v>
      </c>
      <c r="J318" s="29" t="str">
        <f>VLOOKUP(H318,AddInfo!$A:$H,5,FALSE)</f>
        <v>indirect</v>
      </c>
      <c r="K318" s="29"/>
    </row>
    <row r="319" spans="1:11" x14ac:dyDescent="0.25">
      <c r="A319" s="30">
        <v>211</v>
      </c>
      <c r="B319" s="30" t="s">
        <v>1458</v>
      </c>
      <c r="C319" s="30" t="s">
        <v>1457</v>
      </c>
      <c r="D319" s="30" t="s">
        <v>1245</v>
      </c>
      <c r="E319" s="30">
        <v>2016</v>
      </c>
      <c r="F319" s="30"/>
      <c r="G319" s="30" t="s">
        <v>113</v>
      </c>
      <c r="H319" s="30" t="s">
        <v>4966</v>
      </c>
      <c r="I319" s="30">
        <v>6</v>
      </c>
      <c r="J319" s="29" t="str">
        <f>VLOOKUP(H319,AddInfo!$A:$H,5,FALSE)</f>
        <v>indirect</v>
      </c>
    </row>
    <row r="320" spans="1:11" x14ac:dyDescent="0.25">
      <c r="A320" s="30">
        <v>212</v>
      </c>
      <c r="B320" s="30" t="s">
        <v>1459</v>
      </c>
      <c r="C320" s="30" t="s">
        <v>1457</v>
      </c>
      <c r="D320" s="30" t="s">
        <v>1245</v>
      </c>
      <c r="E320" s="30">
        <v>2016</v>
      </c>
      <c r="F320" s="30"/>
      <c r="G320" s="30" t="s">
        <v>113</v>
      </c>
      <c r="H320" s="30" t="s">
        <v>4966</v>
      </c>
      <c r="I320" s="30">
        <v>12</v>
      </c>
      <c r="J320" s="29" t="str">
        <f>VLOOKUP(H320,AddInfo!$A:$H,5,FALSE)</f>
        <v>indirect</v>
      </c>
    </row>
    <row r="321" spans="1:11" x14ac:dyDescent="0.25">
      <c r="A321" s="29">
        <v>108</v>
      </c>
      <c r="B321" s="29" t="s">
        <v>1558</v>
      </c>
      <c r="C321" s="29" t="s">
        <v>1559</v>
      </c>
      <c r="D321" s="29" t="s">
        <v>1256</v>
      </c>
      <c r="E321" s="29">
        <v>2004</v>
      </c>
      <c r="F321" s="29"/>
      <c r="G321" s="29" t="s">
        <v>1328</v>
      </c>
      <c r="H321" s="3" t="s">
        <v>3091</v>
      </c>
      <c r="I321" s="29">
        <v>1</v>
      </c>
      <c r="J321" s="29" t="str">
        <f>VLOOKUP(H321,AddInfo!$A:$H,5,FALSE)</f>
        <v>indirect</v>
      </c>
    </row>
    <row r="322" spans="1:11" x14ac:dyDescent="0.25">
      <c r="A322" s="29">
        <v>109</v>
      </c>
      <c r="B322" s="29" t="s">
        <v>1560</v>
      </c>
      <c r="C322" s="29" t="s">
        <v>1559</v>
      </c>
      <c r="D322" s="29" t="s">
        <v>1256</v>
      </c>
      <c r="E322" s="29">
        <v>2004</v>
      </c>
      <c r="F322" s="29"/>
      <c r="G322" s="29" t="s">
        <v>1328</v>
      </c>
      <c r="H322" s="3" t="s">
        <v>3091</v>
      </c>
      <c r="I322" s="29">
        <v>6</v>
      </c>
      <c r="J322" s="29" t="str">
        <f>VLOOKUP(H322,AddInfo!$A:$H,5,FALSE)</f>
        <v>indirect</v>
      </c>
    </row>
    <row r="323" spans="1:11" x14ac:dyDescent="0.25">
      <c r="A323" s="29">
        <v>110</v>
      </c>
      <c r="B323" s="29" t="s">
        <v>1561</v>
      </c>
      <c r="C323" s="29" t="s">
        <v>1559</v>
      </c>
      <c r="D323" s="29" t="s">
        <v>1256</v>
      </c>
      <c r="E323" s="29">
        <v>2004</v>
      </c>
      <c r="F323" s="29"/>
      <c r="G323" s="29" t="s">
        <v>1328</v>
      </c>
      <c r="H323" s="3" t="s">
        <v>3091</v>
      </c>
      <c r="I323" s="29">
        <v>12</v>
      </c>
      <c r="J323" s="29" t="str">
        <f>VLOOKUP(H323,AddInfo!$A:$H,5,FALSE)</f>
        <v>indirect</v>
      </c>
    </row>
    <row r="324" spans="1:11" s="17" customFormat="1" x14ac:dyDescent="0.25">
      <c r="A324" s="6">
        <v>82</v>
      </c>
      <c r="B324" s="6" t="s">
        <v>1729</v>
      </c>
      <c r="C324" s="6" t="s">
        <v>1730</v>
      </c>
      <c r="D324" s="6" t="s">
        <v>1262</v>
      </c>
      <c r="E324" s="6">
        <v>1994</v>
      </c>
      <c r="F324" s="6"/>
      <c r="G324" s="6" t="s">
        <v>1328</v>
      </c>
      <c r="H324" s="3" t="s">
        <v>3081</v>
      </c>
      <c r="I324" s="6">
        <v>1</v>
      </c>
      <c r="J324" s="29" t="str">
        <f>VLOOKUP(H324,AddInfo!$A:$H,5,FALSE)</f>
        <v>indirect</v>
      </c>
    </row>
    <row r="325" spans="1:11" s="17" customFormat="1" x14ac:dyDescent="0.25">
      <c r="A325" s="29">
        <v>83</v>
      </c>
      <c r="B325" s="29" t="s">
        <v>1731</v>
      </c>
      <c r="C325" s="29" t="s">
        <v>1730</v>
      </c>
      <c r="D325" s="29" t="s">
        <v>1262</v>
      </c>
      <c r="E325" s="29">
        <v>1994</v>
      </c>
      <c r="F325" s="29"/>
      <c r="G325" s="29" t="s">
        <v>1328</v>
      </c>
      <c r="H325" s="3" t="s">
        <v>3081</v>
      </c>
      <c r="I325" s="29">
        <v>6</v>
      </c>
      <c r="J325" s="29" t="str">
        <f>VLOOKUP(H325,AddInfo!$A:$H,5,FALSE)</f>
        <v>indirect</v>
      </c>
    </row>
    <row r="326" spans="1:11" x14ac:dyDescent="0.25">
      <c r="A326" s="29">
        <v>84</v>
      </c>
      <c r="B326" s="29" t="s">
        <v>1732</v>
      </c>
      <c r="C326" s="29" t="s">
        <v>1730</v>
      </c>
      <c r="D326" s="29" t="s">
        <v>1262</v>
      </c>
      <c r="E326" s="29">
        <v>1994</v>
      </c>
      <c r="F326" s="29"/>
      <c r="G326" s="29" t="s">
        <v>1328</v>
      </c>
      <c r="H326" s="3" t="s">
        <v>3081</v>
      </c>
      <c r="I326" s="29">
        <v>12</v>
      </c>
      <c r="J326" s="29" t="str">
        <f>VLOOKUP(H326,AddInfo!$A:$H,5,FALSE)</f>
        <v>indirect</v>
      </c>
    </row>
    <row r="327" spans="1:11" x14ac:dyDescent="0.25">
      <c r="A327" s="5">
        <v>174</v>
      </c>
      <c r="B327" s="5" t="s">
        <v>1389</v>
      </c>
      <c r="C327" s="5" t="s">
        <v>1390</v>
      </c>
      <c r="D327" s="5" t="s">
        <v>1386</v>
      </c>
      <c r="E327" s="5" t="s">
        <v>1386</v>
      </c>
      <c r="G327" s="5" t="s">
        <v>113</v>
      </c>
      <c r="H327" s="10" t="s">
        <v>3107</v>
      </c>
      <c r="I327" s="29">
        <v>1</v>
      </c>
      <c r="J327" s="29" t="str">
        <f>VLOOKUP(H327,AddInfo!$A:$H,5,FALSE)</f>
        <v>indirect</v>
      </c>
      <c r="K327" s="5" t="s">
        <v>5150</v>
      </c>
    </row>
    <row r="328" spans="1:11" x14ac:dyDescent="0.25">
      <c r="A328" s="6">
        <v>175</v>
      </c>
      <c r="B328" s="6" t="s">
        <v>1391</v>
      </c>
      <c r="C328" s="6" t="s">
        <v>1390</v>
      </c>
      <c r="D328" s="6" t="s">
        <v>1386</v>
      </c>
      <c r="E328" s="6" t="s">
        <v>1386</v>
      </c>
      <c r="F328" s="6"/>
      <c r="G328" s="6" t="s">
        <v>113</v>
      </c>
      <c r="H328" s="10" t="s">
        <v>3107</v>
      </c>
      <c r="I328" s="6">
        <v>6</v>
      </c>
      <c r="J328" s="29" t="str">
        <f>VLOOKUP(H328,AddInfo!$A:$H,5,FALSE)</f>
        <v>indirect</v>
      </c>
      <c r="K328" s="5" t="s">
        <v>5150</v>
      </c>
    </row>
    <row r="329" spans="1:11" x14ac:dyDescent="0.25">
      <c r="A329" s="5">
        <v>176</v>
      </c>
      <c r="B329" s="5" t="s">
        <v>1392</v>
      </c>
      <c r="C329" s="5" t="s">
        <v>1390</v>
      </c>
      <c r="D329" s="5" t="s">
        <v>1386</v>
      </c>
      <c r="E329" s="5" t="s">
        <v>1386</v>
      </c>
      <c r="G329" s="5" t="s">
        <v>113</v>
      </c>
      <c r="H329" s="10" t="s">
        <v>3107</v>
      </c>
      <c r="I329" s="6">
        <v>12</v>
      </c>
      <c r="J329" s="29" t="str">
        <f>VLOOKUP(H329,AddInfo!$A:$H,5,FALSE)</f>
        <v>indirect</v>
      </c>
      <c r="K329" s="5" t="s">
        <v>5150</v>
      </c>
    </row>
    <row r="330" spans="1:11" x14ac:dyDescent="0.25">
      <c r="A330" s="6">
        <v>168</v>
      </c>
      <c r="B330" s="6" t="s">
        <v>1384</v>
      </c>
      <c r="C330" s="6" t="s">
        <v>1385</v>
      </c>
      <c r="D330" s="6" t="s">
        <v>1386</v>
      </c>
      <c r="E330" s="6" t="s">
        <v>1386</v>
      </c>
      <c r="F330" s="6"/>
      <c r="G330" s="6" t="s">
        <v>113</v>
      </c>
      <c r="H330" s="10" t="s">
        <v>3108</v>
      </c>
      <c r="I330" s="6">
        <v>1</v>
      </c>
      <c r="J330" s="29" t="str">
        <f>VLOOKUP(H330,AddInfo!$A:$H,5,FALSE)</f>
        <v>indirect</v>
      </c>
      <c r="K330" s="5" t="s">
        <v>5150</v>
      </c>
    </row>
    <row r="331" spans="1:11" x14ac:dyDescent="0.25">
      <c r="A331" s="6">
        <v>169</v>
      </c>
      <c r="B331" s="6" t="s">
        <v>1387</v>
      </c>
      <c r="C331" s="6" t="s">
        <v>1385</v>
      </c>
      <c r="D331" s="6" t="s">
        <v>1386</v>
      </c>
      <c r="E331" s="6" t="s">
        <v>1386</v>
      </c>
      <c r="F331" s="6"/>
      <c r="G331" s="6" t="s">
        <v>113</v>
      </c>
      <c r="H331" s="10" t="s">
        <v>3108</v>
      </c>
      <c r="I331" s="6">
        <v>6</v>
      </c>
      <c r="J331" s="29" t="str">
        <f>VLOOKUP(H331,AddInfo!$A:$H,5,FALSE)</f>
        <v>indirect</v>
      </c>
      <c r="K331" s="5" t="s">
        <v>5150</v>
      </c>
    </row>
    <row r="332" spans="1:11" x14ac:dyDescent="0.25">
      <c r="A332" s="29">
        <v>170</v>
      </c>
      <c r="B332" s="29" t="s">
        <v>1388</v>
      </c>
      <c r="C332" s="29" t="s">
        <v>1385</v>
      </c>
      <c r="D332" s="29" t="s">
        <v>1386</v>
      </c>
      <c r="E332" s="29" t="s">
        <v>1386</v>
      </c>
      <c r="F332" s="29"/>
      <c r="G332" s="29" t="s">
        <v>113</v>
      </c>
      <c r="H332" s="10" t="s">
        <v>3108</v>
      </c>
      <c r="I332" s="29">
        <v>12</v>
      </c>
      <c r="J332" s="29" t="str">
        <f>VLOOKUP(H332,AddInfo!$A:$H,5,FALSE)</f>
        <v>indirect</v>
      </c>
      <c r="K332" s="5" t="s">
        <v>5150</v>
      </c>
    </row>
    <row r="333" spans="1:11" x14ac:dyDescent="0.25">
      <c r="A333" s="6">
        <v>151</v>
      </c>
      <c r="B333" s="6" t="s">
        <v>836</v>
      </c>
      <c r="C333" s="6" t="s">
        <v>1374</v>
      </c>
      <c r="D333" s="6" t="s">
        <v>973</v>
      </c>
      <c r="E333" s="6">
        <v>2005</v>
      </c>
      <c r="F333" s="6"/>
      <c r="G333" s="6" t="s">
        <v>863</v>
      </c>
      <c r="H333" s="10" t="s">
        <v>834</v>
      </c>
      <c r="I333" s="6">
        <v>12</v>
      </c>
      <c r="J333" s="29" t="str">
        <f>VLOOKUP(H333,AddInfo!$A:$H,5,FALSE)</f>
        <v>indirect</v>
      </c>
    </row>
    <row r="334" spans="1:11" x14ac:dyDescent="0.25">
      <c r="A334" s="6">
        <v>152</v>
      </c>
      <c r="B334" s="6" t="s">
        <v>845</v>
      </c>
      <c r="C334" s="6" t="s">
        <v>1375</v>
      </c>
      <c r="D334" s="6" t="s">
        <v>973</v>
      </c>
      <c r="E334" s="6">
        <v>2005</v>
      </c>
      <c r="F334" s="6"/>
      <c r="G334" s="6" t="s">
        <v>863</v>
      </c>
      <c r="H334" s="10" t="s">
        <v>844</v>
      </c>
      <c r="I334" s="6">
        <v>12</v>
      </c>
      <c r="J334" s="29" t="str">
        <f>VLOOKUP(H334,AddInfo!$A:$H,5,FALSE)</f>
        <v>indirect</v>
      </c>
    </row>
    <row r="335" spans="1:11" x14ac:dyDescent="0.25">
      <c r="A335" s="5">
        <v>86</v>
      </c>
      <c r="B335" s="5" t="s">
        <v>1751</v>
      </c>
      <c r="C335" s="5" t="s">
        <v>1752</v>
      </c>
      <c r="D335" s="5" t="s">
        <v>1750</v>
      </c>
      <c r="E335" s="5">
        <v>1979</v>
      </c>
      <c r="G335" s="5" t="s">
        <v>1328</v>
      </c>
      <c r="H335" s="3" t="s">
        <v>706</v>
      </c>
      <c r="I335" s="6">
        <v>1</v>
      </c>
      <c r="J335" s="29" t="str">
        <f>VLOOKUP(H335,AddInfo!$A:$H,5,FALSE)</f>
        <v>indirect</v>
      </c>
      <c r="K335" s="5" t="s">
        <v>5152</v>
      </c>
    </row>
    <row r="336" spans="1:11" s="17" customFormat="1" x14ac:dyDescent="0.25">
      <c r="A336" s="6">
        <v>87</v>
      </c>
      <c r="B336" s="6" t="s">
        <v>1753</v>
      </c>
      <c r="C336" s="6" t="s">
        <v>1752</v>
      </c>
      <c r="D336" s="6" t="s">
        <v>1750</v>
      </c>
      <c r="E336" s="6">
        <v>1979</v>
      </c>
      <c r="F336" s="6"/>
      <c r="G336" s="6" t="s">
        <v>1328</v>
      </c>
      <c r="H336" s="3" t="s">
        <v>706</v>
      </c>
      <c r="I336" s="6">
        <v>6</v>
      </c>
      <c r="J336" s="29" t="str">
        <f>VLOOKUP(H336,AddInfo!$A:$H,5,FALSE)</f>
        <v>indirect</v>
      </c>
      <c r="K336" s="29" t="s">
        <v>5152</v>
      </c>
    </row>
    <row r="337" spans="1:11" s="17" customFormat="1" x14ac:dyDescent="0.25">
      <c r="A337" s="29">
        <v>88</v>
      </c>
      <c r="B337" s="29" t="s">
        <v>1754</v>
      </c>
      <c r="C337" s="29" t="s">
        <v>1752</v>
      </c>
      <c r="D337" s="29" t="s">
        <v>1750</v>
      </c>
      <c r="E337" s="29">
        <v>1979</v>
      </c>
      <c r="F337" s="29"/>
      <c r="G337" s="29" t="s">
        <v>1328</v>
      </c>
      <c r="H337" s="3" t="s">
        <v>706</v>
      </c>
      <c r="I337" s="29">
        <v>12</v>
      </c>
      <c r="J337" s="29" t="str">
        <f>VLOOKUP(H337,AddInfo!$A:$H,5,FALSE)</f>
        <v>indirect</v>
      </c>
      <c r="K337" s="29" t="s">
        <v>5152</v>
      </c>
    </row>
    <row r="338" spans="1:11" x14ac:dyDescent="0.25">
      <c r="A338" s="6">
        <v>85</v>
      </c>
      <c r="B338" s="6" t="s">
        <v>708</v>
      </c>
      <c r="C338" s="6" t="s">
        <v>1749</v>
      </c>
      <c r="D338" s="6" t="s">
        <v>1750</v>
      </c>
      <c r="E338" s="6">
        <v>1979</v>
      </c>
      <c r="F338" s="6"/>
      <c r="G338" s="6" t="s">
        <v>1328</v>
      </c>
      <c r="H338" s="3" t="s">
        <v>5151</v>
      </c>
      <c r="I338" s="29">
        <v>1</v>
      </c>
      <c r="J338" s="29" t="str">
        <f>VLOOKUP(H338,AddInfo!$A:$H,5,FALSE)</f>
        <v>indirect</v>
      </c>
      <c r="K338" s="5" t="s">
        <v>5153</v>
      </c>
    </row>
    <row r="339" spans="1:11" x14ac:dyDescent="0.25">
      <c r="A339" s="6">
        <v>317</v>
      </c>
      <c r="B339" s="6" t="s">
        <v>445</v>
      </c>
      <c r="C339" s="6" t="s">
        <v>1336</v>
      </c>
      <c r="D339" s="6" t="s">
        <v>455</v>
      </c>
      <c r="E339" s="6">
        <v>2004</v>
      </c>
      <c r="F339" s="6"/>
      <c r="G339" s="6" t="s">
        <v>1270</v>
      </c>
      <c r="H339" s="6" t="s">
        <v>443</v>
      </c>
      <c r="I339" s="6">
        <v>1</v>
      </c>
      <c r="J339" s="29" t="str">
        <f>VLOOKUP(H339,AddInfo!$A:$H,5,FALSE)</f>
        <v>indirect</v>
      </c>
    </row>
    <row r="340" spans="1:11" x14ac:dyDescent="0.25">
      <c r="A340" s="6">
        <v>312</v>
      </c>
      <c r="B340" s="6" t="s">
        <v>457</v>
      </c>
      <c r="C340" s="6" t="s">
        <v>456</v>
      </c>
      <c r="D340" s="6" t="s">
        <v>455</v>
      </c>
      <c r="E340" s="6">
        <v>2004</v>
      </c>
      <c r="F340" s="6"/>
      <c r="G340" s="6" t="s">
        <v>1270</v>
      </c>
      <c r="H340" s="6" t="s">
        <v>454</v>
      </c>
      <c r="I340" s="6">
        <v>1</v>
      </c>
      <c r="J340" s="29" t="str">
        <f>VLOOKUP(H340,AddInfo!$A:$H,5,FALSE)</f>
        <v>indirect</v>
      </c>
    </row>
    <row r="341" spans="1:11" x14ac:dyDescent="0.25">
      <c r="A341" s="6">
        <v>313</v>
      </c>
      <c r="B341" s="6" t="s">
        <v>460</v>
      </c>
      <c r="C341" s="6" t="s">
        <v>1334</v>
      </c>
      <c r="D341" s="6" t="s">
        <v>455</v>
      </c>
      <c r="E341" s="6">
        <v>2004</v>
      </c>
      <c r="F341" s="6"/>
      <c r="G341" s="6" t="s">
        <v>1270</v>
      </c>
      <c r="H341" s="29" t="s">
        <v>458</v>
      </c>
      <c r="I341" s="6">
        <v>1</v>
      </c>
      <c r="J341" s="29" t="str">
        <f>VLOOKUP(H341,AddInfo!$A:$H,5,FALSE)</f>
        <v>indirect</v>
      </c>
    </row>
    <row r="342" spans="1:11" x14ac:dyDescent="0.25">
      <c r="A342" s="29">
        <v>314</v>
      </c>
      <c r="B342" s="29" t="s">
        <v>463</v>
      </c>
      <c r="C342" s="29" t="s">
        <v>1335</v>
      </c>
      <c r="D342" s="29" t="s">
        <v>455</v>
      </c>
      <c r="E342" s="29">
        <v>2004</v>
      </c>
      <c r="F342" s="29"/>
      <c r="G342" s="29" t="s">
        <v>1270</v>
      </c>
      <c r="H342" s="29" t="s">
        <v>461</v>
      </c>
      <c r="I342" s="29">
        <v>1</v>
      </c>
      <c r="J342" s="29" t="str">
        <f>VLOOKUP(H342,AddInfo!$A:$H,5,FALSE)</f>
        <v>indirect</v>
      </c>
    </row>
    <row r="343" spans="1:11" x14ac:dyDescent="0.25">
      <c r="A343" s="29">
        <v>316</v>
      </c>
      <c r="B343" s="29" t="s">
        <v>448</v>
      </c>
      <c r="C343" s="29" t="s">
        <v>447</v>
      </c>
      <c r="D343" s="29" t="s">
        <v>455</v>
      </c>
      <c r="E343" s="29">
        <v>2004</v>
      </c>
      <c r="F343" s="29"/>
      <c r="G343" s="29" t="s">
        <v>1270</v>
      </c>
      <c r="H343" s="29" t="s">
        <v>446</v>
      </c>
      <c r="I343" s="29">
        <v>1</v>
      </c>
      <c r="J343" s="29" t="str">
        <f>VLOOKUP(H343,AddInfo!$A:$H,5,FALSE)</f>
        <v>indirect</v>
      </c>
      <c r="K343" s="29"/>
    </row>
    <row r="344" spans="1:11" x14ac:dyDescent="0.25">
      <c r="A344" s="29">
        <v>315</v>
      </c>
      <c r="B344" s="29" t="s">
        <v>451</v>
      </c>
      <c r="C344" s="29" t="s">
        <v>450</v>
      </c>
      <c r="D344" s="29" t="s">
        <v>455</v>
      </c>
      <c r="E344" s="29">
        <v>2004</v>
      </c>
      <c r="F344" s="29"/>
      <c r="G344" s="29" t="s">
        <v>1270</v>
      </c>
      <c r="H344" s="29" t="s">
        <v>449</v>
      </c>
      <c r="I344" s="29">
        <v>1</v>
      </c>
      <c r="J344" s="29" t="str">
        <f>VLOOKUP(H344,AddInfo!$A:$H,5,FALSE)</f>
        <v>indirect</v>
      </c>
      <c r="K344" s="29"/>
    </row>
    <row r="345" spans="1:11" x14ac:dyDescent="0.25">
      <c r="A345" s="29">
        <v>115</v>
      </c>
      <c r="B345" s="29" t="s">
        <v>1794</v>
      </c>
      <c r="C345" s="29" t="s">
        <v>1795</v>
      </c>
      <c r="D345" s="29" t="s">
        <v>1233</v>
      </c>
      <c r="E345" s="29">
        <v>2007</v>
      </c>
      <c r="F345" s="29"/>
      <c r="G345" s="29" t="s">
        <v>1328</v>
      </c>
      <c r="H345" s="3" t="s">
        <v>3093</v>
      </c>
      <c r="I345" s="29">
        <v>1</v>
      </c>
      <c r="J345" s="29" t="str">
        <f>VLOOKUP(H345,AddInfo!$A:$H,5,FALSE)</f>
        <v>indirect</v>
      </c>
    </row>
    <row r="346" spans="1:11" s="17" customFormat="1" x14ac:dyDescent="0.25">
      <c r="A346" s="29">
        <v>116</v>
      </c>
      <c r="B346" s="29" t="s">
        <v>1796</v>
      </c>
      <c r="C346" s="29" t="s">
        <v>1795</v>
      </c>
      <c r="D346" s="29" t="s">
        <v>1233</v>
      </c>
      <c r="E346" s="29">
        <v>2007</v>
      </c>
      <c r="F346" s="29"/>
      <c r="G346" s="29" t="s">
        <v>1328</v>
      </c>
      <c r="H346" s="26" t="s">
        <v>3093</v>
      </c>
      <c r="I346" s="29">
        <v>6</v>
      </c>
      <c r="J346" s="29" t="str">
        <f>VLOOKUP(H346,AddInfo!$A:$H,5,FALSE)</f>
        <v>indirect</v>
      </c>
      <c r="K346" s="29"/>
    </row>
    <row r="347" spans="1:11" s="17" customFormat="1" x14ac:dyDescent="0.25">
      <c r="A347" s="29">
        <v>117</v>
      </c>
      <c r="B347" s="29" t="s">
        <v>1797</v>
      </c>
      <c r="C347" s="29" t="s">
        <v>1795</v>
      </c>
      <c r="D347" s="29" t="s">
        <v>1233</v>
      </c>
      <c r="E347" s="29">
        <v>2007</v>
      </c>
      <c r="F347" s="29"/>
      <c r="G347" s="29" t="s">
        <v>1328</v>
      </c>
      <c r="H347" s="3" t="s">
        <v>3093</v>
      </c>
      <c r="I347" s="29">
        <v>12</v>
      </c>
      <c r="J347" s="29" t="str">
        <f>VLOOKUP(H347,AddInfo!$A:$H,5,FALSE)</f>
        <v>indirect</v>
      </c>
      <c r="K347" s="29"/>
    </row>
    <row r="348" spans="1:11" s="17" customFormat="1" x14ac:dyDescent="0.25">
      <c r="A348" s="29">
        <v>100</v>
      </c>
      <c r="B348" s="29" t="s">
        <v>1760</v>
      </c>
      <c r="C348" s="29" t="s">
        <v>1761</v>
      </c>
      <c r="D348" s="29" t="s">
        <v>676</v>
      </c>
      <c r="E348" s="29">
        <v>2011</v>
      </c>
      <c r="F348" s="29"/>
      <c r="G348" s="29" t="s">
        <v>1328</v>
      </c>
      <c r="H348" s="3" t="s">
        <v>3094</v>
      </c>
      <c r="I348" s="29">
        <v>1</v>
      </c>
      <c r="J348" s="29" t="str">
        <f>VLOOKUP(H348,AddInfo!$A:$H,5,FALSE)</f>
        <v>indirect</v>
      </c>
      <c r="K348" s="29"/>
    </row>
    <row r="349" spans="1:11" x14ac:dyDescent="0.25">
      <c r="A349" s="29">
        <v>101</v>
      </c>
      <c r="B349" s="29" t="s">
        <v>1762</v>
      </c>
      <c r="C349" s="29" t="s">
        <v>1761</v>
      </c>
      <c r="D349" s="29" t="s">
        <v>676</v>
      </c>
      <c r="E349" s="29">
        <v>2011</v>
      </c>
      <c r="F349" s="29"/>
      <c r="G349" s="29" t="s">
        <v>1328</v>
      </c>
      <c r="H349" s="26" t="s">
        <v>3094</v>
      </c>
      <c r="I349" s="29">
        <v>6</v>
      </c>
      <c r="J349" s="29" t="str">
        <f>VLOOKUP(H349,AddInfo!$A:$H,5,FALSE)</f>
        <v>indirect</v>
      </c>
    </row>
    <row r="350" spans="1:11" x14ac:dyDescent="0.25">
      <c r="A350" s="29">
        <v>102</v>
      </c>
      <c r="B350" s="29" t="s">
        <v>1763</v>
      </c>
      <c r="C350" s="29" t="s">
        <v>1761</v>
      </c>
      <c r="D350" s="29" t="s">
        <v>676</v>
      </c>
      <c r="E350" s="29">
        <v>2011</v>
      </c>
      <c r="F350" s="29"/>
      <c r="G350" s="29" t="s">
        <v>1328</v>
      </c>
      <c r="H350" s="3" t="s">
        <v>3094</v>
      </c>
      <c r="I350" s="29">
        <v>12</v>
      </c>
      <c r="J350" s="29" t="str">
        <f>VLOOKUP(H350,AddInfo!$A:$H,5,FALSE)</f>
        <v>indirect</v>
      </c>
    </row>
    <row r="351" spans="1:11" x14ac:dyDescent="0.25">
      <c r="A351" s="29">
        <v>75</v>
      </c>
      <c r="B351" s="29" t="s">
        <v>1472</v>
      </c>
      <c r="C351" s="29" t="s">
        <v>1473</v>
      </c>
      <c r="D351" s="29" t="s">
        <v>178</v>
      </c>
      <c r="E351" s="29">
        <v>1983</v>
      </c>
      <c r="F351" s="29"/>
      <c r="G351" s="29" t="s">
        <v>1328</v>
      </c>
      <c r="H351" s="3" t="s">
        <v>3082</v>
      </c>
      <c r="I351" s="29">
        <v>1</v>
      </c>
      <c r="J351" s="29" t="str">
        <f>VLOOKUP(H351,AddInfo!$A:$H,5,FALSE)</f>
        <v>indirect</v>
      </c>
      <c r="K351" s="30"/>
    </row>
    <row r="352" spans="1:11" x14ac:dyDescent="0.25">
      <c r="A352" s="29">
        <v>76</v>
      </c>
      <c r="B352" s="29" t="s">
        <v>1474</v>
      </c>
      <c r="C352" s="29" t="s">
        <v>1473</v>
      </c>
      <c r="D352" s="29" t="s">
        <v>178</v>
      </c>
      <c r="E352" s="29">
        <v>1983</v>
      </c>
      <c r="F352" s="29"/>
      <c r="G352" s="29" t="s">
        <v>1328</v>
      </c>
      <c r="H352" s="26" t="s">
        <v>3082</v>
      </c>
      <c r="I352" s="29">
        <v>6</v>
      </c>
      <c r="J352" s="29" t="str">
        <f>VLOOKUP(H352,AddInfo!$A:$H,5,FALSE)</f>
        <v>indirect</v>
      </c>
      <c r="K352" s="30"/>
    </row>
    <row r="353" spans="1:11" x14ac:dyDescent="0.25">
      <c r="A353" s="29">
        <v>77</v>
      </c>
      <c r="B353" s="29" t="s">
        <v>1475</v>
      </c>
      <c r="C353" s="29" t="s">
        <v>1473</v>
      </c>
      <c r="D353" s="29" t="s">
        <v>178</v>
      </c>
      <c r="E353" s="29">
        <v>1983</v>
      </c>
      <c r="F353" s="29"/>
      <c r="G353" s="29" t="s">
        <v>1328</v>
      </c>
      <c r="H353" s="3" t="s">
        <v>3082</v>
      </c>
      <c r="I353" s="29">
        <v>12</v>
      </c>
      <c r="J353" s="29" t="str">
        <f>VLOOKUP(H353,AddInfo!$A:$H,5,FALSE)</f>
        <v>indirect</v>
      </c>
    </row>
    <row r="354" spans="1:11" x14ac:dyDescent="0.25">
      <c r="A354" s="29">
        <v>280</v>
      </c>
      <c r="B354" s="29" t="s">
        <v>19</v>
      </c>
      <c r="C354" s="29" t="s">
        <v>1271</v>
      </c>
      <c r="D354" s="29" t="s">
        <v>12</v>
      </c>
      <c r="E354" s="29">
        <v>1998</v>
      </c>
      <c r="F354" s="29"/>
      <c r="G354" s="29" t="s">
        <v>1270</v>
      </c>
      <c r="H354" s="29" t="s">
        <v>17</v>
      </c>
      <c r="I354" s="29">
        <v>12</v>
      </c>
      <c r="J354" s="29" t="str">
        <f>VLOOKUP(H354,AddInfo!$A:$H,5,FALSE)</f>
        <v>indirect</v>
      </c>
    </row>
    <row r="355" spans="1:11" x14ac:dyDescent="0.25">
      <c r="A355" s="15">
        <v>217</v>
      </c>
      <c r="B355" s="15" t="s">
        <v>244</v>
      </c>
      <c r="C355" s="15" t="s">
        <v>1503</v>
      </c>
      <c r="D355" s="15" t="s">
        <v>1252</v>
      </c>
      <c r="E355" s="15">
        <v>2008</v>
      </c>
      <c r="F355" s="15"/>
      <c r="G355" s="15" t="s">
        <v>113</v>
      </c>
      <c r="H355" s="15" t="s">
        <v>3138</v>
      </c>
      <c r="I355" s="15">
        <v>1</v>
      </c>
      <c r="J355" s="29" t="str">
        <f>VLOOKUP(H355,AddInfo!$A:$H,5,FALSE)</f>
        <v>indirect</v>
      </c>
      <c r="K355" s="15"/>
    </row>
    <row r="356" spans="1:11" x14ac:dyDescent="0.25">
      <c r="A356" s="30">
        <v>124</v>
      </c>
      <c r="B356" s="30" t="s">
        <v>1722</v>
      </c>
      <c r="C356" s="30" t="s">
        <v>1723</v>
      </c>
      <c r="D356" s="30" t="s">
        <v>623</v>
      </c>
      <c r="E356" s="30">
        <v>1996</v>
      </c>
      <c r="F356" s="30"/>
      <c r="G356" s="30" t="s">
        <v>1328</v>
      </c>
      <c r="H356" s="30" t="s">
        <v>4971</v>
      </c>
      <c r="I356" s="30">
        <v>1</v>
      </c>
      <c r="J356" s="29" t="str">
        <f>VLOOKUP(H356,AddInfo!$A:$H,5,FALSE)</f>
        <v>indirect</v>
      </c>
    </row>
    <row r="357" spans="1:11" x14ac:dyDescent="0.25">
      <c r="A357" s="15">
        <v>125</v>
      </c>
      <c r="B357" s="15" t="s">
        <v>1724</v>
      </c>
      <c r="C357" s="15" t="s">
        <v>1723</v>
      </c>
      <c r="D357" s="15" t="s">
        <v>623</v>
      </c>
      <c r="E357" s="15">
        <v>1996</v>
      </c>
      <c r="F357" s="15"/>
      <c r="G357" s="15" t="s">
        <v>1328</v>
      </c>
      <c r="H357" s="30" t="s">
        <v>4971</v>
      </c>
      <c r="I357" s="15">
        <v>6</v>
      </c>
      <c r="J357" s="29" t="str">
        <f>VLOOKUP(H357,AddInfo!$A:$H,5,FALSE)</f>
        <v>indirect</v>
      </c>
    </row>
    <row r="358" spans="1:11" x14ac:dyDescent="0.25">
      <c r="A358" s="15">
        <v>126</v>
      </c>
      <c r="B358" s="15" t="s">
        <v>1725</v>
      </c>
      <c r="C358" s="15" t="s">
        <v>1723</v>
      </c>
      <c r="D358" s="15" t="s">
        <v>623</v>
      </c>
      <c r="E358" s="15">
        <v>1996</v>
      </c>
      <c r="F358" s="15"/>
      <c r="G358" s="15" t="s">
        <v>1328</v>
      </c>
      <c r="H358" s="30" t="s">
        <v>4971</v>
      </c>
      <c r="I358" s="15">
        <v>12</v>
      </c>
      <c r="J358" s="29" t="str">
        <f>VLOOKUP(H358,AddInfo!$A:$H,5,FALSE)</f>
        <v>indirect</v>
      </c>
    </row>
    <row r="359" spans="1:11" x14ac:dyDescent="0.25">
      <c r="A359" s="30">
        <v>319</v>
      </c>
      <c r="B359" s="30" t="s">
        <v>1616</v>
      </c>
      <c r="C359" s="30" t="s">
        <v>1617</v>
      </c>
      <c r="D359" s="30" t="s">
        <v>1258</v>
      </c>
      <c r="E359" s="30">
        <v>2006</v>
      </c>
      <c r="F359" s="30"/>
      <c r="G359" s="30" t="s">
        <v>1270</v>
      </c>
      <c r="H359" s="30" t="s">
        <v>3166</v>
      </c>
      <c r="I359" s="30">
        <v>12</v>
      </c>
      <c r="J359" s="29" t="str">
        <f>VLOOKUP(H359,AddInfo!$A:$H,5,FALSE)</f>
        <v>indirect</v>
      </c>
    </row>
    <row r="360" spans="1:11" x14ac:dyDescent="0.25">
      <c r="A360" s="30">
        <v>194</v>
      </c>
      <c r="B360" s="30" t="s">
        <v>1784</v>
      </c>
      <c r="C360" s="30" t="s">
        <v>1785</v>
      </c>
      <c r="D360" s="30" t="s">
        <v>714</v>
      </c>
      <c r="E360" s="30">
        <v>2013</v>
      </c>
      <c r="F360" s="30"/>
      <c r="G360" s="30" t="s">
        <v>113</v>
      </c>
      <c r="H360" s="30" t="s">
        <v>3140</v>
      </c>
      <c r="I360" s="30">
        <v>1</v>
      </c>
      <c r="J360" s="29" t="str">
        <f>VLOOKUP(H360,AddInfo!$A:$H,5,FALSE)</f>
        <v>indirect</v>
      </c>
    </row>
    <row r="361" spans="1:11" x14ac:dyDescent="0.25">
      <c r="A361" s="30">
        <v>195</v>
      </c>
      <c r="B361" s="30" t="s">
        <v>1786</v>
      </c>
      <c r="C361" s="30" t="s">
        <v>3141</v>
      </c>
      <c r="D361" s="30" t="s">
        <v>714</v>
      </c>
      <c r="E361" s="30">
        <v>2013</v>
      </c>
      <c r="F361" s="30"/>
      <c r="G361" s="30" t="s">
        <v>113</v>
      </c>
      <c r="H361" s="30" t="s">
        <v>3167</v>
      </c>
      <c r="I361" s="30">
        <v>1</v>
      </c>
      <c r="J361" s="29" t="str">
        <f>VLOOKUP(H361,AddInfo!$A:$H,5,FALSE)</f>
        <v>indirect</v>
      </c>
    </row>
    <row r="362" spans="1:11" x14ac:dyDescent="0.25">
      <c r="A362" s="30">
        <v>196</v>
      </c>
      <c r="B362" s="30" t="s">
        <v>1787</v>
      </c>
      <c r="C362" s="30" t="s">
        <v>3141</v>
      </c>
      <c r="D362" s="30" t="s">
        <v>714</v>
      </c>
      <c r="E362" s="30">
        <v>2013</v>
      </c>
      <c r="F362" s="30"/>
      <c r="G362" s="30" t="s">
        <v>113</v>
      </c>
      <c r="H362" s="30" t="s">
        <v>3167</v>
      </c>
      <c r="I362" s="30">
        <v>6</v>
      </c>
      <c r="J362" s="29" t="str">
        <f>VLOOKUP(H362,AddInfo!$A:$H,5,FALSE)</f>
        <v>indirect</v>
      </c>
    </row>
    <row r="363" spans="1:11" x14ac:dyDescent="0.25">
      <c r="A363" s="30">
        <v>197</v>
      </c>
      <c r="B363" s="30" t="s">
        <v>1788</v>
      </c>
      <c r="C363" s="30" t="s">
        <v>3141</v>
      </c>
      <c r="D363" s="30" t="s">
        <v>714</v>
      </c>
      <c r="E363" s="30">
        <v>2013</v>
      </c>
      <c r="F363" s="30"/>
      <c r="G363" s="30" t="s">
        <v>113</v>
      </c>
      <c r="H363" s="30" t="s">
        <v>3167</v>
      </c>
      <c r="I363" s="30">
        <v>12</v>
      </c>
      <c r="J363" s="29" t="str">
        <f>VLOOKUP(H363,AddInfo!$A:$H,5,FALSE)</f>
        <v>indirect</v>
      </c>
    </row>
    <row r="364" spans="1:11" x14ac:dyDescent="0.25">
      <c r="A364" s="5">
        <v>136</v>
      </c>
      <c r="B364" s="5" t="s">
        <v>900</v>
      </c>
      <c r="C364" s="5" t="s">
        <v>1383</v>
      </c>
      <c r="D364" s="5" t="s">
        <v>898</v>
      </c>
      <c r="E364" s="5">
        <v>2008</v>
      </c>
      <c r="G364" s="5" t="s">
        <v>863</v>
      </c>
      <c r="H364" s="9" t="s">
        <v>897</v>
      </c>
      <c r="I364" s="6">
        <v>12</v>
      </c>
      <c r="J364" s="29" t="str">
        <f>VLOOKUP(H364,AddInfo!$A:$H,5,FALSE)</f>
        <v>indirect</v>
      </c>
    </row>
    <row r="365" spans="1:11" x14ac:dyDescent="0.25">
      <c r="A365" s="5">
        <v>278</v>
      </c>
      <c r="B365" s="5" t="s">
        <v>38</v>
      </c>
      <c r="C365" s="5" t="s">
        <v>1394</v>
      </c>
      <c r="D365" s="5" t="s">
        <v>12</v>
      </c>
      <c r="E365" s="5">
        <v>1998</v>
      </c>
      <c r="G365" s="5" t="s">
        <v>1270</v>
      </c>
      <c r="H365" s="11" t="s">
        <v>36</v>
      </c>
      <c r="I365" s="6">
        <v>12</v>
      </c>
      <c r="J365" s="29" t="str">
        <f>VLOOKUP(H365,AddInfo!$A:$H,5,FALSE)</f>
        <v>indirect</v>
      </c>
    </row>
    <row r="366" spans="1:11" x14ac:dyDescent="0.25">
      <c r="A366" s="5">
        <v>277</v>
      </c>
      <c r="B366" s="5" t="s">
        <v>23</v>
      </c>
      <c r="C366" s="5" t="s">
        <v>1269</v>
      </c>
      <c r="D366" s="5" t="s">
        <v>12</v>
      </c>
      <c r="E366" s="5">
        <v>1998</v>
      </c>
      <c r="G366" s="5" t="s">
        <v>1270</v>
      </c>
      <c r="H366" s="29" t="s">
        <v>21</v>
      </c>
      <c r="I366" s="6">
        <v>12</v>
      </c>
      <c r="J366" s="29" t="str">
        <f>VLOOKUP(H366,AddInfo!$A:$H,5,FALSE)</f>
        <v>indirect</v>
      </c>
    </row>
    <row r="367" spans="1:11" x14ac:dyDescent="0.25">
      <c r="A367" s="5">
        <v>352</v>
      </c>
      <c r="B367" s="5" t="s">
        <v>1416</v>
      </c>
      <c r="C367" s="5" t="s">
        <v>1417</v>
      </c>
      <c r="D367" s="5" t="s">
        <v>1242</v>
      </c>
      <c r="E367" s="5">
        <v>2006</v>
      </c>
      <c r="G367" s="5" t="s">
        <v>1276</v>
      </c>
      <c r="H367" s="11" t="s">
        <v>3117</v>
      </c>
      <c r="I367" s="6">
        <v>1</v>
      </c>
      <c r="J367" s="29" t="str">
        <f>VLOOKUP(H367,AddInfo!$A:$H,5,FALSE)</f>
        <v>indirect</v>
      </c>
    </row>
    <row r="368" spans="1:11" x14ac:dyDescent="0.25">
      <c r="A368" s="5">
        <v>353</v>
      </c>
      <c r="B368" s="6" t="s">
        <v>1418</v>
      </c>
      <c r="C368" s="5" t="s">
        <v>1417</v>
      </c>
      <c r="D368" s="5" t="s">
        <v>1242</v>
      </c>
      <c r="E368" s="5">
        <v>2006</v>
      </c>
      <c r="G368" s="5" t="s">
        <v>1276</v>
      </c>
      <c r="H368" s="11" t="s">
        <v>3117</v>
      </c>
      <c r="I368" s="6">
        <v>6</v>
      </c>
      <c r="J368" s="29" t="str">
        <f>VLOOKUP(H368,AddInfo!$A:$H,5,FALSE)</f>
        <v>indirect</v>
      </c>
    </row>
    <row r="369" spans="1:11" x14ac:dyDescent="0.25">
      <c r="A369" s="5">
        <v>354</v>
      </c>
      <c r="B369" s="6" t="s">
        <v>1419</v>
      </c>
      <c r="C369" s="5" t="s">
        <v>1417</v>
      </c>
      <c r="D369" s="5" t="s">
        <v>1242</v>
      </c>
      <c r="E369" s="5">
        <v>2006</v>
      </c>
      <c r="G369" s="5" t="s">
        <v>1276</v>
      </c>
      <c r="H369" s="11" t="s">
        <v>3117</v>
      </c>
      <c r="I369" s="6">
        <v>12</v>
      </c>
      <c r="J369" s="29" t="str">
        <f>VLOOKUP(H369,AddInfo!$A:$H,5,FALSE)</f>
        <v>indirect</v>
      </c>
    </row>
    <row r="370" spans="1:11" x14ac:dyDescent="0.25">
      <c r="A370" s="5">
        <v>355</v>
      </c>
      <c r="B370" s="6" t="s">
        <v>1420</v>
      </c>
      <c r="C370" s="5" t="s">
        <v>1421</v>
      </c>
      <c r="D370" s="5" t="s">
        <v>1242</v>
      </c>
      <c r="E370" s="6">
        <v>2006</v>
      </c>
      <c r="G370" s="5" t="s">
        <v>1276</v>
      </c>
      <c r="H370" s="11" t="s">
        <v>3119</v>
      </c>
      <c r="I370" s="6">
        <v>1</v>
      </c>
      <c r="J370" s="29" t="str">
        <f>VLOOKUP(H370,AddInfo!$A:$H,5,FALSE)</f>
        <v>indirect</v>
      </c>
    </row>
    <row r="371" spans="1:11" x14ac:dyDescent="0.25">
      <c r="A371" s="6">
        <v>356</v>
      </c>
      <c r="B371" s="6" t="s">
        <v>1422</v>
      </c>
      <c r="C371" s="6" t="s">
        <v>1421</v>
      </c>
      <c r="D371" s="6" t="s">
        <v>1242</v>
      </c>
      <c r="E371" s="6">
        <v>2006</v>
      </c>
      <c r="F371" s="6"/>
      <c r="G371" s="6" t="s">
        <v>1276</v>
      </c>
      <c r="H371" s="11" t="s">
        <v>3119</v>
      </c>
      <c r="I371" s="6">
        <v>6</v>
      </c>
      <c r="J371" s="29" t="str">
        <f>VLOOKUP(H371,AddInfo!$A:$H,5,FALSE)</f>
        <v>indirect</v>
      </c>
    </row>
    <row r="372" spans="1:11" x14ac:dyDescent="0.25">
      <c r="A372" s="5">
        <v>357</v>
      </c>
      <c r="B372" s="6" t="s">
        <v>1423</v>
      </c>
      <c r="C372" s="5" t="s">
        <v>1421</v>
      </c>
      <c r="D372" s="5" t="s">
        <v>1242</v>
      </c>
      <c r="E372" s="5">
        <v>2006</v>
      </c>
      <c r="G372" s="5" t="s">
        <v>1276</v>
      </c>
      <c r="H372" s="11" t="s">
        <v>3119</v>
      </c>
      <c r="I372" s="6">
        <v>12</v>
      </c>
      <c r="J372" s="29" t="str">
        <f>VLOOKUP(H372,AddInfo!$A:$H,5,FALSE)</f>
        <v>indirect</v>
      </c>
    </row>
    <row r="373" spans="1:11" x14ac:dyDescent="0.25">
      <c r="A373" s="6">
        <v>112</v>
      </c>
      <c r="B373" s="6" t="s">
        <v>474</v>
      </c>
      <c r="C373" s="6" t="s">
        <v>1612</v>
      </c>
      <c r="D373" s="6" t="s">
        <v>465</v>
      </c>
      <c r="E373" s="6">
        <v>1998</v>
      </c>
      <c r="F373" s="6"/>
      <c r="G373" s="6" t="s">
        <v>1328</v>
      </c>
      <c r="H373" s="3" t="s">
        <v>472</v>
      </c>
      <c r="I373" s="6">
        <v>1</v>
      </c>
      <c r="J373" s="29" t="str">
        <f>VLOOKUP(H373,AddInfo!$A:$H,5,FALSE)</f>
        <v>indirect</v>
      </c>
    </row>
    <row r="374" spans="1:11" x14ac:dyDescent="0.25">
      <c r="A374" s="29">
        <v>291</v>
      </c>
      <c r="B374" s="29" t="s">
        <v>1740</v>
      </c>
      <c r="C374" s="29" t="s">
        <v>1741</v>
      </c>
      <c r="D374" s="29" t="s">
        <v>1263</v>
      </c>
      <c r="E374" s="29">
        <v>2001</v>
      </c>
      <c r="F374" s="29"/>
      <c r="G374" s="29" t="s">
        <v>1270</v>
      </c>
      <c r="H374" s="29" t="s">
        <v>3088</v>
      </c>
      <c r="I374" s="29">
        <v>1</v>
      </c>
      <c r="J374" s="29" t="str">
        <f>VLOOKUP(H374,AddInfo!$A:$H,5,FALSE)</f>
        <v>indirect</v>
      </c>
    </row>
    <row r="375" spans="1:11" x14ac:dyDescent="0.25">
      <c r="A375" s="29">
        <v>292</v>
      </c>
      <c r="B375" s="29" t="s">
        <v>1742</v>
      </c>
      <c r="C375" s="29" t="s">
        <v>1741</v>
      </c>
      <c r="D375" s="29" t="s">
        <v>1263</v>
      </c>
      <c r="E375" s="29">
        <v>2001</v>
      </c>
      <c r="F375" s="29"/>
      <c r="G375" s="29" t="s">
        <v>1270</v>
      </c>
      <c r="H375" s="29" t="s">
        <v>3088</v>
      </c>
      <c r="I375" s="29">
        <v>6</v>
      </c>
      <c r="J375" s="29" t="str">
        <f>VLOOKUP(H375,AddInfo!$A:$H,5,FALSE)</f>
        <v>indirect</v>
      </c>
    </row>
    <row r="376" spans="1:11" x14ac:dyDescent="0.25">
      <c r="A376" s="29">
        <v>293</v>
      </c>
      <c r="B376" s="29" t="s">
        <v>1743</v>
      </c>
      <c r="C376" s="29" t="s">
        <v>1741</v>
      </c>
      <c r="D376" s="29" t="s">
        <v>1263</v>
      </c>
      <c r="E376" s="29">
        <v>2001</v>
      </c>
      <c r="F376" s="29"/>
      <c r="G376" s="29" t="s">
        <v>1270</v>
      </c>
      <c r="H376" s="29" t="s">
        <v>3088</v>
      </c>
      <c r="I376" s="29">
        <v>12</v>
      </c>
      <c r="J376" s="29" t="str">
        <f>VLOOKUP(H376,AddInfo!$A:$H,5,FALSE)</f>
        <v>indirect</v>
      </c>
    </row>
    <row r="377" spans="1:11" x14ac:dyDescent="0.25">
      <c r="A377" s="29">
        <v>281</v>
      </c>
      <c r="B377" s="29" t="s">
        <v>28</v>
      </c>
      <c r="C377" s="29" t="s">
        <v>1272</v>
      </c>
      <c r="D377" s="29" t="s">
        <v>12</v>
      </c>
      <c r="E377" s="29">
        <v>1998</v>
      </c>
      <c r="F377" s="29"/>
      <c r="G377" s="29" t="s">
        <v>1270</v>
      </c>
      <c r="H377" s="8" t="s">
        <v>26</v>
      </c>
      <c r="I377" s="29">
        <v>12</v>
      </c>
      <c r="J377" s="29" t="str">
        <f>VLOOKUP(H377,AddInfo!$A:$H,5,FALSE)</f>
        <v>indirect</v>
      </c>
    </row>
    <row r="378" spans="1:11" x14ac:dyDescent="0.25">
      <c r="A378" s="29">
        <v>64</v>
      </c>
      <c r="B378" s="29" t="s">
        <v>1482</v>
      </c>
      <c r="C378" s="29" t="s">
        <v>1483</v>
      </c>
      <c r="D378" s="29" t="s">
        <v>197</v>
      </c>
      <c r="E378" s="29">
        <v>1988</v>
      </c>
      <c r="F378" s="29"/>
      <c r="G378" s="29" t="s">
        <v>1328</v>
      </c>
      <c r="H378" s="29" t="s">
        <v>3083</v>
      </c>
      <c r="I378" s="29">
        <v>1</v>
      </c>
      <c r="J378" s="29" t="str">
        <f>VLOOKUP(H378,AddInfo!$A:$H,5,FALSE)</f>
        <v>indirect</v>
      </c>
    </row>
    <row r="379" spans="1:11" x14ac:dyDescent="0.25">
      <c r="A379" s="5">
        <v>65</v>
      </c>
      <c r="B379" s="5" t="s">
        <v>1484</v>
      </c>
      <c r="C379" s="5" t="s">
        <v>1483</v>
      </c>
      <c r="D379" s="5" t="s">
        <v>197</v>
      </c>
      <c r="E379" s="6">
        <v>1988</v>
      </c>
      <c r="G379" s="5" t="s">
        <v>1328</v>
      </c>
      <c r="H379" s="29" t="s">
        <v>3083</v>
      </c>
      <c r="I379" s="6">
        <v>6</v>
      </c>
      <c r="J379" s="29" t="str">
        <f>VLOOKUP(H379,AddInfo!$A:$H,5,FALSE)</f>
        <v>indirect</v>
      </c>
    </row>
    <row r="380" spans="1:11" x14ac:dyDescent="0.25">
      <c r="A380" s="5">
        <v>66</v>
      </c>
      <c r="B380" s="5" t="s">
        <v>1485</v>
      </c>
      <c r="C380" s="5" t="s">
        <v>1483</v>
      </c>
      <c r="D380" s="6" t="s">
        <v>197</v>
      </c>
      <c r="E380" s="6">
        <v>1988</v>
      </c>
      <c r="G380" s="5" t="s">
        <v>1328</v>
      </c>
      <c r="H380" s="29" t="s">
        <v>3083</v>
      </c>
      <c r="I380" s="6">
        <v>12</v>
      </c>
      <c r="J380" s="29" t="str">
        <f>VLOOKUP(H380,AddInfo!$A:$H,5,FALSE)</f>
        <v>indirect</v>
      </c>
    </row>
    <row r="381" spans="1:11" x14ac:dyDescent="0.25">
      <c r="A381" s="5">
        <v>282</v>
      </c>
      <c r="B381" s="5" t="s">
        <v>1579</v>
      </c>
      <c r="C381" s="5" t="s">
        <v>1580</v>
      </c>
      <c r="D381" s="5" t="s">
        <v>1232</v>
      </c>
      <c r="E381" s="5">
        <v>2001</v>
      </c>
      <c r="G381" s="5" t="s">
        <v>1270</v>
      </c>
      <c r="H381" s="29" t="s">
        <v>402</v>
      </c>
      <c r="I381" s="6">
        <v>1</v>
      </c>
      <c r="J381" s="29" t="str">
        <f>VLOOKUP(H381,AddInfo!$A:$H,5,FALSE)</f>
        <v>indirect</v>
      </c>
      <c r="K381" s="30"/>
    </row>
    <row r="382" spans="1:11" x14ac:dyDescent="0.25">
      <c r="A382" s="5">
        <v>283</v>
      </c>
      <c r="B382" s="5" t="s">
        <v>1581</v>
      </c>
      <c r="C382" s="5" t="s">
        <v>1580</v>
      </c>
      <c r="D382" s="5" t="s">
        <v>1232</v>
      </c>
      <c r="E382" s="5">
        <v>2001</v>
      </c>
      <c r="G382" s="5" t="s">
        <v>1270</v>
      </c>
      <c r="H382" s="29" t="s">
        <v>402</v>
      </c>
      <c r="I382" s="6">
        <v>6</v>
      </c>
      <c r="J382" s="29" t="str">
        <f>VLOOKUP(H382,AddInfo!$A:$H,5,FALSE)</f>
        <v>indirect</v>
      </c>
      <c r="K382" s="30"/>
    </row>
    <row r="383" spans="1:11" x14ac:dyDescent="0.25">
      <c r="A383" s="5">
        <v>284</v>
      </c>
      <c r="B383" s="5" t="s">
        <v>1582</v>
      </c>
      <c r="C383" s="5" t="s">
        <v>1580</v>
      </c>
      <c r="D383" s="5" t="s">
        <v>1232</v>
      </c>
      <c r="E383" s="5">
        <v>2001</v>
      </c>
      <c r="G383" s="5" t="s">
        <v>1270</v>
      </c>
      <c r="H383" s="29" t="s">
        <v>402</v>
      </c>
      <c r="I383" s="6">
        <v>12</v>
      </c>
      <c r="J383" s="29" t="str">
        <f>VLOOKUP(H383,AddInfo!$A:$H,5,FALSE)</f>
        <v>indirect</v>
      </c>
      <c r="K383" s="30"/>
    </row>
    <row r="384" spans="1:11" x14ac:dyDescent="0.25">
      <c r="A384" s="5">
        <v>119</v>
      </c>
      <c r="B384" s="5" t="s">
        <v>1799</v>
      </c>
      <c r="C384" s="5" t="s">
        <v>1800</v>
      </c>
      <c r="D384" s="5" t="s">
        <v>1233</v>
      </c>
      <c r="E384" s="5">
        <v>2007</v>
      </c>
      <c r="G384" s="5" t="s">
        <v>1328</v>
      </c>
      <c r="H384" s="29" t="s">
        <v>3089</v>
      </c>
      <c r="I384" s="6">
        <v>1</v>
      </c>
      <c r="J384" s="29" t="str">
        <f>VLOOKUP(H384,AddInfo!$A:$H,5,FALSE)</f>
        <v>indirect</v>
      </c>
    </row>
    <row r="385" spans="1:11" x14ac:dyDescent="0.25">
      <c r="A385" s="5">
        <v>120</v>
      </c>
      <c r="B385" s="5" t="s">
        <v>1801</v>
      </c>
      <c r="C385" s="5" t="s">
        <v>1800</v>
      </c>
      <c r="D385" s="5" t="s">
        <v>1233</v>
      </c>
      <c r="E385" s="5">
        <v>2007</v>
      </c>
      <c r="G385" s="5" t="s">
        <v>1328</v>
      </c>
      <c r="H385" s="29" t="s">
        <v>3089</v>
      </c>
      <c r="I385" s="6">
        <v>6</v>
      </c>
      <c r="J385" s="29" t="str">
        <f>VLOOKUP(H385,AddInfo!$A:$H,5,FALSE)</f>
        <v>indirect</v>
      </c>
    </row>
    <row r="386" spans="1:11" x14ac:dyDescent="0.25">
      <c r="A386" s="5">
        <v>121</v>
      </c>
      <c r="B386" s="5" t="s">
        <v>1802</v>
      </c>
      <c r="C386" s="5" t="s">
        <v>1800</v>
      </c>
      <c r="D386" s="6" t="s">
        <v>1233</v>
      </c>
      <c r="E386" s="5">
        <v>2007</v>
      </c>
      <c r="G386" s="5" t="s">
        <v>1328</v>
      </c>
      <c r="H386" s="29" t="s">
        <v>3089</v>
      </c>
      <c r="I386" s="6">
        <v>12</v>
      </c>
      <c r="J386" s="29" t="str">
        <f>VLOOKUP(H386,AddInfo!$A:$H,5,FALSE)</f>
        <v>indirect</v>
      </c>
    </row>
    <row r="387" spans="1:11" x14ac:dyDescent="0.25">
      <c r="A387" s="5">
        <v>94</v>
      </c>
      <c r="B387" s="5" t="s">
        <v>1487</v>
      </c>
      <c r="C387" s="5" t="s">
        <v>1488</v>
      </c>
      <c r="D387" s="5" t="s">
        <v>1249</v>
      </c>
      <c r="E387" s="5">
        <v>2007</v>
      </c>
      <c r="G387" s="5" t="s">
        <v>1328</v>
      </c>
      <c r="H387" s="29" t="s">
        <v>3090</v>
      </c>
      <c r="I387" s="6">
        <v>1</v>
      </c>
      <c r="J387" s="29" t="str">
        <f>VLOOKUP(H387,AddInfo!$A:$H,5,FALSE)</f>
        <v>indirect</v>
      </c>
      <c r="K387" s="30"/>
    </row>
    <row r="388" spans="1:11" x14ac:dyDescent="0.25">
      <c r="A388" s="6">
        <v>95</v>
      </c>
      <c r="B388" s="6" t="s">
        <v>1489</v>
      </c>
      <c r="C388" s="6" t="s">
        <v>1488</v>
      </c>
      <c r="D388" s="6" t="s">
        <v>1249</v>
      </c>
      <c r="E388" s="6">
        <v>2007</v>
      </c>
      <c r="F388" s="6"/>
      <c r="G388" s="6" t="s">
        <v>1328</v>
      </c>
      <c r="H388" s="29" t="s">
        <v>3090</v>
      </c>
      <c r="I388" s="6">
        <v>6</v>
      </c>
      <c r="J388" s="29" t="str">
        <f>VLOOKUP(H388,AddInfo!$A:$H,5,FALSE)</f>
        <v>indirect</v>
      </c>
      <c r="K388" s="30"/>
    </row>
    <row r="389" spans="1:11" x14ac:dyDescent="0.25">
      <c r="A389" s="5">
        <v>96</v>
      </c>
      <c r="B389" s="5" t="s">
        <v>1490</v>
      </c>
      <c r="C389" s="5" t="s">
        <v>1488</v>
      </c>
      <c r="D389" s="5" t="s">
        <v>1249</v>
      </c>
      <c r="E389" s="5">
        <v>2007</v>
      </c>
      <c r="G389" s="5" t="s">
        <v>1328</v>
      </c>
      <c r="H389" s="29" t="s">
        <v>3090</v>
      </c>
      <c r="I389" s="6">
        <v>12</v>
      </c>
      <c r="J389" s="29" t="str">
        <f>VLOOKUP(H389,AddInfo!$A:$H,5,FALSE)</f>
        <v>indirect</v>
      </c>
    </row>
    <row r="390" spans="1:11" x14ac:dyDescent="0.25">
      <c r="A390" s="30">
        <v>199</v>
      </c>
      <c r="B390" s="30" t="s">
        <v>1595</v>
      </c>
      <c r="C390" s="30" t="s">
        <v>1596</v>
      </c>
      <c r="D390" s="30" t="s">
        <v>1594</v>
      </c>
      <c r="E390" s="30">
        <v>2015</v>
      </c>
      <c r="F390" s="30"/>
      <c r="G390" s="30" t="s">
        <v>113</v>
      </c>
      <c r="H390" s="30" t="s">
        <v>3151</v>
      </c>
      <c r="I390" s="30">
        <v>1</v>
      </c>
      <c r="J390" s="29" t="str">
        <f>VLOOKUP(H390,AddInfo!$A:$H,5,FALSE)</f>
        <v>indirect</v>
      </c>
    </row>
    <row r="391" spans="1:11" x14ac:dyDescent="0.25">
      <c r="A391" s="30">
        <v>200</v>
      </c>
      <c r="B391" s="30" t="s">
        <v>1597</v>
      </c>
      <c r="C391" s="30" t="s">
        <v>3152</v>
      </c>
      <c r="D391" s="30" t="s">
        <v>1594</v>
      </c>
      <c r="E391" s="30">
        <v>2015</v>
      </c>
      <c r="F391" s="30"/>
      <c r="G391" s="30" t="s">
        <v>113</v>
      </c>
      <c r="H391" s="30" t="s">
        <v>3153</v>
      </c>
      <c r="I391" s="30">
        <v>1</v>
      </c>
      <c r="J391" s="29" t="str">
        <f>VLOOKUP(H391,AddInfo!$A:$H,5,FALSE)</f>
        <v>indirect</v>
      </c>
    </row>
    <row r="392" spans="1:11" x14ac:dyDescent="0.25">
      <c r="A392" s="30">
        <v>201</v>
      </c>
      <c r="B392" s="30" t="s">
        <v>1598</v>
      </c>
      <c r="C392" s="30" t="s">
        <v>3152</v>
      </c>
      <c r="D392" s="30" t="s">
        <v>1594</v>
      </c>
      <c r="E392" s="30">
        <v>2015</v>
      </c>
      <c r="F392" s="30"/>
      <c r="G392" s="30" t="s">
        <v>113</v>
      </c>
      <c r="H392" s="30" t="s">
        <v>3153</v>
      </c>
      <c r="I392" s="30">
        <v>6</v>
      </c>
      <c r="J392" s="29" t="str">
        <f>VLOOKUP(H392,AddInfo!$A:$H,5,FALSE)</f>
        <v>indirect</v>
      </c>
    </row>
    <row r="393" spans="1:11" x14ac:dyDescent="0.25">
      <c r="A393" s="30">
        <v>202</v>
      </c>
      <c r="B393" s="30" t="s">
        <v>1599</v>
      </c>
      <c r="C393" s="30" t="s">
        <v>3152</v>
      </c>
      <c r="D393" s="30" t="s">
        <v>1594</v>
      </c>
      <c r="E393" s="30">
        <v>2015</v>
      </c>
      <c r="F393" s="30"/>
      <c r="G393" s="30" t="s">
        <v>113</v>
      </c>
      <c r="H393" s="30" t="s">
        <v>3153</v>
      </c>
      <c r="I393" s="30">
        <v>12</v>
      </c>
      <c r="J393" s="29" t="str">
        <f>VLOOKUP(H393,AddInfo!$A:$H,5,FALSE)</f>
        <v>indirect</v>
      </c>
    </row>
    <row r="394" spans="1:11" x14ac:dyDescent="0.25">
      <c r="A394" s="30">
        <v>204</v>
      </c>
      <c r="B394" s="30" t="s">
        <v>1447</v>
      </c>
      <c r="C394" s="30" t="s">
        <v>1448</v>
      </c>
      <c r="D394" s="30" t="s">
        <v>1245</v>
      </c>
      <c r="E394" s="30">
        <v>2016</v>
      </c>
      <c r="F394" s="30"/>
      <c r="G394" s="30" t="s">
        <v>113</v>
      </c>
      <c r="H394" s="30" t="s">
        <v>4967</v>
      </c>
      <c r="I394" s="30">
        <v>1</v>
      </c>
      <c r="J394" s="29" t="str">
        <f>VLOOKUP(H394,AddInfo!$A:$H,5,FALSE)</f>
        <v>indirect</v>
      </c>
    </row>
    <row r="395" spans="1:11" x14ac:dyDescent="0.25">
      <c r="A395" s="30">
        <v>205</v>
      </c>
      <c r="B395" s="30" t="s">
        <v>1449</v>
      </c>
      <c r="C395" s="30" t="s">
        <v>1450</v>
      </c>
      <c r="D395" s="30" t="s">
        <v>1245</v>
      </c>
      <c r="E395" s="30">
        <v>2016</v>
      </c>
      <c r="F395" s="30"/>
      <c r="G395" s="30" t="s">
        <v>113</v>
      </c>
      <c r="H395" s="30" t="s">
        <v>4968</v>
      </c>
      <c r="I395" s="30">
        <v>1</v>
      </c>
      <c r="J395" s="29" t="str">
        <f>VLOOKUP(H395,AddInfo!$A:$H,5,FALSE)</f>
        <v>indirect</v>
      </c>
    </row>
    <row r="396" spans="1:11" x14ac:dyDescent="0.25">
      <c r="A396" s="30">
        <v>206</v>
      </c>
      <c r="B396" s="30" t="s">
        <v>1451</v>
      </c>
      <c r="C396" s="30" t="s">
        <v>1450</v>
      </c>
      <c r="D396" s="30" t="s">
        <v>1245</v>
      </c>
      <c r="E396" s="30">
        <v>2016</v>
      </c>
      <c r="F396" s="30"/>
      <c r="G396" s="30" t="s">
        <v>113</v>
      </c>
      <c r="H396" s="30" t="s">
        <v>4968</v>
      </c>
      <c r="I396" s="30">
        <v>6</v>
      </c>
      <c r="J396" s="29" t="str">
        <f>VLOOKUP(H396,AddInfo!$A:$H,5,FALSE)</f>
        <v>indirect</v>
      </c>
    </row>
    <row r="397" spans="1:11" x14ac:dyDescent="0.25">
      <c r="A397" s="30">
        <v>207</v>
      </c>
      <c r="B397" s="30" t="s">
        <v>1452</v>
      </c>
      <c r="C397" s="30" t="s">
        <v>1450</v>
      </c>
      <c r="D397" s="30" t="s">
        <v>1245</v>
      </c>
      <c r="E397" s="30">
        <v>2016</v>
      </c>
      <c r="F397" s="30"/>
      <c r="G397" s="30" t="s">
        <v>113</v>
      </c>
      <c r="H397" s="30" t="s">
        <v>4968</v>
      </c>
      <c r="I397" s="30">
        <v>12</v>
      </c>
      <c r="J397" s="29" t="str">
        <f>VLOOKUP(H397,AddInfo!$A:$H,5,FALSE)</f>
        <v>indirect</v>
      </c>
    </row>
    <row r="398" spans="1:11" x14ac:dyDescent="0.25">
      <c r="A398" s="5">
        <v>257</v>
      </c>
      <c r="B398" s="5" t="s">
        <v>1778</v>
      </c>
      <c r="C398" s="5" t="s">
        <v>1779</v>
      </c>
      <c r="D398" s="5" t="s">
        <v>714</v>
      </c>
      <c r="E398" s="5">
        <v>2011</v>
      </c>
      <c r="G398" s="5" t="s">
        <v>1270</v>
      </c>
      <c r="H398" s="29" t="s">
        <v>3095</v>
      </c>
      <c r="I398" s="6">
        <v>1</v>
      </c>
      <c r="J398" s="29" t="str">
        <f>VLOOKUP(H398,AddInfo!$A:$H,5,FALSE)</f>
        <v>indirect</v>
      </c>
    </row>
    <row r="399" spans="1:11" x14ac:dyDescent="0.25">
      <c r="A399" s="5">
        <v>258</v>
      </c>
      <c r="B399" s="5" t="s">
        <v>1780</v>
      </c>
      <c r="C399" s="5" t="s">
        <v>1779</v>
      </c>
      <c r="D399" s="5" t="s">
        <v>714</v>
      </c>
      <c r="E399" s="5">
        <v>2011</v>
      </c>
      <c r="G399" s="5" t="s">
        <v>1270</v>
      </c>
      <c r="H399" s="29" t="s">
        <v>3095</v>
      </c>
      <c r="I399" s="6">
        <v>6</v>
      </c>
      <c r="J399" s="29" t="str">
        <f>VLOOKUP(H399,AddInfo!$A:$H,5,FALSE)</f>
        <v>indirect</v>
      </c>
    </row>
    <row r="400" spans="1:11" x14ac:dyDescent="0.25">
      <c r="A400" s="5">
        <v>259</v>
      </c>
      <c r="B400" s="5" t="s">
        <v>1781</v>
      </c>
      <c r="C400" s="5" t="s">
        <v>1779</v>
      </c>
      <c r="D400" s="5" t="s">
        <v>714</v>
      </c>
      <c r="E400" s="5">
        <v>2011</v>
      </c>
      <c r="G400" s="5" t="s">
        <v>1270</v>
      </c>
      <c r="H400" s="29" t="s">
        <v>3095</v>
      </c>
      <c r="I400" s="6">
        <v>12</v>
      </c>
      <c r="J400" s="29" t="str">
        <f>VLOOKUP(H400,AddInfo!$A:$H,5,FALSE)</f>
        <v>indirect</v>
      </c>
    </row>
    <row r="401" spans="1:11" x14ac:dyDescent="0.25">
      <c r="A401" s="30">
        <v>244</v>
      </c>
      <c r="B401" s="30" t="s">
        <v>397</v>
      </c>
      <c r="C401" s="30" t="s">
        <v>1576</v>
      </c>
      <c r="D401" s="30" t="s">
        <v>394</v>
      </c>
      <c r="E401" s="30">
        <v>2013</v>
      </c>
      <c r="F401" s="30"/>
      <c r="G401" s="30" t="s">
        <v>1270</v>
      </c>
      <c r="H401" s="30" t="s">
        <v>4466</v>
      </c>
      <c r="I401" s="6">
        <v>12</v>
      </c>
      <c r="J401" s="29" t="str">
        <f>VLOOKUP(H401,AddInfo!$A:$H,5,FALSE)</f>
        <v>indirect</v>
      </c>
    </row>
    <row r="402" spans="1:11" x14ac:dyDescent="0.25">
      <c r="A402" s="5">
        <v>222</v>
      </c>
      <c r="B402" s="5" t="s">
        <v>1563</v>
      </c>
      <c r="C402" s="5" t="s">
        <v>1564</v>
      </c>
      <c r="D402" s="5" t="s">
        <v>360</v>
      </c>
      <c r="E402" s="5">
        <v>1998</v>
      </c>
      <c r="G402" s="5" t="s">
        <v>113</v>
      </c>
      <c r="H402" s="29" t="s">
        <v>3112</v>
      </c>
      <c r="I402" s="6">
        <v>1</v>
      </c>
      <c r="J402" s="29" t="str">
        <f>VLOOKUP(H402,AddInfo!$A:$H,5,FALSE)</f>
        <v>indirect</v>
      </c>
    </row>
    <row r="403" spans="1:11" x14ac:dyDescent="0.25">
      <c r="A403" s="5">
        <v>223</v>
      </c>
      <c r="B403" s="5" t="s">
        <v>1565</v>
      </c>
      <c r="C403" s="5" t="s">
        <v>1564</v>
      </c>
      <c r="D403" s="5" t="s">
        <v>360</v>
      </c>
      <c r="E403" s="5">
        <v>1998</v>
      </c>
      <c r="G403" s="5" t="s">
        <v>113</v>
      </c>
      <c r="H403" s="29" t="s">
        <v>3112</v>
      </c>
      <c r="I403" s="6">
        <v>6</v>
      </c>
      <c r="J403" s="29" t="str">
        <f>VLOOKUP(H403,AddInfo!$A:$H,5,FALSE)</f>
        <v>indirect</v>
      </c>
      <c r="K403" s="30"/>
    </row>
    <row r="404" spans="1:11" x14ac:dyDescent="0.25">
      <c r="A404" s="5">
        <v>224</v>
      </c>
      <c r="B404" s="5" t="s">
        <v>1566</v>
      </c>
      <c r="C404" s="5" t="s">
        <v>1564</v>
      </c>
      <c r="D404" s="5" t="s">
        <v>360</v>
      </c>
      <c r="E404" s="5">
        <v>1998</v>
      </c>
      <c r="G404" s="5" t="s">
        <v>113</v>
      </c>
      <c r="H404" s="29" t="s">
        <v>3112</v>
      </c>
      <c r="I404" s="6">
        <v>12</v>
      </c>
      <c r="J404" s="29" t="str">
        <f>VLOOKUP(H404,AddInfo!$A:$H,5,FALSE)</f>
        <v>indirect</v>
      </c>
      <c r="K404" s="30"/>
    </row>
    <row r="405" spans="1:11" x14ac:dyDescent="0.25">
      <c r="A405" s="6">
        <v>90</v>
      </c>
      <c r="B405" s="6" t="s">
        <v>1492</v>
      </c>
      <c r="C405" s="6" t="s">
        <v>1493</v>
      </c>
      <c r="D405" s="6" t="s">
        <v>1249</v>
      </c>
      <c r="E405" s="6">
        <v>2007</v>
      </c>
      <c r="F405" s="6"/>
      <c r="G405" s="6" t="s">
        <v>1328</v>
      </c>
      <c r="H405" s="29" t="s">
        <v>3092</v>
      </c>
      <c r="I405" s="6">
        <v>1</v>
      </c>
      <c r="J405" s="29" t="str">
        <f>VLOOKUP(H405,AddInfo!$A:$H,5,FALSE)</f>
        <v>indirect</v>
      </c>
    </row>
    <row r="406" spans="1:11" x14ac:dyDescent="0.25">
      <c r="A406" s="5">
        <v>91</v>
      </c>
      <c r="B406" s="5" t="s">
        <v>1494</v>
      </c>
      <c r="C406" s="5" t="s">
        <v>1493</v>
      </c>
      <c r="D406" s="5" t="s">
        <v>1249</v>
      </c>
      <c r="E406" s="5">
        <v>2007</v>
      </c>
      <c r="G406" s="5" t="s">
        <v>1328</v>
      </c>
      <c r="H406" s="29" t="s">
        <v>3092</v>
      </c>
      <c r="I406" s="6">
        <v>6</v>
      </c>
      <c r="J406" s="29" t="str">
        <f>VLOOKUP(H406,AddInfo!$A:$H,5,FALSE)</f>
        <v>indirect</v>
      </c>
    </row>
    <row r="407" spans="1:11" x14ac:dyDescent="0.25">
      <c r="A407" s="5">
        <v>92</v>
      </c>
      <c r="B407" s="5" t="s">
        <v>1495</v>
      </c>
      <c r="C407" s="5" t="s">
        <v>1493</v>
      </c>
      <c r="D407" s="5" t="s">
        <v>1249</v>
      </c>
      <c r="E407" s="5">
        <v>2007</v>
      </c>
      <c r="G407" s="5" t="s">
        <v>1328</v>
      </c>
      <c r="H407" s="29" t="s">
        <v>3092</v>
      </c>
      <c r="I407" s="6">
        <v>12</v>
      </c>
      <c r="J407" s="29" t="str">
        <f>VLOOKUP(H407,AddInfo!$A:$H,5,FALSE)</f>
        <v>indirect</v>
      </c>
    </row>
    <row r="408" spans="1:11" x14ac:dyDescent="0.25">
      <c r="A408" s="5">
        <v>178</v>
      </c>
      <c r="B408" s="5" t="s">
        <v>843</v>
      </c>
      <c r="C408" s="5" t="s">
        <v>1829</v>
      </c>
      <c r="D408" s="5" t="s">
        <v>1234</v>
      </c>
      <c r="E408" s="5">
        <v>2008</v>
      </c>
      <c r="G408" s="5" t="s">
        <v>113</v>
      </c>
      <c r="H408" s="29" t="s">
        <v>841</v>
      </c>
      <c r="I408" s="6">
        <v>12</v>
      </c>
      <c r="J408" s="29" t="str">
        <f>VLOOKUP(H408,AddInfo!$A:$H,5,FALSE)</f>
        <v>indirect</v>
      </c>
    </row>
    <row r="409" spans="1:11" x14ac:dyDescent="0.25">
      <c r="A409" s="5">
        <v>184</v>
      </c>
      <c r="B409" s="5" t="s">
        <v>1830</v>
      </c>
      <c r="C409" s="5" t="s">
        <v>1831</v>
      </c>
      <c r="D409" s="5" t="s">
        <v>1234</v>
      </c>
      <c r="E409" s="5">
        <v>2008</v>
      </c>
      <c r="G409" s="5" t="s">
        <v>113</v>
      </c>
      <c r="H409" s="29" t="s">
        <v>3103</v>
      </c>
      <c r="I409" s="6">
        <v>1</v>
      </c>
      <c r="J409" s="29" t="str">
        <f>VLOOKUP(H409,AddInfo!$A:$H,5,FALSE)</f>
        <v>indirect</v>
      </c>
    </row>
    <row r="410" spans="1:11" x14ac:dyDescent="0.25">
      <c r="A410" s="5">
        <v>185</v>
      </c>
      <c r="B410" s="5" t="s">
        <v>1832</v>
      </c>
      <c r="C410" s="5" t="s">
        <v>1831</v>
      </c>
      <c r="D410" s="5" t="s">
        <v>1234</v>
      </c>
      <c r="E410" s="5">
        <v>2008</v>
      </c>
      <c r="G410" s="5" t="s">
        <v>113</v>
      </c>
      <c r="H410" s="6" t="s">
        <v>3103</v>
      </c>
      <c r="I410" s="6">
        <v>6</v>
      </c>
      <c r="J410" s="29" t="str">
        <f>VLOOKUP(H410,AddInfo!$A:$H,5,FALSE)</f>
        <v>indirect</v>
      </c>
    </row>
    <row r="411" spans="1:11" x14ac:dyDescent="0.25">
      <c r="A411" s="5">
        <v>186</v>
      </c>
      <c r="B411" s="5" t="s">
        <v>1833</v>
      </c>
      <c r="C411" s="5" t="s">
        <v>1831</v>
      </c>
      <c r="D411" s="5" t="s">
        <v>1234</v>
      </c>
      <c r="E411" s="5">
        <v>2008</v>
      </c>
      <c r="G411" s="5" t="s">
        <v>113</v>
      </c>
      <c r="H411" s="29" t="s">
        <v>3103</v>
      </c>
      <c r="I411" s="6">
        <v>12</v>
      </c>
      <c r="J411" s="29" t="str">
        <f>VLOOKUP(H411,AddInfo!$A:$H,5,FALSE)</f>
        <v>indirect</v>
      </c>
    </row>
    <row r="412" spans="1:11" x14ac:dyDescent="0.25">
      <c r="A412" s="5">
        <v>214</v>
      </c>
      <c r="B412" s="5" t="s">
        <v>1804</v>
      </c>
      <c r="C412" s="5" t="s">
        <v>1805</v>
      </c>
      <c r="D412" s="5" t="s">
        <v>772</v>
      </c>
      <c r="E412" s="5">
        <v>2000</v>
      </c>
      <c r="G412" s="5" t="s">
        <v>113</v>
      </c>
      <c r="H412" s="29" t="s">
        <v>3111</v>
      </c>
      <c r="I412" s="6">
        <v>1</v>
      </c>
      <c r="J412" s="29" t="str">
        <f>VLOOKUP(H412,AddInfo!$A:$H,5,FALSE)</f>
        <v>indirect</v>
      </c>
    </row>
    <row r="413" spans="1:11" x14ac:dyDescent="0.25">
      <c r="A413" s="5">
        <v>215</v>
      </c>
      <c r="B413" s="5" t="s">
        <v>1806</v>
      </c>
      <c r="C413" s="5" t="s">
        <v>1805</v>
      </c>
      <c r="D413" s="5" t="s">
        <v>772</v>
      </c>
      <c r="E413" s="5">
        <v>2000</v>
      </c>
      <c r="G413" s="5" t="s">
        <v>113</v>
      </c>
      <c r="H413" s="29" t="s">
        <v>3111</v>
      </c>
      <c r="I413" s="6">
        <v>6</v>
      </c>
      <c r="J413" s="29" t="str">
        <f>VLOOKUP(H413,AddInfo!$A:$H,5,FALSE)</f>
        <v>indirect</v>
      </c>
    </row>
    <row r="414" spans="1:11" x14ac:dyDescent="0.25">
      <c r="A414" s="5">
        <v>216</v>
      </c>
      <c r="B414" s="5" t="s">
        <v>1807</v>
      </c>
      <c r="C414" s="5" t="s">
        <v>1805</v>
      </c>
      <c r="D414" s="5" t="s">
        <v>772</v>
      </c>
      <c r="E414" s="5">
        <v>2000</v>
      </c>
      <c r="G414" s="5" t="s">
        <v>113</v>
      </c>
      <c r="H414" s="29" t="s">
        <v>3111</v>
      </c>
      <c r="I414" s="6">
        <v>12</v>
      </c>
      <c r="J414" s="29" t="str">
        <f>VLOOKUP(H414,AddInfo!$A:$H,5,FALSE)</f>
        <v>indirect</v>
      </c>
    </row>
    <row r="415" spans="1:11" x14ac:dyDescent="0.25">
      <c r="A415" s="5">
        <v>249</v>
      </c>
      <c r="B415" s="5" t="s">
        <v>1521</v>
      </c>
      <c r="C415" s="5" t="s">
        <v>1522</v>
      </c>
      <c r="D415" s="5" t="s">
        <v>1253</v>
      </c>
      <c r="E415" s="5">
        <v>2001</v>
      </c>
      <c r="G415" s="5" t="s">
        <v>1270</v>
      </c>
      <c r="H415" s="10" t="s">
        <v>3096</v>
      </c>
      <c r="I415" s="6">
        <v>1</v>
      </c>
      <c r="J415" s="29" t="str">
        <f>VLOOKUP(H415,AddInfo!$A:$H,5,FALSE)</f>
        <v>indirect</v>
      </c>
    </row>
    <row r="416" spans="1:11" x14ac:dyDescent="0.25">
      <c r="A416" s="5">
        <v>250</v>
      </c>
      <c r="B416" s="5" t="s">
        <v>1523</v>
      </c>
      <c r="C416" s="5" t="s">
        <v>1522</v>
      </c>
      <c r="D416" s="5" t="s">
        <v>1253</v>
      </c>
      <c r="E416" s="5">
        <v>2001</v>
      </c>
      <c r="G416" s="5" t="s">
        <v>1270</v>
      </c>
      <c r="H416" s="10" t="s">
        <v>3096</v>
      </c>
      <c r="I416" s="6">
        <v>6</v>
      </c>
      <c r="J416" s="29" t="str">
        <f>VLOOKUP(H416,AddInfo!$A:$H,5,FALSE)</f>
        <v>indirect</v>
      </c>
    </row>
    <row r="417" spans="1:10" x14ac:dyDescent="0.25">
      <c r="A417" s="5">
        <v>251</v>
      </c>
      <c r="B417" s="5" t="s">
        <v>1524</v>
      </c>
      <c r="C417" s="5" t="s">
        <v>1522</v>
      </c>
      <c r="D417" s="5" t="s">
        <v>1253</v>
      </c>
      <c r="E417" s="5">
        <v>2001</v>
      </c>
      <c r="G417" s="5" t="s">
        <v>1270</v>
      </c>
      <c r="H417" s="10" t="s">
        <v>3096</v>
      </c>
      <c r="I417" s="6">
        <v>12</v>
      </c>
      <c r="J417" s="29" t="str">
        <f>VLOOKUP(H417,AddInfo!$A:$H,5,FALSE)</f>
        <v>indirect</v>
      </c>
    </row>
    <row r="418" spans="1:10" x14ac:dyDescent="0.25">
      <c r="A418" s="6">
        <v>253</v>
      </c>
      <c r="B418" s="6" t="s">
        <v>1516</v>
      </c>
      <c r="C418" s="6" t="s">
        <v>1517</v>
      </c>
      <c r="D418" s="6" t="s">
        <v>1253</v>
      </c>
      <c r="E418" s="6">
        <v>2001</v>
      </c>
      <c r="F418" s="6"/>
      <c r="G418" s="6" t="s">
        <v>1270</v>
      </c>
      <c r="H418" s="8" t="s">
        <v>3097</v>
      </c>
      <c r="I418" s="6">
        <v>1</v>
      </c>
      <c r="J418" s="29" t="str">
        <f>VLOOKUP(H418,AddInfo!$A:$H,5,FALSE)</f>
        <v>indirect</v>
      </c>
    </row>
    <row r="419" spans="1:10" x14ac:dyDescent="0.25">
      <c r="A419" s="6">
        <v>254</v>
      </c>
      <c r="B419" s="6" t="s">
        <v>1518</v>
      </c>
      <c r="C419" s="6" t="s">
        <v>1517</v>
      </c>
      <c r="D419" s="6" t="s">
        <v>1253</v>
      </c>
      <c r="E419" s="6">
        <v>2001</v>
      </c>
      <c r="F419" s="6"/>
      <c r="G419" s="6" t="s">
        <v>1270</v>
      </c>
      <c r="H419" s="8" t="s">
        <v>3097</v>
      </c>
      <c r="I419" s="6">
        <v>6</v>
      </c>
      <c r="J419" s="29" t="str">
        <f>VLOOKUP(H419,AddInfo!$A:$H,5,FALSE)</f>
        <v>indirect</v>
      </c>
    </row>
    <row r="420" spans="1:10" x14ac:dyDescent="0.25">
      <c r="A420" s="5">
        <v>255</v>
      </c>
      <c r="B420" s="5" t="s">
        <v>1519</v>
      </c>
      <c r="C420" s="5" t="s">
        <v>1517</v>
      </c>
      <c r="D420" s="5" t="s">
        <v>1253</v>
      </c>
      <c r="E420" s="5">
        <v>2001</v>
      </c>
      <c r="G420" s="5" t="s">
        <v>1270</v>
      </c>
      <c r="H420" s="8" t="s">
        <v>3097</v>
      </c>
      <c r="I420" s="6">
        <v>12</v>
      </c>
      <c r="J420" s="29" t="str">
        <f>VLOOKUP(H420,AddInfo!$A:$H,5,FALSE)</f>
        <v>indirect</v>
      </c>
    </row>
    <row r="421" spans="1:10" x14ac:dyDescent="0.25">
      <c r="A421" s="5">
        <v>34</v>
      </c>
      <c r="B421" s="5" t="s">
        <v>3148</v>
      </c>
      <c r="C421" s="5" t="s">
        <v>1319</v>
      </c>
      <c r="D421" s="5" t="s">
        <v>1117</v>
      </c>
      <c r="E421" s="5">
        <v>2011</v>
      </c>
      <c r="G421" s="5" t="s">
        <v>605</v>
      </c>
      <c r="H421" s="29" t="s">
        <v>205</v>
      </c>
      <c r="I421" s="6">
        <v>1</v>
      </c>
      <c r="J421" s="29" t="str">
        <f>VLOOKUP(H421,AddInfo!$A:$H,5,FALSE)</f>
        <v>indirect</v>
      </c>
    </row>
    <row r="422" spans="1:10" x14ac:dyDescent="0.25">
      <c r="A422" s="5">
        <v>35</v>
      </c>
      <c r="B422" s="5" t="s">
        <v>3150</v>
      </c>
      <c r="C422" s="5" t="s">
        <v>1319</v>
      </c>
      <c r="D422" s="5" t="s">
        <v>1117</v>
      </c>
      <c r="E422" s="5">
        <v>2011</v>
      </c>
      <c r="G422" s="5" t="s">
        <v>605</v>
      </c>
      <c r="H422" s="6" t="s">
        <v>205</v>
      </c>
      <c r="I422" s="6">
        <v>6</v>
      </c>
      <c r="J422" s="29" t="str">
        <f>VLOOKUP(H422,AddInfo!$A:$H,5,FALSE)</f>
        <v>indirect</v>
      </c>
    </row>
    <row r="423" spans="1:10" x14ac:dyDescent="0.25">
      <c r="A423" s="29">
        <v>36</v>
      </c>
      <c r="B423" s="29" t="s">
        <v>3149</v>
      </c>
      <c r="C423" s="29" t="s">
        <v>1319</v>
      </c>
      <c r="D423" s="29" t="s">
        <v>1117</v>
      </c>
      <c r="E423" s="29">
        <v>2011</v>
      </c>
      <c r="F423" s="29"/>
      <c r="G423" s="29" t="s">
        <v>605</v>
      </c>
      <c r="H423" s="29" t="s">
        <v>205</v>
      </c>
      <c r="I423" s="29">
        <v>12</v>
      </c>
      <c r="J423" s="29" t="str">
        <f>VLOOKUP(H423,AddInfo!$A:$H,5,FALSE)</f>
        <v>indirect</v>
      </c>
    </row>
    <row r="424" spans="1:10" x14ac:dyDescent="0.25">
      <c r="A424" s="5">
        <v>177</v>
      </c>
      <c r="B424" s="5" t="s">
        <v>1834</v>
      </c>
      <c r="C424" s="5" t="s">
        <v>1835</v>
      </c>
      <c r="D424" s="5" t="s">
        <v>1234</v>
      </c>
      <c r="E424" s="5">
        <v>2008</v>
      </c>
      <c r="G424" s="5" t="s">
        <v>113</v>
      </c>
      <c r="H424" s="6" t="s">
        <v>3105</v>
      </c>
      <c r="I424" s="6">
        <v>12</v>
      </c>
      <c r="J424" s="29" t="str">
        <f>VLOOKUP(H424,AddInfo!$A:$H,5,FALSE)</f>
        <v>indirect</v>
      </c>
    </row>
    <row r="425" spans="1:10" x14ac:dyDescent="0.25">
      <c r="A425" s="5">
        <v>181</v>
      </c>
      <c r="B425" s="5" t="s">
        <v>1837</v>
      </c>
      <c r="C425" s="5" t="s">
        <v>3078</v>
      </c>
      <c r="D425" s="5" t="s">
        <v>1234</v>
      </c>
      <c r="E425" s="5">
        <v>2008</v>
      </c>
      <c r="G425" s="5" t="s">
        <v>113</v>
      </c>
      <c r="H425" s="6" t="s">
        <v>3104</v>
      </c>
      <c r="I425" s="6">
        <v>1</v>
      </c>
      <c r="J425" s="29" t="str">
        <f>VLOOKUP(H425,AddInfo!$A:$H,5,FALSE)</f>
        <v>indirect</v>
      </c>
    </row>
    <row r="426" spans="1:10" x14ac:dyDescent="0.25">
      <c r="A426" s="5">
        <v>182</v>
      </c>
      <c r="B426" s="5" t="s">
        <v>1839</v>
      </c>
      <c r="C426" s="5" t="s">
        <v>1838</v>
      </c>
      <c r="D426" s="5" t="s">
        <v>1234</v>
      </c>
      <c r="E426" s="5">
        <v>2008</v>
      </c>
      <c r="G426" s="5" t="s">
        <v>113</v>
      </c>
      <c r="H426" s="6" t="s">
        <v>3104</v>
      </c>
      <c r="I426" s="6">
        <v>6</v>
      </c>
      <c r="J426" s="29" t="str">
        <f>VLOOKUP(H426,AddInfo!$A:$H,5,FALSE)</f>
        <v>indirect</v>
      </c>
    </row>
    <row r="427" spans="1:10" x14ac:dyDescent="0.25">
      <c r="A427" s="5">
        <v>183</v>
      </c>
      <c r="B427" s="5" t="s">
        <v>1840</v>
      </c>
      <c r="C427" s="5" t="s">
        <v>1838</v>
      </c>
      <c r="D427" s="5" t="s">
        <v>1234</v>
      </c>
      <c r="E427" s="5">
        <v>2008</v>
      </c>
      <c r="G427" s="5" t="s">
        <v>113</v>
      </c>
      <c r="H427" s="6" t="s">
        <v>3104</v>
      </c>
      <c r="I427" s="6">
        <v>12</v>
      </c>
      <c r="J427" s="29" t="str">
        <f>VLOOKUP(H427,AddInfo!$A:$H,5,FALSE)</f>
        <v>indirect</v>
      </c>
    </row>
    <row r="428" spans="1:10" x14ac:dyDescent="0.25">
      <c r="A428" s="6">
        <v>406</v>
      </c>
      <c r="B428" s="6" t="s">
        <v>1306</v>
      </c>
      <c r="C428" s="6" t="s">
        <v>1307</v>
      </c>
      <c r="D428" s="6" t="s">
        <v>1118</v>
      </c>
      <c r="E428" s="6">
        <v>2015</v>
      </c>
      <c r="F428" s="6"/>
      <c r="G428" s="6" t="s">
        <v>1276</v>
      </c>
      <c r="H428" s="10" t="s">
        <v>129</v>
      </c>
      <c r="I428" s="6">
        <v>1</v>
      </c>
      <c r="J428" s="29" t="str">
        <f>VLOOKUP(H428,AddInfo!$A:$H,5,FALSE)</f>
        <v>indirect</v>
      </c>
    </row>
    <row r="429" spans="1:10" x14ac:dyDescent="0.25">
      <c r="A429" s="29">
        <v>407</v>
      </c>
      <c r="B429" s="29" t="s">
        <v>1308</v>
      </c>
      <c r="C429" s="29" t="s">
        <v>1307</v>
      </c>
      <c r="D429" s="29" t="s">
        <v>1118</v>
      </c>
      <c r="E429" s="29">
        <v>2015</v>
      </c>
      <c r="F429" s="29"/>
      <c r="G429" s="29" t="s">
        <v>1276</v>
      </c>
      <c r="H429" s="10" t="s">
        <v>129</v>
      </c>
      <c r="I429" s="29">
        <v>6</v>
      </c>
      <c r="J429" s="29" t="str">
        <f>VLOOKUP(H429,AddInfo!$A:$H,5,FALSE)</f>
        <v>indirect</v>
      </c>
    </row>
    <row r="430" spans="1:10" x14ac:dyDescent="0.25">
      <c r="A430" s="29">
        <v>408</v>
      </c>
      <c r="B430" s="29" t="s">
        <v>1309</v>
      </c>
      <c r="C430" s="29" t="s">
        <v>1307</v>
      </c>
      <c r="D430" s="29" t="s">
        <v>1118</v>
      </c>
      <c r="E430" s="29">
        <v>2015</v>
      </c>
      <c r="F430" s="29"/>
      <c r="G430" s="29" t="s">
        <v>1276</v>
      </c>
      <c r="H430" s="10" t="s">
        <v>129</v>
      </c>
      <c r="I430" s="29">
        <v>12</v>
      </c>
      <c r="J430" s="29" t="str">
        <f>VLOOKUP(H430,AddInfo!$A:$H,5,FALSE)</f>
        <v>indirect</v>
      </c>
    </row>
    <row r="431" spans="1:10" x14ac:dyDescent="0.25">
      <c r="A431" s="29">
        <v>412</v>
      </c>
      <c r="B431" s="29" t="s">
        <v>1314</v>
      </c>
      <c r="C431" s="29" t="s">
        <v>1315</v>
      </c>
      <c r="D431" s="29" t="s">
        <v>1118</v>
      </c>
      <c r="E431" s="29">
        <v>2015</v>
      </c>
      <c r="F431" s="29"/>
      <c r="G431" s="29" t="s">
        <v>1276</v>
      </c>
      <c r="H431" s="2" t="s">
        <v>3116</v>
      </c>
      <c r="I431" s="29">
        <v>1</v>
      </c>
      <c r="J431" s="29" t="str">
        <f>VLOOKUP(H431,AddInfo!$A:$H,5,FALSE)</f>
        <v>indirect</v>
      </c>
    </row>
    <row r="432" spans="1:10" x14ac:dyDescent="0.25">
      <c r="A432" s="5">
        <v>413</v>
      </c>
      <c r="B432" s="5" t="s">
        <v>1316</v>
      </c>
      <c r="C432" s="5" t="s">
        <v>1315</v>
      </c>
      <c r="D432" s="5" t="s">
        <v>1118</v>
      </c>
      <c r="E432" s="5">
        <v>2015</v>
      </c>
      <c r="G432" s="5" t="s">
        <v>1276</v>
      </c>
      <c r="H432" s="2" t="s">
        <v>3116</v>
      </c>
      <c r="I432" s="6">
        <v>6</v>
      </c>
      <c r="J432" s="29" t="str">
        <f>VLOOKUP(H432,AddInfo!$A:$H,5,FALSE)</f>
        <v>indirect</v>
      </c>
    </row>
    <row r="433" spans="1:11" x14ac:dyDescent="0.25">
      <c r="A433" s="5">
        <v>414</v>
      </c>
      <c r="B433" s="5" t="s">
        <v>1317</v>
      </c>
      <c r="C433" s="5" t="s">
        <v>1315</v>
      </c>
      <c r="D433" s="5" t="s">
        <v>1118</v>
      </c>
      <c r="E433" s="5">
        <v>2015</v>
      </c>
      <c r="G433" s="5" t="s">
        <v>1276</v>
      </c>
      <c r="H433" s="2" t="s">
        <v>3116</v>
      </c>
      <c r="I433" s="6">
        <v>12</v>
      </c>
      <c r="J433" s="29" t="str">
        <f>VLOOKUP(H433,AddInfo!$A:$H,5,FALSE)</f>
        <v>indirect</v>
      </c>
    </row>
    <row r="434" spans="1:11" x14ac:dyDescent="0.25">
      <c r="A434" s="5">
        <v>298</v>
      </c>
      <c r="B434" s="5" t="s">
        <v>1848</v>
      </c>
      <c r="C434" s="5" t="s">
        <v>1849</v>
      </c>
      <c r="D434" s="5" t="s">
        <v>873</v>
      </c>
      <c r="E434" s="5">
        <v>2016</v>
      </c>
      <c r="G434" s="5" t="s">
        <v>1270</v>
      </c>
      <c r="H434" s="29" t="s">
        <v>877</v>
      </c>
      <c r="I434" s="6">
        <v>1</v>
      </c>
      <c r="J434" s="29" t="str">
        <f>VLOOKUP(H434,AddInfo!$A:$H,5,FALSE)</f>
        <v>indirect</v>
      </c>
      <c r="K434" s="30"/>
    </row>
    <row r="435" spans="1:11" x14ac:dyDescent="0.25">
      <c r="A435" s="5">
        <v>98</v>
      </c>
      <c r="B435" s="5" t="s">
        <v>632</v>
      </c>
      <c r="C435" s="5" t="s">
        <v>631</v>
      </c>
      <c r="D435" s="5" t="s">
        <v>1262</v>
      </c>
      <c r="E435" s="5">
        <v>1994</v>
      </c>
      <c r="G435" s="5" t="s">
        <v>1328</v>
      </c>
      <c r="H435" s="3" t="s">
        <v>630</v>
      </c>
      <c r="I435" s="6">
        <v>12</v>
      </c>
      <c r="J435" s="29" t="str">
        <f>VLOOKUP(H435,AddInfo!$A:$H,5,FALSE)</f>
        <v>indirect</v>
      </c>
    </row>
    <row r="436" spans="1:11" x14ac:dyDescent="0.25">
      <c r="A436" s="5">
        <v>241</v>
      </c>
      <c r="B436" s="5" t="s">
        <v>1734</v>
      </c>
      <c r="C436" s="5" t="s">
        <v>1735</v>
      </c>
      <c r="D436" s="5" t="s">
        <v>1262</v>
      </c>
      <c r="E436" s="5">
        <v>1994</v>
      </c>
      <c r="G436" s="5" t="s">
        <v>113</v>
      </c>
      <c r="H436" s="29" t="s">
        <v>3098</v>
      </c>
      <c r="I436" s="6">
        <v>1</v>
      </c>
      <c r="J436" s="29" t="str">
        <f>VLOOKUP(H436,AddInfo!$A:$H,5,FALSE)</f>
        <v>indirect</v>
      </c>
    </row>
    <row r="437" spans="1:11" x14ac:dyDescent="0.25">
      <c r="A437" s="5">
        <v>242</v>
      </c>
      <c r="B437" s="5" t="s">
        <v>1736</v>
      </c>
      <c r="C437" s="5" t="s">
        <v>1735</v>
      </c>
      <c r="D437" s="5" t="s">
        <v>1262</v>
      </c>
      <c r="E437" s="5">
        <v>1994</v>
      </c>
      <c r="G437" s="5" t="s">
        <v>113</v>
      </c>
      <c r="H437" s="6" t="s">
        <v>3098</v>
      </c>
      <c r="I437" s="6">
        <v>6</v>
      </c>
      <c r="J437" s="29" t="str">
        <f>VLOOKUP(H437,AddInfo!$A:$H,5,FALSE)</f>
        <v>indirect</v>
      </c>
    </row>
    <row r="438" spans="1:11" x14ac:dyDescent="0.25">
      <c r="A438" s="5">
        <v>243</v>
      </c>
      <c r="B438" s="5" t="s">
        <v>1737</v>
      </c>
      <c r="C438" s="5" t="s">
        <v>1735</v>
      </c>
      <c r="D438" s="5" t="s">
        <v>1262</v>
      </c>
      <c r="E438" s="5">
        <v>1994</v>
      </c>
      <c r="G438" s="5" t="s">
        <v>113</v>
      </c>
      <c r="H438" s="29" t="s">
        <v>3098</v>
      </c>
      <c r="I438" s="6">
        <v>12</v>
      </c>
      <c r="J438" s="29" t="str">
        <f>VLOOKUP(H438,AddInfo!$A:$H,5,FALSE)</f>
        <v>indirect</v>
      </c>
    </row>
    <row r="439" spans="1:11" x14ac:dyDescent="0.25">
      <c r="A439" s="5">
        <v>104</v>
      </c>
      <c r="B439" s="5" t="s">
        <v>1461</v>
      </c>
      <c r="C439" s="5" t="s">
        <v>1462</v>
      </c>
      <c r="D439" s="5" t="s">
        <v>1246</v>
      </c>
      <c r="E439" s="5">
        <v>1996</v>
      </c>
      <c r="G439" s="5" t="s">
        <v>1328</v>
      </c>
      <c r="H439" s="3" t="s">
        <v>3099</v>
      </c>
      <c r="I439" s="6">
        <v>1</v>
      </c>
      <c r="J439" s="29" t="str">
        <f>VLOOKUP(H439,AddInfo!$A:$H,5,FALSE)</f>
        <v>indirect</v>
      </c>
      <c r="K439" s="30"/>
    </row>
    <row r="440" spans="1:11" x14ac:dyDescent="0.25">
      <c r="A440" s="29">
        <v>105</v>
      </c>
      <c r="B440" s="29" t="s">
        <v>1463</v>
      </c>
      <c r="C440" s="29" t="s">
        <v>1462</v>
      </c>
      <c r="D440" s="29" t="s">
        <v>1246</v>
      </c>
      <c r="E440" s="29">
        <v>1996</v>
      </c>
      <c r="F440" s="29"/>
      <c r="G440" s="29" t="s">
        <v>1328</v>
      </c>
      <c r="H440" s="3" t="s">
        <v>3099</v>
      </c>
      <c r="I440" s="6">
        <v>6</v>
      </c>
      <c r="J440" s="29" t="str">
        <f>VLOOKUP(H440,AddInfo!$A:$H,5,FALSE)</f>
        <v>indirect</v>
      </c>
      <c r="K440" s="30"/>
    </row>
    <row r="441" spans="1:11" s="17" customFormat="1" x14ac:dyDescent="0.25">
      <c r="A441" s="29">
        <v>106</v>
      </c>
      <c r="B441" s="29" t="s">
        <v>1464</v>
      </c>
      <c r="C441" s="29" t="s">
        <v>1462</v>
      </c>
      <c r="D441" s="29" t="s">
        <v>1246</v>
      </c>
      <c r="E441" s="29">
        <v>1996</v>
      </c>
      <c r="F441" s="29"/>
      <c r="G441" s="29" t="s">
        <v>1328</v>
      </c>
      <c r="H441" s="3" t="s">
        <v>3099</v>
      </c>
      <c r="I441" s="29">
        <v>12</v>
      </c>
      <c r="J441" s="29" t="str">
        <f>VLOOKUP(H441,AddInfo!$A:$H,5,FALSE)</f>
        <v>indirect</v>
      </c>
    </row>
    <row r="442" spans="1:11" s="17" customFormat="1" x14ac:dyDescent="0.25">
      <c r="A442" s="29">
        <v>286</v>
      </c>
      <c r="B442" s="29" t="s">
        <v>1628</v>
      </c>
      <c r="C442" s="29" t="s">
        <v>1629</v>
      </c>
      <c r="D442" s="29" t="s">
        <v>516</v>
      </c>
      <c r="E442" s="29">
        <v>2009</v>
      </c>
      <c r="F442" s="29"/>
      <c r="G442" s="29" t="s">
        <v>1270</v>
      </c>
      <c r="H442" s="29" t="s">
        <v>3100</v>
      </c>
      <c r="I442" s="29">
        <v>1</v>
      </c>
      <c r="J442" s="29" t="str">
        <f>VLOOKUP(H442,AddInfo!$A:$H,5,FALSE)</f>
        <v>indirect</v>
      </c>
      <c r="K442" s="29"/>
    </row>
    <row r="443" spans="1:11" s="17" customFormat="1" x14ac:dyDescent="0.25">
      <c r="A443" s="29">
        <v>287</v>
      </c>
      <c r="B443" s="29" t="s">
        <v>1630</v>
      </c>
      <c r="C443" s="29" t="s">
        <v>1629</v>
      </c>
      <c r="D443" s="29" t="s">
        <v>516</v>
      </c>
      <c r="E443" s="29">
        <v>2009</v>
      </c>
      <c r="F443" s="29"/>
      <c r="G443" s="29" t="s">
        <v>1270</v>
      </c>
      <c r="H443" s="29" t="s">
        <v>3100</v>
      </c>
      <c r="I443" s="29">
        <v>6</v>
      </c>
      <c r="J443" s="29" t="str">
        <f>VLOOKUP(H443,AddInfo!$A:$H,5,FALSE)</f>
        <v>indirect</v>
      </c>
      <c r="K443" s="29"/>
    </row>
    <row r="444" spans="1:11" s="17" customFormat="1" x14ac:dyDescent="0.25">
      <c r="A444" s="29">
        <v>288</v>
      </c>
      <c r="B444" s="29" t="s">
        <v>1631</v>
      </c>
      <c r="C444" s="29" t="s">
        <v>1629</v>
      </c>
      <c r="D444" s="29" t="s">
        <v>516</v>
      </c>
      <c r="E444" s="29">
        <v>2009</v>
      </c>
      <c r="F444" s="29"/>
      <c r="G444" s="29" t="s">
        <v>1270</v>
      </c>
      <c r="H444" s="29" t="s">
        <v>3100</v>
      </c>
      <c r="I444" s="29">
        <v>12</v>
      </c>
      <c r="J444" s="29" t="str">
        <f>VLOOKUP(H444,AddInfo!$A:$H,5,FALSE)</f>
        <v>indirect</v>
      </c>
      <c r="K444" s="29"/>
    </row>
    <row r="445" spans="1:11" s="17" customFormat="1" x14ac:dyDescent="0.25">
      <c r="A445" s="29">
        <v>234</v>
      </c>
      <c r="B445" s="29" t="s">
        <v>1745</v>
      </c>
      <c r="C445" s="29" t="s">
        <v>1746</v>
      </c>
      <c r="D445" s="29" t="s">
        <v>648</v>
      </c>
      <c r="E445" s="29">
        <v>2004</v>
      </c>
      <c r="F445" s="29"/>
      <c r="G445" s="29" t="s">
        <v>113</v>
      </c>
      <c r="H445" s="29" t="s">
        <v>3101</v>
      </c>
      <c r="I445" s="29">
        <v>1</v>
      </c>
      <c r="J445" s="29" t="str">
        <f>VLOOKUP(H445,AddInfo!$A:$H,5,FALSE)</f>
        <v>indirect</v>
      </c>
    </row>
    <row r="446" spans="1:11" s="17" customFormat="1" x14ac:dyDescent="0.25">
      <c r="A446" s="29">
        <v>235</v>
      </c>
      <c r="B446" s="29" t="s">
        <v>1747</v>
      </c>
      <c r="C446" s="29" t="s">
        <v>1746</v>
      </c>
      <c r="D446" s="29" t="s">
        <v>648</v>
      </c>
      <c r="E446" s="29">
        <v>2004</v>
      </c>
      <c r="F446" s="29"/>
      <c r="G446" s="29" t="s">
        <v>113</v>
      </c>
      <c r="H446" s="29" t="s">
        <v>3101</v>
      </c>
      <c r="I446" s="29">
        <v>6</v>
      </c>
      <c r="J446" s="29" t="str">
        <f>VLOOKUP(H446,AddInfo!$A:$H,5,FALSE)</f>
        <v>indirect</v>
      </c>
      <c r="K446" s="29"/>
    </row>
    <row r="447" spans="1:11" s="17" customFormat="1" x14ac:dyDescent="0.25">
      <c r="A447" s="29">
        <v>236</v>
      </c>
      <c r="B447" s="29" t="s">
        <v>1748</v>
      </c>
      <c r="C447" s="29" t="s">
        <v>1746</v>
      </c>
      <c r="D447" s="29" t="s">
        <v>648</v>
      </c>
      <c r="E447" s="29">
        <v>2004</v>
      </c>
      <c r="F447" s="29"/>
      <c r="G447" s="29" t="s">
        <v>113</v>
      </c>
      <c r="H447" s="29" t="s">
        <v>3101</v>
      </c>
      <c r="I447" s="29">
        <v>12</v>
      </c>
      <c r="J447" s="29" t="str">
        <f>VLOOKUP(H447,AddInfo!$A:$H,5,FALSE)</f>
        <v>indirect</v>
      </c>
      <c r="K447" s="29"/>
    </row>
    <row r="448" spans="1:11" s="17" customFormat="1" x14ac:dyDescent="0.25">
      <c r="A448" s="29">
        <v>295</v>
      </c>
      <c r="B448" s="29" t="s">
        <v>1379</v>
      </c>
      <c r="C448" s="29" t="s">
        <v>1380</v>
      </c>
      <c r="D448" s="29" t="s">
        <v>890</v>
      </c>
      <c r="E448" s="29">
        <v>2006</v>
      </c>
      <c r="F448" s="29"/>
      <c r="G448" s="29" t="s">
        <v>1270</v>
      </c>
      <c r="H448" s="29" t="s">
        <v>893</v>
      </c>
      <c r="I448" s="29">
        <v>1</v>
      </c>
      <c r="J448" s="29" t="str">
        <f>VLOOKUP(H448,AddInfo!$A:$H,5,FALSE)</f>
        <v>indirect</v>
      </c>
    </row>
    <row r="449" spans="1:1019" s="17" customFormat="1" x14ac:dyDescent="0.25">
      <c r="A449" s="29">
        <v>296</v>
      </c>
      <c r="B449" s="29" t="s">
        <v>1381</v>
      </c>
      <c r="C449" s="29" t="s">
        <v>1380</v>
      </c>
      <c r="D449" s="29" t="s">
        <v>890</v>
      </c>
      <c r="E449" s="29">
        <v>2006</v>
      </c>
      <c r="F449" s="29"/>
      <c r="G449" s="29" t="s">
        <v>1270</v>
      </c>
      <c r="H449" s="29" t="s">
        <v>893</v>
      </c>
      <c r="I449" s="29">
        <v>6</v>
      </c>
      <c r="J449" s="29" t="str">
        <f>VLOOKUP(H449,AddInfo!$A:$H,5,FALSE)</f>
        <v>indirect</v>
      </c>
      <c r="K449" s="29"/>
    </row>
    <row r="450" spans="1:1019" x14ac:dyDescent="0.25">
      <c r="A450" s="6">
        <v>297</v>
      </c>
      <c r="B450" s="6" t="s">
        <v>1382</v>
      </c>
      <c r="C450" s="6" t="s">
        <v>1380</v>
      </c>
      <c r="D450" s="6" t="s">
        <v>890</v>
      </c>
      <c r="E450" s="6">
        <v>2006</v>
      </c>
      <c r="F450" s="6"/>
      <c r="G450" s="6" t="s">
        <v>1270</v>
      </c>
      <c r="H450" s="6" t="s">
        <v>893</v>
      </c>
      <c r="I450" s="6">
        <v>12</v>
      </c>
      <c r="J450" s="29" t="str">
        <f>VLOOKUP(H450,AddInfo!$A:$H,5,FALSE)</f>
        <v>indirect</v>
      </c>
    </row>
    <row r="451" spans="1:1019" x14ac:dyDescent="0.25">
      <c r="A451" s="6">
        <v>226</v>
      </c>
      <c r="B451" s="6" t="s">
        <v>1568</v>
      </c>
      <c r="C451" s="6" t="s">
        <v>1569</v>
      </c>
      <c r="D451" s="6" t="s">
        <v>360</v>
      </c>
      <c r="E451" s="6">
        <v>1998</v>
      </c>
      <c r="F451" s="6"/>
      <c r="G451" s="6" t="s">
        <v>113</v>
      </c>
      <c r="H451" s="6" t="s">
        <v>3102</v>
      </c>
      <c r="I451" s="6">
        <v>1</v>
      </c>
      <c r="J451" s="29" t="str">
        <f>VLOOKUP(H451,AddInfo!$A:$H,5,FALSE)</f>
        <v>indirect</v>
      </c>
      <c r="K451" s="30"/>
    </row>
    <row r="452" spans="1:1019" x14ac:dyDescent="0.25">
      <c r="A452" s="6">
        <v>227</v>
      </c>
      <c r="B452" s="6" t="s">
        <v>1570</v>
      </c>
      <c r="C452" s="6" t="s">
        <v>1569</v>
      </c>
      <c r="D452" s="6" t="s">
        <v>360</v>
      </c>
      <c r="E452" s="6">
        <v>1998</v>
      </c>
      <c r="F452" s="6"/>
      <c r="G452" s="6" t="s">
        <v>113</v>
      </c>
      <c r="H452" s="6" t="s">
        <v>3102</v>
      </c>
      <c r="I452" s="6">
        <v>6</v>
      </c>
      <c r="J452" s="29" t="str">
        <f>VLOOKUP(H452,AddInfo!$A:$H,5,FALSE)</f>
        <v>indirect</v>
      </c>
      <c r="K452" s="30"/>
    </row>
    <row r="453" spans="1:1019" x14ac:dyDescent="0.25">
      <c r="A453" s="6">
        <v>228</v>
      </c>
      <c r="B453" s="6" t="s">
        <v>1571</v>
      </c>
      <c r="C453" s="6" t="s">
        <v>1569</v>
      </c>
      <c r="D453" s="6" t="s">
        <v>360</v>
      </c>
      <c r="E453" s="6">
        <v>1998</v>
      </c>
      <c r="F453" s="6"/>
      <c r="G453" s="6" t="s">
        <v>113</v>
      </c>
      <c r="H453" s="29" t="s">
        <v>3102</v>
      </c>
      <c r="I453" s="6">
        <v>12</v>
      </c>
      <c r="J453" s="29" t="str">
        <f>VLOOKUP(H453,AddInfo!$A:$H,5,FALSE)</f>
        <v>indirect</v>
      </c>
      <c r="K453" s="30"/>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c r="HT453" s="6"/>
      <c r="HU453" s="6"/>
      <c r="HV453" s="6"/>
      <c r="HW453" s="6"/>
      <c r="HX453" s="6"/>
      <c r="HY453" s="6"/>
      <c r="HZ453" s="6"/>
      <c r="IA453" s="6"/>
      <c r="IB453" s="6"/>
      <c r="IC453" s="6"/>
      <c r="ID453" s="6"/>
      <c r="IE453" s="6"/>
      <c r="IF453" s="6"/>
      <c r="IG453" s="6"/>
      <c r="IH453" s="6"/>
      <c r="II453" s="6"/>
      <c r="IJ453" s="6"/>
      <c r="IK453" s="6"/>
      <c r="IL453" s="6"/>
      <c r="IM453" s="6"/>
      <c r="IN453" s="6"/>
      <c r="IO453" s="6"/>
      <c r="IP453" s="6"/>
      <c r="IQ453" s="6"/>
      <c r="IR453" s="6"/>
      <c r="IS453" s="6"/>
      <c r="IT453" s="6"/>
      <c r="IU453" s="6"/>
      <c r="IV453" s="6"/>
      <c r="IW453" s="6"/>
      <c r="IX453" s="6"/>
      <c r="IY453" s="6"/>
      <c r="IZ453" s="6"/>
      <c r="JA453" s="6"/>
      <c r="JB453" s="6"/>
      <c r="JC453" s="6"/>
      <c r="JD453" s="6"/>
      <c r="JE453" s="6"/>
      <c r="JF453" s="6"/>
      <c r="JG453" s="6"/>
      <c r="JH453" s="6"/>
      <c r="JI453" s="6"/>
      <c r="JJ453" s="6"/>
      <c r="JK453" s="6"/>
      <c r="JL453" s="6"/>
      <c r="JM453" s="6"/>
      <c r="JN453" s="6"/>
      <c r="JO453" s="6"/>
      <c r="JP453" s="6"/>
      <c r="JQ453" s="6"/>
      <c r="JR453" s="6"/>
      <c r="JS453" s="6"/>
      <c r="JT453" s="6"/>
      <c r="JU453" s="6"/>
      <c r="JV453" s="6"/>
      <c r="JW453" s="6"/>
      <c r="JX453" s="6"/>
      <c r="JY453" s="6"/>
      <c r="JZ453" s="6"/>
      <c r="KA453" s="6"/>
      <c r="KB453" s="6"/>
      <c r="KC453" s="6"/>
      <c r="KD453" s="6"/>
      <c r="KE453" s="6"/>
      <c r="KF453" s="6"/>
      <c r="KG453" s="6"/>
      <c r="KH453" s="6"/>
      <c r="KI453" s="6"/>
      <c r="KJ453" s="6"/>
      <c r="KK453" s="6"/>
      <c r="KL453" s="6"/>
      <c r="KM453" s="6"/>
      <c r="KN453" s="6"/>
      <c r="KO453" s="6"/>
      <c r="KP453" s="6"/>
      <c r="KQ453" s="6"/>
      <c r="KR453" s="6"/>
      <c r="KS453" s="6"/>
      <c r="KT453" s="6"/>
      <c r="KU453" s="6"/>
      <c r="KV453" s="6"/>
      <c r="KW453" s="6"/>
      <c r="KX453" s="6"/>
      <c r="KY453" s="6"/>
      <c r="KZ453" s="6"/>
      <c r="LA453" s="6"/>
      <c r="LB453" s="6"/>
      <c r="LC453" s="6"/>
      <c r="LD453" s="6"/>
      <c r="LE453" s="6"/>
      <c r="LF453" s="6"/>
      <c r="LG453" s="6"/>
      <c r="LH453" s="6"/>
      <c r="LI453" s="6"/>
      <c r="LJ453" s="6"/>
      <c r="LK453" s="6"/>
      <c r="LL453" s="6"/>
      <c r="LM453" s="6"/>
      <c r="LN453" s="6"/>
      <c r="LO453" s="6"/>
      <c r="LP453" s="6"/>
      <c r="LQ453" s="6"/>
      <c r="LR453" s="6"/>
      <c r="LS453" s="6"/>
      <c r="LT453" s="6"/>
      <c r="LU453" s="6"/>
      <c r="LV453" s="6"/>
      <c r="LW453" s="6"/>
      <c r="LX453" s="6"/>
      <c r="LY453" s="6"/>
      <c r="LZ453" s="6"/>
      <c r="MA453" s="6"/>
      <c r="MB453" s="6"/>
      <c r="MC453" s="6"/>
      <c r="MD453" s="6"/>
      <c r="ME453" s="6"/>
      <c r="MF453" s="6"/>
      <c r="MG453" s="6"/>
      <c r="MH453" s="6"/>
      <c r="MI453" s="6"/>
      <c r="MJ453" s="6"/>
      <c r="MK453" s="6"/>
      <c r="ML453" s="6"/>
      <c r="MM453" s="6"/>
      <c r="MN453" s="6"/>
      <c r="MO453" s="6"/>
      <c r="MP453" s="6"/>
      <c r="MQ453" s="6"/>
      <c r="MR453" s="6"/>
      <c r="MS453" s="6"/>
      <c r="MT453" s="6"/>
      <c r="MU453" s="6"/>
      <c r="MV453" s="6"/>
      <c r="MW453" s="6"/>
      <c r="MX453" s="6"/>
      <c r="MY453" s="6"/>
      <c r="MZ453" s="6"/>
      <c r="NA453" s="6"/>
      <c r="NB453" s="6"/>
      <c r="NC453" s="6"/>
      <c r="ND453" s="6"/>
      <c r="NE453" s="6"/>
      <c r="NF453" s="6"/>
      <c r="NG453" s="6"/>
      <c r="NH453" s="6"/>
      <c r="NI453" s="6"/>
      <c r="NJ453" s="6"/>
      <c r="NK453" s="6"/>
      <c r="NL453" s="6"/>
      <c r="NM453" s="6"/>
      <c r="NN453" s="6"/>
      <c r="NO453" s="6"/>
      <c r="NP453" s="6"/>
      <c r="NQ453" s="6"/>
      <c r="NR453" s="6"/>
      <c r="NS453" s="6"/>
      <c r="NT453" s="6"/>
      <c r="NU453" s="6"/>
      <c r="NV453" s="6"/>
      <c r="NW453" s="6"/>
      <c r="NX453" s="6"/>
      <c r="NY453" s="6"/>
      <c r="NZ453" s="6"/>
      <c r="OA453" s="6"/>
      <c r="OB453" s="6"/>
      <c r="OC453" s="6"/>
      <c r="OD453" s="6"/>
      <c r="OE453" s="6"/>
      <c r="OF453" s="6"/>
      <c r="OG453" s="6"/>
      <c r="OH453" s="6"/>
      <c r="OI453" s="6"/>
      <c r="OJ453" s="6"/>
      <c r="OK453" s="6"/>
      <c r="OL453" s="6"/>
      <c r="OM453" s="6"/>
      <c r="ON453" s="6"/>
      <c r="OO453" s="6"/>
      <c r="OP453" s="6"/>
      <c r="OQ453" s="6"/>
      <c r="OR453" s="6"/>
      <c r="OS453" s="6"/>
      <c r="OT453" s="6"/>
      <c r="OU453" s="6"/>
      <c r="OV453" s="6"/>
      <c r="OW453" s="6"/>
      <c r="OX453" s="6"/>
      <c r="OY453" s="6"/>
      <c r="OZ453" s="6"/>
      <c r="PA453" s="6"/>
      <c r="PB453" s="6"/>
      <c r="PC453" s="6"/>
      <c r="PD453" s="6"/>
      <c r="PE453" s="6"/>
      <c r="PF453" s="6"/>
      <c r="PG453" s="6"/>
      <c r="PH453" s="6"/>
      <c r="PI453" s="6"/>
      <c r="PJ453" s="6"/>
      <c r="PK453" s="6"/>
      <c r="PL453" s="6"/>
      <c r="PM453" s="6"/>
      <c r="PN453" s="6"/>
      <c r="PO453" s="6"/>
      <c r="PP453" s="6"/>
      <c r="PQ453" s="6"/>
      <c r="PR453" s="6"/>
      <c r="PS453" s="6"/>
      <c r="PT453" s="6"/>
      <c r="PU453" s="6"/>
      <c r="PV453" s="6"/>
      <c r="PW453" s="6"/>
      <c r="PX453" s="6"/>
      <c r="PY453" s="6"/>
      <c r="PZ453" s="6"/>
      <c r="QA453" s="6"/>
      <c r="QB453" s="6"/>
      <c r="QC453" s="6"/>
      <c r="QD453" s="6"/>
      <c r="QE453" s="6"/>
      <c r="QF453" s="6"/>
      <c r="QG453" s="6"/>
      <c r="QH453" s="6"/>
      <c r="QI453" s="6"/>
      <c r="QJ453" s="6"/>
      <c r="QK453" s="6"/>
      <c r="QL453" s="6"/>
      <c r="QM453" s="6"/>
      <c r="QN453" s="6"/>
      <c r="QO453" s="6"/>
      <c r="QP453" s="6"/>
      <c r="QQ453" s="6"/>
      <c r="QR453" s="6"/>
      <c r="QS453" s="6"/>
      <c r="QT453" s="6"/>
      <c r="QU453" s="6"/>
      <c r="QV453" s="6"/>
      <c r="QW453" s="6"/>
      <c r="QX453" s="6"/>
      <c r="QY453" s="6"/>
      <c r="QZ453" s="6"/>
      <c r="RA453" s="6"/>
      <c r="RB453" s="6"/>
      <c r="RC453" s="6"/>
      <c r="RD453" s="6"/>
      <c r="RE453" s="6"/>
      <c r="RF453" s="6"/>
      <c r="RG453" s="6"/>
      <c r="RH453" s="6"/>
      <c r="RI453" s="6"/>
      <c r="RJ453" s="6"/>
      <c r="RK453" s="6"/>
      <c r="RL453" s="6"/>
      <c r="RM453" s="6"/>
      <c r="RN453" s="6"/>
      <c r="RO453" s="6"/>
      <c r="RP453" s="6"/>
      <c r="RQ453" s="6"/>
      <c r="RR453" s="6"/>
      <c r="RS453" s="6"/>
      <c r="RT453" s="6"/>
      <c r="RU453" s="6"/>
      <c r="RV453" s="6"/>
      <c r="RW453" s="6"/>
      <c r="RX453" s="6"/>
      <c r="RY453" s="6"/>
      <c r="RZ453" s="6"/>
      <c r="SA453" s="6"/>
      <c r="SB453" s="6"/>
      <c r="SC453" s="6"/>
      <c r="SD453" s="6"/>
      <c r="SE453" s="6"/>
      <c r="SF453" s="6"/>
      <c r="SG453" s="6"/>
      <c r="SH453" s="6"/>
      <c r="SI453" s="6"/>
      <c r="SJ453" s="6"/>
      <c r="SK453" s="6"/>
      <c r="SL453" s="6"/>
      <c r="SM453" s="6"/>
      <c r="SN453" s="6"/>
      <c r="SO453" s="6"/>
      <c r="SP453" s="6"/>
      <c r="SQ453" s="6"/>
      <c r="SR453" s="6"/>
      <c r="SS453" s="6"/>
      <c r="ST453" s="6"/>
      <c r="SU453" s="6"/>
      <c r="SV453" s="6"/>
      <c r="SW453" s="6"/>
      <c r="SX453" s="6"/>
      <c r="SY453" s="6"/>
      <c r="SZ453" s="6"/>
      <c r="TA453" s="6"/>
      <c r="TB453" s="6"/>
      <c r="TC453" s="6"/>
      <c r="TD453" s="6"/>
      <c r="TE453" s="6"/>
      <c r="TF453" s="6"/>
      <c r="TG453" s="6"/>
      <c r="TH453" s="6"/>
      <c r="TI453" s="6"/>
      <c r="TJ453" s="6"/>
      <c r="TK453" s="6"/>
      <c r="TL453" s="6"/>
      <c r="TM453" s="6"/>
      <c r="TN453" s="6"/>
      <c r="TO453" s="6"/>
      <c r="TP453" s="6"/>
      <c r="TQ453" s="6"/>
      <c r="TR453" s="6"/>
      <c r="TS453" s="6"/>
      <c r="TT453" s="6"/>
      <c r="TU453" s="6"/>
      <c r="TV453" s="6"/>
      <c r="TW453" s="6"/>
      <c r="TX453" s="6"/>
      <c r="TY453" s="6"/>
      <c r="TZ453" s="6"/>
      <c r="UA453" s="6"/>
      <c r="UB453" s="6"/>
      <c r="UC453" s="6"/>
      <c r="UD453" s="6"/>
      <c r="UE453" s="6"/>
      <c r="UF453" s="6"/>
      <c r="UG453" s="6"/>
      <c r="UH453" s="6"/>
      <c r="UI453" s="6"/>
      <c r="UJ453" s="6"/>
      <c r="UK453" s="6"/>
      <c r="UL453" s="6"/>
      <c r="UM453" s="6"/>
      <c r="UN453" s="6"/>
      <c r="UO453" s="6"/>
      <c r="UP453" s="6"/>
      <c r="UQ453" s="6"/>
      <c r="UR453" s="6"/>
      <c r="US453" s="6"/>
      <c r="UT453" s="6"/>
      <c r="UU453" s="6"/>
      <c r="UV453" s="6"/>
      <c r="UW453" s="6"/>
      <c r="UX453" s="6"/>
      <c r="UY453" s="6"/>
      <c r="UZ453" s="6"/>
      <c r="VA453" s="6"/>
      <c r="VB453" s="6"/>
      <c r="VC453" s="6"/>
      <c r="VD453" s="6"/>
      <c r="VE453" s="6"/>
      <c r="VF453" s="6"/>
      <c r="VG453" s="6"/>
      <c r="VH453" s="6"/>
      <c r="VI453" s="6"/>
      <c r="VJ453" s="6"/>
      <c r="VK453" s="6"/>
      <c r="VL453" s="6"/>
      <c r="VM453" s="6"/>
      <c r="VN453" s="6"/>
      <c r="VO453" s="6"/>
      <c r="VP453" s="6"/>
      <c r="VQ453" s="6"/>
      <c r="VR453" s="6"/>
      <c r="VS453" s="6"/>
      <c r="VT453" s="6"/>
      <c r="VU453" s="6"/>
      <c r="VV453" s="6"/>
      <c r="VW453" s="6"/>
      <c r="VX453" s="6"/>
      <c r="VY453" s="6"/>
      <c r="VZ453" s="6"/>
      <c r="WA453" s="6"/>
      <c r="WB453" s="6"/>
      <c r="WC453" s="6"/>
      <c r="WD453" s="6"/>
      <c r="WE453" s="6"/>
      <c r="WF453" s="6"/>
      <c r="WG453" s="6"/>
      <c r="WH453" s="6"/>
      <c r="WI453" s="6"/>
      <c r="WJ453" s="6"/>
      <c r="WK453" s="6"/>
      <c r="WL453" s="6"/>
      <c r="WM453" s="6"/>
      <c r="WN453" s="6"/>
      <c r="WO453" s="6"/>
      <c r="WP453" s="6"/>
      <c r="WQ453" s="6"/>
      <c r="WR453" s="6"/>
      <c r="WS453" s="6"/>
      <c r="WT453" s="6"/>
      <c r="WU453" s="6"/>
      <c r="WV453" s="6"/>
      <c r="WW453" s="6"/>
      <c r="WX453" s="6"/>
      <c r="WY453" s="6"/>
      <c r="WZ453" s="6"/>
      <c r="XA453" s="6"/>
      <c r="XB453" s="6"/>
      <c r="XC453" s="6"/>
      <c r="XD453" s="6"/>
      <c r="XE453" s="6"/>
      <c r="XF453" s="6"/>
      <c r="XG453" s="6"/>
      <c r="XH453" s="6"/>
      <c r="XI453" s="6"/>
      <c r="XJ453" s="6"/>
      <c r="XK453" s="6"/>
      <c r="XL453" s="6"/>
      <c r="XM453" s="6"/>
      <c r="XN453" s="6"/>
      <c r="XO453" s="6"/>
      <c r="XP453" s="6"/>
      <c r="XQ453" s="6"/>
      <c r="XR453" s="6"/>
      <c r="XS453" s="6"/>
      <c r="XT453" s="6"/>
      <c r="XU453" s="6"/>
      <c r="XV453" s="6"/>
      <c r="XW453" s="6"/>
      <c r="XX453" s="6"/>
      <c r="XY453" s="6"/>
      <c r="XZ453" s="6"/>
      <c r="YA453" s="6"/>
      <c r="YB453" s="6"/>
      <c r="YC453" s="6"/>
      <c r="YD453" s="6"/>
      <c r="YE453" s="6"/>
      <c r="YF453" s="6"/>
      <c r="YG453" s="6"/>
      <c r="YH453" s="6"/>
      <c r="YI453" s="6"/>
      <c r="YJ453" s="6"/>
      <c r="YK453" s="6"/>
      <c r="YL453" s="6"/>
      <c r="YM453" s="6"/>
      <c r="YN453" s="6"/>
      <c r="YO453" s="6"/>
      <c r="YP453" s="6"/>
      <c r="YQ453" s="6"/>
      <c r="YR453" s="6"/>
      <c r="YS453" s="6"/>
      <c r="YT453" s="6"/>
      <c r="YU453" s="6"/>
      <c r="YV453" s="6"/>
      <c r="YW453" s="6"/>
      <c r="YX453" s="6"/>
      <c r="YY453" s="6"/>
      <c r="YZ453" s="6"/>
      <c r="ZA453" s="6"/>
      <c r="ZB453" s="6"/>
      <c r="ZC453" s="6"/>
      <c r="ZD453" s="6"/>
      <c r="ZE453" s="6"/>
      <c r="ZF453" s="6"/>
      <c r="ZG453" s="6"/>
      <c r="ZH453" s="6"/>
      <c r="ZI453" s="6"/>
      <c r="ZJ453" s="6"/>
      <c r="ZK453" s="6"/>
      <c r="ZL453" s="6"/>
      <c r="ZM453" s="6"/>
      <c r="ZN453" s="6"/>
      <c r="ZO453" s="6"/>
      <c r="ZP453" s="6"/>
      <c r="ZQ453" s="6"/>
      <c r="ZR453" s="6"/>
      <c r="ZS453" s="6"/>
      <c r="ZT453" s="6"/>
      <c r="ZU453" s="6"/>
      <c r="ZV453" s="6"/>
      <c r="ZW453" s="6"/>
      <c r="ZX453" s="6"/>
      <c r="ZY453" s="6"/>
      <c r="ZZ453" s="6"/>
      <c r="AAA453" s="6"/>
      <c r="AAB453" s="6"/>
      <c r="AAC453" s="6"/>
      <c r="AAD453" s="6"/>
      <c r="AAE453" s="6"/>
      <c r="AAF453" s="6"/>
      <c r="AAG453" s="6"/>
      <c r="AAH453" s="6"/>
      <c r="AAI453" s="6"/>
      <c r="AAJ453" s="6"/>
      <c r="AAK453" s="6"/>
      <c r="AAL453" s="6"/>
      <c r="AAM453" s="6"/>
      <c r="AAN453" s="6"/>
      <c r="AAO453" s="6"/>
      <c r="AAP453" s="6"/>
      <c r="AAQ453" s="6"/>
      <c r="AAR453" s="6"/>
      <c r="AAS453" s="6"/>
      <c r="AAT453" s="6"/>
      <c r="AAU453" s="6"/>
      <c r="AAV453" s="6"/>
      <c r="AAW453" s="6"/>
      <c r="AAX453" s="6"/>
      <c r="AAY453" s="6"/>
      <c r="AAZ453" s="6"/>
      <c r="ABA453" s="6"/>
      <c r="ABB453" s="6"/>
      <c r="ABC453" s="6"/>
      <c r="ABD453" s="6"/>
      <c r="ABE453" s="6"/>
      <c r="ABF453" s="6"/>
      <c r="ABG453" s="6"/>
      <c r="ABH453" s="6"/>
      <c r="ABI453" s="6"/>
      <c r="ABJ453" s="6"/>
      <c r="ABK453" s="6"/>
      <c r="ABL453" s="6"/>
      <c r="ABM453" s="6"/>
      <c r="ABN453" s="6"/>
      <c r="ABO453" s="6"/>
      <c r="ABP453" s="6"/>
      <c r="ABQ453" s="6"/>
      <c r="ABR453" s="6"/>
      <c r="ABS453" s="6"/>
      <c r="ABT453" s="6"/>
      <c r="ABU453" s="6"/>
      <c r="ABV453" s="6"/>
      <c r="ABW453" s="6"/>
      <c r="ABX453" s="6"/>
      <c r="ABY453" s="6"/>
      <c r="ABZ453" s="6"/>
      <c r="ACA453" s="6"/>
      <c r="ACB453" s="6"/>
      <c r="ACC453" s="6"/>
      <c r="ACD453" s="6"/>
      <c r="ACE453" s="6"/>
      <c r="ACF453" s="6"/>
      <c r="ACG453" s="6"/>
      <c r="ACH453" s="6"/>
      <c r="ACI453" s="6"/>
      <c r="ACJ453" s="6"/>
      <c r="ACK453" s="6"/>
      <c r="ACL453" s="6"/>
      <c r="ACM453" s="6"/>
      <c r="ACN453" s="6"/>
      <c r="ACO453" s="6"/>
      <c r="ACP453" s="6"/>
      <c r="ACQ453" s="6"/>
      <c r="ACR453" s="6"/>
      <c r="ACS453" s="6"/>
      <c r="ACT453" s="6"/>
      <c r="ACU453" s="6"/>
      <c r="ACV453" s="6"/>
      <c r="ACW453" s="6"/>
      <c r="ACX453" s="6"/>
      <c r="ACY453" s="6"/>
      <c r="ACZ453" s="6"/>
      <c r="ADA453" s="6"/>
      <c r="ADB453" s="6"/>
      <c r="ADC453" s="6"/>
      <c r="ADD453" s="6"/>
      <c r="ADE453" s="6"/>
      <c r="ADF453" s="6"/>
      <c r="ADG453" s="6"/>
      <c r="ADH453" s="6"/>
      <c r="ADI453" s="6"/>
      <c r="ADJ453" s="6"/>
      <c r="ADK453" s="6"/>
      <c r="ADL453" s="6"/>
      <c r="ADM453" s="6"/>
      <c r="ADN453" s="6"/>
      <c r="ADO453" s="6"/>
      <c r="ADP453" s="6"/>
      <c r="ADQ453" s="6"/>
      <c r="ADR453" s="6"/>
      <c r="ADS453" s="6"/>
      <c r="ADT453" s="6"/>
      <c r="ADU453" s="6"/>
      <c r="ADV453" s="6"/>
      <c r="ADW453" s="6"/>
      <c r="ADX453" s="6"/>
      <c r="ADY453" s="6"/>
      <c r="ADZ453" s="6"/>
      <c r="AEA453" s="6"/>
      <c r="AEB453" s="6"/>
      <c r="AEC453" s="6"/>
      <c r="AED453" s="6"/>
      <c r="AEE453" s="6"/>
      <c r="AEF453" s="6"/>
      <c r="AEG453" s="6"/>
      <c r="AEH453" s="6"/>
      <c r="AEI453" s="6"/>
      <c r="AEJ453" s="6"/>
      <c r="AEK453" s="6"/>
      <c r="AEL453" s="6"/>
      <c r="AEM453" s="6"/>
      <c r="AEN453" s="6"/>
      <c r="AEO453" s="6"/>
      <c r="AEP453" s="6"/>
      <c r="AEQ453" s="6"/>
      <c r="AER453" s="6"/>
      <c r="AES453" s="6"/>
      <c r="AET453" s="6"/>
      <c r="AEU453" s="6"/>
      <c r="AEV453" s="6"/>
      <c r="AEW453" s="6"/>
      <c r="AEX453" s="6"/>
      <c r="AEY453" s="6"/>
      <c r="AEZ453" s="6"/>
      <c r="AFA453" s="6"/>
      <c r="AFB453" s="6"/>
      <c r="AFC453" s="6"/>
      <c r="AFD453" s="6"/>
      <c r="AFE453" s="6"/>
      <c r="AFF453" s="6"/>
      <c r="AFG453" s="6"/>
      <c r="AFH453" s="6"/>
      <c r="AFI453" s="6"/>
      <c r="AFJ453" s="6"/>
      <c r="AFK453" s="6"/>
      <c r="AFL453" s="6"/>
      <c r="AFM453" s="6"/>
      <c r="AFN453" s="6"/>
      <c r="AFO453" s="6"/>
      <c r="AFP453" s="6"/>
      <c r="AFQ453" s="6"/>
      <c r="AFR453" s="6"/>
      <c r="AFS453" s="6"/>
      <c r="AFT453" s="6"/>
      <c r="AFU453" s="6"/>
      <c r="AFV453" s="6"/>
      <c r="AFW453" s="6"/>
      <c r="AFX453" s="6"/>
      <c r="AFY453" s="6"/>
      <c r="AFZ453" s="6"/>
      <c r="AGA453" s="6"/>
      <c r="AGB453" s="6"/>
      <c r="AGC453" s="6"/>
      <c r="AGD453" s="6"/>
      <c r="AGE453" s="6"/>
      <c r="AGF453" s="6"/>
      <c r="AGG453" s="6"/>
      <c r="AGH453" s="6"/>
      <c r="AGI453" s="6"/>
      <c r="AGJ453" s="6"/>
      <c r="AGK453" s="6"/>
      <c r="AGL453" s="6"/>
      <c r="AGM453" s="6"/>
      <c r="AGN453" s="6"/>
      <c r="AGO453" s="6"/>
      <c r="AGP453" s="6"/>
      <c r="AGQ453" s="6"/>
      <c r="AGR453" s="6"/>
      <c r="AGS453" s="6"/>
      <c r="AGT453" s="6"/>
      <c r="AGU453" s="6"/>
      <c r="AGV453" s="6"/>
      <c r="AGW453" s="6"/>
      <c r="AGX453" s="6"/>
      <c r="AGY453" s="6"/>
      <c r="AGZ453" s="6"/>
      <c r="AHA453" s="6"/>
      <c r="AHB453" s="6"/>
      <c r="AHC453" s="6"/>
      <c r="AHD453" s="6"/>
      <c r="AHE453" s="6"/>
      <c r="AHF453" s="6"/>
      <c r="AHG453" s="6"/>
      <c r="AHH453" s="6"/>
      <c r="AHI453" s="6"/>
      <c r="AHJ453" s="6"/>
      <c r="AHK453" s="6"/>
      <c r="AHL453" s="6"/>
      <c r="AHM453" s="6"/>
      <c r="AHN453" s="6"/>
      <c r="AHO453" s="6"/>
      <c r="AHP453" s="6"/>
      <c r="AHQ453" s="6"/>
      <c r="AHR453" s="6"/>
      <c r="AHS453" s="6"/>
      <c r="AHT453" s="6"/>
      <c r="AHU453" s="6"/>
      <c r="AHV453" s="6"/>
      <c r="AHW453" s="6"/>
      <c r="AHX453" s="6"/>
      <c r="AHY453" s="6"/>
      <c r="AHZ453" s="6"/>
      <c r="AIA453" s="6"/>
      <c r="AIB453" s="6"/>
      <c r="AIC453" s="6"/>
      <c r="AID453" s="6"/>
      <c r="AIE453" s="6"/>
      <c r="AIF453" s="6"/>
      <c r="AIG453" s="6"/>
      <c r="AIH453" s="6"/>
      <c r="AII453" s="6"/>
      <c r="AIJ453" s="6"/>
      <c r="AIK453" s="6"/>
      <c r="AIL453" s="6"/>
      <c r="AIM453" s="6"/>
      <c r="AIN453" s="6"/>
      <c r="AIO453" s="6"/>
      <c r="AIP453" s="6"/>
      <c r="AIQ453" s="6"/>
      <c r="AIR453" s="6"/>
      <c r="AIS453" s="6"/>
      <c r="AIT453" s="6"/>
      <c r="AIU453" s="6"/>
      <c r="AIV453" s="6"/>
      <c r="AIW453" s="6"/>
      <c r="AIX453" s="6"/>
      <c r="AIY453" s="6"/>
      <c r="AIZ453" s="6"/>
      <c r="AJA453" s="6"/>
      <c r="AJB453" s="6"/>
      <c r="AJC453" s="6"/>
      <c r="AJD453" s="6"/>
      <c r="AJE453" s="6"/>
      <c r="AJF453" s="6"/>
      <c r="AJG453" s="6"/>
      <c r="AJH453" s="6"/>
      <c r="AJI453" s="6"/>
      <c r="AJJ453" s="6"/>
      <c r="AJK453" s="6"/>
      <c r="AJL453" s="6"/>
      <c r="AJM453" s="6"/>
      <c r="AJN453" s="6"/>
      <c r="AJO453" s="6"/>
      <c r="AJP453" s="6"/>
      <c r="AJQ453" s="6"/>
      <c r="AJR453" s="6"/>
      <c r="AJS453" s="6"/>
      <c r="AJT453" s="6"/>
      <c r="AJU453" s="6"/>
      <c r="AJV453" s="6"/>
      <c r="AJW453" s="6"/>
      <c r="AJX453" s="6"/>
      <c r="AJY453" s="6"/>
      <c r="AJZ453" s="6"/>
      <c r="AKA453" s="6"/>
      <c r="AKB453" s="6"/>
      <c r="AKC453" s="6"/>
      <c r="AKD453" s="6"/>
      <c r="AKE453" s="6"/>
      <c r="AKF453" s="6"/>
      <c r="AKG453" s="6"/>
      <c r="AKH453" s="6"/>
      <c r="AKI453" s="6"/>
      <c r="AKJ453" s="6"/>
      <c r="AKK453" s="6"/>
      <c r="AKL453" s="6"/>
      <c r="AKM453" s="6"/>
      <c r="AKN453" s="6"/>
      <c r="AKO453" s="6"/>
      <c r="AKP453" s="6"/>
      <c r="AKQ453" s="6"/>
      <c r="AKR453" s="6"/>
      <c r="AKS453" s="6"/>
      <c r="AKT453" s="6"/>
      <c r="AKU453" s="6"/>
      <c r="AKV453" s="6"/>
      <c r="AKW453" s="6"/>
      <c r="AKX453" s="6"/>
      <c r="AKY453" s="6"/>
      <c r="AKZ453" s="6"/>
      <c r="ALA453" s="6"/>
      <c r="ALB453" s="6"/>
      <c r="ALC453" s="6"/>
      <c r="ALD453" s="6"/>
      <c r="ALE453" s="6"/>
      <c r="ALF453" s="6"/>
      <c r="ALG453" s="6"/>
      <c r="ALH453" s="6"/>
      <c r="ALI453" s="6"/>
      <c r="ALJ453" s="6"/>
      <c r="ALK453" s="6"/>
      <c r="ALL453" s="6"/>
      <c r="ALM453" s="6"/>
      <c r="ALN453" s="6"/>
      <c r="ALO453" s="6"/>
      <c r="ALP453" s="6"/>
      <c r="ALQ453" s="6"/>
      <c r="ALR453" s="6"/>
      <c r="ALS453" s="6"/>
      <c r="ALT453" s="6"/>
      <c r="ALU453" s="6"/>
      <c r="ALV453" s="6"/>
      <c r="ALW453" s="6"/>
      <c r="ALX453" s="6"/>
      <c r="ALY453" s="6"/>
      <c r="ALZ453" s="6"/>
      <c r="AMA453" s="6"/>
      <c r="AMB453" s="6"/>
      <c r="AMC453" s="6"/>
      <c r="AMD453" s="6"/>
      <c r="AME453" s="6"/>
    </row>
    <row r="454" spans="1:1019" x14ac:dyDescent="0.25">
      <c r="E454" s="4"/>
    </row>
    <row r="456" spans="1:1019" x14ac:dyDescent="0.25">
      <c r="E456" s="4"/>
    </row>
    <row r="458" spans="1:1019" x14ac:dyDescent="0.25">
      <c r="E458" s="4"/>
    </row>
    <row r="460" spans="1:1019" x14ac:dyDescent="0.25">
      <c r="E460" s="4"/>
    </row>
    <row r="462" spans="1:1019" x14ac:dyDescent="0.25">
      <c r="E462" s="4"/>
    </row>
  </sheetData>
  <sortState xmlns:xlrd2="http://schemas.microsoft.com/office/spreadsheetml/2017/richdata2" ref="A2:K453">
    <sortCondition ref="J2:J453"/>
    <sortCondition ref="H2:H453"/>
    <sortCondition ref="I2:I453"/>
    <sortCondition ref="B2:B453"/>
  </sortState>
  <pageMargins left="0.7" right="0.7" top="0.75" bottom="0.75" header="0.51180555555555496" footer="0.51180555555555496"/>
  <pageSetup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35"/>
  <sheetViews>
    <sheetView topLeftCell="D1" zoomScale="85" zoomScaleNormal="85" workbookViewId="0">
      <pane ySplit="1" topLeftCell="A101" activePane="bottomLeft" state="frozen"/>
      <selection activeCell="E1" sqref="E1"/>
      <selection pane="bottomLeft" activeCell="H107" sqref="H107"/>
    </sheetView>
  </sheetViews>
  <sheetFormatPr defaultColWidth="8.85546875" defaultRowHeight="15" x14ac:dyDescent="0.25"/>
  <cols>
    <col min="1" max="1" width="14.42578125" style="31" customWidth="1"/>
    <col min="2" max="2" width="9" style="31" hidden="1" customWidth="1"/>
    <col min="3" max="3" width="5" style="31" hidden="1" customWidth="1"/>
    <col min="4" max="4" width="20.7109375" style="31" customWidth="1"/>
    <col min="5" max="5" width="40.7109375" style="31" customWidth="1"/>
    <col min="6" max="6" width="15.7109375" style="31" hidden="1" customWidth="1"/>
    <col min="7" max="7" width="15.7109375" style="36" customWidth="1"/>
    <col min="8" max="8" width="15.7109375" style="31" customWidth="1"/>
    <col min="9" max="9" width="48.140625" style="31" customWidth="1"/>
    <col min="10" max="10" width="30.7109375" style="31" hidden="1" customWidth="1"/>
    <col min="11" max="11" width="21.42578125" style="37" customWidth="1"/>
    <col min="12" max="12" width="14.85546875" style="37" bestFit="1" customWidth="1"/>
    <col min="13" max="13" width="14.85546875" style="37" customWidth="1"/>
    <col min="14" max="14" width="36.42578125" style="32" customWidth="1"/>
    <col min="15" max="16384" width="8.85546875" style="33"/>
  </cols>
  <sheetData>
    <row r="1" spans="1:14" ht="30" customHeight="1" x14ac:dyDescent="0.25">
      <c r="A1" s="65" t="s">
        <v>7</v>
      </c>
      <c r="B1" s="65" t="s">
        <v>3189</v>
      </c>
      <c r="C1" s="65" t="s">
        <v>3190</v>
      </c>
      <c r="D1" s="65" t="s">
        <v>2460</v>
      </c>
      <c r="E1" s="65" t="s">
        <v>2461</v>
      </c>
      <c r="F1" s="65" t="s">
        <v>2459</v>
      </c>
      <c r="G1" s="65" t="s">
        <v>9</v>
      </c>
      <c r="H1" s="65" t="s">
        <v>2462</v>
      </c>
      <c r="I1" s="65" t="s">
        <v>3191</v>
      </c>
      <c r="J1" s="65" t="s">
        <v>4293</v>
      </c>
      <c r="K1" s="38" t="s">
        <v>5062</v>
      </c>
      <c r="L1" s="38" t="s">
        <v>4305</v>
      </c>
      <c r="M1" s="38" t="s">
        <v>4311</v>
      </c>
      <c r="N1" s="56" t="s">
        <v>3171</v>
      </c>
    </row>
    <row r="2" spans="1:14" ht="60" customHeight="1" x14ac:dyDescent="0.25">
      <c r="A2" s="32"/>
      <c r="B2" s="32"/>
      <c r="C2" s="32">
        <v>2</v>
      </c>
      <c r="D2" s="32" t="s">
        <v>1397</v>
      </c>
      <c r="E2" s="32" t="s">
        <v>2578</v>
      </c>
      <c r="F2" s="32" t="s">
        <v>3203</v>
      </c>
      <c r="G2" s="34" t="s">
        <v>2579</v>
      </c>
      <c r="H2" s="32" t="s">
        <v>2580</v>
      </c>
      <c r="I2" s="32" t="s">
        <v>3226</v>
      </c>
      <c r="J2" s="39" t="s">
        <v>3227</v>
      </c>
      <c r="K2" s="44" t="s">
        <v>4279</v>
      </c>
      <c r="L2" s="44" t="s">
        <v>2470</v>
      </c>
      <c r="M2" s="44"/>
    </row>
    <row r="3" spans="1:14" ht="60" customHeight="1" x14ac:dyDescent="0.25">
      <c r="A3" s="32">
        <v>1975</v>
      </c>
      <c r="B3" s="32"/>
      <c r="C3" s="32">
        <v>3</v>
      </c>
      <c r="D3" s="31" t="s">
        <v>2509</v>
      </c>
      <c r="E3" s="31" t="s">
        <v>2510</v>
      </c>
      <c r="F3" s="31" t="s">
        <v>3243</v>
      </c>
      <c r="G3" s="36" t="s">
        <v>2473</v>
      </c>
      <c r="H3" s="106" t="s">
        <v>2511</v>
      </c>
      <c r="I3" s="32" t="s">
        <v>3244</v>
      </c>
      <c r="J3" s="39" t="s">
        <v>3245</v>
      </c>
      <c r="K3" s="44" t="s">
        <v>4279</v>
      </c>
      <c r="L3" s="37" t="s">
        <v>2470</v>
      </c>
    </row>
    <row r="4" spans="1:14" ht="60" customHeight="1" x14ac:dyDescent="0.25">
      <c r="A4" s="31">
        <v>1977</v>
      </c>
      <c r="C4" s="31">
        <v>4</v>
      </c>
      <c r="D4" s="31" t="s">
        <v>2613</v>
      </c>
      <c r="E4" s="31" t="s">
        <v>2614</v>
      </c>
      <c r="F4" s="31" t="s">
        <v>3243</v>
      </c>
      <c r="G4" s="36" t="s">
        <v>2473</v>
      </c>
      <c r="H4" s="31" t="s">
        <v>2615</v>
      </c>
      <c r="I4" s="31" t="s">
        <v>3251</v>
      </c>
      <c r="J4" s="39" t="s">
        <v>3252</v>
      </c>
      <c r="K4" s="44" t="s">
        <v>4279</v>
      </c>
      <c r="L4" s="44" t="s">
        <v>2470</v>
      </c>
      <c r="M4" s="44"/>
    </row>
    <row r="5" spans="1:14" ht="60" customHeight="1" x14ac:dyDescent="0.25">
      <c r="A5" s="32">
        <v>1979</v>
      </c>
      <c r="B5" s="32"/>
      <c r="C5" s="32">
        <v>5</v>
      </c>
      <c r="D5" s="32" t="s">
        <v>1749</v>
      </c>
      <c r="E5" s="32" t="s">
        <v>2627</v>
      </c>
      <c r="F5" s="32" t="s">
        <v>3243</v>
      </c>
      <c r="G5" s="36" t="s">
        <v>2465</v>
      </c>
      <c r="H5" s="32" t="s">
        <v>2629</v>
      </c>
      <c r="I5" s="32" t="s">
        <v>3257</v>
      </c>
      <c r="J5" s="39" t="s">
        <v>3258</v>
      </c>
      <c r="K5" s="44" t="s">
        <v>4279</v>
      </c>
      <c r="L5" s="37" t="s">
        <v>2470</v>
      </c>
    </row>
    <row r="6" spans="1:14" ht="45" customHeight="1" x14ac:dyDescent="0.25">
      <c r="A6" s="32">
        <v>1981</v>
      </c>
      <c r="B6" s="32"/>
      <c r="C6" s="32">
        <v>6</v>
      </c>
      <c r="D6" s="32" t="s">
        <v>2496</v>
      </c>
      <c r="E6" s="32" t="s">
        <v>2497</v>
      </c>
      <c r="F6" s="32" t="s">
        <v>3203</v>
      </c>
      <c r="G6" s="36" t="s">
        <v>2465</v>
      </c>
      <c r="H6" s="32" t="s">
        <v>2498</v>
      </c>
      <c r="I6" s="32" t="s">
        <v>3287</v>
      </c>
      <c r="J6" s="39" t="s">
        <v>3288</v>
      </c>
      <c r="K6" s="44" t="s">
        <v>4279</v>
      </c>
      <c r="L6" s="44" t="s">
        <v>2470</v>
      </c>
      <c r="M6" s="44"/>
    </row>
    <row r="7" spans="1:14" ht="45" customHeight="1" x14ac:dyDescent="0.25">
      <c r="A7" s="32">
        <v>1981</v>
      </c>
      <c r="B7" s="32"/>
      <c r="C7" s="32">
        <v>7</v>
      </c>
      <c r="D7" s="32" t="s">
        <v>2502</v>
      </c>
      <c r="E7" s="32" t="s">
        <v>2763</v>
      </c>
      <c r="F7" s="32" t="s">
        <v>3264</v>
      </c>
      <c r="G7" s="36" t="s">
        <v>2761</v>
      </c>
      <c r="H7" s="32" t="s">
        <v>2764</v>
      </c>
      <c r="I7" s="32" t="s">
        <v>3289</v>
      </c>
      <c r="J7" s="39" t="s">
        <v>3290</v>
      </c>
      <c r="K7" s="44" t="s">
        <v>4279</v>
      </c>
      <c r="L7" s="37" t="s">
        <v>2470</v>
      </c>
    </row>
    <row r="8" spans="1:14" ht="60" customHeight="1" x14ac:dyDescent="0.25">
      <c r="A8" s="31">
        <v>1983</v>
      </c>
      <c r="C8" s="31">
        <v>8</v>
      </c>
      <c r="D8" s="31" t="s">
        <v>2616</v>
      </c>
      <c r="E8" s="31" t="s">
        <v>2617</v>
      </c>
      <c r="F8" s="31" t="s">
        <v>3243</v>
      </c>
      <c r="G8" s="36" t="s">
        <v>2465</v>
      </c>
      <c r="H8" s="31" t="s">
        <v>2618</v>
      </c>
      <c r="I8" s="31" t="s">
        <v>3295</v>
      </c>
      <c r="J8" s="39" t="s">
        <v>3296</v>
      </c>
      <c r="K8" s="44" t="s">
        <v>4279</v>
      </c>
      <c r="L8" s="37" t="s">
        <v>2470</v>
      </c>
    </row>
    <row r="9" spans="1:14" ht="60" customHeight="1" x14ac:dyDescent="0.25">
      <c r="A9" s="32">
        <v>1985</v>
      </c>
      <c r="B9" s="32"/>
      <c r="C9" s="32">
        <v>9</v>
      </c>
      <c r="D9" s="32" t="s">
        <v>2556</v>
      </c>
      <c r="E9" s="31" t="s">
        <v>2557</v>
      </c>
      <c r="F9" s="31" t="s">
        <v>3321</v>
      </c>
      <c r="G9" s="36" t="s">
        <v>2473</v>
      </c>
      <c r="H9" s="32" t="s">
        <v>3322</v>
      </c>
      <c r="I9" s="32" t="s">
        <v>3323</v>
      </c>
      <c r="J9" s="39" t="s">
        <v>3324</v>
      </c>
      <c r="K9" s="44" t="s">
        <v>4279</v>
      </c>
      <c r="L9" s="44" t="s">
        <v>2470</v>
      </c>
      <c r="M9" s="44"/>
    </row>
    <row r="10" spans="1:14" ht="60" customHeight="1" x14ac:dyDescent="0.25">
      <c r="A10" s="32">
        <v>1988</v>
      </c>
      <c r="B10" s="32"/>
      <c r="C10" s="32">
        <v>10</v>
      </c>
      <c r="D10" s="32" t="s">
        <v>2595</v>
      </c>
      <c r="E10" s="32" t="s">
        <v>2596</v>
      </c>
      <c r="F10" s="32" t="s">
        <v>3243</v>
      </c>
      <c r="G10" s="34" t="s">
        <v>2473</v>
      </c>
      <c r="H10" s="32" t="s">
        <v>2597</v>
      </c>
      <c r="I10" s="32" t="s">
        <v>3354</v>
      </c>
      <c r="J10" s="39" t="s">
        <v>3355</v>
      </c>
      <c r="K10" s="44" t="s">
        <v>4279</v>
      </c>
      <c r="L10" s="37" t="s">
        <v>2470</v>
      </c>
    </row>
    <row r="11" spans="1:14" ht="45" customHeight="1" x14ac:dyDescent="0.25">
      <c r="A11" s="32">
        <v>1989</v>
      </c>
      <c r="B11" s="32"/>
      <c r="C11" s="32">
        <v>11</v>
      </c>
      <c r="D11" s="32" t="s">
        <v>75</v>
      </c>
      <c r="E11" s="32" t="s">
        <v>2663</v>
      </c>
      <c r="F11" s="32" t="s">
        <v>3264</v>
      </c>
      <c r="G11" s="34" t="s">
        <v>2473</v>
      </c>
      <c r="H11" s="32" t="s">
        <v>2664</v>
      </c>
      <c r="I11" s="32" t="s">
        <v>3363</v>
      </c>
      <c r="J11" s="39" t="s">
        <v>3364</v>
      </c>
      <c r="K11" s="44" t="s">
        <v>4279</v>
      </c>
      <c r="L11" s="37" t="s">
        <v>2470</v>
      </c>
    </row>
    <row r="12" spans="1:14" ht="45" customHeight="1" x14ac:dyDescent="0.25">
      <c r="A12" s="32">
        <v>1989</v>
      </c>
      <c r="B12" s="32"/>
      <c r="C12" s="32">
        <v>12</v>
      </c>
      <c r="D12" s="32" t="s">
        <v>2528</v>
      </c>
      <c r="E12" s="32" t="s">
        <v>2529</v>
      </c>
      <c r="F12" s="32" t="s">
        <v>3243</v>
      </c>
      <c r="G12" s="34" t="s">
        <v>2523</v>
      </c>
      <c r="H12" s="32" t="s">
        <v>2530</v>
      </c>
      <c r="I12" s="32" t="s">
        <v>3365</v>
      </c>
      <c r="J12" s="39" t="s">
        <v>3366</v>
      </c>
      <c r="K12" s="44" t="s">
        <v>4279</v>
      </c>
      <c r="L12" s="37" t="s">
        <v>2470</v>
      </c>
    </row>
    <row r="13" spans="1:14" ht="45" customHeight="1" x14ac:dyDescent="0.25">
      <c r="A13" s="32">
        <v>1990</v>
      </c>
      <c r="B13" s="32"/>
      <c r="C13" s="32">
        <v>13</v>
      </c>
      <c r="D13" s="32" t="s">
        <v>2558</v>
      </c>
      <c r="E13" s="32" t="s">
        <v>2559</v>
      </c>
      <c r="F13" s="32" t="s">
        <v>3367</v>
      </c>
      <c r="G13" s="34" t="s">
        <v>2473</v>
      </c>
      <c r="H13" s="32" t="s">
        <v>2560</v>
      </c>
      <c r="I13" s="32" t="s">
        <v>3368</v>
      </c>
      <c r="J13" s="39" t="s">
        <v>3369</v>
      </c>
      <c r="K13" s="44" t="s">
        <v>4279</v>
      </c>
      <c r="L13" s="37" t="s">
        <v>2470</v>
      </c>
    </row>
    <row r="14" spans="1:14" ht="60" customHeight="1" x14ac:dyDescent="0.25">
      <c r="A14" s="32">
        <v>1993</v>
      </c>
      <c r="B14" s="32"/>
      <c r="C14" s="32">
        <v>14</v>
      </c>
      <c r="D14" s="32" t="s">
        <v>2551</v>
      </c>
      <c r="E14" s="32" t="s">
        <v>2554</v>
      </c>
      <c r="F14" s="32" t="s">
        <v>3301</v>
      </c>
      <c r="G14" s="34" t="s">
        <v>2473</v>
      </c>
      <c r="H14" s="32" t="s">
        <v>2555</v>
      </c>
      <c r="I14" s="32" t="s">
        <v>3392</v>
      </c>
      <c r="J14" s="39" t="s">
        <v>3393</v>
      </c>
      <c r="K14" s="44" t="s">
        <v>4279</v>
      </c>
      <c r="L14" s="37" t="s">
        <v>2470</v>
      </c>
    </row>
    <row r="15" spans="1:14" ht="60" customHeight="1" x14ac:dyDescent="0.25">
      <c r="A15" s="32">
        <v>1995</v>
      </c>
      <c r="B15" s="32"/>
      <c r="C15" s="32">
        <v>15</v>
      </c>
      <c r="D15" s="32" t="s">
        <v>2572</v>
      </c>
      <c r="E15" s="32" t="s">
        <v>2573</v>
      </c>
      <c r="F15" s="32" t="s">
        <v>3243</v>
      </c>
      <c r="G15" s="34" t="s">
        <v>2473</v>
      </c>
      <c r="H15" s="32" t="s">
        <v>2574</v>
      </c>
      <c r="I15" s="69" t="s">
        <v>3444</v>
      </c>
      <c r="J15" s="39" t="s">
        <v>3445</v>
      </c>
      <c r="K15" s="44" t="s">
        <v>4279</v>
      </c>
      <c r="L15" s="37" t="s">
        <v>2470</v>
      </c>
    </row>
    <row r="16" spans="1:14" ht="60" customHeight="1" x14ac:dyDescent="0.25">
      <c r="A16" s="32">
        <v>1995</v>
      </c>
      <c r="B16" s="70"/>
      <c r="C16" s="70">
        <v>16</v>
      </c>
      <c r="D16" s="32" t="s">
        <v>2633</v>
      </c>
      <c r="E16" s="32" t="s">
        <v>2634</v>
      </c>
      <c r="F16" s="32" t="s">
        <v>3203</v>
      </c>
      <c r="G16" s="34" t="s">
        <v>2473</v>
      </c>
      <c r="H16" s="32" t="s">
        <v>2632</v>
      </c>
      <c r="I16" s="69" t="s">
        <v>3446</v>
      </c>
      <c r="J16" s="39" t="s">
        <v>3447</v>
      </c>
      <c r="K16" s="44" t="s">
        <v>4279</v>
      </c>
      <c r="L16" s="37" t="s">
        <v>2470</v>
      </c>
    </row>
    <row r="17" spans="1:14" ht="60" customHeight="1" x14ac:dyDescent="0.25">
      <c r="A17" s="32"/>
      <c r="B17" s="70"/>
      <c r="C17" s="70">
        <v>17</v>
      </c>
      <c r="D17" s="32" t="s">
        <v>2630</v>
      </c>
      <c r="E17" s="32" t="s">
        <v>2631</v>
      </c>
      <c r="F17" s="32" t="s">
        <v>3203</v>
      </c>
      <c r="G17" s="34" t="s">
        <v>2473</v>
      </c>
      <c r="H17" s="32" t="s">
        <v>2632</v>
      </c>
      <c r="I17" s="69" t="s">
        <v>3446</v>
      </c>
      <c r="J17" s="39" t="s">
        <v>3447</v>
      </c>
      <c r="K17" s="44" t="s">
        <v>4279</v>
      </c>
      <c r="L17" s="44" t="s">
        <v>2470</v>
      </c>
      <c r="M17" s="44"/>
    </row>
    <row r="18" spans="1:14" ht="60" customHeight="1" x14ac:dyDescent="0.25">
      <c r="A18" s="32">
        <v>1996</v>
      </c>
      <c r="B18" s="32"/>
      <c r="C18" s="32">
        <v>18</v>
      </c>
      <c r="D18" s="32" t="s">
        <v>2727</v>
      </c>
      <c r="E18" s="32" t="s">
        <v>2728</v>
      </c>
      <c r="F18" s="32" t="s">
        <v>3243</v>
      </c>
      <c r="G18" s="34" t="s">
        <v>2473</v>
      </c>
      <c r="H18" s="32" t="s">
        <v>2729</v>
      </c>
      <c r="I18" s="32" t="s">
        <v>3474</v>
      </c>
      <c r="J18" s="39" t="s">
        <v>3475</v>
      </c>
      <c r="K18" s="44" t="s">
        <v>4279</v>
      </c>
      <c r="L18" s="44" t="s">
        <v>2470</v>
      </c>
      <c r="M18" s="44"/>
    </row>
    <row r="19" spans="1:14" ht="60" customHeight="1" x14ac:dyDescent="0.25">
      <c r="A19" s="32">
        <v>1996</v>
      </c>
      <c r="B19" s="32"/>
      <c r="C19" s="32">
        <v>19</v>
      </c>
      <c r="D19" s="32" t="s">
        <v>2521</v>
      </c>
      <c r="E19" s="32" t="s">
        <v>2522</v>
      </c>
      <c r="F19" s="32" t="s">
        <v>3243</v>
      </c>
      <c r="G19" s="34" t="s">
        <v>2523</v>
      </c>
      <c r="H19" s="32" t="s">
        <v>2524</v>
      </c>
      <c r="I19" s="32" t="s">
        <v>3476</v>
      </c>
      <c r="J19" s="39" t="s">
        <v>3477</v>
      </c>
      <c r="K19" s="44" t="s">
        <v>4279</v>
      </c>
      <c r="L19" s="44" t="s">
        <v>2470</v>
      </c>
      <c r="M19" s="44"/>
    </row>
    <row r="20" spans="1:14" ht="60" customHeight="1" x14ac:dyDescent="0.25">
      <c r="A20" s="32">
        <v>1996</v>
      </c>
      <c r="B20" s="32"/>
      <c r="C20" s="32">
        <v>20</v>
      </c>
      <c r="D20" s="32" t="s">
        <v>3478</v>
      </c>
      <c r="E20" s="32" t="s">
        <v>3479</v>
      </c>
      <c r="F20" s="32" t="s">
        <v>3243</v>
      </c>
      <c r="G20" s="34" t="s">
        <v>2504</v>
      </c>
      <c r="H20" s="32" t="s">
        <v>3480</v>
      </c>
      <c r="I20" s="32" t="s">
        <v>3481</v>
      </c>
      <c r="J20" s="39" t="s">
        <v>3482</v>
      </c>
      <c r="K20" s="44" t="s">
        <v>4279</v>
      </c>
      <c r="L20" s="44" t="s">
        <v>2470</v>
      </c>
      <c r="M20" s="44"/>
    </row>
    <row r="21" spans="1:14" ht="60" customHeight="1" x14ac:dyDescent="0.25">
      <c r="A21" s="32">
        <v>1996</v>
      </c>
      <c r="B21" s="32"/>
      <c r="C21" s="32">
        <v>21</v>
      </c>
      <c r="D21" s="32" t="s">
        <v>3483</v>
      </c>
      <c r="E21" s="32" t="s">
        <v>3484</v>
      </c>
      <c r="F21" s="32" t="s">
        <v>3203</v>
      </c>
      <c r="G21" s="34" t="s">
        <v>2473</v>
      </c>
      <c r="H21" s="32" t="s">
        <v>3485</v>
      </c>
      <c r="I21" s="32" t="s">
        <v>3486</v>
      </c>
      <c r="J21" s="39" t="s">
        <v>3487</v>
      </c>
      <c r="K21" s="44" t="s">
        <v>4279</v>
      </c>
      <c r="L21" s="44" t="s">
        <v>2470</v>
      </c>
      <c r="M21" s="44"/>
    </row>
    <row r="22" spans="1:14" ht="45" customHeight="1" x14ac:dyDescent="0.25">
      <c r="A22" s="32"/>
      <c r="B22" s="32"/>
      <c r="C22" s="32">
        <v>22</v>
      </c>
      <c r="D22" s="32" t="s">
        <v>3488</v>
      </c>
      <c r="E22" s="32" t="s">
        <v>3489</v>
      </c>
      <c r="F22" s="32" t="s">
        <v>3203</v>
      </c>
      <c r="G22" s="34" t="s">
        <v>2473</v>
      </c>
      <c r="H22" s="32" t="s">
        <v>3485</v>
      </c>
      <c r="I22" s="32" t="s">
        <v>3486</v>
      </c>
      <c r="J22" s="39" t="s">
        <v>3487</v>
      </c>
      <c r="K22" s="44" t="s">
        <v>4279</v>
      </c>
      <c r="L22" s="44" t="s">
        <v>2470</v>
      </c>
      <c r="M22" s="44"/>
    </row>
    <row r="23" spans="1:14" ht="45" customHeight="1" x14ac:dyDescent="0.25">
      <c r="A23" s="32"/>
      <c r="B23" s="32"/>
      <c r="C23" s="32">
        <v>25</v>
      </c>
      <c r="D23" s="32" t="s">
        <v>2622</v>
      </c>
      <c r="E23" s="32" t="s">
        <v>2623</v>
      </c>
      <c r="F23" s="32" t="s">
        <v>3264</v>
      </c>
      <c r="G23" s="36" t="s">
        <v>2465</v>
      </c>
      <c r="H23" s="32" t="s">
        <v>2550</v>
      </c>
      <c r="I23" s="32" t="s">
        <v>3523</v>
      </c>
      <c r="J23" s="39" t="s">
        <v>3524</v>
      </c>
      <c r="K23" s="44" t="s">
        <v>4279</v>
      </c>
      <c r="L23" s="37" t="s">
        <v>2470</v>
      </c>
    </row>
    <row r="24" spans="1:14" ht="60" customHeight="1" x14ac:dyDescent="0.25">
      <c r="A24" s="31">
        <v>1998</v>
      </c>
      <c r="C24" s="31">
        <v>29</v>
      </c>
      <c r="D24" s="31" t="s">
        <v>2480</v>
      </c>
      <c r="E24" s="31" t="s">
        <v>2481</v>
      </c>
      <c r="F24" s="31" t="s">
        <v>3243</v>
      </c>
      <c r="G24" s="36" t="s">
        <v>2473</v>
      </c>
      <c r="H24" s="31" t="s">
        <v>2482</v>
      </c>
      <c r="I24" s="31" t="s">
        <v>3540</v>
      </c>
      <c r="J24" s="39" t="s">
        <v>3541</v>
      </c>
      <c r="K24" s="44" t="s">
        <v>4279</v>
      </c>
      <c r="L24" s="37" t="s">
        <v>2470</v>
      </c>
    </row>
    <row r="25" spans="1:14" ht="68.25" customHeight="1" x14ac:dyDescent="0.25">
      <c r="A25" s="31">
        <v>1998</v>
      </c>
      <c r="C25" s="31">
        <v>30</v>
      </c>
      <c r="D25" s="31" t="s">
        <v>75</v>
      </c>
      <c r="E25" s="31" t="s">
        <v>2883</v>
      </c>
      <c r="F25" s="31" t="s">
        <v>3264</v>
      </c>
      <c r="G25" s="36" t="s">
        <v>2881</v>
      </c>
      <c r="H25" s="31" t="s">
        <v>2884</v>
      </c>
      <c r="I25" s="31" t="s">
        <v>3542</v>
      </c>
      <c r="J25" s="39" t="s">
        <v>3543</v>
      </c>
      <c r="K25" s="44" t="s">
        <v>4279</v>
      </c>
      <c r="L25" s="44" t="s">
        <v>2470</v>
      </c>
    </row>
    <row r="26" spans="1:14" ht="45" customHeight="1" x14ac:dyDescent="0.25">
      <c r="A26" s="31">
        <v>1999</v>
      </c>
      <c r="C26" s="31">
        <v>31</v>
      </c>
      <c r="D26" s="31" t="s">
        <v>1773</v>
      </c>
      <c r="E26" s="31" t="s">
        <v>2570</v>
      </c>
      <c r="F26" s="31" t="s">
        <v>3301</v>
      </c>
      <c r="G26" s="36" t="s">
        <v>2473</v>
      </c>
      <c r="H26" s="31" t="s">
        <v>2571</v>
      </c>
      <c r="I26" s="31" t="s">
        <v>3549</v>
      </c>
      <c r="J26" s="39" t="s">
        <v>3550</v>
      </c>
      <c r="K26" s="44" t="s">
        <v>4279</v>
      </c>
      <c r="L26" s="37" t="s">
        <v>2470</v>
      </c>
    </row>
    <row r="27" spans="1:14" ht="45" customHeight="1" x14ac:dyDescent="0.25">
      <c r="A27" s="31">
        <v>2000</v>
      </c>
      <c r="C27" s="31">
        <v>32</v>
      </c>
      <c r="D27" s="31" t="s">
        <v>2622</v>
      </c>
      <c r="E27" s="31" t="s">
        <v>227</v>
      </c>
      <c r="F27" s="31" t="s">
        <v>3264</v>
      </c>
      <c r="G27" s="36" t="s">
        <v>2473</v>
      </c>
      <c r="H27" s="31" t="s">
        <v>2624</v>
      </c>
      <c r="I27" s="31" t="s">
        <v>3562</v>
      </c>
      <c r="J27" s="39" t="s">
        <v>3563</v>
      </c>
      <c r="K27" s="44" t="s">
        <v>4279</v>
      </c>
      <c r="L27" s="37" t="s">
        <v>2470</v>
      </c>
    </row>
    <row r="28" spans="1:14" ht="45" customHeight="1" x14ac:dyDescent="0.25">
      <c r="A28" s="32" t="s">
        <v>4339</v>
      </c>
      <c r="C28" s="31">
        <v>36</v>
      </c>
      <c r="D28" s="31" t="s">
        <v>3032</v>
      </c>
      <c r="E28" s="31" t="s">
        <v>3033</v>
      </c>
      <c r="F28" s="31" t="s">
        <v>3531</v>
      </c>
      <c r="G28" s="36" t="s">
        <v>2926</v>
      </c>
      <c r="H28" s="31" t="s">
        <v>2936</v>
      </c>
      <c r="I28" s="31" t="s">
        <v>3564</v>
      </c>
      <c r="J28" s="39" t="s">
        <v>3565</v>
      </c>
      <c r="K28" s="44" t="s">
        <v>4279</v>
      </c>
      <c r="L28" s="44" t="s">
        <v>2470</v>
      </c>
      <c r="M28" s="44" t="s">
        <v>233</v>
      </c>
      <c r="N28" s="45" t="s">
        <v>4323</v>
      </c>
    </row>
    <row r="29" spans="1:14" ht="60" customHeight="1" x14ac:dyDescent="0.25">
      <c r="A29" s="31">
        <v>2000</v>
      </c>
      <c r="C29" s="31">
        <v>38</v>
      </c>
      <c r="D29" s="31" t="s">
        <v>2531</v>
      </c>
      <c r="E29" s="31" t="s">
        <v>2532</v>
      </c>
      <c r="F29" s="31" t="s">
        <v>3243</v>
      </c>
      <c r="G29" s="36" t="s">
        <v>2533</v>
      </c>
      <c r="H29" s="31" t="s">
        <v>2534</v>
      </c>
      <c r="I29" s="31" t="s">
        <v>3566</v>
      </c>
      <c r="J29" s="39" t="s">
        <v>3567</v>
      </c>
      <c r="K29" s="44" t="s">
        <v>4279</v>
      </c>
      <c r="L29" s="37" t="s">
        <v>2470</v>
      </c>
    </row>
    <row r="30" spans="1:14" ht="60" customHeight="1" x14ac:dyDescent="0.25">
      <c r="A30" s="32">
        <v>2001</v>
      </c>
      <c r="B30" s="32"/>
      <c r="C30" s="32">
        <v>39</v>
      </c>
      <c r="D30" s="32" t="s">
        <v>2625</v>
      </c>
      <c r="E30" s="32" t="s">
        <v>2626</v>
      </c>
      <c r="F30" s="32" t="s">
        <v>3264</v>
      </c>
      <c r="G30" s="36" t="s">
        <v>2465</v>
      </c>
      <c r="H30" s="32" t="s">
        <v>2495</v>
      </c>
      <c r="I30" s="32" t="s">
        <v>3574</v>
      </c>
      <c r="J30" s="39" t="s">
        <v>3575</v>
      </c>
      <c r="K30" s="44" t="s">
        <v>4279</v>
      </c>
      <c r="L30" s="37" t="s">
        <v>2470</v>
      </c>
    </row>
    <row r="31" spans="1:14" ht="60" customHeight="1" x14ac:dyDescent="0.25">
      <c r="A31" s="32"/>
      <c r="B31" s="32"/>
      <c r="C31" s="32">
        <v>40</v>
      </c>
      <c r="D31" s="32" t="s">
        <v>2493</v>
      </c>
      <c r="E31" s="32" t="s">
        <v>2494</v>
      </c>
      <c r="F31" s="32" t="s">
        <v>3264</v>
      </c>
      <c r="G31" s="36" t="s">
        <v>2465</v>
      </c>
      <c r="H31" s="32" t="s">
        <v>2495</v>
      </c>
      <c r="I31" s="32" t="s">
        <v>3574</v>
      </c>
      <c r="J31" s="39" t="s">
        <v>3575</v>
      </c>
      <c r="K31" s="44" t="s">
        <v>4279</v>
      </c>
      <c r="L31" s="37" t="s">
        <v>2470</v>
      </c>
    </row>
    <row r="32" spans="1:14" ht="60" customHeight="1" x14ac:dyDescent="0.25">
      <c r="A32" s="32">
        <v>2001</v>
      </c>
      <c r="B32" s="32"/>
      <c r="C32" s="32">
        <v>41</v>
      </c>
      <c r="D32" s="32" t="s">
        <v>2527</v>
      </c>
      <c r="E32" s="32" t="s">
        <v>2564</v>
      </c>
      <c r="F32" s="32" t="s">
        <v>3203</v>
      </c>
      <c r="G32" s="34" t="s">
        <v>2484</v>
      </c>
      <c r="H32" s="32" t="s">
        <v>2565</v>
      </c>
      <c r="I32" s="32" t="s">
        <v>3576</v>
      </c>
      <c r="J32" s="39" t="s">
        <v>3577</v>
      </c>
      <c r="K32" s="44" t="s">
        <v>4279</v>
      </c>
      <c r="L32" s="37" t="s">
        <v>2470</v>
      </c>
    </row>
    <row r="33" spans="1:13" ht="60" customHeight="1" x14ac:dyDescent="0.25">
      <c r="A33" s="32">
        <v>2001</v>
      </c>
      <c r="B33" s="32"/>
      <c r="C33" s="32">
        <v>42</v>
      </c>
      <c r="D33" s="32" t="s">
        <v>2638</v>
      </c>
      <c r="E33" s="32" t="s">
        <v>2639</v>
      </c>
      <c r="F33" s="32" t="s">
        <v>3203</v>
      </c>
      <c r="G33" s="34" t="s">
        <v>2473</v>
      </c>
      <c r="H33" s="32" t="s">
        <v>2640</v>
      </c>
      <c r="I33" s="32" t="s">
        <v>3585</v>
      </c>
      <c r="J33" s="39" t="s">
        <v>3586</v>
      </c>
      <c r="K33" s="44" t="s">
        <v>4279</v>
      </c>
      <c r="L33" s="37" t="s">
        <v>2470</v>
      </c>
    </row>
    <row r="34" spans="1:13" ht="60" customHeight="1" x14ac:dyDescent="0.25">
      <c r="A34" s="32">
        <v>2001</v>
      </c>
      <c r="B34" s="32"/>
      <c r="C34" s="32">
        <v>43</v>
      </c>
      <c r="D34" s="32" t="s">
        <v>2513</v>
      </c>
      <c r="E34" s="32" t="s">
        <v>2514</v>
      </c>
      <c r="F34" s="32" t="s">
        <v>3531</v>
      </c>
      <c r="G34" s="34" t="s">
        <v>2504</v>
      </c>
      <c r="H34" s="32" t="s">
        <v>2515</v>
      </c>
      <c r="I34" s="32" t="s">
        <v>3587</v>
      </c>
      <c r="J34" s="39" t="s">
        <v>3588</v>
      </c>
      <c r="K34" s="44" t="s">
        <v>4279</v>
      </c>
      <c r="L34" s="37" t="s">
        <v>2470</v>
      </c>
    </row>
    <row r="35" spans="1:13" ht="60" customHeight="1" x14ac:dyDescent="0.25">
      <c r="A35" s="32">
        <v>2001</v>
      </c>
      <c r="B35" s="32"/>
      <c r="C35" s="32">
        <v>44</v>
      </c>
      <c r="D35" s="32" t="s">
        <v>2780</v>
      </c>
      <c r="E35" s="32" t="s">
        <v>2781</v>
      </c>
      <c r="F35" s="32" t="s">
        <v>3243</v>
      </c>
      <c r="G35" s="34" t="s">
        <v>2600</v>
      </c>
      <c r="H35" s="32" t="s">
        <v>2782</v>
      </c>
      <c r="I35" s="32" t="s">
        <v>3589</v>
      </c>
      <c r="J35" s="39" t="s">
        <v>3590</v>
      </c>
      <c r="K35" s="44" t="s">
        <v>4279</v>
      </c>
      <c r="L35" s="44" t="s">
        <v>2470</v>
      </c>
      <c r="M35" s="44"/>
    </row>
    <row r="36" spans="1:13" ht="60" customHeight="1" x14ac:dyDescent="0.25">
      <c r="A36" s="31">
        <v>2002</v>
      </c>
      <c r="C36" s="31">
        <v>45</v>
      </c>
      <c r="D36" s="31" t="s">
        <v>2538</v>
      </c>
      <c r="E36" s="31" t="s">
        <v>2539</v>
      </c>
      <c r="F36" s="31" t="s">
        <v>3203</v>
      </c>
      <c r="G36" s="36" t="s">
        <v>2473</v>
      </c>
      <c r="H36" s="31" t="s">
        <v>2540</v>
      </c>
      <c r="I36" s="31" t="s">
        <v>3599</v>
      </c>
      <c r="J36" s="39" t="s">
        <v>3600</v>
      </c>
      <c r="K36" s="44" t="s">
        <v>4279</v>
      </c>
      <c r="L36" s="37" t="s">
        <v>2470</v>
      </c>
    </row>
    <row r="37" spans="1:13" s="32" customFormat="1" ht="60" customHeight="1" x14ac:dyDescent="0.25">
      <c r="A37" s="31">
        <v>2002</v>
      </c>
      <c r="B37" s="31"/>
      <c r="C37" s="31">
        <v>46</v>
      </c>
      <c r="D37" s="31" t="s">
        <v>2608</v>
      </c>
      <c r="E37" s="31" t="s">
        <v>2609</v>
      </c>
      <c r="F37" s="31" t="s">
        <v>3601</v>
      </c>
      <c r="G37" s="36" t="s">
        <v>2473</v>
      </c>
      <c r="H37" s="31" t="s">
        <v>2610</v>
      </c>
      <c r="I37" s="31" t="s">
        <v>3602</v>
      </c>
      <c r="J37" s="39" t="s">
        <v>3603</v>
      </c>
      <c r="K37" s="44" t="s">
        <v>4279</v>
      </c>
      <c r="L37" s="37" t="s">
        <v>2470</v>
      </c>
      <c r="M37" s="37"/>
    </row>
    <row r="38" spans="1:13" s="32" customFormat="1" ht="60" customHeight="1" x14ac:dyDescent="0.25">
      <c r="A38" s="32">
        <v>2002</v>
      </c>
      <c r="C38" s="32">
        <v>47</v>
      </c>
      <c r="D38" s="32" t="s">
        <v>282</v>
      </c>
      <c r="E38" s="32" t="s">
        <v>2730</v>
      </c>
      <c r="F38" s="32" t="s">
        <v>3264</v>
      </c>
      <c r="G38" s="36" t="s">
        <v>2465</v>
      </c>
      <c r="H38" s="32" t="s">
        <v>2731</v>
      </c>
      <c r="I38" s="32" t="s">
        <v>3604</v>
      </c>
      <c r="J38" s="39" t="s">
        <v>3605</v>
      </c>
      <c r="K38" s="44" t="s">
        <v>4279</v>
      </c>
      <c r="L38" s="37" t="s">
        <v>2470</v>
      </c>
      <c r="M38" s="37"/>
    </row>
    <row r="39" spans="1:13" s="32" customFormat="1" ht="60" customHeight="1" x14ac:dyDescent="0.25">
      <c r="A39" s="32">
        <v>2003</v>
      </c>
      <c r="C39" s="32">
        <v>51</v>
      </c>
      <c r="D39" s="32" t="s">
        <v>2598</v>
      </c>
      <c r="E39" s="32" t="s">
        <v>2599</v>
      </c>
      <c r="F39" s="32" t="s">
        <v>3243</v>
      </c>
      <c r="G39" s="34" t="s">
        <v>2600</v>
      </c>
      <c r="H39" s="32" t="s">
        <v>2601</v>
      </c>
      <c r="I39" s="32" t="s">
        <v>3629</v>
      </c>
      <c r="J39" s="39" t="s">
        <v>3630</v>
      </c>
      <c r="K39" s="44" t="s">
        <v>4279</v>
      </c>
      <c r="L39" s="37" t="s">
        <v>2470</v>
      </c>
      <c r="M39" s="37"/>
    </row>
    <row r="40" spans="1:13" ht="45" customHeight="1" x14ac:dyDescent="0.25">
      <c r="A40" s="32">
        <v>2003</v>
      </c>
      <c r="B40" s="32"/>
      <c r="C40" s="32">
        <v>52</v>
      </c>
      <c r="D40" s="32" t="s">
        <v>2706</v>
      </c>
      <c r="E40" s="32" t="s">
        <v>2707</v>
      </c>
      <c r="F40" s="32" t="s">
        <v>3243</v>
      </c>
      <c r="G40" s="34" t="s">
        <v>2704</v>
      </c>
      <c r="H40" s="32" t="s">
        <v>2708</v>
      </c>
      <c r="I40" s="32" t="s">
        <v>3631</v>
      </c>
      <c r="J40" s="39" t="s">
        <v>3632</v>
      </c>
      <c r="K40" s="44" t="s">
        <v>4279</v>
      </c>
      <c r="L40" s="37" t="s">
        <v>2470</v>
      </c>
    </row>
    <row r="41" spans="1:13" ht="45" customHeight="1" x14ac:dyDescent="0.25">
      <c r="A41" s="32">
        <v>2003</v>
      </c>
      <c r="B41" s="32"/>
      <c r="C41" s="32">
        <v>53</v>
      </c>
      <c r="D41" s="32" t="s">
        <v>2592</v>
      </c>
      <c r="E41" s="32" t="s">
        <v>2593</v>
      </c>
      <c r="F41" s="32" t="s">
        <v>3243</v>
      </c>
      <c r="G41" s="34" t="s">
        <v>2504</v>
      </c>
      <c r="H41" s="32" t="s">
        <v>2594</v>
      </c>
      <c r="I41" s="32" t="s">
        <v>3633</v>
      </c>
      <c r="J41" s="39" t="s">
        <v>3634</v>
      </c>
      <c r="K41" s="44" t="s">
        <v>4279</v>
      </c>
      <c r="L41" s="37" t="s">
        <v>2470</v>
      </c>
    </row>
    <row r="42" spans="1:13" ht="45" customHeight="1" x14ac:dyDescent="0.25">
      <c r="A42" s="32">
        <v>2003</v>
      </c>
      <c r="B42" s="32"/>
      <c r="C42" s="32">
        <v>55</v>
      </c>
      <c r="D42" s="32" t="s">
        <v>2859</v>
      </c>
      <c r="E42" s="32" t="s">
        <v>2860</v>
      </c>
      <c r="F42" s="32" t="s">
        <v>3203</v>
      </c>
      <c r="G42" s="34" t="s">
        <v>884</v>
      </c>
      <c r="H42" s="32" t="s">
        <v>2861</v>
      </c>
      <c r="I42" s="32" t="s">
        <v>3637</v>
      </c>
      <c r="J42" s="39" t="s">
        <v>3638</v>
      </c>
      <c r="K42" s="44" t="s">
        <v>4279</v>
      </c>
      <c r="L42" s="37" t="s">
        <v>2470</v>
      </c>
    </row>
    <row r="43" spans="1:13" ht="45" customHeight="1" x14ac:dyDescent="0.25">
      <c r="A43" s="32">
        <v>2004</v>
      </c>
      <c r="B43" s="32"/>
      <c r="C43" s="32">
        <v>56</v>
      </c>
      <c r="D43" s="32" t="s">
        <v>2490</v>
      </c>
      <c r="E43" s="32" t="s">
        <v>2491</v>
      </c>
      <c r="F43" s="32" t="s">
        <v>3243</v>
      </c>
      <c r="G43" s="36" t="s">
        <v>2473</v>
      </c>
      <c r="H43" s="32" t="s">
        <v>2492</v>
      </c>
      <c r="I43" s="32" t="s">
        <v>3675</v>
      </c>
      <c r="J43" s="39" t="s">
        <v>3676</v>
      </c>
      <c r="K43" s="44" t="s">
        <v>4279</v>
      </c>
      <c r="L43" s="37" t="s">
        <v>2470</v>
      </c>
    </row>
    <row r="44" spans="1:13" ht="69.95" customHeight="1" x14ac:dyDescent="0.25">
      <c r="A44" s="32">
        <v>2004</v>
      </c>
      <c r="B44" s="32"/>
      <c r="C44" s="32">
        <v>57</v>
      </c>
      <c r="D44" s="32" t="s">
        <v>1619</v>
      </c>
      <c r="E44" s="32" t="s">
        <v>2590</v>
      </c>
      <c r="F44" s="32" t="s">
        <v>3203</v>
      </c>
      <c r="G44" s="36" t="s">
        <v>2473</v>
      </c>
      <c r="H44" s="32" t="s">
        <v>2591</v>
      </c>
      <c r="I44" s="32" t="s">
        <v>3677</v>
      </c>
      <c r="J44" s="39" t="s">
        <v>3678</v>
      </c>
      <c r="K44" s="44" t="s">
        <v>4279</v>
      </c>
      <c r="L44" s="37" t="s">
        <v>2470</v>
      </c>
    </row>
    <row r="45" spans="1:13" ht="69.95" customHeight="1" x14ac:dyDescent="0.25">
      <c r="A45" s="32">
        <v>2004</v>
      </c>
      <c r="B45" s="32"/>
      <c r="C45" s="32">
        <v>58</v>
      </c>
      <c r="D45" s="32" t="s">
        <v>2756</v>
      </c>
      <c r="E45" s="32" t="s">
        <v>2757</v>
      </c>
      <c r="F45" s="32" t="s">
        <v>3243</v>
      </c>
      <c r="G45" s="36" t="s">
        <v>2473</v>
      </c>
      <c r="H45" s="32" t="s">
        <v>2758</v>
      </c>
      <c r="I45" s="32" t="s">
        <v>3679</v>
      </c>
      <c r="J45" s="39" t="s">
        <v>3680</v>
      </c>
      <c r="K45" s="44" t="s">
        <v>4279</v>
      </c>
      <c r="L45" s="37" t="s">
        <v>2470</v>
      </c>
    </row>
    <row r="46" spans="1:13" ht="60" customHeight="1" x14ac:dyDescent="0.25">
      <c r="A46" s="32">
        <v>2004</v>
      </c>
      <c r="B46" s="32"/>
      <c r="C46" s="32">
        <v>60</v>
      </c>
      <c r="D46" s="32" t="s">
        <v>2765</v>
      </c>
      <c r="E46" s="32" t="s">
        <v>2766</v>
      </c>
      <c r="F46" s="32" t="s">
        <v>3243</v>
      </c>
      <c r="G46" s="36" t="s">
        <v>2761</v>
      </c>
      <c r="H46" s="32" t="s">
        <v>2767</v>
      </c>
      <c r="I46" s="32" t="s">
        <v>3683</v>
      </c>
      <c r="J46" s="39" t="s">
        <v>3684</v>
      </c>
      <c r="K46" s="44" t="s">
        <v>4279</v>
      </c>
      <c r="L46" s="37" t="s">
        <v>2470</v>
      </c>
    </row>
    <row r="47" spans="1:13" ht="60" customHeight="1" x14ac:dyDescent="0.25">
      <c r="A47" s="31">
        <v>2005</v>
      </c>
      <c r="C47" s="31">
        <v>61</v>
      </c>
      <c r="D47" s="31" t="s">
        <v>2602</v>
      </c>
      <c r="E47" s="31" t="s">
        <v>2603</v>
      </c>
      <c r="F47" s="31" t="s">
        <v>3243</v>
      </c>
      <c r="G47" s="36" t="s">
        <v>2473</v>
      </c>
      <c r="H47" s="31" t="s">
        <v>2604</v>
      </c>
      <c r="I47" s="31" t="s">
        <v>3700</v>
      </c>
      <c r="J47" s="39" t="s">
        <v>3701</v>
      </c>
      <c r="K47" s="44" t="s">
        <v>4279</v>
      </c>
      <c r="L47" s="37" t="s">
        <v>2470</v>
      </c>
    </row>
    <row r="48" spans="1:13" ht="60" customHeight="1" x14ac:dyDescent="0.25">
      <c r="C48" s="31">
        <v>62</v>
      </c>
      <c r="D48" s="31" t="s">
        <v>2735</v>
      </c>
      <c r="E48" s="31" t="s">
        <v>2736</v>
      </c>
      <c r="F48" s="31" t="s">
        <v>3243</v>
      </c>
      <c r="G48" s="36" t="s">
        <v>2473</v>
      </c>
      <c r="H48" s="31" t="s">
        <v>2604</v>
      </c>
      <c r="I48" s="31" t="s">
        <v>3700</v>
      </c>
      <c r="J48" s="39" t="s">
        <v>3701</v>
      </c>
      <c r="K48" s="44" t="s">
        <v>4279</v>
      </c>
      <c r="L48" s="37" t="s">
        <v>2470</v>
      </c>
    </row>
    <row r="49" spans="1:13" ht="60" customHeight="1" x14ac:dyDescent="0.25">
      <c r="A49" s="32"/>
      <c r="B49" s="32"/>
      <c r="C49" s="32">
        <v>63</v>
      </c>
      <c r="D49" s="32" t="s">
        <v>2575</v>
      </c>
      <c r="E49" s="31" t="s">
        <v>2576</v>
      </c>
      <c r="F49" s="32" t="s">
        <v>3264</v>
      </c>
      <c r="G49" s="36" t="s">
        <v>2465</v>
      </c>
      <c r="H49" s="32" t="s">
        <v>2577</v>
      </c>
      <c r="I49" s="32" t="s">
        <v>3702</v>
      </c>
      <c r="J49" s="39" t="s">
        <v>3703</v>
      </c>
      <c r="K49" s="44" t="s">
        <v>4279</v>
      </c>
      <c r="L49" s="37" t="s">
        <v>2470</v>
      </c>
    </row>
    <row r="50" spans="1:13" ht="60" customHeight="1" x14ac:dyDescent="0.25">
      <c r="A50" s="32">
        <v>2005</v>
      </c>
      <c r="B50" s="32"/>
      <c r="C50" s="32">
        <v>64</v>
      </c>
      <c r="D50" s="32" t="s">
        <v>581</v>
      </c>
      <c r="E50" s="32" t="s">
        <v>2740</v>
      </c>
      <c r="F50" s="32" t="s">
        <v>3264</v>
      </c>
      <c r="G50" s="34" t="s">
        <v>2484</v>
      </c>
      <c r="H50" s="32" t="s">
        <v>2741</v>
      </c>
      <c r="I50" s="32" t="s">
        <v>3705</v>
      </c>
      <c r="J50" s="39" t="s">
        <v>3706</v>
      </c>
      <c r="K50" s="44" t="s">
        <v>4279</v>
      </c>
      <c r="L50" s="37" t="s">
        <v>2470</v>
      </c>
    </row>
    <row r="51" spans="1:13" ht="60" customHeight="1" x14ac:dyDescent="0.25">
      <c r="A51" s="32">
        <v>2005</v>
      </c>
      <c r="B51" s="32"/>
      <c r="C51" s="32">
        <v>65</v>
      </c>
      <c r="D51" s="32" t="s">
        <v>2677</v>
      </c>
      <c r="E51" s="32" t="s">
        <v>2678</v>
      </c>
      <c r="F51" s="32" t="s">
        <v>3203</v>
      </c>
      <c r="G51" s="34" t="s">
        <v>2484</v>
      </c>
      <c r="H51" s="32" t="s">
        <v>2679</v>
      </c>
      <c r="I51" s="32" t="s">
        <v>3707</v>
      </c>
      <c r="J51" s="39" t="s">
        <v>3708</v>
      </c>
      <c r="K51" s="44" t="s">
        <v>4279</v>
      </c>
      <c r="L51" s="37" t="s">
        <v>2470</v>
      </c>
    </row>
    <row r="52" spans="1:13" ht="45" customHeight="1" x14ac:dyDescent="0.25">
      <c r="A52" s="32">
        <v>2005</v>
      </c>
      <c r="B52" s="32"/>
      <c r="C52" s="32">
        <v>66</v>
      </c>
      <c r="D52" s="32" t="s">
        <v>2732</v>
      </c>
      <c r="E52" s="32" t="s">
        <v>2733</v>
      </c>
      <c r="F52" s="32" t="s">
        <v>3264</v>
      </c>
      <c r="G52" s="36" t="s">
        <v>2465</v>
      </c>
      <c r="H52" s="32" t="s">
        <v>2734</v>
      </c>
      <c r="I52" s="32" t="s">
        <v>3709</v>
      </c>
      <c r="J52" s="39" t="s">
        <v>3710</v>
      </c>
      <c r="K52" s="44" t="s">
        <v>4279</v>
      </c>
      <c r="L52" s="37" t="s">
        <v>2470</v>
      </c>
    </row>
    <row r="53" spans="1:13" ht="45" customHeight="1" x14ac:dyDescent="0.25">
      <c r="A53" s="32">
        <v>2005</v>
      </c>
      <c r="B53" s="32"/>
      <c r="C53" s="32">
        <v>67</v>
      </c>
      <c r="D53" s="32" t="s">
        <v>2732</v>
      </c>
      <c r="E53" s="32" t="s">
        <v>2906</v>
      </c>
      <c r="F53" s="32" t="s">
        <v>3264</v>
      </c>
      <c r="G53" s="36" t="s">
        <v>2465</v>
      </c>
      <c r="H53" s="32" t="s">
        <v>2907</v>
      </c>
      <c r="I53" s="32" t="s">
        <v>3711</v>
      </c>
      <c r="J53" s="39" t="s">
        <v>3712</v>
      </c>
      <c r="K53" s="44" t="s">
        <v>4279</v>
      </c>
      <c r="L53" s="44" t="s">
        <v>2470</v>
      </c>
      <c r="M53" s="44"/>
    </row>
    <row r="54" spans="1:13" ht="45" customHeight="1" x14ac:dyDescent="0.25">
      <c r="A54" s="32">
        <v>2005</v>
      </c>
      <c r="B54" s="32"/>
      <c r="C54" s="32">
        <v>72</v>
      </c>
      <c r="D54" s="32" t="s">
        <v>2709</v>
      </c>
      <c r="E54" s="32" t="s">
        <v>2710</v>
      </c>
      <c r="F54" s="32" t="s">
        <v>3243</v>
      </c>
      <c r="G54" s="36" t="s">
        <v>2704</v>
      </c>
      <c r="H54" s="32" t="s">
        <v>2711</v>
      </c>
      <c r="I54" s="32" t="s">
        <v>3721</v>
      </c>
      <c r="J54" s="39" t="s">
        <v>3722</v>
      </c>
      <c r="K54" s="44" t="s">
        <v>4279</v>
      </c>
      <c r="L54" s="44" t="s">
        <v>2470</v>
      </c>
      <c r="M54" s="44"/>
    </row>
    <row r="55" spans="1:13" ht="45" customHeight="1" x14ac:dyDescent="0.25">
      <c r="A55" s="32">
        <v>2006</v>
      </c>
      <c r="B55" s="32"/>
      <c r="C55" s="32">
        <v>73</v>
      </c>
      <c r="D55" s="32" t="s">
        <v>2527</v>
      </c>
      <c r="E55" s="32" t="s">
        <v>2919</v>
      </c>
      <c r="F55" s="32" t="s">
        <v>3203</v>
      </c>
      <c r="G55" s="34" t="s">
        <v>2484</v>
      </c>
      <c r="H55" s="32" t="s">
        <v>2920</v>
      </c>
      <c r="I55" s="32" t="s">
        <v>3752</v>
      </c>
      <c r="J55" s="39" t="s">
        <v>3753</v>
      </c>
      <c r="K55" s="44" t="s">
        <v>4279</v>
      </c>
      <c r="L55" s="37" t="s">
        <v>2470</v>
      </c>
    </row>
    <row r="56" spans="1:13" ht="45" customHeight="1" x14ac:dyDescent="0.25">
      <c r="C56" s="31">
        <v>74</v>
      </c>
      <c r="D56" s="31" t="s">
        <v>3762</v>
      </c>
      <c r="E56" s="31" t="s">
        <v>2582</v>
      </c>
      <c r="F56" s="31" t="s">
        <v>3203</v>
      </c>
      <c r="G56" s="36" t="s">
        <v>2473</v>
      </c>
      <c r="H56" s="31" t="s">
        <v>2584</v>
      </c>
      <c r="I56" s="31" t="s">
        <v>3760</v>
      </c>
      <c r="J56" s="39" t="s">
        <v>3761</v>
      </c>
      <c r="K56" s="44" t="s">
        <v>4279</v>
      </c>
      <c r="L56" s="37" t="s">
        <v>2470</v>
      </c>
    </row>
    <row r="57" spans="1:13" ht="45" customHeight="1" x14ac:dyDescent="0.25">
      <c r="A57" s="32">
        <v>2006</v>
      </c>
      <c r="B57" s="32"/>
      <c r="C57" s="32">
        <v>75</v>
      </c>
      <c r="D57" s="32" t="s">
        <v>2467</v>
      </c>
      <c r="E57" s="32" t="s">
        <v>3797</v>
      </c>
      <c r="F57" s="32" t="s">
        <v>3243</v>
      </c>
      <c r="G57" s="36" t="s">
        <v>2473</v>
      </c>
      <c r="H57" s="32" t="s">
        <v>2469</v>
      </c>
      <c r="I57" s="32" t="s">
        <v>3798</v>
      </c>
      <c r="J57" s="39" t="s">
        <v>3799</v>
      </c>
      <c r="K57" s="44" t="s">
        <v>4279</v>
      </c>
      <c r="L57" s="37" t="s">
        <v>2470</v>
      </c>
    </row>
    <row r="58" spans="1:13" ht="60" customHeight="1" x14ac:dyDescent="0.25">
      <c r="A58" s="32">
        <v>2006</v>
      </c>
      <c r="B58" s="32"/>
      <c r="C58" s="32">
        <v>76</v>
      </c>
      <c r="D58" s="32" t="s">
        <v>2471</v>
      </c>
      <c r="E58" s="32" t="s">
        <v>2472</v>
      </c>
      <c r="F58" s="32" t="s">
        <v>3243</v>
      </c>
      <c r="G58" s="36" t="s">
        <v>2473</v>
      </c>
      <c r="H58" s="32" t="s">
        <v>2474</v>
      </c>
      <c r="I58" s="32" t="s">
        <v>3800</v>
      </c>
      <c r="J58" s="39" t="s">
        <v>3801</v>
      </c>
      <c r="K58" s="44" t="s">
        <v>4279</v>
      </c>
      <c r="L58" s="37" t="s">
        <v>2470</v>
      </c>
    </row>
    <row r="59" spans="1:13" ht="60" customHeight="1" x14ac:dyDescent="0.25">
      <c r="A59" s="31">
        <v>2006</v>
      </c>
      <c r="C59" s="31">
        <v>80</v>
      </c>
      <c r="D59" s="31" t="s">
        <v>2748</v>
      </c>
      <c r="E59" s="31" t="s">
        <v>2749</v>
      </c>
      <c r="F59" s="31" t="s">
        <v>3243</v>
      </c>
      <c r="G59" s="36" t="s">
        <v>2473</v>
      </c>
      <c r="H59" s="31" t="s">
        <v>2750</v>
      </c>
      <c r="I59" s="31" t="s">
        <v>3804</v>
      </c>
      <c r="J59" s="39" t="s">
        <v>3805</v>
      </c>
      <c r="K59" s="44" t="s">
        <v>4279</v>
      </c>
      <c r="L59" s="37" t="s">
        <v>2470</v>
      </c>
    </row>
    <row r="60" spans="1:13" ht="60" customHeight="1" x14ac:dyDescent="0.25">
      <c r="A60" s="32">
        <v>2006</v>
      </c>
      <c r="B60" s="32"/>
      <c r="C60" s="32">
        <v>81</v>
      </c>
      <c r="D60" s="32" t="s">
        <v>113</v>
      </c>
      <c r="E60" s="32" t="s">
        <v>2544</v>
      </c>
      <c r="F60" s="32" t="s">
        <v>3243</v>
      </c>
      <c r="G60" s="36" t="s">
        <v>2465</v>
      </c>
      <c r="H60" s="32" t="s">
        <v>2545</v>
      </c>
      <c r="I60" s="32" t="s">
        <v>3806</v>
      </c>
      <c r="J60" s="39" t="s">
        <v>3807</v>
      </c>
      <c r="K60" s="44" t="s">
        <v>4279</v>
      </c>
      <c r="L60" s="37" t="s">
        <v>2470</v>
      </c>
    </row>
    <row r="61" spans="1:13" ht="60" customHeight="1" x14ac:dyDescent="0.25">
      <c r="A61" s="32"/>
      <c r="B61" s="32"/>
      <c r="C61" s="32">
        <v>82</v>
      </c>
      <c r="D61" s="32" t="s">
        <v>863</v>
      </c>
      <c r="E61" s="32" t="s">
        <v>2674</v>
      </c>
      <c r="F61" s="32" t="s">
        <v>3243</v>
      </c>
      <c r="G61" s="36" t="s">
        <v>2465</v>
      </c>
      <c r="H61" s="32" t="s">
        <v>2545</v>
      </c>
      <c r="I61" s="32" t="s">
        <v>3806</v>
      </c>
      <c r="J61" s="39" t="s">
        <v>3807</v>
      </c>
      <c r="K61" s="44" t="s">
        <v>4279</v>
      </c>
      <c r="L61" s="37" t="s">
        <v>2470</v>
      </c>
    </row>
    <row r="62" spans="1:13" ht="60" customHeight="1" x14ac:dyDescent="0.25">
      <c r="A62" s="32">
        <v>2006</v>
      </c>
      <c r="B62" s="32"/>
      <c r="C62" s="32">
        <v>83</v>
      </c>
      <c r="D62" s="32" t="s">
        <v>2486</v>
      </c>
      <c r="E62" s="32" t="s">
        <v>2487</v>
      </c>
      <c r="F62" s="32" t="s">
        <v>3531</v>
      </c>
      <c r="G62" s="36" t="s">
        <v>2488</v>
      </c>
      <c r="H62" s="32" t="s">
        <v>2489</v>
      </c>
      <c r="I62" s="32" t="s">
        <v>3808</v>
      </c>
      <c r="J62" s="39" t="s">
        <v>3809</v>
      </c>
      <c r="K62" s="44" t="s">
        <v>4279</v>
      </c>
      <c r="L62" s="37" t="s">
        <v>2470</v>
      </c>
    </row>
    <row r="63" spans="1:13" ht="60" customHeight="1" x14ac:dyDescent="0.25">
      <c r="A63" s="32">
        <v>2006</v>
      </c>
      <c r="B63" s="32"/>
      <c r="C63" s="32">
        <v>85</v>
      </c>
      <c r="D63" s="32" t="s">
        <v>2605</v>
      </c>
      <c r="E63" s="32" t="s">
        <v>2606</v>
      </c>
      <c r="F63" s="32" t="s">
        <v>3531</v>
      </c>
      <c r="G63" s="36" t="s">
        <v>2473</v>
      </c>
      <c r="H63" s="32" t="s">
        <v>2607</v>
      </c>
      <c r="I63" s="32" t="s">
        <v>3811</v>
      </c>
      <c r="J63" s="39" t="s">
        <v>3812</v>
      </c>
      <c r="K63" s="44" t="s">
        <v>4279</v>
      </c>
      <c r="L63" s="37" t="s">
        <v>2470</v>
      </c>
    </row>
    <row r="64" spans="1:13" ht="45" customHeight="1" x14ac:dyDescent="0.25">
      <c r="A64" s="32" t="s">
        <v>3815</v>
      </c>
      <c r="B64" s="32"/>
      <c r="C64" s="32">
        <v>87</v>
      </c>
      <c r="D64" s="32" t="s">
        <v>2619</v>
      </c>
      <c r="E64" s="32" t="s">
        <v>2620</v>
      </c>
      <c r="F64" s="32" t="s">
        <v>3243</v>
      </c>
      <c r="G64" s="36" t="s">
        <v>2533</v>
      </c>
      <c r="H64" s="32" t="s">
        <v>2621</v>
      </c>
      <c r="I64" s="32" t="s">
        <v>3816</v>
      </c>
      <c r="J64" s="39" t="s">
        <v>3817</v>
      </c>
      <c r="K64" s="44" t="s">
        <v>4279</v>
      </c>
      <c r="L64" s="37" t="s">
        <v>2470</v>
      </c>
    </row>
    <row r="65" spans="1:14" ht="45" customHeight="1" x14ac:dyDescent="0.25">
      <c r="A65" s="31">
        <v>2007</v>
      </c>
      <c r="C65" s="31">
        <v>88</v>
      </c>
      <c r="D65" s="31" t="s">
        <v>2641</v>
      </c>
      <c r="E65" s="31" t="s">
        <v>2642</v>
      </c>
      <c r="F65" s="31" t="s">
        <v>3203</v>
      </c>
      <c r="G65" s="36" t="s">
        <v>2473</v>
      </c>
      <c r="H65" s="31" t="s">
        <v>2643</v>
      </c>
      <c r="I65" s="31" t="s">
        <v>3835</v>
      </c>
      <c r="J65" s="39" t="s">
        <v>3836</v>
      </c>
      <c r="K65" s="44" t="s">
        <v>4279</v>
      </c>
      <c r="L65" s="37" t="s">
        <v>2470</v>
      </c>
    </row>
    <row r="66" spans="1:14" ht="45" customHeight="1" x14ac:dyDescent="0.25">
      <c r="A66" s="32"/>
      <c r="B66" s="32"/>
      <c r="C66" s="32">
        <v>94</v>
      </c>
      <c r="D66" s="32" t="s">
        <v>1714</v>
      </c>
      <c r="E66" s="32" t="s">
        <v>2611</v>
      </c>
      <c r="F66" s="32" t="s">
        <v>3243</v>
      </c>
      <c r="G66" s="34" t="s">
        <v>2484</v>
      </c>
      <c r="H66" s="32" t="s">
        <v>2612</v>
      </c>
      <c r="I66" s="32" t="s">
        <v>3852</v>
      </c>
      <c r="J66" s="39" t="s">
        <v>3853</v>
      </c>
      <c r="K66" s="44" t="s">
        <v>4279</v>
      </c>
      <c r="L66" s="37" t="s">
        <v>2470</v>
      </c>
    </row>
    <row r="67" spans="1:14" ht="45" customHeight="1" x14ac:dyDescent="0.25">
      <c r="A67" s="32"/>
      <c r="B67" s="32"/>
      <c r="C67" s="32">
        <v>95</v>
      </c>
      <c r="D67" s="32" t="s">
        <v>2675</v>
      </c>
      <c r="E67" s="32" t="s">
        <v>2676</v>
      </c>
      <c r="F67" s="32" t="s">
        <v>3243</v>
      </c>
      <c r="G67" s="34" t="s">
        <v>2484</v>
      </c>
      <c r="H67" s="32" t="s">
        <v>2612</v>
      </c>
      <c r="I67" s="32" t="s">
        <v>3852</v>
      </c>
      <c r="J67" s="39" t="s">
        <v>3853</v>
      </c>
      <c r="K67" s="44" t="s">
        <v>4279</v>
      </c>
      <c r="L67" s="37" t="s">
        <v>2470</v>
      </c>
    </row>
    <row r="68" spans="1:14" ht="45" customHeight="1" x14ac:dyDescent="0.25">
      <c r="A68" s="32">
        <v>2008</v>
      </c>
      <c r="B68" s="32"/>
      <c r="C68" s="32">
        <v>96</v>
      </c>
      <c r="D68" s="32" t="s">
        <v>2585</v>
      </c>
      <c r="E68" s="32" t="s">
        <v>2586</v>
      </c>
      <c r="F68" s="32" t="s">
        <v>3203</v>
      </c>
      <c r="G68" s="34" t="s">
        <v>2484</v>
      </c>
      <c r="H68" s="32" t="s">
        <v>2587</v>
      </c>
      <c r="I68" s="32" t="s">
        <v>3881</v>
      </c>
      <c r="J68" s="39" t="s">
        <v>3882</v>
      </c>
      <c r="K68" s="44" t="s">
        <v>4279</v>
      </c>
      <c r="L68" s="37" t="s">
        <v>2470</v>
      </c>
    </row>
    <row r="69" spans="1:14" ht="45" customHeight="1" x14ac:dyDescent="0.25">
      <c r="A69" s="32">
        <v>2008</v>
      </c>
      <c r="B69" s="32"/>
      <c r="C69" s="32">
        <v>97</v>
      </c>
      <c r="D69" s="32" t="s">
        <v>2477</v>
      </c>
      <c r="E69" s="32" t="s">
        <v>2478</v>
      </c>
      <c r="F69" s="32" t="s">
        <v>3203</v>
      </c>
      <c r="G69" s="34" t="s">
        <v>2473</v>
      </c>
      <c r="H69" s="32" t="s">
        <v>2479</v>
      </c>
      <c r="I69" s="32" t="s">
        <v>3883</v>
      </c>
      <c r="J69" s="39" t="s">
        <v>3884</v>
      </c>
      <c r="K69" s="44" t="s">
        <v>4279</v>
      </c>
      <c r="L69" s="37" t="s">
        <v>2470</v>
      </c>
    </row>
    <row r="70" spans="1:14" ht="45" customHeight="1" x14ac:dyDescent="0.25">
      <c r="A70" s="32">
        <v>2008</v>
      </c>
      <c r="B70" s="32"/>
      <c r="C70" s="32">
        <v>98</v>
      </c>
      <c r="D70" s="32" t="s">
        <v>2483</v>
      </c>
      <c r="E70" s="32" t="s">
        <v>3885</v>
      </c>
      <c r="F70" s="32" t="s">
        <v>3243</v>
      </c>
      <c r="G70" s="34" t="s">
        <v>2484</v>
      </c>
      <c r="H70" s="32" t="s">
        <v>2485</v>
      </c>
      <c r="I70" s="32" t="s">
        <v>3886</v>
      </c>
      <c r="J70" s="39" t="s">
        <v>3887</v>
      </c>
      <c r="K70" s="44" t="s">
        <v>4279</v>
      </c>
      <c r="L70" s="37" t="s">
        <v>2470</v>
      </c>
    </row>
    <row r="71" spans="1:14" ht="45" customHeight="1" x14ac:dyDescent="0.25">
      <c r="A71" s="32"/>
      <c r="B71" s="32"/>
      <c r="C71" s="32">
        <v>99</v>
      </c>
      <c r="D71" s="32" t="s">
        <v>3888</v>
      </c>
      <c r="E71" s="32" t="s">
        <v>3889</v>
      </c>
      <c r="F71" s="32" t="s">
        <v>3243</v>
      </c>
      <c r="G71" s="34" t="s">
        <v>2484</v>
      </c>
      <c r="H71" s="32" t="s">
        <v>2485</v>
      </c>
      <c r="I71" s="32" t="s">
        <v>3886</v>
      </c>
      <c r="J71" s="39" t="s">
        <v>3887</v>
      </c>
      <c r="K71" s="44" t="s">
        <v>4279</v>
      </c>
      <c r="L71" s="37" t="s">
        <v>2470</v>
      </c>
    </row>
    <row r="72" spans="1:14" ht="60" customHeight="1" x14ac:dyDescent="0.25">
      <c r="A72" s="31">
        <v>2008</v>
      </c>
      <c r="C72" s="31">
        <v>100</v>
      </c>
      <c r="D72" s="31" t="s">
        <v>2074</v>
      </c>
      <c r="E72" s="31" t="s">
        <v>2669</v>
      </c>
      <c r="F72" s="31" t="s">
        <v>3243</v>
      </c>
      <c r="G72" s="36" t="s">
        <v>2473</v>
      </c>
      <c r="H72" s="31" t="s">
        <v>2670</v>
      </c>
      <c r="I72" s="31" t="s">
        <v>3890</v>
      </c>
      <c r="J72" s="39" t="s">
        <v>3891</v>
      </c>
      <c r="K72" s="44" t="s">
        <v>4279</v>
      </c>
      <c r="L72" s="37" t="s">
        <v>2470</v>
      </c>
    </row>
    <row r="73" spans="1:14" ht="60" customHeight="1" x14ac:dyDescent="0.25">
      <c r="A73" s="31">
        <v>2008</v>
      </c>
      <c r="C73" s="31">
        <v>101</v>
      </c>
      <c r="D73" s="31" t="s">
        <v>2506</v>
      </c>
      <c r="E73" s="31" t="s">
        <v>2507</v>
      </c>
      <c r="F73" s="31" t="s">
        <v>3243</v>
      </c>
      <c r="G73" s="36" t="s">
        <v>2473</v>
      </c>
      <c r="H73" s="31" t="s">
        <v>2508</v>
      </c>
      <c r="I73" s="31" t="s">
        <v>3892</v>
      </c>
      <c r="J73" s="39" t="s">
        <v>3893</v>
      </c>
      <c r="K73" s="44" t="s">
        <v>4279</v>
      </c>
      <c r="L73" s="37" t="s">
        <v>2470</v>
      </c>
    </row>
    <row r="74" spans="1:14" ht="60" customHeight="1" x14ac:dyDescent="0.25">
      <c r="A74" s="31">
        <v>2008</v>
      </c>
      <c r="C74" s="31">
        <v>102</v>
      </c>
      <c r="D74" s="31" t="s">
        <v>2774</v>
      </c>
      <c r="E74" s="31" t="s">
        <v>2775</v>
      </c>
      <c r="F74" s="31" t="s">
        <v>3203</v>
      </c>
      <c r="G74" s="36" t="s">
        <v>2473</v>
      </c>
      <c r="H74" s="31" t="s">
        <v>2776</v>
      </c>
      <c r="I74" s="31" t="s">
        <v>3897</v>
      </c>
      <c r="J74" s="39" t="s">
        <v>3898</v>
      </c>
      <c r="K74" s="44" t="s">
        <v>4279</v>
      </c>
      <c r="L74" s="37" t="s">
        <v>2470</v>
      </c>
    </row>
    <row r="75" spans="1:14" ht="60" customHeight="1" x14ac:dyDescent="0.25">
      <c r="A75" s="31">
        <v>2008</v>
      </c>
      <c r="C75" s="31">
        <v>103</v>
      </c>
      <c r="D75" s="31" t="s">
        <v>2091</v>
      </c>
      <c r="E75" s="31" t="s">
        <v>2806</v>
      </c>
      <c r="F75" s="31" t="s">
        <v>3301</v>
      </c>
      <c r="G75" s="36" t="s">
        <v>2804</v>
      </c>
      <c r="H75" s="31" t="s">
        <v>2807</v>
      </c>
      <c r="I75" s="31" t="s">
        <v>3899</v>
      </c>
      <c r="J75" s="39" t="s">
        <v>3900</v>
      </c>
      <c r="K75" s="44" t="s">
        <v>4279</v>
      </c>
      <c r="L75" s="44" t="s">
        <v>2470</v>
      </c>
      <c r="N75" s="45" t="s">
        <v>4317</v>
      </c>
    </row>
    <row r="76" spans="1:14" ht="60" customHeight="1" x14ac:dyDescent="0.25">
      <c r="A76" s="31">
        <v>2008</v>
      </c>
      <c r="C76" s="31">
        <v>106</v>
      </c>
      <c r="D76" s="31" t="s">
        <v>2702</v>
      </c>
      <c r="E76" s="31" t="s">
        <v>2703</v>
      </c>
      <c r="F76" s="31" t="s">
        <v>3301</v>
      </c>
      <c r="G76" s="36" t="s">
        <v>2704</v>
      </c>
      <c r="H76" s="31" t="s">
        <v>2705</v>
      </c>
      <c r="I76" s="31" t="s">
        <v>3904</v>
      </c>
      <c r="J76" s="39" t="s">
        <v>3905</v>
      </c>
      <c r="K76" s="44" t="s">
        <v>4279</v>
      </c>
      <c r="L76" s="37" t="s">
        <v>2470</v>
      </c>
    </row>
    <row r="77" spans="1:14" ht="60" customHeight="1" x14ac:dyDescent="0.25">
      <c r="A77" s="31">
        <v>2008</v>
      </c>
      <c r="C77" s="31">
        <v>107</v>
      </c>
      <c r="D77" s="31" t="s">
        <v>2666</v>
      </c>
      <c r="E77" s="31" t="s">
        <v>2667</v>
      </c>
      <c r="F77" s="31" t="s">
        <v>3243</v>
      </c>
      <c r="G77" s="36" t="s">
        <v>2504</v>
      </c>
      <c r="H77" s="31" t="s">
        <v>2668</v>
      </c>
      <c r="I77" s="31" t="s">
        <v>3906</v>
      </c>
      <c r="J77" s="39" t="s">
        <v>3907</v>
      </c>
      <c r="K77" s="44" t="s">
        <v>4279</v>
      </c>
      <c r="L77" s="37" t="s">
        <v>2470</v>
      </c>
    </row>
    <row r="78" spans="1:14" ht="45" customHeight="1" x14ac:dyDescent="0.25">
      <c r="A78" s="32">
        <v>2009</v>
      </c>
      <c r="B78" s="32"/>
      <c r="C78" s="32">
        <v>110</v>
      </c>
      <c r="D78" s="32" t="s">
        <v>2644</v>
      </c>
      <c r="E78" s="32" t="s">
        <v>2645</v>
      </c>
      <c r="F78" s="32" t="s">
        <v>3243</v>
      </c>
      <c r="G78" s="36" t="s">
        <v>2465</v>
      </c>
      <c r="H78" s="32" t="s">
        <v>2646</v>
      </c>
      <c r="I78" s="32" t="s">
        <v>3951</v>
      </c>
      <c r="J78" s="39" t="s">
        <v>3952</v>
      </c>
      <c r="K78" s="44" t="s">
        <v>4279</v>
      </c>
      <c r="L78" s="37" t="s">
        <v>2470</v>
      </c>
    </row>
    <row r="79" spans="1:14" ht="45" customHeight="1" x14ac:dyDescent="0.25">
      <c r="A79" s="32">
        <v>2009</v>
      </c>
      <c r="B79" s="32"/>
      <c r="C79" s="32">
        <v>111</v>
      </c>
      <c r="D79" s="32" t="s">
        <v>1397</v>
      </c>
      <c r="E79" s="32" t="s">
        <v>2588</v>
      </c>
      <c r="F79" s="32" t="s">
        <v>3243</v>
      </c>
      <c r="G79" s="36" t="s">
        <v>2465</v>
      </c>
      <c r="H79" s="32" t="s">
        <v>2589</v>
      </c>
      <c r="I79" s="32" t="s">
        <v>3953</v>
      </c>
      <c r="J79" s="39" t="s">
        <v>3954</v>
      </c>
      <c r="K79" s="44" t="s">
        <v>4279</v>
      </c>
      <c r="L79" s="37" t="s">
        <v>2470</v>
      </c>
    </row>
    <row r="80" spans="1:14" ht="45" customHeight="1" x14ac:dyDescent="0.25">
      <c r="A80" s="32">
        <v>2009</v>
      </c>
      <c r="B80" s="32"/>
      <c r="C80" s="32">
        <v>112</v>
      </c>
      <c r="D80" s="32" t="s">
        <v>3955</v>
      </c>
      <c r="E80" s="32" t="s">
        <v>2751</v>
      </c>
      <c r="F80" s="32" t="s">
        <v>3243</v>
      </c>
      <c r="G80" s="36" t="s">
        <v>2473</v>
      </c>
      <c r="H80" s="32" t="s">
        <v>2752</v>
      </c>
      <c r="I80" s="32" t="s">
        <v>3956</v>
      </c>
      <c r="J80" s="39" t="s">
        <v>3957</v>
      </c>
      <c r="K80" s="44" t="s">
        <v>4279</v>
      </c>
      <c r="L80" s="37" t="s">
        <v>2470</v>
      </c>
    </row>
    <row r="81" spans="1:14" ht="45" customHeight="1" x14ac:dyDescent="0.25">
      <c r="A81" s="32">
        <v>2009</v>
      </c>
      <c r="B81" s="32"/>
      <c r="C81" s="32">
        <v>115</v>
      </c>
      <c r="D81" s="32" t="s">
        <v>3047</v>
      </c>
      <c r="E81" s="32" t="s">
        <v>3048</v>
      </c>
      <c r="F81" s="32" t="s">
        <v>3243</v>
      </c>
      <c r="G81" s="34" t="s">
        <v>2926</v>
      </c>
      <c r="H81" s="32" t="s">
        <v>3049</v>
      </c>
      <c r="I81" s="68" t="s">
        <v>3960</v>
      </c>
      <c r="J81" s="39" t="s">
        <v>3961</v>
      </c>
      <c r="K81" s="44" t="s">
        <v>4279</v>
      </c>
      <c r="L81" s="44" t="s">
        <v>2470</v>
      </c>
      <c r="M81" s="44" t="s">
        <v>233</v>
      </c>
      <c r="N81" s="45" t="s">
        <v>4332</v>
      </c>
    </row>
    <row r="82" spans="1:14" ht="45" customHeight="1" x14ac:dyDescent="0.25">
      <c r="A82" s="32">
        <v>2009</v>
      </c>
      <c r="B82" s="32"/>
      <c r="C82" s="32">
        <v>116</v>
      </c>
      <c r="D82" s="32" t="s">
        <v>3050</v>
      </c>
      <c r="E82" s="32" t="s">
        <v>3051</v>
      </c>
      <c r="F82" s="32" t="s">
        <v>3531</v>
      </c>
      <c r="G82" s="36" t="s">
        <v>2926</v>
      </c>
      <c r="H82" s="32" t="s">
        <v>3052</v>
      </c>
      <c r="I82" s="62" t="s">
        <v>3962</v>
      </c>
      <c r="J82" s="39" t="s">
        <v>3963</v>
      </c>
      <c r="K82" s="44" t="s">
        <v>4279</v>
      </c>
      <c r="L82" s="44" t="s">
        <v>2470</v>
      </c>
      <c r="N82" s="45" t="s">
        <v>4313</v>
      </c>
    </row>
    <row r="83" spans="1:14" ht="45" customHeight="1" x14ac:dyDescent="0.25">
      <c r="A83" s="32">
        <v>2009</v>
      </c>
      <c r="B83" s="32"/>
      <c r="C83" s="32">
        <v>119</v>
      </c>
      <c r="D83" s="32" t="s">
        <v>2034</v>
      </c>
      <c r="E83" s="32" t="s">
        <v>2034</v>
      </c>
      <c r="F83" s="32" t="s">
        <v>3243</v>
      </c>
      <c r="G83" s="36" t="s">
        <v>2926</v>
      </c>
      <c r="H83" s="32" t="s">
        <v>3053</v>
      </c>
      <c r="I83" s="62" t="s">
        <v>3968</v>
      </c>
      <c r="J83" s="35" t="s">
        <v>3969</v>
      </c>
      <c r="K83" s="44" t="s">
        <v>4279</v>
      </c>
      <c r="L83" s="44" t="s">
        <v>2470</v>
      </c>
      <c r="M83" s="44" t="s">
        <v>233</v>
      </c>
      <c r="N83" s="45" t="s">
        <v>4314</v>
      </c>
    </row>
    <row r="84" spans="1:14" ht="45" customHeight="1" x14ac:dyDescent="0.25">
      <c r="A84" s="32">
        <v>2009</v>
      </c>
      <c r="B84" s="32"/>
      <c r="C84" s="32">
        <v>123</v>
      </c>
      <c r="D84" s="32" t="s">
        <v>2759</v>
      </c>
      <c r="E84" s="32" t="s">
        <v>2760</v>
      </c>
      <c r="F84" s="32" t="s">
        <v>3203</v>
      </c>
      <c r="G84" s="36" t="s">
        <v>2761</v>
      </c>
      <c r="H84" s="32" t="s">
        <v>2762</v>
      </c>
      <c r="I84" s="32" t="s">
        <v>3974</v>
      </c>
      <c r="J84" s="39" t="s">
        <v>3975</v>
      </c>
      <c r="K84" s="44" t="s">
        <v>4279</v>
      </c>
      <c r="L84" s="37" t="s">
        <v>2470</v>
      </c>
    </row>
    <row r="85" spans="1:14" ht="45" customHeight="1" x14ac:dyDescent="0.25">
      <c r="A85" s="32">
        <v>2010</v>
      </c>
      <c r="B85" s="32"/>
      <c r="C85" s="32">
        <v>127</v>
      </c>
      <c r="D85" s="32" t="s">
        <v>870</v>
      </c>
      <c r="E85" s="32" t="s">
        <v>2519</v>
      </c>
      <c r="F85" s="32" t="s">
        <v>3243</v>
      </c>
      <c r="G85" s="34" t="s">
        <v>2484</v>
      </c>
      <c r="H85" s="32" t="s">
        <v>2520</v>
      </c>
      <c r="I85" s="32" t="s">
        <v>3992</v>
      </c>
      <c r="J85" s="39" t="s">
        <v>3993</v>
      </c>
      <c r="K85" s="44" t="s">
        <v>4279</v>
      </c>
      <c r="L85" s="37" t="s">
        <v>2470</v>
      </c>
    </row>
    <row r="86" spans="1:14" ht="45" customHeight="1" x14ac:dyDescent="0.25">
      <c r="A86" s="32">
        <v>2010</v>
      </c>
      <c r="B86" s="32"/>
      <c r="C86" s="32">
        <v>134</v>
      </c>
      <c r="D86" s="32" t="s">
        <v>2567</v>
      </c>
      <c r="E86" s="32" t="s">
        <v>2568</v>
      </c>
      <c r="F86" s="32" t="s">
        <v>3203</v>
      </c>
      <c r="G86" s="34" t="s">
        <v>2473</v>
      </c>
      <c r="H86" s="32" t="s">
        <v>2569</v>
      </c>
      <c r="I86" s="32" t="s">
        <v>4010</v>
      </c>
      <c r="J86" s="39" t="s">
        <v>4011</v>
      </c>
      <c r="K86" s="44" t="s">
        <v>4279</v>
      </c>
      <c r="L86" s="37" t="s">
        <v>2470</v>
      </c>
    </row>
    <row r="87" spans="1:14" ht="45" customHeight="1" x14ac:dyDescent="0.25">
      <c r="A87" s="32">
        <v>2010</v>
      </c>
      <c r="B87" s="32"/>
      <c r="C87" s="32">
        <v>139</v>
      </c>
      <c r="D87" s="32" t="s">
        <v>2367</v>
      </c>
      <c r="E87" s="32" t="s">
        <v>2908</v>
      </c>
      <c r="F87" s="32" t="s">
        <v>3203</v>
      </c>
      <c r="G87" s="34" t="s">
        <v>2761</v>
      </c>
      <c r="H87" s="32" t="s">
        <v>2909</v>
      </c>
      <c r="I87" s="32" t="s">
        <v>4018</v>
      </c>
      <c r="J87" s="39" t="s">
        <v>4019</v>
      </c>
      <c r="K87" s="44" t="s">
        <v>4279</v>
      </c>
      <c r="L87" s="37" t="s">
        <v>2470</v>
      </c>
    </row>
    <row r="88" spans="1:14" ht="45" customHeight="1" x14ac:dyDescent="0.25">
      <c r="A88" s="32">
        <v>2011</v>
      </c>
      <c r="B88" s="32"/>
      <c r="C88" s="32">
        <v>140</v>
      </c>
      <c r="D88" s="32" t="s">
        <v>2525</v>
      </c>
      <c r="E88" s="32" t="s">
        <v>2526</v>
      </c>
      <c r="F88" s="32" t="s">
        <v>3243</v>
      </c>
      <c r="G88" s="34" t="s">
        <v>2484</v>
      </c>
      <c r="H88" s="32" t="s">
        <v>1236</v>
      </c>
      <c r="I88" s="32" t="s">
        <v>4036</v>
      </c>
      <c r="J88" s="39" t="s">
        <v>4037</v>
      </c>
      <c r="K88" s="44" t="s">
        <v>4279</v>
      </c>
      <c r="L88" s="37" t="s">
        <v>2470</v>
      </c>
    </row>
    <row r="89" spans="1:14" ht="45" customHeight="1" x14ac:dyDescent="0.25">
      <c r="A89" s="32">
        <v>2011</v>
      </c>
      <c r="B89" s="32"/>
      <c r="C89" s="32">
        <v>141</v>
      </c>
      <c r="D89" s="32" t="s">
        <v>2561</v>
      </c>
      <c r="E89" s="32" t="s">
        <v>2562</v>
      </c>
      <c r="F89" s="32" t="s">
        <v>3203</v>
      </c>
      <c r="G89" s="36" t="s">
        <v>2465</v>
      </c>
      <c r="H89" s="32" t="s">
        <v>2563</v>
      </c>
      <c r="I89" s="32" t="s">
        <v>4038</v>
      </c>
      <c r="J89" s="39" t="s">
        <v>4039</v>
      </c>
      <c r="K89" s="44" t="s">
        <v>4279</v>
      </c>
      <c r="L89" s="37" t="s">
        <v>2470</v>
      </c>
    </row>
    <row r="90" spans="1:14" ht="45" customHeight="1" x14ac:dyDescent="0.25">
      <c r="A90" s="32">
        <v>2011</v>
      </c>
      <c r="B90" s="32"/>
      <c r="C90" s="32">
        <v>142</v>
      </c>
      <c r="D90" s="32" t="s">
        <v>2777</v>
      </c>
      <c r="E90" s="32" t="s">
        <v>2778</v>
      </c>
      <c r="F90" s="32" t="s">
        <v>3203</v>
      </c>
      <c r="G90" s="36" t="s">
        <v>2465</v>
      </c>
      <c r="H90" s="32" t="s">
        <v>2779</v>
      </c>
      <c r="I90" s="32" t="s">
        <v>4040</v>
      </c>
      <c r="J90" s="39" t="s">
        <v>4041</v>
      </c>
      <c r="K90" s="44" t="s">
        <v>4279</v>
      </c>
      <c r="L90" s="44" t="s">
        <v>2470</v>
      </c>
      <c r="M90" s="44"/>
    </row>
    <row r="91" spans="1:14" ht="45" customHeight="1" x14ac:dyDescent="0.25">
      <c r="A91" s="32">
        <v>2011</v>
      </c>
      <c r="B91" s="32"/>
      <c r="C91" s="32">
        <v>147</v>
      </c>
      <c r="D91" s="32" t="s">
        <v>2122</v>
      </c>
      <c r="E91" s="32" t="s">
        <v>3054</v>
      </c>
      <c r="F91" s="32" t="s">
        <v>3243</v>
      </c>
      <c r="G91" s="34" t="s">
        <v>2926</v>
      </c>
      <c r="H91" s="32" t="s">
        <v>3055</v>
      </c>
      <c r="I91" s="32" t="s">
        <v>4057</v>
      </c>
      <c r="J91" s="39" t="s">
        <v>4058</v>
      </c>
      <c r="K91" s="44" t="s">
        <v>4279</v>
      </c>
      <c r="L91" s="44" t="s">
        <v>2470</v>
      </c>
    </row>
    <row r="92" spans="1:14" ht="45" customHeight="1" x14ac:dyDescent="0.25">
      <c r="A92" s="32">
        <v>2011</v>
      </c>
      <c r="B92" s="32"/>
      <c r="C92" s="32">
        <v>151</v>
      </c>
      <c r="D92" s="32" t="s">
        <v>2691</v>
      </c>
      <c r="E92" s="32" t="s">
        <v>2692</v>
      </c>
      <c r="F92" s="32" t="s">
        <v>3203</v>
      </c>
      <c r="G92" s="34" t="s">
        <v>2689</v>
      </c>
      <c r="H92" s="32" t="s">
        <v>2694</v>
      </c>
      <c r="I92" s="32" t="s">
        <v>4070</v>
      </c>
      <c r="J92" s="39" t="s">
        <v>4071</v>
      </c>
      <c r="K92" s="44" t="s">
        <v>4279</v>
      </c>
      <c r="L92" s="37" t="s">
        <v>2470</v>
      </c>
    </row>
    <row r="93" spans="1:14" ht="45" customHeight="1" x14ac:dyDescent="0.25">
      <c r="A93" s="32"/>
      <c r="B93" s="32"/>
      <c r="C93" s="32">
        <v>152</v>
      </c>
      <c r="D93" s="32" t="s">
        <v>2693</v>
      </c>
      <c r="E93" s="32" t="s">
        <v>2695</v>
      </c>
      <c r="F93" s="32" t="s">
        <v>3531</v>
      </c>
      <c r="G93" s="34" t="s">
        <v>2689</v>
      </c>
      <c r="H93" s="32" t="s">
        <v>2694</v>
      </c>
      <c r="I93" s="32" t="s">
        <v>4070</v>
      </c>
      <c r="J93" s="39" t="s">
        <v>4071</v>
      </c>
      <c r="K93" s="44" t="s">
        <v>4279</v>
      </c>
      <c r="L93" s="37" t="s">
        <v>2470</v>
      </c>
    </row>
    <row r="94" spans="1:14" ht="45" customHeight="1" x14ac:dyDescent="0.25">
      <c r="A94" s="32">
        <v>2011</v>
      </c>
      <c r="B94" s="32"/>
      <c r="C94" s="32">
        <v>155</v>
      </c>
      <c r="D94" s="32" t="s">
        <v>2502</v>
      </c>
      <c r="E94" s="32" t="s">
        <v>2503</v>
      </c>
      <c r="F94" s="32" t="s">
        <v>3203</v>
      </c>
      <c r="G94" s="34" t="s">
        <v>2504</v>
      </c>
      <c r="H94" s="32" t="s">
        <v>2505</v>
      </c>
      <c r="I94" s="32" t="s">
        <v>4076</v>
      </c>
      <c r="J94" s="39" t="s">
        <v>4077</v>
      </c>
      <c r="K94" s="44" t="s">
        <v>4279</v>
      </c>
      <c r="L94" s="37" t="s">
        <v>2470</v>
      </c>
    </row>
    <row r="95" spans="1:14" ht="60" customHeight="1" x14ac:dyDescent="0.25">
      <c r="A95" s="32">
        <v>2011</v>
      </c>
      <c r="B95" s="32"/>
      <c r="C95" s="32">
        <v>156</v>
      </c>
      <c r="D95" s="32" t="s">
        <v>2535</v>
      </c>
      <c r="E95" s="32" t="s">
        <v>2536</v>
      </c>
      <c r="F95" s="32" t="s">
        <v>3243</v>
      </c>
      <c r="G95" s="34" t="s">
        <v>2504</v>
      </c>
      <c r="H95" s="32" t="s">
        <v>2537</v>
      </c>
      <c r="I95" s="32" t="s">
        <v>4078</v>
      </c>
      <c r="J95" s="39" t="s">
        <v>4079</v>
      </c>
      <c r="K95" s="44" t="s">
        <v>4279</v>
      </c>
      <c r="L95" s="37" t="s">
        <v>2470</v>
      </c>
    </row>
    <row r="96" spans="1:14" ht="60" customHeight="1" x14ac:dyDescent="0.25">
      <c r="A96" s="32">
        <v>2011</v>
      </c>
      <c r="B96" s="32"/>
      <c r="C96" s="32">
        <v>158</v>
      </c>
      <c r="D96" s="32" t="s">
        <v>2724</v>
      </c>
      <c r="E96" s="32" t="s">
        <v>2725</v>
      </c>
      <c r="F96" s="32" t="s">
        <v>3243</v>
      </c>
      <c r="G96" s="34" t="s">
        <v>2504</v>
      </c>
      <c r="H96" s="32" t="s">
        <v>2726</v>
      </c>
      <c r="I96" s="32" t="s">
        <v>4084</v>
      </c>
      <c r="J96" s="39" t="s">
        <v>4085</v>
      </c>
      <c r="K96" s="44" t="s">
        <v>4279</v>
      </c>
      <c r="L96" s="37" t="s">
        <v>2470</v>
      </c>
    </row>
    <row r="97" spans="1:14" ht="45" customHeight="1" x14ac:dyDescent="0.25">
      <c r="A97" s="32">
        <v>2011</v>
      </c>
      <c r="B97" s="32"/>
      <c r="C97" s="32">
        <v>159</v>
      </c>
      <c r="D97" s="32" t="s">
        <v>2715</v>
      </c>
      <c r="E97" s="32" t="s">
        <v>2716</v>
      </c>
      <c r="F97" s="32" t="s">
        <v>3243</v>
      </c>
      <c r="G97" s="34" t="s">
        <v>2704</v>
      </c>
      <c r="H97" s="32" t="s">
        <v>1236</v>
      </c>
      <c r="I97" s="32" t="s">
        <v>4086</v>
      </c>
      <c r="J97" s="39" t="s">
        <v>4087</v>
      </c>
      <c r="K97" s="44" t="s">
        <v>4279</v>
      </c>
      <c r="L97" s="37" t="s">
        <v>2470</v>
      </c>
    </row>
    <row r="98" spans="1:14" ht="45" customHeight="1" x14ac:dyDescent="0.25">
      <c r="A98" s="32">
        <v>2011</v>
      </c>
      <c r="B98" s="32"/>
      <c r="C98" s="32">
        <v>163</v>
      </c>
      <c r="D98" s="32" t="s">
        <v>2647</v>
      </c>
      <c r="E98" s="32" t="s">
        <v>2648</v>
      </c>
      <c r="F98" s="32" t="s">
        <v>3243</v>
      </c>
      <c r="G98" s="34" t="s">
        <v>2533</v>
      </c>
      <c r="H98" s="32" t="s">
        <v>2649</v>
      </c>
      <c r="I98" s="32" t="s">
        <v>4094</v>
      </c>
      <c r="J98" s="39" t="s">
        <v>4095</v>
      </c>
      <c r="K98" s="44" t="s">
        <v>4279</v>
      </c>
      <c r="L98" s="37" t="s">
        <v>2470</v>
      </c>
    </row>
    <row r="99" spans="1:14" ht="60" customHeight="1" x14ac:dyDescent="0.25">
      <c r="A99" s="32">
        <v>2012</v>
      </c>
      <c r="B99" s="32"/>
      <c r="C99" s="32">
        <v>171</v>
      </c>
      <c r="D99" s="32" t="s">
        <v>2796</v>
      </c>
      <c r="E99" s="32" t="s">
        <v>2797</v>
      </c>
      <c r="F99" s="32" t="s">
        <v>3264</v>
      </c>
      <c r="G99" s="36" t="s">
        <v>2465</v>
      </c>
      <c r="H99" s="32" t="s">
        <v>2798</v>
      </c>
      <c r="I99" s="32" t="s">
        <v>4186</v>
      </c>
      <c r="J99" s="39" t="s">
        <v>4187</v>
      </c>
      <c r="K99" s="44" t="s">
        <v>4279</v>
      </c>
      <c r="L99" s="37" t="s">
        <v>2470</v>
      </c>
    </row>
    <row r="100" spans="1:14" ht="45" customHeight="1" x14ac:dyDescent="0.25">
      <c r="A100" s="32">
        <v>2012</v>
      </c>
      <c r="B100" s="32"/>
      <c r="C100" s="32">
        <v>172</v>
      </c>
      <c r="D100" s="32" t="s">
        <v>2118</v>
      </c>
      <c r="E100" s="32" t="s">
        <v>2654</v>
      </c>
      <c r="F100" s="32" t="s">
        <v>3243</v>
      </c>
      <c r="G100" s="36" t="s">
        <v>2465</v>
      </c>
      <c r="H100" s="32" t="s">
        <v>2656</v>
      </c>
      <c r="I100" s="32" t="s">
        <v>4188</v>
      </c>
      <c r="J100" s="39" t="s">
        <v>4189</v>
      </c>
      <c r="K100" s="44" t="s">
        <v>4279</v>
      </c>
      <c r="L100" s="37" t="s">
        <v>2470</v>
      </c>
    </row>
    <row r="101" spans="1:14" ht="45" customHeight="1" x14ac:dyDescent="0.25">
      <c r="A101" s="31">
        <v>2012</v>
      </c>
      <c r="C101" s="31">
        <v>178</v>
      </c>
      <c r="D101" s="31" t="s">
        <v>3025</v>
      </c>
      <c r="E101" s="31" t="s">
        <v>3026</v>
      </c>
      <c r="F101" s="31" t="s">
        <v>3301</v>
      </c>
      <c r="G101" s="36" t="s">
        <v>2926</v>
      </c>
      <c r="H101" s="31" t="s">
        <v>3027</v>
      </c>
      <c r="I101" s="31" t="s">
        <v>4212</v>
      </c>
      <c r="J101" s="39" t="s">
        <v>4213</v>
      </c>
      <c r="K101" s="44" t="s">
        <v>4279</v>
      </c>
      <c r="L101" s="44" t="s">
        <v>2470</v>
      </c>
      <c r="M101" s="44"/>
      <c r="N101" s="45" t="s">
        <v>4310</v>
      </c>
    </row>
    <row r="102" spans="1:14" ht="60" customHeight="1" x14ac:dyDescent="0.25">
      <c r="A102" s="31">
        <v>2012</v>
      </c>
      <c r="C102" s="31">
        <v>179</v>
      </c>
      <c r="D102" s="31" t="s">
        <v>2745</v>
      </c>
      <c r="E102" s="31" t="s">
        <v>2746</v>
      </c>
      <c r="F102" s="31" t="s">
        <v>3203</v>
      </c>
      <c r="G102" s="36" t="s">
        <v>2465</v>
      </c>
      <c r="H102" s="31" t="s">
        <v>2747</v>
      </c>
      <c r="I102" s="31" t="s">
        <v>4214</v>
      </c>
      <c r="J102" s="39" t="s">
        <v>4215</v>
      </c>
      <c r="K102" s="44" t="s">
        <v>4279</v>
      </c>
      <c r="L102" s="37" t="s">
        <v>2470</v>
      </c>
    </row>
    <row r="103" spans="1:14" ht="60" customHeight="1" x14ac:dyDescent="0.25">
      <c r="A103" s="31">
        <v>2012</v>
      </c>
      <c r="C103" s="31">
        <v>182</v>
      </c>
      <c r="D103" s="31" t="s">
        <v>2463</v>
      </c>
      <c r="E103" s="31" t="s">
        <v>2464</v>
      </c>
      <c r="F103" s="31" t="s">
        <v>3301</v>
      </c>
      <c r="G103" s="36" t="s">
        <v>2465</v>
      </c>
      <c r="H103" s="31" t="s">
        <v>2466</v>
      </c>
      <c r="I103" s="31" t="s">
        <v>4218</v>
      </c>
      <c r="J103" s="39" t="s">
        <v>4219</v>
      </c>
      <c r="K103" s="44" t="s">
        <v>4279</v>
      </c>
      <c r="L103" s="37" t="s">
        <v>2470</v>
      </c>
    </row>
    <row r="104" spans="1:14" ht="60" customHeight="1" x14ac:dyDescent="0.25">
      <c r="A104" s="31">
        <v>2012</v>
      </c>
      <c r="C104" s="31">
        <v>185</v>
      </c>
      <c r="D104" s="31" t="s">
        <v>2683</v>
      </c>
      <c r="E104" s="31" t="s">
        <v>2684</v>
      </c>
      <c r="F104" s="31" t="s">
        <v>3243</v>
      </c>
      <c r="G104" s="36" t="s">
        <v>2685</v>
      </c>
      <c r="H104" s="31" t="s">
        <v>2686</v>
      </c>
      <c r="I104" s="31" t="s">
        <v>4222</v>
      </c>
      <c r="J104" s="39" t="s">
        <v>4223</v>
      </c>
      <c r="K104" s="44" t="s">
        <v>4279</v>
      </c>
      <c r="L104" s="37" t="s">
        <v>2470</v>
      </c>
    </row>
    <row r="105" spans="1:14" ht="45" customHeight="1" x14ac:dyDescent="0.25">
      <c r="A105" s="31">
        <v>2013</v>
      </c>
      <c r="C105" s="31">
        <v>194</v>
      </c>
      <c r="D105" s="31" t="s">
        <v>2737</v>
      </c>
      <c r="E105" s="31" t="s">
        <v>2738</v>
      </c>
      <c r="F105" s="31" t="s">
        <v>3243</v>
      </c>
      <c r="G105" s="36" t="s">
        <v>2484</v>
      </c>
      <c r="H105" s="31" t="s">
        <v>2739</v>
      </c>
      <c r="I105" s="31" t="s">
        <v>4250</v>
      </c>
      <c r="J105" s="39" t="s">
        <v>4251</v>
      </c>
      <c r="K105" s="44" t="s">
        <v>4279</v>
      </c>
      <c r="L105" s="37" t="s">
        <v>2470</v>
      </c>
    </row>
    <row r="106" spans="1:14" ht="45" customHeight="1" x14ac:dyDescent="0.25">
      <c r="A106" s="31">
        <v>2013</v>
      </c>
      <c r="C106" s="31">
        <v>196</v>
      </c>
      <c r="D106" s="31" t="s">
        <v>2120</v>
      </c>
      <c r="E106" s="31" t="s">
        <v>2475</v>
      </c>
      <c r="F106" s="31" t="s">
        <v>3243</v>
      </c>
      <c r="G106" s="36" t="s">
        <v>2465</v>
      </c>
      <c r="H106" s="31" t="s">
        <v>2476</v>
      </c>
      <c r="I106" s="31" t="s">
        <v>4254</v>
      </c>
      <c r="J106" s="39" t="s">
        <v>4255</v>
      </c>
      <c r="K106" s="44" t="s">
        <v>4279</v>
      </c>
      <c r="L106" s="37" t="s">
        <v>2470</v>
      </c>
    </row>
    <row r="107" spans="1:14" ht="45" customHeight="1" x14ac:dyDescent="0.25">
      <c r="A107" s="31">
        <v>2013</v>
      </c>
      <c r="C107" s="31">
        <v>197</v>
      </c>
      <c r="D107" s="31" t="s">
        <v>2987</v>
      </c>
      <c r="E107" s="31" t="s">
        <v>2988</v>
      </c>
      <c r="F107" s="31" t="s">
        <v>3203</v>
      </c>
      <c r="G107" s="36" t="s">
        <v>2926</v>
      </c>
      <c r="H107" s="31" t="s">
        <v>2989</v>
      </c>
      <c r="I107" s="31" t="s">
        <v>4256</v>
      </c>
      <c r="J107" s="39" t="s">
        <v>4257</v>
      </c>
      <c r="K107" s="44" t="s">
        <v>4279</v>
      </c>
      <c r="L107" s="37" t="s">
        <v>2470</v>
      </c>
    </row>
    <row r="108" spans="1:14" ht="45" customHeight="1" x14ac:dyDescent="0.25">
      <c r="A108" s="31">
        <v>2013</v>
      </c>
      <c r="C108" s="31">
        <v>198</v>
      </c>
      <c r="D108" s="31" t="s">
        <v>878</v>
      </c>
      <c r="E108" s="31" t="s">
        <v>3070</v>
      </c>
      <c r="F108" s="31" t="s">
        <v>3243</v>
      </c>
      <c r="G108" s="36" t="s">
        <v>2926</v>
      </c>
      <c r="H108" s="31" t="s">
        <v>2927</v>
      </c>
      <c r="I108" s="31" t="s">
        <v>4258</v>
      </c>
      <c r="J108" s="39" t="s">
        <v>4259</v>
      </c>
      <c r="K108" s="44" t="s">
        <v>4279</v>
      </c>
      <c r="L108" s="37" t="s">
        <v>2470</v>
      </c>
    </row>
    <row r="109" spans="1:14" ht="45" customHeight="1" x14ac:dyDescent="0.25">
      <c r="C109" s="31">
        <v>199</v>
      </c>
      <c r="D109" s="31" t="s">
        <v>2924</v>
      </c>
      <c r="E109" s="31" t="s">
        <v>2925</v>
      </c>
      <c r="F109" s="31" t="s">
        <v>3243</v>
      </c>
      <c r="G109" s="36" t="s">
        <v>2926</v>
      </c>
      <c r="H109" s="31" t="s">
        <v>2927</v>
      </c>
      <c r="I109" s="31" t="s">
        <v>4258</v>
      </c>
      <c r="J109" s="39" t="s">
        <v>4259</v>
      </c>
      <c r="K109" s="44" t="s">
        <v>4279</v>
      </c>
      <c r="L109" s="37" t="s">
        <v>2470</v>
      </c>
    </row>
    <row r="110" spans="1:14" ht="60" customHeight="1" x14ac:dyDescent="0.25">
      <c r="C110" s="31">
        <v>200</v>
      </c>
      <c r="D110" s="31" t="s">
        <v>874</v>
      </c>
      <c r="E110" s="31" t="s">
        <v>3071</v>
      </c>
      <c r="F110" s="31" t="s">
        <v>3243</v>
      </c>
      <c r="G110" s="36" t="s">
        <v>2926</v>
      </c>
      <c r="H110" s="31" t="s">
        <v>2927</v>
      </c>
      <c r="I110" s="31" t="s">
        <v>4258</v>
      </c>
      <c r="J110" s="39" t="s">
        <v>4259</v>
      </c>
      <c r="K110" s="44" t="s">
        <v>4279</v>
      </c>
      <c r="L110" s="37" t="s">
        <v>2470</v>
      </c>
    </row>
    <row r="111" spans="1:14" ht="60" customHeight="1" x14ac:dyDescent="0.25">
      <c r="A111" s="32"/>
      <c r="B111" s="32">
        <v>2</v>
      </c>
      <c r="C111" s="32"/>
      <c r="D111" s="32" t="s">
        <v>3228</v>
      </c>
      <c r="E111" s="31" t="s">
        <v>3229</v>
      </c>
      <c r="F111" s="32" t="s">
        <v>3192</v>
      </c>
      <c r="G111" s="34" t="s">
        <v>2579</v>
      </c>
      <c r="H111" s="32" t="s">
        <v>2580</v>
      </c>
      <c r="I111" s="32" t="s">
        <v>3226</v>
      </c>
      <c r="J111" s="39" t="s">
        <v>3227</v>
      </c>
      <c r="K111" s="44" t="s">
        <v>4279</v>
      </c>
      <c r="L111" s="37" t="s">
        <v>2470</v>
      </c>
    </row>
    <row r="112" spans="1:14" ht="60" customHeight="1" x14ac:dyDescent="0.25">
      <c r="A112" s="32"/>
      <c r="B112" s="32"/>
      <c r="C112" s="32"/>
      <c r="D112" s="32" t="s">
        <v>1929</v>
      </c>
      <c r="E112" s="32" t="s">
        <v>2660</v>
      </c>
      <c r="F112" s="32" t="s">
        <v>3243</v>
      </c>
      <c r="G112" s="36" t="s">
        <v>2465</v>
      </c>
      <c r="H112" s="32" t="s">
        <v>2545</v>
      </c>
      <c r="I112" s="32" t="s">
        <v>3806</v>
      </c>
      <c r="J112" s="39" t="s">
        <v>3807</v>
      </c>
      <c r="K112" s="44" t="s">
        <v>4279</v>
      </c>
      <c r="L112" s="37" t="s">
        <v>2470</v>
      </c>
    </row>
    <row r="113" spans="1:14" ht="60" customHeight="1" x14ac:dyDescent="0.25">
      <c r="A113" s="32"/>
      <c r="B113" s="32"/>
      <c r="C113" s="32"/>
      <c r="D113" s="32" t="s">
        <v>2657</v>
      </c>
      <c r="E113" s="32" t="s">
        <v>2658</v>
      </c>
      <c r="F113" s="32" t="s">
        <v>3243</v>
      </c>
      <c r="G113" s="36" t="s">
        <v>2465</v>
      </c>
      <c r="H113" s="32" t="s">
        <v>2550</v>
      </c>
      <c r="I113" s="32" t="s">
        <v>3523</v>
      </c>
      <c r="J113" s="39" t="s">
        <v>3524</v>
      </c>
      <c r="K113" s="44" t="s">
        <v>4279</v>
      </c>
      <c r="L113" s="37" t="s">
        <v>2470</v>
      </c>
    </row>
    <row r="114" spans="1:14" ht="60" customHeight="1" x14ac:dyDescent="0.25">
      <c r="A114" s="32">
        <v>2009</v>
      </c>
      <c r="B114" s="32">
        <v>82</v>
      </c>
      <c r="C114" s="32"/>
      <c r="D114" s="32" t="s">
        <v>3938</v>
      </c>
      <c r="E114" s="32" t="s">
        <v>3939</v>
      </c>
      <c r="F114" s="32" t="s">
        <v>3383</v>
      </c>
      <c r="G114" s="34" t="s">
        <v>2465</v>
      </c>
      <c r="H114" s="32" t="s">
        <v>2882</v>
      </c>
      <c r="I114" s="66" t="s">
        <v>3940</v>
      </c>
      <c r="J114" s="39" t="s">
        <v>3941</v>
      </c>
      <c r="K114" s="44" t="s">
        <v>4279</v>
      </c>
      <c r="L114" s="44" t="s">
        <v>2470</v>
      </c>
      <c r="M114" s="44" t="s">
        <v>57</v>
      </c>
    </row>
    <row r="115" spans="1:14" ht="60" customHeight="1" x14ac:dyDescent="0.25">
      <c r="A115" s="32"/>
      <c r="B115" s="32">
        <v>89</v>
      </c>
      <c r="C115" s="32"/>
      <c r="D115" s="32" t="s">
        <v>1728</v>
      </c>
      <c r="E115" s="32" t="s">
        <v>4035</v>
      </c>
      <c r="F115" s="32" t="s">
        <v>3383</v>
      </c>
      <c r="G115" s="34" t="s">
        <v>2484</v>
      </c>
      <c r="H115" s="32" t="s">
        <v>4032</v>
      </c>
      <c r="I115" s="32" t="s">
        <v>4033</v>
      </c>
      <c r="J115" s="39" t="s">
        <v>4034</v>
      </c>
      <c r="K115" s="44" t="s">
        <v>4279</v>
      </c>
      <c r="L115" s="44" t="s">
        <v>2470</v>
      </c>
      <c r="M115" s="44"/>
    </row>
    <row r="116" spans="1:14" ht="45" customHeight="1" x14ac:dyDescent="0.25">
      <c r="A116" s="32">
        <v>2001</v>
      </c>
      <c r="B116" s="32"/>
      <c r="C116" s="32"/>
      <c r="D116" s="32" t="s">
        <v>2753</v>
      </c>
      <c r="E116" s="32" t="s">
        <v>2754</v>
      </c>
      <c r="F116" s="32" t="s">
        <v>3531</v>
      </c>
      <c r="G116" s="34" t="s">
        <v>2473</v>
      </c>
      <c r="H116" s="32" t="s">
        <v>2755</v>
      </c>
      <c r="I116" s="32" t="s">
        <v>3583</v>
      </c>
      <c r="J116" s="39" t="s">
        <v>3584</v>
      </c>
      <c r="K116" s="44" t="s">
        <v>4279</v>
      </c>
      <c r="L116" s="37" t="s">
        <v>2470</v>
      </c>
    </row>
    <row r="117" spans="1:14" ht="45" customHeight="1" x14ac:dyDescent="0.25">
      <c r="A117" s="31">
        <v>2000</v>
      </c>
      <c r="B117" s="31">
        <v>30</v>
      </c>
      <c r="D117" s="31" t="s">
        <v>524</v>
      </c>
      <c r="E117" s="31" t="s">
        <v>3558</v>
      </c>
      <c r="F117" s="31" t="s">
        <v>3192</v>
      </c>
      <c r="G117" s="36" t="s">
        <v>2473</v>
      </c>
      <c r="H117" s="31" t="s">
        <v>3559</v>
      </c>
      <c r="I117" s="31" t="s">
        <v>3560</v>
      </c>
      <c r="J117" s="39" t="s">
        <v>3561</v>
      </c>
      <c r="K117" s="44" t="s">
        <v>4279</v>
      </c>
      <c r="L117" s="44" t="s">
        <v>2470</v>
      </c>
      <c r="M117" s="44"/>
    </row>
    <row r="118" spans="1:14" ht="60" customHeight="1" x14ac:dyDescent="0.25">
      <c r="A118" s="31">
        <v>1999</v>
      </c>
      <c r="D118" s="31" t="s">
        <v>2635</v>
      </c>
      <c r="E118" s="31" t="s">
        <v>2636</v>
      </c>
      <c r="F118" s="31" t="s">
        <v>3203</v>
      </c>
      <c r="G118" s="36" t="s">
        <v>2465</v>
      </c>
      <c r="H118" s="31" t="s">
        <v>2637</v>
      </c>
      <c r="I118" s="31" t="s">
        <v>3551</v>
      </c>
      <c r="J118" s="39" t="s">
        <v>3552</v>
      </c>
      <c r="K118" s="44" t="s">
        <v>4279</v>
      </c>
      <c r="L118" s="37" t="s">
        <v>2470</v>
      </c>
    </row>
    <row r="119" spans="1:14" ht="60" customHeight="1" x14ac:dyDescent="0.25">
      <c r="A119" s="32">
        <v>2006</v>
      </c>
      <c r="B119" s="32">
        <v>53</v>
      </c>
      <c r="C119" s="32"/>
      <c r="D119" s="32" t="s">
        <v>3754</v>
      </c>
      <c r="E119" s="32" t="s">
        <v>3755</v>
      </c>
      <c r="F119" s="32" t="s">
        <v>3192</v>
      </c>
      <c r="G119" s="34" t="s">
        <v>2484</v>
      </c>
      <c r="H119" s="32" t="s">
        <v>3756</v>
      </c>
      <c r="I119" s="32" t="s">
        <v>3757</v>
      </c>
      <c r="J119" s="39" t="s">
        <v>3758</v>
      </c>
      <c r="K119" s="44" t="s">
        <v>4279</v>
      </c>
      <c r="L119" s="44" t="s">
        <v>2470</v>
      </c>
      <c r="M119" s="44"/>
    </row>
    <row r="120" spans="1:14" ht="60" customHeight="1" x14ac:dyDescent="0.25">
      <c r="A120" s="32">
        <v>2006</v>
      </c>
      <c r="B120" s="32">
        <v>60</v>
      </c>
      <c r="C120" s="32"/>
      <c r="D120" s="32" t="s">
        <v>2512</v>
      </c>
      <c r="E120" s="31" t="s">
        <v>3788</v>
      </c>
      <c r="F120" s="32" t="s">
        <v>3383</v>
      </c>
      <c r="G120" s="36" t="s">
        <v>2465</v>
      </c>
      <c r="H120" s="32" t="s">
        <v>3789</v>
      </c>
      <c r="I120" s="32" t="s">
        <v>3790</v>
      </c>
      <c r="J120" s="35" t="s">
        <v>3791</v>
      </c>
      <c r="K120" s="44" t="s">
        <v>4279</v>
      </c>
      <c r="L120" s="44" t="s">
        <v>2470</v>
      </c>
      <c r="M120" s="44"/>
      <c r="N120" s="45" t="s">
        <v>4296</v>
      </c>
    </row>
    <row r="121" spans="1:14" ht="45" customHeight="1" x14ac:dyDescent="0.25">
      <c r="A121" s="31">
        <v>2008</v>
      </c>
      <c r="D121" s="31" t="s">
        <v>261</v>
      </c>
      <c r="E121" s="31" t="s">
        <v>2943</v>
      </c>
      <c r="F121" s="31" t="s">
        <v>3894</v>
      </c>
      <c r="G121" s="36" t="s">
        <v>2926</v>
      </c>
      <c r="H121" s="31" t="s">
        <v>2944</v>
      </c>
      <c r="I121" s="31" t="s">
        <v>3895</v>
      </c>
      <c r="J121" s="39" t="s">
        <v>3896</v>
      </c>
      <c r="K121" s="44" t="s">
        <v>4279</v>
      </c>
      <c r="L121" s="44" t="s">
        <v>2470</v>
      </c>
      <c r="M121" s="44" t="s">
        <v>233</v>
      </c>
      <c r="N121" s="45" t="s">
        <v>4329</v>
      </c>
    </row>
    <row r="122" spans="1:14" ht="45" customHeight="1" x14ac:dyDescent="0.25">
      <c r="A122" s="32">
        <v>1984</v>
      </c>
      <c r="B122" s="32"/>
      <c r="D122" s="32" t="s">
        <v>2818</v>
      </c>
      <c r="E122" s="32" t="s">
        <v>2819</v>
      </c>
      <c r="F122" s="32" t="s">
        <v>3243</v>
      </c>
      <c r="G122" s="34" t="s">
        <v>2804</v>
      </c>
      <c r="H122" s="32" t="s">
        <v>2820</v>
      </c>
      <c r="I122" s="68" t="s">
        <v>3304</v>
      </c>
      <c r="J122" s="35" t="s">
        <v>3305</v>
      </c>
      <c r="K122" s="44" t="s">
        <v>4279</v>
      </c>
      <c r="L122" s="44" t="s">
        <v>2470</v>
      </c>
      <c r="N122" s="45" t="s">
        <v>4319</v>
      </c>
    </row>
    <row r="123" spans="1:14" ht="45" customHeight="1" x14ac:dyDescent="0.25">
      <c r="A123" s="32"/>
      <c r="B123" s="32"/>
      <c r="C123" s="32"/>
      <c r="D123" s="32" t="s">
        <v>2527</v>
      </c>
      <c r="E123" s="32" t="s">
        <v>2566</v>
      </c>
      <c r="F123" s="32" t="s">
        <v>3203</v>
      </c>
      <c r="G123" s="34" t="s">
        <v>2484</v>
      </c>
      <c r="H123" s="32" t="s">
        <v>1236</v>
      </c>
      <c r="I123" s="32" t="s">
        <v>4036</v>
      </c>
      <c r="J123" s="39" t="s">
        <v>4037</v>
      </c>
      <c r="K123" s="44" t="s">
        <v>4279</v>
      </c>
      <c r="L123" s="37" t="s">
        <v>2470</v>
      </c>
    </row>
    <row r="124" spans="1:14" ht="45" customHeight="1" x14ac:dyDescent="0.25">
      <c r="A124" s="32">
        <v>2012</v>
      </c>
      <c r="B124" s="32">
        <v>93</v>
      </c>
      <c r="C124" s="32"/>
      <c r="D124" s="32" t="s">
        <v>4108</v>
      </c>
      <c r="E124" s="32" t="s">
        <v>4109</v>
      </c>
      <c r="F124" s="32" t="s">
        <v>3192</v>
      </c>
      <c r="G124" s="34" t="s">
        <v>2473</v>
      </c>
      <c r="H124" s="32" t="s">
        <v>4110</v>
      </c>
      <c r="I124" s="32" t="s">
        <v>4111</v>
      </c>
      <c r="J124" s="39" t="s">
        <v>4112</v>
      </c>
      <c r="K124" s="44" t="s">
        <v>4279</v>
      </c>
      <c r="L124" s="44" t="s">
        <v>2470</v>
      </c>
      <c r="M124" s="44"/>
    </row>
    <row r="125" spans="1:14" ht="45" customHeight="1" x14ac:dyDescent="0.25">
      <c r="A125" s="31">
        <v>1998</v>
      </c>
      <c r="D125" s="31" t="s">
        <v>2671</v>
      </c>
      <c r="E125" s="31" t="s">
        <v>2672</v>
      </c>
      <c r="F125" s="31" t="s">
        <v>3243</v>
      </c>
      <c r="G125" s="36" t="s">
        <v>2488</v>
      </c>
      <c r="H125" s="31" t="s">
        <v>2673</v>
      </c>
      <c r="I125" s="31" t="s">
        <v>3538</v>
      </c>
      <c r="J125" s="39" t="s">
        <v>3539</v>
      </c>
      <c r="K125" s="44" t="s">
        <v>4279</v>
      </c>
      <c r="L125" s="37" t="s">
        <v>2470</v>
      </c>
    </row>
    <row r="126" spans="1:14" ht="45" customHeight="1" x14ac:dyDescent="0.25">
      <c r="A126" s="31">
        <v>1998</v>
      </c>
      <c r="D126" s="31" t="s">
        <v>2650</v>
      </c>
      <c r="E126" s="31" t="s">
        <v>2651</v>
      </c>
      <c r="F126" s="31" t="s">
        <v>3531</v>
      </c>
      <c r="G126" s="36" t="s">
        <v>2652</v>
      </c>
      <c r="H126" s="31" t="s">
        <v>2653</v>
      </c>
      <c r="I126" s="31" t="s">
        <v>3536</v>
      </c>
      <c r="J126" s="39" t="s">
        <v>3537</v>
      </c>
      <c r="K126" s="44" t="s">
        <v>4279</v>
      </c>
      <c r="L126" s="37" t="s">
        <v>2470</v>
      </c>
    </row>
    <row r="127" spans="1:14" ht="45" customHeight="1" x14ac:dyDescent="0.25">
      <c r="A127" s="32">
        <v>2003</v>
      </c>
      <c r="B127" s="32"/>
      <c r="C127" s="32"/>
      <c r="D127" s="31" t="s">
        <v>2018</v>
      </c>
      <c r="E127" s="32" t="s">
        <v>2581</v>
      </c>
      <c r="F127" s="32" t="s">
        <v>3203</v>
      </c>
      <c r="G127" s="36" t="s">
        <v>2465</v>
      </c>
      <c r="H127" s="32" t="s">
        <v>2548</v>
      </c>
      <c r="I127" s="32" t="s">
        <v>3627</v>
      </c>
      <c r="J127" s="39" t="s">
        <v>3628</v>
      </c>
      <c r="K127" s="44" t="s">
        <v>4279</v>
      </c>
      <c r="L127" s="37" t="s">
        <v>2470</v>
      </c>
    </row>
    <row r="128" spans="1:14" ht="45" customHeight="1" x14ac:dyDescent="0.25">
      <c r="A128" s="32"/>
      <c r="B128" s="32"/>
      <c r="C128" s="32"/>
      <c r="D128" s="32" t="s">
        <v>3727</v>
      </c>
      <c r="E128" s="32" t="s">
        <v>3728</v>
      </c>
      <c r="F128" s="32" t="s">
        <v>3192</v>
      </c>
      <c r="G128" s="34" t="s">
        <v>2484</v>
      </c>
      <c r="H128" s="32" t="s">
        <v>3724</v>
      </c>
      <c r="I128" s="32" t="s">
        <v>3725</v>
      </c>
      <c r="J128" s="39" t="s">
        <v>3726</v>
      </c>
      <c r="K128" s="44" t="s">
        <v>4279</v>
      </c>
      <c r="L128" s="44" t="s">
        <v>2470</v>
      </c>
      <c r="M128" s="44"/>
    </row>
    <row r="129" spans="1:14" ht="45" customHeight="1" x14ac:dyDescent="0.25">
      <c r="A129" s="32"/>
      <c r="B129" s="32">
        <v>39</v>
      </c>
      <c r="C129" s="32"/>
      <c r="D129" s="32" t="s">
        <v>3655</v>
      </c>
      <c r="E129" s="32" t="s">
        <v>3656</v>
      </c>
      <c r="F129" s="32" t="s">
        <v>3192</v>
      </c>
      <c r="G129" s="34" t="s">
        <v>2484</v>
      </c>
      <c r="H129" s="32" t="s">
        <v>3652</v>
      </c>
      <c r="I129" s="32" t="s">
        <v>3653</v>
      </c>
      <c r="J129" s="39" t="s">
        <v>3654</v>
      </c>
      <c r="K129" s="44" t="s">
        <v>4279</v>
      </c>
      <c r="L129" s="44" t="s">
        <v>2470</v>
      </c>
      <c r="M129" s="44"/>
    </row>
    <row r="130" spans="1:14" ht="45" customHeight="1" x14ac:dyDescent="0.25">
      <c r="A130" s="32"/>
      <c r="B130" s="32">
        <v>5</v>
      </c>
      <c r="C130" s="32"/>
      <c r="D130" s="32" t="s">
        <v>3311</v>
      </c>
      <c r="E130" s="32" t="s">
        <v>3312</v>
      </c>
      <c r="F130" s="32" t="s">
        <v>3211</v>
      </c>
      <c r="G130" s="36" t="s">
        <v>2465</v>
      </c>
      <c r="H130" s="32" t="s">
        <v>3308</v>
      </c>
      <c r="I130" s="32" t="s">
        <v>3309</v>
      </c>
      <c r="J130" s="39" t="s">
        <v>3310</v>
      </c>
      <c r="K130" s="44" t="s">
        <v>4279</v>
      </c>
      <c r="L130" s="44" t="s">
        <v>2470</v>
      </c>
      <c r="M130" s="44"/>
    </row>
    <row r="131" spans="1:14" ht="45" customHeight="1" x14ac:dyDescent="0.25">
      <c r="A131" s="32">
        <v>1983</v>
      </c>
      <c r="B131" s="32"/>
      <c r="D131" s="32" t="s">
        <v>2802</v>
      </c>
      <c r="E131" s="32" t="s">
        <v>2803</v>
      </c>
      <c r="F131" s="32" t="s">
        <v>3301</v>
      </c>
      <c r="G131" s="34" t="s">
        <v>2804</v>
      </c>
      <c r="H131" s="32" t="s">
        <v>2805</v>
      </c>
      <c r="I131" s="32" t="s">
        <v>3302</v>
      </c>
      <c r="J131" s="35" t="s">
        <v>3303</v>
      </c>
      <c r="K131" s="44" t="s">
        <v>4279</v>
      </c>
      <c r="L131" s="44" t="s">
        <v>2470</v>
      </c>
      <c r="N131" s="45" t="s">
        <v>4318</v>
      </c>
    </row>
    <row r="132" spans="1:14" ht="45" customHeight="1" x14ac:dyDescent="0.25">
      <c r="A132" s="32"/>
      <c r="B132" s="32"/>
      <c r="C132" s="32"/>
      <c r="D132" s="32" t="s">
        <v>3466</v>
      </c>
      <c r="E132" s="32" t="s">
        <v>3467</v>
      </c>
      <c r="F132" s="32" t="s">
        <v>3192</v>
      </c>
      <c r="G132" s="34" t="s">
        <v>2579</v>
      </c>
      <c r="H132" s="32" t="s">
        <v>3460</v>
      </c>
      <c r="I132" s="32" t="s">
        <v>3461</v>
      </c>
      <c r="J132" s="39" t="s">
        <v>3462</v>
      </c>
      <c r="K132" s="44" t="s">
        <v>4279</v>
      </c>
      <c r="L132" s="44" t="s">
        <v>2470</v>
      </c>
      <c r="M132" s="44"/>
    </row>
    <row r="133" spans="1:14" ht="45" customHeight="1" x14ac:dyDescent="0.25">
      <c r="A133" s="32"/>
      <c r="B133" s="32"/>
      <c r="C133" s="32"/>
      <c r="D133" s="31" t="s">
        <v>2546</v>
      </c>
      <c r="E133" s="32" t="s">
        <v>2547</v>
      </c>
      <c r="F133" s="32" t="s">
        <v>3243</v>
      </c>
      <c r="G133" s="36" t="s">
        <v>2465</v>
      </c>
      <c r="H133" s="32" t="s">
        <v>2548</v>
      </c>
      <c r="I133" s="32" t="s">
        <v>3627</v>
      </c>
      <c r="J133" s="39" t="s">
        <v>3628</v>
      </c>
      <c r="K133" s="44" t="s">
        <v>4279</v>
      </c>
      <c r="L133" s="37" t="s">
        <v>2470</v>
      </c>
    </row>
    <row r="134" spans="1:14" ht="60" customHeight="1" x14ac:dyDescent="0.25">
      <c r="D134" s="31" t="s">
        <v>3595</v>
      </c>
      <c r="E134" s="31" t="s">
        <v>3596</v>
      </c>
      <c r="F134" s="31" t="s">
        <v>3192</v>
      </c>
      <c r="G134" s="36" t="s">
        <v>2473</v>
      </c>
      <c r="H134" s="31" t="s">
        <v>3591</v>
      </c>
      <c r="I134" s="31" t="s">
        <v>3592</v>
      </c>
      <c r="J134" s="39" t="s">
        <v>3593</v>
      </c>
      <c r="K134" s="44" t="s">
        <v>4279</v>
      </c>
      <c r="L134" s="44" t="s">
        <v>2470</v>
      </c>
      <c r="M134" s="44"/>
    </row>
    <row r="135" spans="1:14" ht="60" customHeight="1" x14ac:dyDescent="0.25">
      <c r="A135" s="32">
        <v>2006</v>
      </c>
      <c r="B135" s="32">
        <v>61</v>
      </c>
      <c r="C135" s="32"/>
      <c r="D135" s="32" t="s">
        <v>3792</v>
      </c>
      <c r="E135" s="32" t="s">
        <v>3793</v>
      </c>
      <c r="F135" s="32" t="s">
        <v>3329</v>
      </c>
      <c r="G135" s="36" t="s">
        <v>2655</v>
      </c>
      <c r="H135" s="32" t="s">
        <v>3794</v>
      </c>
      <c r="I135" s="32" t="s">
        <v>3795</v>
      </c>
      <c r="J135" s="39" t="s">
        <v>3796</v>
      </c>
      <c r="K135" s="44" t="s">
        <v>4279</v>
      </c>
      <c r="L135" s="44" t="s">
        <v>2470</v>
      </c>
      <c r="M135" s="44"/>
    </row>
    <row r="136" spans="1:14" ht="45" customHeight="1" x14ac:dyDescent="0.25">
      <c r="A136" s="32">
        <v>2002</v>
      </c>
      <c r="B136" s="32">
        <v>33</v>
      </c>
      <c r="C136" s="32"/>
      <c r="D136" s="32" t="s">
        <v>3612</v>
      </c>
      <c r="E136" s="32" t="s">
        <v>3613</v>
      </c>
      <c r="F136" s="32" t="s">
        <v>3329</v>
      </c>
      <c r="G136" s="36" t="s">
        <v>2881</v>
      </c>
      <c r="H136" s="32" t="s">
        <v>3614</v>
      </c>
      <c r="I136" s="32" t="s">
        <v>3615</v>
      </c>
      <c r="J136" s="39" t="s">
        <v>3616</v>
      </c>
      <c r="K136" s="44" t="s">
        <v>4279</v>
      </c>
      <c r="L136" s="44" t="s">
        <v>2470</v>
      </c>
      <c r="M136" s="44"/>
    </row>
    <row r="137" spans="1:14" ht="45" customHeight="1" x14ac:dyDescent="0.25">
      <c r="A137" s="32">
        <v>2003</v>
      </c>
      <c r="B137" s="32">
        <v>35</v>
      </c>
      <c r="C137" s="32"/>
      <c r="D137" s="32" t="s">
        <v>3622</v>
      </c>
      <c r="E137" s="32" t="s">
        <v>3623</v>
      </c>
      <c r="F137" s="32" t="s">
        <v>3329</v>
      </c>
      <c r="G137" s="34" t="s">
        <v>2579</v>
      </c>
      <c r="H137" s="32" t="s">
        <v>3624</v>
      </c>
      <c r="I137" s="32" t="s">
        <v>3625</v>
      </c>
      <c r="J137" s="39" t="s">
        <v>3626</v>
      </c>
      <c r="K137" s="44" t="s">
        <v>4279</v>
      </c>
      <c r="L137" s="44" t="s">
        <v>2470</v>
      </c>
      <c r="M137" s="44"/>
    </row>
    <row r="138" spans="1:14" ht="60" customHeight="1" x14ac:dyDescent="0.25">
      <c r="A138" s="32"/>
      <c r="B138" s="32">
        <v>47</v>
      </c>
      <c r="C138" s="32"/>
      <c r="D138" s="32" t="s">
        <v>3622</v>
      </c>
      <c r="E138" s="31" t="s">
        <v>3704</v>
      </c>
      <c r="F138" s="32" t="s">
        <v>3329</v>
      </c>
      <c r="G138" s="36" t="s">
        <v>2465</v>
      </c>
      <c r="H138" s="32" t="s">
        <v>2577</v>
      </c>
      <c r="I138" s="32" t="s">
        <v>3702</v>
      </c>
      <c r="J138" s="39" t="s">
        <v>3703</v>
      </c>
      <c r="K138" s="44" t="s">
        <v>4279</v>
      </c>
      <c r="L138" s="37" t="s">
        <v>2470</v>
      </c>
    </row>
    <row r="139" spans="1:14" ht="60" customHeight="1" x14ac:dyDescent="0.25">
      <c r="A139" s="32">
        <v>2010</v>
      </c>
      <c r="B139" s="32">
        <v>86</v>
      </c>
      <c r="C139" s="32"/>
      <c r="D139" s="32" t="s">
        <v>3983</v>
      </c>
      <c r="E139" s="32" t="s">
        <v>3984</v>
      </c>
      <c r="F139" s="32" t="s">
        <v>3765</v>
      </c>
      <c r="G139" s="34" t="s">
        <v>2484</v>
      </c>
      <c r="H139" s="32" t="s">
        <v>3985</v>
      </c>
      <c r="I139" s="32" t="s">
        <v>3986</v>
      </c>
      <c r="J139" s="39" t="s">
        <v>3987</v>
      </c>
      <c r="K139" s="44" t="s">
        <v>4279</v>
      </c>
      <c r="L139" s="44" t="s">
        <v>2470</v>
      </c>
      <c r="M139" s="44"/>
    </row>
    <row r="140" spans="1:14" ht="120" customHeight="1" x14ac:dyDescent="0.25">
      <c r="A140" s="31">
        <v>1972</v>
      </c>
      <c r="B140" s="31">
        <v>1</v>
      </c>
      <c r="D140" s="31" t="s">
        <v>2628</v>
      </c>
      <c r="E140" s="31" t="s">
        <v>3212</v>
      </c>
      <c r="F140" s="31" t="s">
        <v>3192</v>
      </c>
      <c r="G140" s="36" t="s">
        <v>3213</v>
      </c>
      <c r="H140" s="31" t="s">
        <v>3214</v>
      </c>
      <c r="I140" s="31" t="s">
        <v>3215</v>
      </c>
      <c r="J140" s="39" t="s">
        <v>3216</v>
      </c>
      <c r="K140" s="44" t="s">
        <v>4279</v>
      </c>
      <c r="L140" s="44" t="s">
        <v>2470</v>
      </c>
      <c r="M140" s="44"/>
    </row>
    <row r="141" spans="1:14" ht="60" customHeight="1" x14ac:dyDescent="0.25">
      <c r="A141" s="32"/>
      <c r="B141" s="32"/>
      <c r="C141" s="32"/>
      <c r="D141" s="32" t="s">
        <v>2628</v>
      </c>
      <c r="E141" s="32" t="s">
        <v>3212</v>
      </c>
      <c r="F141" s="31" t="s">
        <v>3192</v>
      </c>
      <c r="G141" s="36" t="s">
        <v>2473</v>
      </c>
      <c r="H141" s="32" t="s">
        <v>3518</v>
      </c>
      <c r="I141" s="32" t="s">
        <v>3519</v>
      </c>
      <c r="J141" s="39" t="s">
        <v>3520</v>
      </c>
      <c r="K141" s="44" t="s">
        <v>4279</v>
      </c>
      <c r="L141" s="44" t="s">
        <v>2470</v>
      </c>
      <c r="M141" s="44"/>
    </row>
    <row r="142" spans="1:14" ht="60" customHeight="1" x14ac:dyDescent="0.25">
      <c r="A142" s="31">
        <v>1972</v>
      </c>
      <c r="D142" s="31" t="s">
        <v>2628</v>
      </c>
      <c r="E142" s="31" t="s">
        <v>2542</v>
      </c>
      <c r="F142" s="31" t="s">
        <v>3192</v>
      </c>
      <c r="G142" s="36" t="s">
        <v>3217</v>
      </c>
      <c r="H142" s="31" t="s">
        <v>3218</v>
      </c>
      <c r="I142" s="31" t="s">
        <v>3219</v>
      </c>
      <c r="J142" s="39" t="s">
        <v>3220</v>
      </c>
      <c r="K142" s="44" t="s">
        <v>4279</v>
      </c>
      <c r="L142" s="44" t="s">
        <v>2470</v>
      </c>
      <c r="M142" s="44"/>
    </row>
    <row r="143" spans="1:14" ht="60" customHeight="1" x14ac:dyDescent="0.25">
      <c r="A143" s="31">
        <v>1976</v>
      </c>
      <c r="D143" s="31" t="s">
        <v>2628</v>
      </c>
      <c r="E143" s="31" t="s">
        <v>3212</v>
      </c>
      <c r="F143" s="31" t="s">
        <v>3192</v>
      </c>
      <c r="G143" s="36" t="s">
        <v>2473</v>
      </c>
      <c r="H143" s="31" t="s">
        <v>3246</v>
      </c>
      <c r="I143" s="31" t="s">
        <v>3247</v>
      </c>
      <c r="J143" s="39" t="s">
        <v>3248</v>
      </c>
      <c r="K143" s="44" t="s">
        <v>4279</v>
      </c>
      <c r="L143" s="44" t="s">
        <v>2470</v>
      </c>
      <c r="M143" s="44"/>
    </row>
    <row r="144" spans="1:14" ht="75" customHeight="1" x14ac:dyDescent="0.25">
      <c r="A144" s="31">
        <v>1965</v>
      </c>
      <c r="D144" s="31" t="s">
        <v>2628</v>
      </c>
      <c r="E144" s="31" t="s">
        <v>2542</v>
      </c>
      <c r="F144" s="31" t="s">
        <v>3192</v>
      </c>
      <c r="G144" s="36" t="s">
        <v>2473</v>
      </c>
      <c r="H144" s="31" t="s">
        <v>3196</v>
      </c>
      <c r="I144" s="31" t="s">
        <v>3197</v>
      </c>
      <c r="J144" s="39" t="s">
        <v>3198</v>
      </c>
      <c r="K144" s="44" t="s">
        <v>4279</v>
      </c>
      <c r="L144" s="44" t="s">
        <v>2470</v>
      </c>
      <c r="M144" s="44"/>
    </row>
    <row r="145" spans="1:13" ht="60" customHeight="1" x14ac:dyDescent="0.25">
      <c r="A145" s="31">
        <v>1964</v>
      </c>
      <c r="D145" s="31" t="s">
        <v>2628</v>
      </c>
      <c r="E145" s="31" t="s">
        <v>2542</v>
      </c>
      <c r="F145" s="31" t="s">
        <v>3192</v>
      </c>
      <c r="G145" s="36" t="s">
        <v>2473</v>
      </c>
      <c r="H145" s="31" t="s">
        <v>3193</v>
      </c>
      <c r="I145" s="31" t="s">
        <v>3194</v>
      </c>
      <c r="J145" s="39" t="s">
        <v>3195</v>
      </c>
      <c r="K145" s="44" t="s">
        <v>4279</v>
      </c>
      <c r="L145" s="44" t="s">
        <v>2470</v>
      </c>
      <c r="M145" s="44"/>
    </row>
    <row r="146" spans="1:13" ht="60" customHeight="1" x14ac:dyDescent="0.25">
      <c r="A146" s="31">
        <v>1972</v>
      </c>
      <c r="D146" s="31" t="s">
        <v>2628</v>
      </c>
      <c r="E146" s="31" t="s">
        <v>2542</v>
      </c>
      <c r="F146" s="31" t="s">
        <v>3192</v>
      </c>
      <c r="G146" s="36" t="s">
        <v>2473</v>
      </c>
      <c r="H146" s="31" t="s">
        <v>3207</v>
      </c>
      <c r="I146" s="31" t="s">
        <v>3208</v>
      </c>
      <c r="J146" s="39" t="s">
        <v>3209</v>
      </c>
      <c r="K146" s="44" t="s">
        <v>4279</v>
      </c>
      <c r="L146" s="44" t="s">
        <v>2470</v>
      </c>
      <c r="M146" s="44"/>
    </row>
    <row r="147" spans="1:13" ht="60" customHeight="1" x14ac:dyDescent="0.25">
      <c r="A147" s="32">
        <v>1973</v>
      </c>
      <c r="B147" s="32"/>
      <c r="C147" s="32"/>
      <c r="D147" s="32" t="s">
        <v>2628</v>
      </c>
      <c r="E147" s="32" t="s">
        <v>3212</v>
      </c>
      <c r="F147" s="32" t="s">
        <v>3192</v>
      </c>
      <c r="G147" s="34" t="s">
        <v>2579</v>
      </c>
      <c r="H147" s="32" t="s">
        <v>2580</v>
      </c>
      <c r="I147" s="32" t="s">
        <v>3226</v>
      </c>
      <c r="J147" s="39" t="s">
        <v>3227</v>
      </c>
      <c r="K147" s="44" t="s">
        <v>4279</v>
      </c>
      <c r="L147" s="37" t="s">
        <v>2470</v>
      </c>
    </row>
    <row r="148" spans="1:13" ht="60" customHeight="1" x14ac:dyDescent="0.25">
      <c r="A148" s="32">
        <v>1966</v>
      </c>
      <c r="B148" s="32"/>
      <c r="C148" s="32"/>
      <c r="D148" s="32" t="s">
        <v>2628</v>
      </c>
      <c r="E148" s="31" t="s">
        <v>2542</v>
      </c>
      <c r="F148" s="31" t="s">
        <v>3192</v>
      </c>
      <c r="G148" s="34" t="s">
        <v>3199</v>
      </c>
      <c r="H148" s="32" t="s">
        <v>3200</v>
      </c>
      <c r="I148" s="32" t="s">
        <v>3201</v>
      </c>
      <c r="J148" s="39" t="s">
        <v>3202</v>
      </c>
      <c r="K148" s="44" t="s">
        <v>4279</v>
      </c>
      <c r="L148" s="44" t="s">
        <v>2470</v>
      </c>
      <c r="M148" s="44"/>
    </row>
    <row r="149" spans="1:13" ht="60" customHeight="1" x14ac:dyDescent="0.25">
      <c r="A149" s="32">
        <v>1996</v>
      </c>
      <c r="B149" s="32"/>
      <c r="C149" s="32"/>
      <c r="D149" s="32" t="s">
        <v>2628</v>
      </c>
      <c r="E149" s="32" t="s">
        <v>3212</v>
      </c>
      <c r="F149" s="32" t="s">
        <v>3192</v>
      </c>
      <c r="G149" s="34" t="s">
        <v>2473</v>
      </c>
      <c r="H149" s="32" t="s">
        <v>3469</v>
      </c>
      <c r="I149" s="32" t="s">
        <v>3470</v>
      </c>
      <c r="J149" s="39" t="s">
        <v>3471</v>
      </c>
      <c r="K149" s="44" t="s">
        <v>4279</v>
      </c>
      <c r="L149" s="44" t="s">
        <v>2470</v>
      </c>
      <c r="M149" s="44"/>
    </row>
    <row r="150" spans="1:13" ht="45" customHeight="1" x14ac:dyDescent="0.25">
      <c r="A150" s="32">
        <v>1991</v>
      </c>
      <c r="B150" s="32"/>
      <c r="C150" s="32"/>
      <c r="D150" s="32" t="s">
        <v>2628</v>
      </c>
      <c r="E150" s="32" t="s">
        <v>3212</v>
      </c>
      <c r="F150" s="32" t="s">
        <v>3192</v>
      </c>
      <c r="G150" s="34" t="s">
        <v>2579</v>
      </c>
      <c r="H150" s="32" t="s">
        <v>3370</v>
      </c>
      <c r="I150" s="32" t="s">
        <v>3371</v>
      </c>
      <c r="J150" s="39" t="s">
        <v>3372</v>
      </c>
      <c r="K150" s="44" t="s">
        <v>4279</v>
      </c>
      <c r="L150" s="44" t="s">
        <v>2470</v>
      </c>
      <c r="M150" s="44"/>
    </row>
    <row r="151" spans="1:13" ht="45" customHeight="1" x14ac:dyDescent="0.25">
      <c r="A151" s="32"/>
      <c r="B151" s="32"/>
      <c r="C151" s="32"/>
      <c r="D151" s="32" t="s">
        <v>2628</v>
      </c>
      <c r="E151" s="32" t="s">
        <v>3212</v>
      </c>
      <c r="F151" s="32" t="s">
        <v>3192</v>
      </c>
      <c r="G151" s="34" t="s">
        <v>2484</v>
      </c>
      <c r="H151" s="32" t="s">
        <v>2612</v>
      </c>
      <c r="I151" s="32" t="s">
        <v>3852</v>
      </c>
      <c r="J151" s="39" t="s">
        <v>3853</v>
      </c>
      <c r="K151" s="44" t="s">
        <v>4279</v>
      </c>
      <c r="L151" s="37" t="s">
        <v>2470</v>
      </c>
    </row>
    <row r="152" spans="1:13" ht="45" customHeight="1" x14ac:dyDescent="0.25">
      <c r="A152" s="32"/>
      <c r="B152" s="32"/>
      <c r="C152" s="32"/>
      <c r="D152" s="32" t="s">
        <v>2628</v>
      </c>
      <c r="E152" s="32" t="s">
        <v>3212</v>
      </c>
      <c r="F152" s="32" t="s">
        <v>3192</v>
      </c>
      <c r="G152" s="36" t="s">
        <v>2465</v>
      </c>
      <c r="H152" s="32" t="s">
        <v>2629</v>
      </c>
      <c r="I152" s="32" t="s">
        <v>3257</v>
      </c>
      <c r="J152" s="39" t="s">
        <v>3258</v>
      </c>
      <c r="K152" s="44" t="s">
        <v>4279</v>
      </c>
      <c r="L152" s="37" t="s">
        <v>2470</v>
      </c>
    </row>
    <row r="153" spans="1:13" ht="45" customHeight="1" x14ac:dyDescent="0.25">
      <c r="A153" s="32">
        <v>2005</v>
      </c>
      <c r="B153" s="32"/>
      <c r="C153" s="32"/>
      <c r="D153" s="32" t="s">
        <v>2628</v>
      </c>
      <c r="E153" s="31" t="s">
        <v>3212</v>
      </c>
      <c r="F153" s="32" t="s">
        <v>3192</v>
      </c>
      <c r="G153" s="36" t="s">
        <v>2465</v>
      </c>
      <c r="H153" s="32" t="s">
        <v>2577</v>
      </c>
      <c r="I153" s="32" t="s">
        <v>3702</v>
      </c>
      <c r="J153" s="39" t="s">
        <v>3703</v>
      </c>
      <c r="K153" s="44" t="s">
        <v>4279</v>
      </c>
      <c r="L153" s="37" t="s">
        <v>2470</v>
      </c>
    </row>
    <row r="154" spans="1:13" ht="45" customHeight="1" x14ac:dyDescent="0.25">
      <c r="A154" s="31">
        <v>1981</v>
      </c>
      <c r="D154" s="31" t="s">
        <v>2628</v>
      </c>
      <c r="E154" s="31" t="s">
        <v>3268</v>
      </c>
      <c r="F154" s="31" t="s">
        <v>3192</v>
      </c>
      <c r="G154" s="36" t="s">
        <v>2473</v>
      </c>
      <c r="H154" s="31" t="s">
        <v>3269</v>
      </c>
      <c r="I154" s="31" t="s">
        <v>3270</v>
      </c>
      <c r="J154" s="39" t="s">
        <v>3271</v>
      </c>
      <c r="K154" s="44" t="s">
        <v>4279</v>
      </c>
      <c r="L154" s="44" t="s">
        <v>2470</v>
      </c>
      <c r="M154" s="44"/>
    </row>
    <row r="155" spans="1:13" ht="60" customHeight="1" x14ac:dyDescent="0.25">
      <c r="A155" s="32">
        <v>2008</v>
      </c>
      <c r="B155" s="32">
        <v>67</v>
      </c>
      <c r="C155" s="32"/>
      <c r="D155" s="32" t="s">
        <v>3850</v>
      </c>
      <c r="E155" s="32" t="s">
        <v>3851</v>
      </c>
      <c r="F155" s="32" t="s">
        <v>3192</v>
      </c>
      <c r="G155" s="34" t="s">
        <v>2484</v>
      </c>
      <c r="H155" s="32" t="s">
        <v>2612</v>
      </c>
      <c r="I155" s="32" t="s">
        <v>3852</v>
      </c>
      <c r="J155" s="39" t="s">
        <v>3853</v>
      </c>
      <c r="K155" s="44" t="s">
        <v>4279</v>
      </c>
      <c r="L155" s="37" t="s">
        <v>2470</v>
      </c>
    </row>
    <row r="156" spans="1:13" ht="60" customHeight="1" x14ac:dyDescent="0.25">
      <c r="A156" s="32">
        <v>2011</v>
      </c>
      <c r="B156" s="32"/>
      <c r="C156" s="32"/>
      <c r="D156" s="32" t="s">
        <v>605</v>
      </c>
      <c r="E156" s="32" t="s">
        <v>4031</v>
      </c>
      <c r="F156" s="32" t="s">
        <v>3522</v>
      </c>
      <c r="G156" s="34" t="s">
        <v>2484</v>
      </c>
      <c r="H156" s="32" t="s">
        <v>4032</v>
      </c>
      <c r="I156" s="32" t="s">
        <v>4033</v>
      </c>
      <c r="J156" s="39" t="s">
        <v>4034</v>
      </c>
      <c r="K156" s="44" t="s">
        <v>4279</v>
      </c>
      <c r="L156" s="44" t="s">
        <v>2470</v>
      </c>
      <c r="M156" s="44"/>
    </row>
    <row r="157" spans="1:13" ht="60" customHeight="1" x14ac:dyDescent="0.25">
      <c r="A157" s="32"/>
      <c r="B157" s="32">
        <v>27</v>
      </c>
      <c r="C157" s="32"/>
      <c r="D157" s="32" t="s">
        <v>605</v>
      </c>
      <c r="E157" s="32" t="s">
        <v>3521</v>
      </c>
      <c r="F157" s="32" t="s">
        <v>3522</v>
      </c>
      <c r="G157" s="36" t="s">
        <v>2473</v>
      </c>
      <c r="H157" s="32" t="s">
        <v>3518</v>
      </c>
      <c r="I157" s="32" t="s">
        <v>3519</v>
      </c>
      <c r="J157" s="39" t="s">
        <v>3520</v>
      </c>
      <c r="K157" s="44" t="s">
        <v>4279</v>
      </c>
      <c r="L157" s="44" t="s">
        <v>2470</v>
      </c>
      <c r="M157" s="44"/>
    </row>
    <row r="158" spans="1:13" ht="45" customHeight="1" x14ac:dyDescent="0.25">
      <c r="A158" s="32"/>
      <c r="B158" s="32"/>
      <c r="C158" s="32"/>
      <c r="D158" s="32" t="s">
        <v>605</v>
      </c>
      <c r="E158" s="32" t="s">
        <v>2549</v>
      </c>
      <c r="F158" s="31" t="s">
        <v>3203</v>
      </c>
      <c r="G158" s="36" t="s">
        <v>2465</v>
      </c>
      <c r="H158" s="32" t="s">
        <v>2550</v>
      </c>
      <c r="I158" s="32" t="s">
        <v>3523</v>
      </c>
      <c r="J158" s="39" t="s">
        <v>3524</v>
      </c>
      <c r="K158" s="44" t="s">
        <v>4279</v>
      </c>
      <c r="L158" s="37" t="s">
        <v>2470</v>
      </c>
    </row>
    <row r="159" spans="1:13" ht="45" customHeight="1" x14ac:dyDescent="0.25">
      <c r="A159" s="31">
        <v>2007</v>
      </c>
      <c r="B159" s="31">
        <v>62</v>
      </c>
      <c r="D159" s="31" t="s">
        <v>3818</v>
      </c>
      <c r="E159" s="31" t="s">
        <v>3819</v>
      </c>
      <c r="F159" s="31" t="s">
        <v>3383</v>
      </c>
      <c r="G159" s="36" t="s">
        <v>2473</v>
      </c>
      <c r="H159" s="31" t="s">
        <v>3820</v>
      </c>
      <c r="I159" s="31" t="s">
        <v>3821</v>
      </c>
      <c r="J159" s="39" t="s">
        <v>3822</v>
      </c>
      <c r="K159" s="44" t="s">
        <v>4279</v>
      </c>
      <c r="L159" s="44" t="s">
        <v>2470</v>
      </c>
      <c r="M159" s="44"/>
    </row>
    <row r="160" spans="1:13" ht="60" customHeight="1" x14ac:dyDescent="0.25">
      <c r="A160" s="32">
        <v>1992</v>
      </c>
      <c r="B160" s="32"/>
      <c r="C160" s="32"/>
      <c r="D160" s="32" t="s">
        <v>2913</v>
      </c>
      <c r="E160" s="32" t="s">
        <v>2914</v>
      </c>
      <c r="F160" s="32" t="s">
        <v>3243</v>
      </c>
      <c r="G160" s="34" t="s">
        <v>2523</v>
      </c>
      <c r="H160" s="32" t="s">
        <v>2915</v>
      </c>
      <c r="I160" s="32" t="s">
        <v>3390</v>
      </c>
      <c r="J160" s="39" t="s">
        <v>3391</v>
      </c>
      <c r="K160" s="44" t="s">
        <v>4279</v>
      </c>
      <c r="L160" s="44" t="s">
        <v>2470</v>
      </c>
      <c r="M160" s="44"/>
    </row>
    <row r="161" spans="1:13" ht="60" customHeight="1" x14ac:dyDescent="0.25">
      <c r="A161" s="32">
        <v>2010</v>
      </c>
      <c r="B161" s="32">
        <v>87</v>
      </c>
      <c r="C161" s="32"/>
      <c r="D161" s="32" t="s">
        <v>4003</v>
      </c>
      <c r="E161" s="32" t="s">
        <v>4004</v>
      </c>
      <c r="F161" s="32" t="s">
        <v>3329</v>
      </c>
      <c r="G161" s="34" t="s">
        <v>2761</v>
      </c>
      <c r="H161" s="32" t="s">
        <v>4005</v>
      </c>
      <c r="I161" s="32" t="s">
        <v>4006</v>
      </c>
      <c r="J161" s="39" t="s">
        <v>4007</v>
      </c>
      <c r="K161" s="44" t="s">
        <v>4279</v>
      </c>
      <c r="L161" s="44" t="s">
        <v>2470</v>
      </c>
      <c r="M161" s="44"/>
    </row>
    <row r="162" spans="1:13" ht="60" customHeight="1" x14ac:dyDescent="0.25">
      <c r="A162" s="32">
        <v>1992</v>
      </c>
      <c r="B162" s="32"/>
      <c r="C162" s="32"/>
      <c r="D162" s="32" t="s">
        <v>2551</v>
      </c>
      <c r="E162" s="32" t="s">
        <v>2552</v>
      </c>
      <c r="F162" s="32" t="s">
        <v>3203</v>
      </c>
      <c r="G162" s="34" t="s">
        <v>2465</v>
      </c>
      <c r="H162" s="32" t="s">
        <v>2553</v>
      </c>
      <c r="I162" s="32" t="s">
        <v>3388</v>
      </c>
      <c r="J162" s="39" t="s">
        <v>3389</v>
      </c>
      <c r="K162" s="44" t="s">
        <v>4279</v>
      </c>
      <c r="L162" s="44" t="s">
        <v>2470</v>
      </c>
      <c r="M162" s="44"/>
    </row>
    <row r="163" spans="1:13" ht="60" customHeight="1" x14ac:dyDescent="0.25">
      <c r="A163" s="32" t="s">
        <v>4342</v>
      </c>
      <c r="B163" s="32">
        <v>91</v>
      </c>
      <c r="C163" s="32"/>
      <c r="D163" s="32" t="s">
        <v>4049</v>
      </c>
      <c r="E163" s="32" t="s">
        <v>4050</v>
      </c>
      <c r="F163" s="32" t="s">
        <v>3192</v>
      </c>
      <c r="G163" s="36" t="s">
        <v>2926</v>
      </c>
      <c r="H163" s="32" t="s">
        <v>4044</v>
      </c>
      <c r="I163" s="32" t="s">
        <v>4045</v>
      </c>
      <c r="J163" s="39" t="s">
        <v>4046</v>
      </c>
      <c r="K163" s="44" t="s">
        <v>4279</v>
      </c>
      <c r="L163" s="44" t="s">
        <v>2470</v>
      </c>
      <c r="M163" s="44"/>
    </row>
    <row r="164" spans="1:13" ht="60" customHeight="1" x14ac:dyDescent="0.25">
      <c r="A164" s="32">
        <v>1995</v>
      </c>
      <c r="B164" s="70"/>
      <c r="C164" s="70"/>
      <c r="D164" s="32" t="s">
        <v>2516</v>
      </c>
      <c r="E164" s="32" t="s">
        <v>2517</v>
      </c>
      <c r="F164" s="32" t="s">
        <v>3203</v>
      </c>
      <c r="G164" s="34" t="s">
        <v>2465</v>
      </c>
      <c r="H164" s="32" t="s">
        <v>2518</v>
      </c>
      <c r="I164" s="69" t="s">
        <v>3448</v>
      </c>
      <c r="J164" s="39" t="s">
        <v>3449</v>
      </c>
      <c r="K164" s="44" t="s">
        <v>4279</v>
      </c>
      <c r="L164" s="37" t="s">
        <v>2470</v>
      </c>
    </row>
    <row r="165" spans="1:13" ht="60" customHeight="1" x14ac:dyDescent="0.25">
      <c r="A165" s="31">
        <v>1997</v>
      </c>
      <c r="D165" s="31" t="s">
        <v>135</v>
      </c>
      <c r="E165" s="31" t="s">
        <v>2500</v>
      </c>
      <c r="F165" s="31" t="s">
        <v>3243</v>
      </c>
      <c r="G165" s="36" t="s">
        <v>2473</v>
      </c>
      <c r="H165" s="31" t="s">
        <v>2501</v>
      </c>
      <c r="I165" s="31" t="s">
        <v>3529</v>
      </c>
      <c r="J165" s="39" t="s">
        <v>3530</v>
      </c>
      <c r="K165" s="44" t="s">
        <v>4279</v>
      </c>
      <c r="L165" s="37" t="s">
        <v>2470</v>
      </c>
    </row>
    <row r="166" spans="1:13" ht="45" customHeight="1" x14ac:dyDescent="0.25">
      <c r="A166" s="32"/>
      <c r="B166" s="32"/>
      <c r="C166" s="32"/>
      <c r="D166" s="32" t="s">
        <v>135</v>
      </c>
      <c r="E166" s="32" t="s">
        <v>3382</v>
      </c>
      <c r="F166" s="32" t="s">
        <v>3383</v>
      </c>
      <c r="G166" s="36" t="s">
        <v>2465</v>
      </c>
      <c r="H166" s="32" t="s">
        <v>3405</v>
      </c>
      <c r="I166" s="32" t="s">
        <v>3406</v>
      </c>
      <c r="J166" s="39" t="s">
        <v>3407</v>
      </c>
      <c r="K166" s="44" t="s">
        <v>4279</v>
      </c>
      <c r="L166" s="44" t="s">
        <v>2470</v>
      </c>
      <c r="M166" s="44"/>
    </row>
    <row r="167" spans="1:13" ht="45" customHeight="1" x14ac:dyDescent="0.25">
      <c r="A167" s="32">
        <v>1992</v>
      </c>
      <c r="B167" s="32">
        <v>15</v>
      </c>
      <c r="C167" s="32"/>
      <c r="D167" s="32" t="s">
        <v>135</v>
      </c>
      <c r="E167" s="32" t="s">
        <v>3382</v>
      </c>
      <c r="F167" s="32" t="s">
        <v>3383</v>
      </c>
      <c r="G167" s="34" t="s">
        <v>2473</v>
      </c>
      <c r="H167" s="32" t="s">
        <v>3384</v>
      </c>
      <c r="I167" s="32" t="s">
        <v>3385</v>
      </c>
      <c r="J167" s="39" t="s">
        <v>3386</v>
      </c>
      <c r="K167" s="44" t="s">
        <v>4279</v>
      </c>
      <c r="L167" s="44" t="s">
        <v>2470</v>
      </c>
      <c r="M167" s="44"/>
    </row>
    <row r="168" spans="1:13" ht="45" customHeight="1" x14ac:dyDescent="0.25">
      <c r="A168" s="32">
        <v>1997</v>
      </c>
      <c r="B168" s="32"/>
      <c r="C168" s="32"/>
      <c r="D168" s="32" t="s">
        <v>2499</v>
      </c>
      <c r="E168" s="32" t="s">
        <v>3382</v>
      </c>
      <c r="F168" s="32" t="s">
        <v>3383</v>
      </c>
      <c r="G168" s="36" t="s">
        <v>2473</v>
      </c>
      <c r="H168" s="32" t="s">
        <v>3518</v>
      </c>
      <c r="I168" s="32" t="s">
        <v>3519</v>
      </c>
      <c r="J168" s="39" t="s">
        <v>3520</v>
      </c>
      <c r="K168" s="44" t="s">
        <v>4279</v>
      </c>
      <c r="L168" s="44" t="s">
        <v>2470</v>
      </c>
      <c r="M168" s="44"/>
    </row>
    <row r="169" spans="1:13" ht="45" customHeight="1" x14ac:dyDescent="0.25">
      <c r="A169" s="32">
        <v>1997</v>
      </c>
      <c r="B169" s="32"/>
      <c r="C169" s="32"/>
      <c r="D169" s="32" t="s">
        <v>2499</v>
      </c>
      <c r="E169" s="32" t="s">
        <v>2500</v>
      </c>
      <c r="F169" s="32" t="s">
        <v>3243</v>
      </c>
      <c r="G169" s="36" t="s">
        <v>2465</v>
      </c>
      <c r="H169" s="32" t="s">
        <v>2550</v>
      </c>
      <c r="I169" s="32" t="s">
        <v>3523</v>
      </c>
      <c r="J169" s="39" t="s">
        <v>3524</v>
      </c>
      <c r="K169" s="44" t="s">
        <v>4279</v>
      </c>
      <c r="L169" s="37" t="s">
        <v>2470</v>
      </c>
    </row>
    <row r="170" spans="1:13" ht="60" customHeight="1" x14ac:dyDescent="0.25">
      <c r="A170" s="31">
        <v>2006</v>
      </c>
      <c r="B170" s="31">
        <v>54</v>
      </c>
      <c r="D170" s="31" t="s">
        <v>2583</v>
      </c>
      <c r="E170" s="31" t="s">
        <v>3759</v>
      </c>
      <c r="F170" s="31" t="s">
        <v>3192</v>
      </c>
      <c r="G170" s="36" t="s">
        <v>2473</v>
      </c>
      <c r="H170" s="31" t="s">
        <v>2584</v>
      </c>
      <c r="I170" s="31" t="s">
        <v>3760</v>
      </c>
      <c r="J170" s="39" t="s">
        <v>3761</v>
      </c>
      <c r="K170" s="44" t="s">
        <v>4279</v>
      </c>
      <c r="L170" s="37" t="s">
        <v>2470</v>
      </c>
    </row>
    <row r="171" spans="1:13" ht="60" customHeight="1" x14ac:dyDescent="0.25">
      <c r="A171" s="32"/>
      <c r="B171" s="32"/>
      <c r="C171" s="32"/>
      <c r="D171" s="32" t="s">
        <v>3319</v>
      </c>
      <c r="E171" s="31" t="s">
        <v>3409</v>
      </c>
      <c r="F171" s="31" t="s">
        <v>3192</v>
      </c>
      <c r="G171" s="36" t="s">
        <v>2465</v>
      </c>
      <c r="H171" s="32" t="s">
        <v>3405</v>
      </c>
      <c r="I171" s="32" t="s">
        <v>3406</v>
      </c>
      <c r="J171" s="39" t="s">
        <v>3407</v>
      </c>
      <c r="K171" s="44" t="s">
        <v>4279</v>
      </c>
      <c r="L171" s="44" t="s">
        <v>2470</v>
      </c>
      <c r="M171" s="44"/>
    </row>
    <row r="172" spans="1:13" ht="60" customHeight="1" x14ac:dyDescent="0.25">
      <c r="B172" s="31">
        <v>58</v>
      </c>
      <c r="D172" s="31" t="s">
        <v>2622</v>
      </c>
      <c r="E172" s="31" t="s">
        <v>3782</v>
      </c>
      <c r="F172" s="31" t="s">
        <v>3329</v>
      </c>
      <c r="G172" s="36" t="s">
        <v>2473</v>
      </c>
      <c r="H172" s="31" t="s">
        <v>3779</v>
      </c>
      <c r="I172" s="31" t="s">
        <v>3780</v>
      </c>
      <c r="J172" s="39" t="s">
        <v>3781</v>
      </c>
      <c r="K172" s="44" t="s">
        <v>4279</v>
      </c>
      <c r="L172" s="44" t="s">
        <v>2470</v>
      </c>
      <c r="M172" s="44"/>
    </row>
    <row r="173" spans="1:13" ht="60" customHeight="1" x14ac:dyDescent="0.25">
      <c r="A173" s="31">
        <v>1981</v>
      </c>
      <c r="D173" s="31" t="s">
        <v>2661</v>
      </c>
      <c r="E173" s="31" t="s">
        <v>2542</v>
      </c>
      <c r="F173" s="31" t="s">
        <v>3264</v>
      </c>
      <c r="G173" s="36" t="s">
        <v>2473</v>
      </c>
      <c r="H173" s="31" t="s">
        <v>2662</v>
      </c>
      <c r="I173" s="31" t="s">
        <v>3285</v>
      </c>
      <c r="J173" s="39" t="s">
        <v>3286</v>
      </c>
      <c r="K173" s="44" t="s">
        <v>4279</v>
      </c>
      <c r="L173" s="37" t="s">
        <v>2470</v>
      </c>
    </row>
    <row r="174" spans="1:13" ht="60" customHeight="1" x14ac:dyDescent="0.25">
      <c r="A174" s="32"/>
      <c r="B174" s="32"/>
      <c r="C174" s="32"/>
      <c r="D174" s="32" t="s">
        <v>2661</v>
      </c>
      <c r="E174" s="32" t="s">
        <v>2665</v>
      </c>
      <c r="F174" s="31" t="s">
        <v>3264</v>
      </c>
      <c r="G174" s="36" t="s">
        <v>2465</v>
      </c>
      <c r="H174" s="32" t="s">
        <v>2548</v>
      </c>
      <c r="I174" s="32" t="s">
        <v>3627</v>
      </c>
      <c r="J174" s="39" t="s">
        <v>3628</v>
      </c>
      <c r="K174" s="44" t="s">
        <v>4279</v>
      </c>
      <c r="L174" s="37" t="s">
        <v>2470</v>
      </c>
    </row>
    <row r="175" spans="1:13" ht="60" customHeight="1" x14ac:dyDescent="0.25">
      <c r="A175" s="32"/>
      <c r="B175" s="32"/>
      <c r="C175" s="32"/>
      <c r="D175" s="32" t="s">
        <v>2659</v>
      </c>
      <c r="E175" s="32" t="s">
        <v>3387</v>
      </c>
      <c r="F175" s="32" t="s">
        <v>3383</v>
      </c>
      <c r="G175" s="36" t="s">
        <v>2473</v>
      </c>
      <c r="H175" s="32" t="s">
        <v>3518</v>
      </c>
      <c r="I175" s="32" t="s">
        <v>3519</v>
      </c>
      <c r="J175" s="39" t="s">
        <v>3520</v>
      </c>
      <c r="K175" s="44" t="s">
        <v>4279</v>
      </c>
      <c r="L175" s="44" t="s">
        <v>2470</v>
      </c>
      <c r="M175" s="44"/>
    </row>
    <row r="176" spans="1:13" ht="60" customHeight="1" x14ac:dyDescent="0.25">
      <c r="D176" s="31" t="s">
        <v>2659</v>
      </c>
      <c r="E176" s="31" t="s">
        <v>2660</v>
      </c>
      <c r="F176" s="31" t="s">
        <v>3243</v>
      </c>
      <c r="G176" s="36" t="s">
        <v>2473</v>
      </c>
      <c r="H176" s="31" t="s">
        <v>2501</v>
      </c>
      <c r="I176" s="31" t="s">
        <v>3529</v>
      </c>
      <c r="J176" s="39" t="s">
        <v>3530</v>
      </c>
      <c r="K176" s="44" t="s">
        <v>4279</v>
      </c>
      <c r="L176" s="37" t="s">
        <v>2470</v>
      </c>
    </row>
    <row r="177" spans="1:14" ht="60" customHeight="1" x14ac:dyDescent="0.25">
      <c r="A177" s="32"/>
      <c r="B177" s="32"/>
      <c r="C177" s="32"/>
      <c r="D177" s="32" t="s">
        <v>2659</v>
      </c>
      <c r="E177" s="32" t="s">
        <v>3408</v>
      </c>
      <c r="F177" s="32" t="s">
        <v>3383</v>
      </c>
      <c r="G177" s="36" t="s">
        <v>2465</v>
      </c>
      <c r="H177" s="32" t="s">
        <v>3405</v>
      </c>
      <c r="I177" s="32" t="s">
        <v>3406</v>
      </c>
      <c r="J177" s="39" t="s">
        <v>3407</v>
      </c>
      <c r="K177" s="44" t="s">
        <v>4279</v>
      </c>
      <c r="L177" s="44" t="s">
        <v>2470</v>
      </c>
      <c r="M177" s="44"/>
    </row>
    <row r="178" spans="1:14" ht="60" customHeight="1" x14ac:dyDescent="0.25">
      <c r="A178" s="32"/>
      <c r="B178" s="32">
        <v>16</v>
      </c>
      <c r="C178" s="32"/>
      <c r="D178" s="32" t="s">
        <v>2659</v>
      </c>
      <c r="E178" s="32" t="s">
        <v>3387</v>
      </c>
      <c r="F178" s="32" t="s">
        <v>3383</v>
      </c>
      <c r="G178" s="34" t="s">
        <v>2473</v>
      </c>
      <c r="H178" s="32" t="s">
        <v>3384</v>
      </c>
      <c r="I178" s="32" t="s">
        <v>3385</v>
      </c>
      <c r="J178" s="39" t="s">
        <v>3386</v>
      </c>
      <c r="K178" s="44" t="s">
        <v>4279</v>
      </c>
      <c r="L178" s="44" t="s">
        <v>2470</v>
      </c>
      <c r="M178" s="44"/>
    </row>
    <row r="179" spans="1:14" ht="45" customHeight="1" x14ac:dyDescent="0.25">
      <c r="A179" s="32">
        <v>1996</v>
      </c>
      <c r="B179" s="32"/>
      <c r="C179" s="32">
        <v>24</v>
      </c>
      <c r="D179" s="32" t="s">
        <v>75</v>
      </c>
      <c r="E179" s="32" t="s">
        <v>3496</v>
      </c>
      <c r="F179" s="32" t="s">
        <v>3264</v>
      </c>
      <c r="G179" s="34" t="s">
        <v>2465</v>
      </c>
      <c r="H179" s="32" t="s">
        <v>3497</v>
      </c>
      <c r="I179" s="32" t="s">
        <v>3498</v>
      </c>
      <c r="J179" s="39" t="s">
        <v>3499</v>
      </c>
      <c r="K179" s="44" t="s">
        <v>4279</v>
      </c>
      <c r="L179" s="44" t="s">
        <v>3187</v>
      </c>
      <c r="M179" s="44"/>
    </row>
    <row r="180" spans="1:14" ht="45" customHeight="1" x14ac:dyDescent="0.25">
      <c r="A180" s="31">
        <v>2000</v>
      </c>
      <c r="C180" s="31">
        <v>33</v>
      </c>
      <c r="D180" s="31" t="s">
        <v>2934</v>
      </c>
      <c r="E180" s="31" t="s">
        <v>2935</v>
      </c>
      <c r="F180" s="31" t="s">
        <v>3203</v>
      </c>
      <c r="G180" s="36" t="s">
        <v>2926</v>
      </c>
      <c r="H180" s="31" t="s">
        <v>2936</v>
      </c>
      <c r="I180" s="31" t="s">
        <v>3564</v>
      </c>
      <c r="J180" s="39" t="s">
        <v>3565</v>
      </c>
      <c r="K180" s="44" t="s">
        <v>4279</v>
      </c>
      <c r="L180" s="44" t="s">
        <v>3187</v>
      </c>
      <c r="M180" s="44" t="s">
        <v>233</v>
      </c>
      <c r="N180" s="45" t="s">
        <v>4324</v>
      </c>
    </row>
    <row r="181" spans="1:14" ht="45" customHeight="1" x14ac:dyDescent="0.25">
      <c r="A181" s="32" t="s">
        <v>4339</v>
      </c>
      <c r="C181" s="31">
        <v>34</v>
      </c>
      <c r="D181" s="31" t="s">
        <v>3028</v>
      </c>
      <c r="E181" s="31" t="s">
        <v>3029</v>
      </c>
      <c r="F181" s="31" t="s">
        <v>3531</v>
      </c>
      <c r="G181" s="36" t="s">
        <v>2926</v>
      </c>
      <c r="H181" s="31" t="s">
        <v>2936</v>
      </c>
      <c r="I181" s="31" t="s">
        <v>3564</v>
      </c>
      <c r="J181" s="39" t="s">
        <v>3565</v>
      </c>
      <c r="K181" s="44" t="s">
        <v>4279</v>
      </c>
      <c r="L181" s="44" t="s">
        <v>3187</v>
      </c>
      <c r="M181" s="44" t="s">
        <v>233</v>
      </c>
      <c r="N181" s="45" t="s">
        <v>4324</v>
      </c>
    </row>
    <row r="182" spans="1:14" ht="60" customHeight="1" x14ac:dyDescent="0.25">
      <c r="A182" s="32" t="s">
        <v>4339</v>
      </c>
      <c r="C182" s="31">
        <v>35</v>
      </c>
      <c r="D182" s="31" t="s">
        <v>3030</v>
      </c>
      <c r="E182" s="31" t="s">
        <v>3031</v>
      </c>
      <c r="F182" s="31" t="s">
        <v>3531</v>
      </c>
      <c r="G182" s="36" t="s">
        <v>2926</v>
      </c>
      <c r="H182" s="31" t="s">
        <v>2936</v>
      </c>
      <c r="I182" s="31" t="s">
        <v>3564</v>
      </c>
      <c r="J182" s="39" t="s">
        <v>3565</v>
      </c>
      <c r="K182" s="44" t="s">
        <v>4279</v>
      </c>
      <c r="L182" s="44" t="s">
        <v>3187</v>
      </c>
      <c r="M182" s="44" t="s">
        <v>233</v>
      </c>
      <c r="N182" s="45" t="s">
        <v>4324</v>
      </c>
    </row>
    <row r="183" spans="1:14" ht="60" customHeight="1" x14ac:dyDescent="0.25">
      <c r="A183" s="32" t="s">
        <v>4339</v>
      </c>
      <c r="C183" s="31">
        <v>37</v>
      </c>
      <c r="D183" s="31" t="s">
        <v>3034</v>
      </c>
      <c r="E183" s="31" t="s">
        <v>3035</v>
      </c>
      <c r="F183" s="31" t="s">
        <v>3203</v>
      </c>
      <c r="G183" s="36" t="s">
        <v>2926</v>
      </c>
      <c r="H183" s="31" t="s">
        <v>2936</v>
      </c>
      <c r="I183" s="31" t="s">
        <v>3564</v>
      </c>
      <c r="J183" s="39" t="s">
        <v>3565</v>
      </c>
      <c r="K183" s="44" t="s">
        <v>4279</v>
      </c>
      <c r="L183" s="44" t="s">
        <v>3187</v>
      </c>
      <c r="M183" s="44" t="s">
        <v>233</v>
      </c>
      <c r="N183" s="45" t="s">
        <v>4324</v>
      </c>
    </row>
    <row r="184" spans="1:14" ht="60" customHeight="1" x14ac:dyDescent="0.25">
      <c r="A184" s="32">
        <v>2005</v>
      </c>
      <c r="B184" s="32"/>
      <c r="C184" s="32">
        <v>69</v>
      </c>
      <c r="D184" s="32" t="s">
        <v>2712</v>
      </c>
      <c r="E184" s="32" t="s">
        <v>2713</v>
      </c>
      <c r="F184" s="32" t="s">
        <v>3203</v>
      </c>
      <c r="G184" s="36" t="s">
        <v>2704</v>
      </c>
      <c r="H184" s="32" t="s">
        <v>2714</v>
      </c>
      <c r="I184" s="32" t="s">
        <v>3715</v>
      </c>
      <c r="J184" s="39" t="s">
        <v>3716</v>
      </c>
      <c r="K184" s="44" t="s">
        <v>4279</v>
      </c>
      <c r="L184" s="37" t="s">
        <v>3187</v>
      </c>
    </row>
    <row r="185" spans="1:14" ht="75" customHeight="1" x14ac:dyDescent="0.25">
      <c r="A185" s="32">
        <v>2005</v>
      </c>
      <c r="B185" s="32"/>
      <c r="C185" s="32">
        <v>71</v>
      </c>
      <c r="D185" s="32" t="s">
        <v>2687</v>
      </c>
      <c r="E185" s="32" t="s">
        <v>2688</v>
      </c>
      <c r="F185" s="32" t="s">
        <v>3243</v>
      </c>
      <c r="G185" s="36" t="s">
        <v>2689</v>
      </c>
      <c r="H185" s="32" t="s">
        <v>2690</v>
      </c>
      <c r="I185" s="32" t="s">
        <v>3719</v>
      </c>
      <c r="J185" s="39" t="s">
        <v>3720</v>
      </c>
      <c r="K185" s="44" t="s">
        <v>4279</v>
      </c>
      <c r="L185" s="37" t="s">
        <v>3187</v>
      </c>
    </row>
    <row r="186" spans="1:14" ht="60" customHeight="1" x14ac:dyDescent="0.25">
      <c r="A186" s="31">
        <v>2009</v>
      </c>
      <c r="C186" s="31">
        <v>113</v>
      </c>
      <c r="D186" s="31" t="s">
        <v>2696</v>
      </c>
      <c r="E186" s="31" t="s">
        <v>2697</v>
      </c>
      <c r="F186" s="31" t="s">
        <v>3367</v>
      </c>
      <c r="G186" s="36" t="s">
        <v>2698</v>
      </c>
      <c r="H186" s="31" t="s">
        <v>2699</v>
      </c>
      <c r="I186" s="31" t="s">
        <v>3958</v>
      </c>
      <c r="J186" s="39" t="s">
        <v>3959</v>
      </c>
      <c r="K186" s="44" t="s">
        <v>4279</v>
      </c>
      <c r="L186" s="37" t="s">
        <v>3187</v>
      </c>
    </row>
    <row r="187" spans="1:14" ht="60" customHeight="1" x14ac:dyDescent="0.25">
      <c r="C187" s="31">
        <v>114</v>
      </c>
      <c r="D187" s="31" t="s">
        <v>2700</v>
      </c>
      <c r="E187" s="31" t="s">
        <v>2701</v>
      </c>
      <c r="F187" s="31" t="s">
        <v>3367</v>
      </c>
      <c r="G187" s="36" t="s">
        <v>2698</v>
      </c>
      <c r="H187" s="31" t="s">
        <v>2699</v>
      </c>
      <c r="I187" s="31" t="s">
        <v>3958</v>
      </c>
      <c r="J187" s="39" t="s">
        <v>3959</v>
      </c>
      <c r="K187" s="44" t="s">
        <v>4279</v>
      </c>
      <c r="L187" s="37" t="s">
        <v>3187</v>
      </c>
    </row>
    <row r="188" spans="1:14" ht="45" customHeight="1" x14ac:dyDescent="0.25">
      <c r="A188" s="32">
        <v>2010</v>
      </c>
      <c r="B188" s="32"/>
      <c r="C188" s="32">
        <v>125</v>
      </c>
      <c r="D188" s="32" t="s">
        <v>2742</v>
      </c>
      <c r="E188" s="32" t="s">
        <v>2743</v>
      </c>
      <c r="F188" s="32" t="s">
        <v>3203</v>
      </c>
      <c r="G188" s="34" t="s">
        <v>2484</v>
      </c>
      <c r="H188" s="32" t="s">
        <v>2744</v>
      </c>
      <c r="I188" s="32" t="s">
        <v>3988</v>
      </c>
      <c r="J188" s="39" t="s">
        <v>3989</v>
      </c>
      <c r="K188" s="44" t="s">
        <v>4279</v>
      </c>
      <c r="L188" s="37" t="s">
        <v>3187</v>
      </c>
    </row>
    <row r="189" spans="1:14" ht="45" customHeight="1" x14ac:dyDescent="0.25">
      <c r="A189" s="32">
        <v>2010</v>
      </c>
      <c r="B189" s="32"/>
      <c r="C189" s="32">
        <v>130</v>
      </c>
      <c r="D189" s="32" t="s">
        <v>2845</v>
      </c>
      <c r="E189" s="32" t="s">
        <v>2846</v>
      </c>
      <c r="F189" s="32" t="s">
        <v>3531</v>
      </c>
      <c r="G189" s="34" t="s">
        <v>2847</v>
      </c>
      <c r="H189" s="32" t="s">
        <v>2848</v>
      </c>
      <c r="I189" s="66" t="s">
        <v>3996</v>
      </c>
      <c r="J189" s="39" t="s">
        <v>3997</v>
      </c>
      <c r="K189" s="44" t="s">
        <v>4279</v>
      </c>
      <c r="L189" s="44" t="s">
        <v>3187</v>
      </c>
      <c r="N189" s="45" t="s">
        <v>4336</v>
      </c>
    </row>
    <row r="190" spans="1:14" ht="45" customHeight="1" x14ac:dyDescent="0.25">
      <c r="A190" s="32">
        <v>2010</v>
      </c>
      <c r="B190" s="32"/>
      <c r="C190" s="32">
        <v>133</v>
      </c>
      <c r="D190" s="32" t="s">
        <v>2956</v>
      </c>
      <c r="E190" s="32" t="s">
        <v>2957</v>
      </c>
      <c r="F190" s="32" t="s">
        <v>3203</v>
      </c>
      <c r="G190" s="34" t="s">
        <v>2926</v>
      </c>
      <c r="H190" s="32" t="s">
        <v>2958</v>
      </c>
      <c r="I190" s="66" t="s">
        <v>4008</v>
      </c>
      <c r="J190" s="39" t="s">
        <v>4009</v>
      </c>
      <c r="K190" s="44" t="s">
        <v>4279</v>
      </c>
      <c r="L190" s="44" t="s">
        <v>3187</v>
      </c>
      <c r="M190" s="44" t="s">
        <v>4315</v>
      </c>
      <c r="N190" s="45" t="s">
        <v>4346</v>
      </c>
    </row>
    <row r="191" spans="1:14" ht="45" customHeight="1" x14ac:dyDescent="0.25">
      <c r="A191" s="32">
        <v>2010</v>
      </c>
      <c r="B191" s="32"/>
      <c r="C191" s="32">
        <v>137</v>
      </c>
      <c r="D191" s="32" t="s">
        <v>2838</v>
      </c>
      <c r="E191" s="32" t="s">
        <v>2839</v>
      </c>
      <c r="F191" s="32" t="s">
        <v>3243</v>
      </c>
      <c r="G191" s="34" t="s">
        <v>2832</v>
      </c>
      <c r="H191" s="32" t="s">
        <v>2840</v>
      </c>
      <c r="I191" s="32" t="s">
        <v>4014</v>
      </c>
      <c r="J191" s="35" t="s">
        <v>4015</v>
      </c>
      <c r="K191" s="44" t="s">
        <v>4279</v>
      </c>
      <c r="L191" s="54" t="s">
        <v>2470</v>
      </c>
      <c r="N191" s="71" t="s">
        <v>5168</v>
      </c>
    </row>
    <row r="192" spans="1:14" ht="60" customHeight="1" x14ac:dyDescent="0.25">
      <c r="A192" s="32">
        <v>2010</v>
      </c>
      <c r="B192" s="32"/>
      <c r="C192" s="32">
        <v>138</v>
      </c>
      <c r="D192" s="32" t="s">
        <v>2852</v>
      </c>
      <c r="E192" s="32" t="s">
        <v>2853</v>
      </c>
      <c r="F192" s="32" t="s">
        <v>3203</v>
      </c>
      <c r="G192" s="34" t="s">
        <v>2854</v>
      </c>
      <c r="H192" s="32" t="s">
        <v>2855</v>
      </c>
      <c r="I192" s="32" t="s">
        <v>4016</v>
      </c>
      <c r="J192" s="39" t="s">
        <v>4017</v>
      </c>
      <c r="K192" s="44" t="s">
        <v>4279</v>
      </c>
      <c r="L192" s="44" t="s">
        <v>3187</v>
      </c>
      <c r="N192" s="45" t="s">
        <v>4347</v>
      </c>
    </row>
    <row r="193" spans="1:14" ht="45" customHeight="1" x14ac:dyDescent="0.25">
      <c r="A193" s="32">
        <v>2011</v>
      </c>
      <c r="B193" s="32"/>
      <c r="C193" s="32">
        <v>148</v>
      </c>
      <c r="D193" s="32" t="s">
        <v>4059</v>
      </c>
      <c r="E193" s="32" t="s">
        <v>4060</v>
      </c>
      <c r="F193" s="32" t="s">
        <v>3531</v>
      </c>
      <c r="G193" s="34" t="s">
        <v>2704</v>
      </c>
      <c r="H193" s="32" t="s">
        <v>4061</v>
      </c>
      <c r="I193" s="32" t="s">
        <v>4062</v>
      </c>
      <c r="J193" s="39" t="s">
        <v>4063</v>
      </c>
      <c r="K193" s="44" t="s">
        <v>4279</v>
      </c>
      <c r="L193" s="44" t="s">
        <v>3187</v>
      </c>
      <c r="M193" s="44"/>
      <c r="N193" s="45" t="s">
        <v>4287</v>
      </c>
    </row>
    <row r="194" spans="1:14" ht="45" customHeight="1" x14ac:dyDescent="0.25">
      <c r="A194" s="32">
        <v>2012</v>
      </c>
      <c r="B194" s="32"/>
      <c r="C194" s="32">
        <v>165</v>
      </c>
      <c r="D194" s="32" t="s">
        <v>2783</v>
      </c>
      <c r="E194" s="32" t="s">
        <v>2784</v>
      </c>
      <c r="F194" s="32" t="s">
        <v>3203</v>
      </c>
      <c r="G194" s="34" t="s">
        <v>2473</v>
      </c>
      <c r="H194" s="32" t="s">
        <v>2785</v>
      </c>
      <c r="I194" s="32" t="s">
        <v>4174</v>
      </c>
      <c r="J194" s="39" t="s">
        <v>4175</v>
      </c>
      <c r="K194" s="44" t="s">
        <v>4279</v>
      </c>
      <c r="L194" s="37" t="s">
        <v>3187</v>
      </c>
    </row>
    <row r="195" spans="1:14" ht="60" customHeight="1" x14ac:dyDescent="0.25">
      <c r="A195" s="31">
        <v>2012</v>
      </c>
      <c r="C195" s="31">
        <v>190</v>
      </c>
      <c r="D195" s="31" t="s">
        <v>2768</v>
      </c>
      <c r="E195" s="31" t="s">
        <v>2769</v>
      </c>
      <c r="F195" s="31" t="s">
        <v>3203</v>
      </c>
      <c r="G195" s="36" t="s">
        <v>2465</v>
      </c>
      <c r="H195" s="32" t="s">
        <v>2770</v>
      </c>
      <c r="I195" s="32" t="s">
        <v>4237</v>
      </c>
      <c r="J195" s="39" t="s">
        <v>4238</v>
      </c>
      <c r="K195" s="44" t="s">
        <v>4279</v>
      </c>
      <c r="L195" s="37" t="s">
        <v>3187</v>
      </c>
    </row>
    <row r="196" spans="1:14" ht="60" customHeight="1" x14ac:dyDescent="0.25">
      <c r="A196" s="32">
        <v>2004</v>
      </c>
      <c r="B196" s="32">
        <v>40</v>
      </c>
      <c r="C196" s="32"/>
      <c r="D196" s="32" t="s">
        <v>3657</v>
      </c>
      <c r="E196" s="32" t="s">
        <v>3658</v>
      </c>
      <c r="F196" s="32" t="s">
        <v>3659</v>
      </c>
      <c r="G196" s="34" t="s">
        <v>2473</v>
      </c>
      <c r="H196" s="32" t="s">
        <v>3660</v>
      </c>
      <c r="I196" s="32" t="s">
        <v>3661</v>
      </c>
      <c r="J196" s="39" t="s">
        <v>3662</v>
      </c>
      <c r="K196" s="44" t="s">
        <v>4279</v>
      </c>
      <c r="L196" s="44" t="s">
        <v>3187</v>
      </c>
      <c r="M196" s="44"/>
      <c r="N196" s="45" t="s">
        <v>4309</v>
      </c>
    </row>
    <row r="197" spans="1:14" ht="60" customHeight="1" x14ac:dyDescent="0.25">
      <c r="A197" s="32"/>
      <c r="B197" s="32">
        <v>69</v>
      </c>
      <c r="C197" s="32"/>
      <c r="D197" s="32" t="s">
        <v>3859</v>
      </c>
      <c r="E197" s="32" t="s">
        <v>3860</v>
      </c>
      <c r="F197" s="32" t="s">
        <v>3192</v>
      </c>
      <c r="G197" s="34" t="s">
        <v>2473</v>
      </c>
      <c r="H197" s="32" t="s">
        <v>3856</v>
      </c>
      <c r="I197" s="32" t="s">
        <v>3857</v>
      </c>
      <c r="J197" s="39" t="s">
        <v>3858</v>
      </c>
      <c r="K197" s="44" t="s">
        <v>4279</v>
      </c>
      <c r="L197" s="44" t="s">
        <v>3187</v>
      </c>
      <c r="M197" s="44"/>
    </row>
    <row r="198" spans="1:14" ht="60" customHeight="1" x14ac:dyDescent="0.25">
      <c r="A198" s="32">
        <v>2004</v>
      </c>
      <c r="B198" s="32"/>
      <c r="C198" s="32"/>
      <c r="D198" s="32" t="s">
        <v>2628</v>
      </c>
      <c r="E198" s="32" t="s">
        <v>3212</v>
      </c>
      <c r="F198" s="32" t="s">
        <v>3192</v>
      </c>
      <c r="G198" s="34" t="s">
        <v>2484</v>
      </c>
      <c r="H198" s="32" t="s">
        <v>3652</v>
      </c>
      <c r="I198" s="32" t="s">
        <v>3653</v>
      </c>
      <c r="J198" s="39" t="s">
        <v>3654</v>
      </c>
      <c r="K198" s="44" t="s">
        <v>4279</v>
      </c>
      <c r="L198" s="44" t="s">
        <v>3187</v>
      </c>
      <c r="M198" s="44"/>
    </row>
    <row r="199" spans="1:14" ht="60" customHeight="1" x14ac:dyDescent="0.25">
      <c r="A199" s="32">
        <v>2011</v>
      </c>
      <c r="B199" s="32"/>
      <c r="C199" s="32"/>
      <c r="D199" s="32" t="s">
        <v>2717</v>
      </c>
      <c r="E199" s="32" t="s">
        <v>2718</v>
      </c>
      <c r="F199" s="32" t="s">
        <v>3243</v>
      </c>
      <c r="G199" s="34" t="s">
        <v>2704</v>
      </c>
      <c r="H199" s="32" t="s">
        <v>2719</v>
      </c>
      <c r="I199" s="32" t="s">
        <v>4096</v>
      </c>
      <c r="J199" s="39" t="s">
        <v>4097</v>
      </c>
      <c r="K199" s="44" t="s">
        <v>4279</v>
      </c>
      <c r="L199" s="37" t="s">
        <v>3187</v>
      </c>
    </row>
    <row r="200" spans="1:14" ht="60" customHeight="1" x14ac:dyDescent="0.25">
      <c r="A200" s="32">
        <v>2008</v>
      </c>
      <c r="B200" s="32">
        <v>68</v>
      </c>
      <c r="C200" s="32"/>
      <c r="D200" s="32" t="s">
        <v>3854</v>
      </c>
      <c r="E200" s="32" t="s">
        <v>3855</v>
      </c>
      <c r="F200" s="32" t="s">
        <v>3192</v>
      </c>
      <c r="G200" s="34" t="s">
        <v>2473</v>
      </c>
      <c r="H200" s="32" t="s">
        <v>3856</v>
      </c>
      <c r="I200" s="32" t="s">
        <v>3857</v>
      </c>
      <c r="J200" s="39" t="s">
        <v>3858</v>
      </c>
      <c r="K200" s="44" t="s">
        <v>4279</v>
      </c>
      <c r="L200" s="44" t="s">
        <v>3187</v>
      </c>
      <c r="M200" s="44"/>
    </row>
    <row r="201" spans="1:14" ht="60" customHeight="1" x14ac:dyDescent="0.25">
      <c r="A201" s="32">
        <v>2002</v>
      </c>
      <c r="B201" s="32"/>
      <c r="C201" s="32">
        <v>50</v>
      </c>
      <c r="D201" s="32" t="s">
        <v>3036</v>
      </c>
      <c r="E201" s="32" t="s">
        <v>3037</v>
      </c>
      <c r="F201" s="32" t="s">
        <v>3243</v>
      </c>
      <c r="G201" s="36" t="s">
        <v>2926</v>
      </c>
      <c r="H201" s="32" t="s">
        <v>3038</v>
      </c>
      <c r="I201" s="62" t="s">
        <v>3610</v>
      </c>
      <c r="J201" s="39" t="s">
        <v>3611</v>
      </c>
      <c r="K201" s="44" t="s">
        <v>4279</v>
      </c>
      <c r="L201" s="44" t="s">
        <v>4274</v>
      </c>
      <c r="M201" s="44" t="s">
        <v>233</v>
      </c>
      <c r="N201" s="45"/>
    </row>
    <row r="202" spans="1:14" ht="60" customHeight="1" x14ac:dyDescent="0.25">
      <c r="A202" s="32">
        <v>2005</v>
      </c>
      <c r="B202" s="32"/>
      <c r="C202" s="32">
        <v>70</v>
      </c>
      <c r="D202" s="32" t="s">
        <v>2928</v>
      </c>
      <c r="E202" s="32" t="s">
        <v>2929</v>
      </c>
      <c r="F202" s="32" t="s">
        <v>3243</v>
      </c>
      <c r="G202" s="36" t="s">
        <v>2926</v>
      </c>
      <c r="H202" s="32" t="s">
        <v>2930</v>
      </c>
      <c r="I202" s="62" t="s">
        <v>3717</v>
      </c>
      <c r="J202" s="39" t="s">
        <v>3718</v>
      </c>
      <c r="K202" s="44" t="s">
        <v>4279</v>
      </c>
      <c r="L202" s="44" t="s">
        <v>4274</v>
      </c>
      <c r="M202" s="44" t="s">
        <v>4312</v>
      </c>
      <c r="N202" s="45" t="s">
        <v>4326</v>
      </c>
    </row>
    <row r="203" spans="1:14" s="55" customFormat="1" ht="60" customHeight="1" x14ac:dyDescent="0.25">
      <c r="A203" s="71">
        <v>2006</v>
      </c>
      <c r="B203" s="71"/>
      <c r="C203" s="71">
        <v>84</v>
      </c>
      <c r="D203" s="71" t="s">
        <v>3039</v>
      </c>
      <c r="E203" s="71" t="s">
        <v>3040</v>
      </c>
      <c r="F203" s="71" t="s">
        <v>3243</v>
      </c>
      <c r="G203" s="36" t="s">
        <v>2926</v>
      </c>
      <c r="H203" s="71" t="s">
        <v>3041</v>
      </c>
      <c r="I203" s="71" t="s">
        <v>5174</v>
      </c>
      <c r="J203" s="39" t="s">
        <v>3810</v>
      </c>
      <c r="K203" s="54" t="s">
        <v>4279</v>
      </c>
      <c r="L203" s="54" t="s">
        <v>2470</v>
      </c>
      <c r="M203" s="54" t="s">
        <v>233</v>
      </c>
      <c r="N203" s="71"/>
    </row>
    <row r="204" spans="1:14" ht="45" customHeight="1" x14ac:dyDescent="0.25">
      <c r="A204" s="32">
        <v>2006</v>
      </c>
      <c r="B204" s="32"/>
      <c r="C204" s="32">
        <v>86</v>
      </c>
      <c r="D204" s="32" t="s">
        <v>2937</v>
      </c>
      <c r="E204" s="32" t="s">
        <v>2938</v>
      </c>
      <c r="F204" s="32" t="s">
        <v>3203</v>
      </c>
      <c r="G204" s="36" t="s">
        <v>2926</v>
      </c>
      <c r="H204" s="32" t="s">
        <v>2939</v>
      </c>
      <c r="I204" s="62" t="s">
        <v>3813</v>
      </c>
      <c r="J204" s="35" t="s">
        <v>3814</v>
      </c>
      <c r="K204" s="53" t="s">
        <v>4279</v>
      </c>
      <c r="L204" s="53" t="s">
        <v>4274</v>
      </c>
      <c r="M204" s="44" t="s">
        <v>233</v>
      </c>
      <c r="N204" s="63" t="s">
        <v>5162</v>
      </c>
    </row>
    <row r="205" spans="1:14" s="58" customFormat="1" ht="45" customHeight="1" x14ac:dyDescent="0.25">
      <c r="A205" s="56">
        <v>2007</v>
      </c>
      <c r="B205" s="56"/>
      <c r="C205" s="56">
        <v>90</v>
      </c>
      <c r="D205" s="56" t="s">
        <v>2921</v>
      </c>
      <c r="E205" s="56" t="s">
        <v>2921</v>
      </c>
      <c r="F205" s="56" t="s">
        <v>3531</v>
      </c>
      <c r="G205" s="57" t="s">
        <v>2922</v>
      </c>
      <c r="H205" s="56" t="s">
        <v>2923</v>
      </c>
      <c r="I205" s="56" t="s">
        <v>5175</v>
      </c>
      <c r="J205" s="72" t="s">
        <v>3839</v>
      </c>
      <c r="K205" s="38" t="s">
        <v>4279</v>
      </c>
      <c r="L205" s="38" t="s">
        <v>2470</v>
      </c>
      <c r="M205" s="38"/>
      <c r="N205" s="56"/>
    </row>
    <row r="206" spans="1:14" ht="45" customHeight="1" x14ac:dyDescent="0.25">
      <c r="A206" s="32">
        <v>2007</v>
      </c>
      <c r="B206" s="32"/>
      <c r="C206" s="32">
        <v>92</v>
      </c>
      <c r="D206" s="32" t="s">
        <v>2940</v>
      </c>
      <c r="E206" s="32" t="s">
        <v>2941</v>
      </c>
      <c r="F206" s="32" t="s">
        <v>3203</v>
      </c>
      <c r="G206" s="34" t="s">
        <v>2926</v>
      </c>
      <c r="H206" s="32" t="s">
        <v>2942</v>
      </c>
      <c r="I206" s="62" t="s">
        <v>3842</v>
      </c>
      <c r="J206" s="39" t="s">
        <v>4292</v>
      </c>
      <c r="K206" s="59" t="s">
        <v>5167</v>
      </c>
      <c r="L206" s="44" t="s">
        <v>4274</v>
      </c>
      <c r="M206" s="44" t="s">
        <v>233</v>
      </c>
      <c r="N206" s="60" t="s">
        <v>5183</v>
      </c>
    </row>
    <row r="207" spans="1:14" s="61" customFormat="1" ht="45" customHeight="1" x14ac:dyDescent="0.25">
      <c r="A207" s="31">
        <v>2008</v>
      </c>
      <c r="B207" s="65"/>
      <c r="C207" s="65">
        <v>105</v>
      </c>
      <c r="D207" s="31" t="s">
        <v>3044</v>
      </c>
      <c r="E207" s="31" t="s">
        <v>3045</v>
      </c>
      <c r="F207" s="65" t="s">
        <v>3243</v>
      </c>
      <c r="G207" s="36" t="s">
        <v>2926</v>
      </c>
      <c r="H207" s="31" t="s">
        <v>3046</v>
      </c>
      <c r="I207" s="31" t="s">
        <v>5182</v>
      </c>
      <c r="J207" s="72" t="s">
        <v>3903</v>
      </c>
      <c r="K207" s="59" t="s">
        <v>4279</v>
      </c>
      <c r="L207" s="59" t="s">
        <v>2470</v>
      </c>
      <c r="M207" s="59" t="s">
        <v>233</v>
      </c>
      <c r="N207" s="60" t="s">
        <v>4331</v>
      </c>
    </row>
    <row r="208" spans="1:14" ht="45" customHeight="1" x14ac:dyDescent="0.25">
      <c r="A208" s="32">
        <v>2009</v>
      </c>
      <c r="B208" s="32"/>
      <c r="C208" s="32">
        <v>120</v>
      </c>
      <c r="D208" s="32" t="s">
        <v>1696</v>
      </c>
      <c r="E208" s="32" t="s">
        <v>2862</v>
      </c>
      <c r="F208" s="32" t="s">
        <v>3243</v>
      </c>
      <c r="G208" s="36" t="s">
        <v>2863</v>
      </c>
      <c r="H208" s="32" t="s">
        <v>2864</v>
      </c>
      <c r="I208" s="32" t="s">
        <v>3970</v>
      </c>
      <c r="J208" s="39" t="s">
        <v>3971</v>
      </c>
      <c r="K208" s="44" t="s">
        <v>4279</v>
      </c>
      <c r="L208" s="44" t="s">
        <v>4274</v>
      </c>
      <c r="N208" s="67" t="s">
        <v>5185</v>
      </c>
    </row>
    <row r="209" spans="1:14" ht="60" customHeight="1" x14ac:dyDescent="0.25">
      <c r="A209" s="32">
        <v>2010</v>
      </c>
      <c r="B209" s="32"/>
      <c r="C209" s="32">
        <v>132</v>
      </c>
      <c r="D209" s="32" t="s">
        <v>2950</v>
      </c>
      <c r="E209" s="32" t="s">
        <v>2951</v>
      </c>
      <c r="F209" s="32" t="s">
        <v>3203</v>
      </c>
      <c r="G209" s="34" t="s">
        <v>2926</v>
      </c>
      <c r="H209" s="32" t="s">
        <v>2952</v>
      </c>
      <c r="I209" s="32" t="s">
        <v>4001</v>
      </c>
      <c r="J209" s="39" t="s">
        <v>4002</v>
      </c>
      <c r="K209" s="44" t="s">
        <v>4279</v>
      </c>
      <c r="L209" s="44" t="s">
        <v>4274</v>
      </c>
      <c r="M209" s="44" t="s">
        <v>233</v>
      </c>
      <c r="N209" s="45" t="s">
        <v>4338</v>
      </c>
    </row>
    <row r="210" spans="1:14" ht="60" customHeight="1" x14ac:dyDescent="0.25">
      <c r="A210" s="32">
        <v>2010</v>
      </c>
      <c r="B210" s="32"/>
      <c r="C210" s="32">
        <v>135</v>
      </c>
      <c r="D210" s="32" t="s">
        <v>2899</v>
      </c>
      <c r="E210" s="32" t="s">
        <v>2899</v>
      </c>
      <c r="F210" s="32" t="s">
        <v>3243</v>
      </c>
      <c r="G210" s="34" t="s">
        <v>2900</v>
      </c>
      <c r="H210" s="32" t="s">
        <v>2901</v>
      </c>
      <c r="I210" s="66" t="s">
        <v>4012</v>
      </c>
      <c r="J210" s="39" t="s">
        <v>4013</v>
      </c>
      <c r="K210" s="53" t="s">
        <v>4279</v>
      </c>
      <c r="L210" s="64" t="s">
        <v>3187</v>
      </c>
      <c r="N210" s="67" t="s">
        <v>5187</v>
      </c>
    </row>
    <row r="211" spans="1:14" ht="60" customHeight="1" x14ac:dyDescent="0.25">
      <c r="A211" s="32" t="s">
        <v>4341</v>
      </c>
      <c r="B211" s="32"/>
      <c r="C211" s="32">
        <v>136</v>
      </c>
      <c r="D211" s="32" t="s">
        <v>2902</v>
      </c>
      <c r="E211" s="32" t="s">
        <v>2903</v>
      </c>
      <c r="F211" s="32" t="s">
        <v>3243</v>
      </c>
      <c r="G211" s="34" t="s">
        <v>2900</v>
      </c>
      <c r="H211" s="32" t="s">
        <v>2901</v>
      </c>
      <c r="I211" s="32" t="s">
        <v>4012</v>
      </c>
      <c r="J211" s="39" t="s">
        <v>4013</v>
      </c>
      <c r="K211" s="53" t="s">
        <v>4279</v>
      </c>
      <c r="L211" s="64" t="s">
        <v>3187</v>
      </c>
      <c r="N211" s="67" t="s">
        <v>5186</v>
      </c>
    </row>
    <row r="212" spans="1:14" ht="60" customHeight="1" x14ac:dyDescent="0.25">
      <c r="A212" s="32">
        <v>2011</v>
      </c>
      <c r="B212" s="32"/>
      <c r="C212" s="32">
        <v>144</v>
      </c>
      <c r="D212" s="32" t="s">
        <v>2999</v>
      </c>
      <c r="E212" s="32" t="s">
        <v>3000</v>
      </c>
      <c r="F212" s="32" t="s">
        <v>3264</v>
      </c>
      <c r="G212" s="34" t="s">
        <v>2926</v>
      </c>
      <c r="H212" s="32" t="s">
        <v>3001</v>
      </c>
      <c r="I212" s="32" t="s">
        <v>4051</v>
      </c>
      <c r="J212" s="39" t="s">
        <v>4052</v>
      </c>
      <c r="K212" s="44" t="s">
        <v>4279</v>
      </c>
      <c r="L212" s="44" t="s">
        <v>4274</v>
      </c>
      <c r="M212" s="44" t="s">
        <v>233</v>
      </c>
      <c r="N212" s="67" t="s">
        <v>5188</v>
      </c>
    </row>
    <row r="213" spans="1:14" ht="60" customHeight="1" x14ac:dyDescent="0.25">
      <c r="A213" s="32">
        <v>2011</v>
      </c>
      <c r="B213" s="32"/>
      <c r="C213" s="32">
        <v>149</v>
      </c>
      <c r="D213" s="32" t="s">
        <v>2109</v>
      </c>
      <c r="E213" s="32" t="s">
        <v>4064</v>
      </c>
      <c r="F213" s="32" t="s">
        <v>3531</v>
      </c>
      <c r="G213" s="34" t="s">
        <v>2926</v>
      </c>
      <c r="H213" s="32" t="s">
        <v>4065</v>
      </c>
      <c r="I213" s="62" t="s">
        <v>4066</v>
      </c>
      <c r="J213" s="39" t="s">
        <v>4067</v>
      </c>
      <c r="K213" s="44" t="s">
        <v>4279</v>
      </c>
      <c r="L213" s="44" t="s">
        <v>4274</v>
      </c>
      <c r="M213" s="44" t="s">
        <v>233</v>
      </c>
      <c r="N213" s="67" t="s">
        <v>5188</v>
      </c>
    </row>
    <row r="214" spans="1:14" ht="60" customHeight="1" x14ac:dyDescent="0.25">
      <c r="A214" s="32">
        <v>2011</v>
      </c>
      <c r="B214" s="32"/>
      <c r="C214" s="32">
        <v>154</v>
      </c>
      <c r="D214" s="32" t="s">
        <v>3019</v>
      </c>
      <c r="E214" s="32" t="s">
        <v>3020</v>
      </c>
      <c r="F214" s="32" t="s">
        <v>3301</v>
      </c>
      <c r="G214" s="34" t="s">
        <v>2926</v>
      </c>
      <c r="H214" s="32" t="s">
        <v>3021</v>
      </c>
      <c r="I214" s="32" t="s">
        <v>4074</v>
      </c>
      <c r="J214" s="39" t="s">
        <v>4075</v>
      </c>
      <c r="K214" s="44" t="s">
        <v>4279</v>
      </c>
      <c r="L214" s="44" t="s">
        <v>4274</v>
      </c>
      <c r="M214" s="44" t="s">
        <v>666</v>
      </c>
      <c r="N214" s="32" t="s">
        <v>4371</v>
      </c>
    </row>
    <row r="215" spans="1:14" ht="60" customHeight="1" x14ac:dyDescent="0.25">
      <c r="A215" s="32">
        <v>2011</v>
      </c>
      <c r="B215" s="32"/>
      <c r="C215" s="32">
        <v>157</v>
      </c>
      <c r="D215" s="32" t="s">
        <v>2965</v>
      </c>
      <c r="E215" s="32" t="s">
        <v>2966</v>
      </c>
      <c r="F215" s="32" t="s">
        <v>3203</v>
      </c>
      <c r="G215" s="34" t="s">
        <v>2926</v>
      </c>
      <c r="H215" s="32" t="s">
        <v>2967</v>
      </c>
      <c r="I215" s="32" t="s">
        <v>4082</v>
      </c>
      <c r="J215" s="39" t="s">
        <v>4083</v>
      </c>
      <c r="K215" s="44" t="s">
        <v>4279</v>
      </c>
      <c r="L215" s="44" t="s">
        <v>4274</v>
      </c>
      <c r="M215" s="44" t="s">
        <v>666</v>
      </c>
      <c r="N215" s="32" t="s">
        <v>4379</v>
      </c>
    </row>
    <row r="216" spans="1:14" ht="60" customHeight="1" x14ac:dyDescent="0.25">
      <c r="A216" s="32">
        <v>2011</v>
      </c>
      <c r="B216" s="32"/>
      <c r="C216" s="32">
        <v>160</v>
      </c>
      <c r="D216" s="32" t="s">
        <v>2074</v>
      </c>
      <c r="E216" s="32" t="s">
        <v>3059</v>
      </c>
      <c r="F216" s="32" t="s">
        <v>3243</v>
      </c>
      <c r="G216" s="34" t="s">
        <v>2926</v>
      </c>
      <c r="H216" s="32" t="s">
        <v>3060</v>
      </c>
      <c r="I216" s="62" t="s">
        <v>4088</v>
      </c>
      <c r="J216" s="39" t="s">
        <v>4089</v>
      </c>
      <c r="K216" s="44" t="s">
        <v>4279</v>
      </c>
      <c r="L216" s="64" t="s">
        <v>2470</v>
      </c>
      <c r="M216" s="44" t="s">
        <v>4316</v>
      </c>
      <c r="N216" s="67" t="s">
        <v>5190</v>
      </c>
    </row>
    <row r="217" spans="1:14" ht="60" customHeight="1" x14ac:dyDescent="0.25">
      <c r="A217" s="32">
        <v>2011</v>
      </c>
      <c r="B217" s="32"/>
      <c r="C217" s="32">
        <v>162</v>
      </c>
      <c r="D217" s="32" t="s">
        <v>3022</v>
      </c>
      <c r="E217" s="32" t="s">
        <v>3023</v>
      </c>
      <c r="F217" s="32" t="s">
        <v>3301</v>
      </c>
      <c r="G217" s="34" t="s">
        <v>2926</v>
      </c>
      <c r="H217" s="32" t="s">
        <v>3024</v>
      </c>
      <c r="I217" s="32" t="s">
        <v>4092</v>
      </c>
      <c r="J217" s="39" t="s">
        <v>4093</v>
      </c>
      <c r="K217" s="64" t="s">
        <v>4561</v>
      </c>
      <c r="L217" s="44" t="s">
        <v>4274</v>
      </c>
      <c r="M217" s="44" t="s">
        <v>14</v>
      </c>
      <c r="N217" s="67" t="s">
        <v>5191</v>
      </c>
    </row>
    <row r="218" spans="1:14" ht="45" customHeight="1" x14ac:dyDescent="0.25">
      <c r="A218" s="32">
        <v>2012</v>
      </c>
      <c r="B218" s="32"/>
      <c r="C218" s="32">
        <v>166</v>
      </c>
      <c r="D218" s="32" t="s">
        <v>2971</v>
      </c>
      <c r="E218" s="32" t="s">
        <v>2972</v>
      </c>
      <c r="F218" s="32" t="s">
        <v>3203</v>
      </c>
      <c r="G218" s="34" t="s">
        <v>2926</v>
      </c>
      <c r="H218" s="32" t="s">
        <v>2973</v>
      </c>
      <c r="I218" s="32" t="s">
        <v>4176</v>
      </c>
      <c r="J218" s="39" t="s">
        <v>4177</v>
      </c>
      <c r="K218" s="44" t="s">
        <v>4279</v>
      </c>
      <c r="L218" s="44" t="s">
        <v>4274</v>
      </c>
      <c r="M218" s="44" t="s">
        <v>678</v>
      </c>
      <c r="N218" s="32" t="s">
        <v>4365</v>
      </c>
    </row>
    <row r="219" spans="1:14" ht="45" customHeight="1" x14ac:dyDescent="0.25">
      <c r="A219" s="31">
        <v>2012</v>
      </c>
      <c r="C219" s="31">
        <v>176</v>
      </c>
      <c r="D219" s="31" t="s">
        <v>2980</v>
      </c>
      <c r="E219" s="31" t="s">
        <v>2980</v>
      </c>
      <c r="F219" s="31" t="s">
        <v>3203</v>
      </c>
      <c r="G219" s="36" t="s">
        <v>2926</v>
      </c>
      <c r="H219" s="31" t="s">
        <v>2981</v>
      </c>
      <c r="I219" s="31" t="s">
        <v>4210</v>
      </c>
      <c r="J219" s="39" t="s">
        <v>4211</v>
      </c>
      <c r="K219" s="44" t="s">
        <v>4279</v>
      </c>
      <c r="L219" s="44" t="s">
        <v>4274</v>
      </c>
      <c r="M219" s="44" t="s">
        <v>4362</v>
      </c>
      <c r="N219" s="60" t="s">
        <v>5184</v>
      </c>
    </row>
    <row r="220" spans="1:14" ht="45" customHeight="1" x14ac:dyDescent="0.25">
      <c r="A220" s="32" t="s">
        <v>4343</v>
      </c>
      <c r="C220" s="31">
        <v>177</v>
      </c>
      <c r="D220" s="31" t="s">
        <v>2982</v>
      </c>
      <c r="E220" s="31" t="s">
        <v>2983</v>
      </c>
      <c r="F220" s="31" t="s">
        <v>3203</v>
      </c>
      <c r="G220" s="36" t="s">
        <v>2926</v>
      </c>
      <c r="H220" s="31" t="s">
        <v>2981</v>
      </c>
      <c r="I220" s="31" t="s">
        <v>4210</v>
      </c>
      <c r="J220" s="39" t="s">
        <v>4211</v>
      </c>
      <c r="K220" s="44" t="s">
        <v>4279</v>
      </c>
      <c r="L220" s="44" t="s">
        <v>4274</v>
      </c>
      <c r="M220" s="44" t="s">
        <v>4362</v>
      </c>
      <c r="N220" s="60" t="s">
        <v>5184</v>
      </c>
    </row>
    <row r="221" spans="1:14" ht="60" customHeight="1" x14ac:dyDescent="0.25">
      <c r="A221" s="31">
        <v>2012</v>
      </c>
      <c r="C221" s="31">
        <v>183</v>
      </c>
      <c r="D221" s="31" t="s">
        <v>3067</v>
      </c>
      <c r="E221" s="31" t="s">
        <v>3067</v>
      </c>
      <c r="F221" s="31" t="s">
        <v>3243</v>
      </c>
      <c r="G221" s="36" t="s">
        <v>2926</v>
      </c>
      <c r="H221" s="31" t="s">
        <v>3068</v>
      </c>
      <c r="I221" s="31" t="s">
        <v>4220</v>
      </c>
      <c r="J221" s="39" t="s">
        <v>4221</v>
      </c>
      <c r="K221" s="44" t="s">
        <v>4279</v>
      </c>
      <c r="L221" s="44" t="s">
        <v>4274</v>
      </c>
      <c r="M221" s="44" t="s">
        <v>233</v>
      </c>
    </row>
    <row r="222" spans="1:14" ht="45" customHeight="1" x14ac:dyDescent="0.25">
      <c r="A222" s="32" t="s">
        <v>4343</v>
      </c>
      <c r="C222" s="31">
        <v>184</v>
      </c>
      <c r="D222" s="31" t="s">
        <v>3069</v>
      </c>
      <c r="E222" s="31" t="s">
        <v>3069</v>
      </c>
      <c r="F222" s="31" t="s">
        <v>3243</v>
      </c>
      <c r="G222" s="36" t="s">
        <v>2926</v>
      </c>
      <c r="H222" s="31" t="s">
        <v>3068</v>
      </c>
      <c r="I222" s="31" t="s">
        <v>4220</v>
      </c>
      <c r="J222" s="39" t="s">
        <v>4221</v>
      </c>
      <c r="K222" s="44" t="s">
        <v>4279</v>
      </c>
      <c r="L222" s="44" t="s">
        <v>4274</v>
      </c>
      <c r="M222" s="44" t="s">
        <v>233</v>
      </c>
    </row>
    <row r="223" spans="1:14" ht="45" customHeight="1" x14ac:dyDescent="0.25">
      <c r="A223" s="31">
        <v>2012</v>
      </c>
      <c r="C223" s="31">
        <v>187</v>
      </c>
      <c r="D223" s="31" t="s">
        <v>2931</v>
      </c>
      <c r="E223" s="31" t="s">
        <v>2932</v>
      </c>
      <c r="F223" s="31" t="s">
        <v>3243</v>
      </c>
      <c r="G223" s="36" t="s">
        <v>2926</v>
      </c>
      <c r="H223" s="31" t="s">
        <v>2933</v>
      </c>
      <c r="I223" s="31" t="s">
        <v>4226</v>
      </c>
      <c r="J223" s="39" t="s">
        <v>4227</v>
      </c>
      <c r="K223" s="44" t="s">
        <v>4279</v>
      </c>
      <c r="L223" s="44" t="s">
        <v>4274</v>
      </c>
      <c r="M223" s="44" t="s">
        <v>57</v>
      </c>
      <c r="N223" s="32" t="s">
        <v>4383</v>
      </c>
    </row>
    <row r="224" spans="1:14" ht="45" customHeight="1" x14ac:dyDescent="0.25">
      <c r="A224" s="31">
        <v>2012</v>
      </c>
      <c r="C224" s="31">
        <v>191</v>
      </c>
      <c r="D224" s="31" t="s">
        <v>2826</v>
      </c>
      <c r="E224" s="31" t="s">
        <v>2827</v>
      </c>
      <c r="F224" s="31" t="s">
        <v>3243</v>
      </c>
      <c r="G224" s="36" t="s">
        <v>2828</v>
      </c>
      <c r="H224" s="32" t="s">
        <v>2829</v>
      </c>
      <c r="I224" s="32" t="s">
        <v>4239</v>
      </c>
      <c r="J224" s="39" t="s">
        <v>4240</v>
      </c>
      <c r="K224" s="44" t="s">
        <v>4279</v>
      </c>
      <c r="L224" s="44" t="s">
        <v>4274</v>
      </c>
      <c r="M224" s="44" t="s">
        <v>143</v>
      </c>
      <c r="N224" s="32" t="s">
        <v>4366</v>
      </c>
    </row>
    <row r="225" spans="1:14" ht="45" customHeight="1" x14ac:dyDescent="0.25">
      <c r="A225" s="31">
        <v>2013</v>
      </c>
      <c r="C225" s="31">
        <v>202</v>
      </c>
      <c r="D225" s="31" t="s">
        <v>3072</v>
      </c>
      <c r="E225" s="31" t="s">
        <v>3073</v>
      </c>
      <c r="F225" s="31" t="s">
        <v>3264</v>
      </c>
      <c r="G225" s="36" t="s">
        <v>3074</v>
      </c>
      <c r="H225" s="31" t="s">
        <v>3075</v>
      </c>
      <c r="I225" s="31" t="s">
        <v>4264</v>
      </c>
      <c r="J225" s="39" t="s">
        <v>4265</v>
      </c>
      <c r="K225" s="44" t="s">
        <v>4279</v>
      </c>
      <c r="L225" s="44" t="s">
        <v>4274</v>
      </c>
      <c r="M225" s="44" t="s">
        <v>666</v>
      </c>
      <c r="N225" s="45" t="s">
        <v>4367</v>
      </c>
    </row>
    <row r="226" spans="1:14" ht="60" customHeight="1" x14ac:dyDescent="0.25">
      <c r="A226" s="31">
        <v>2012</v>
      </c>
      <c r="B226" s="31">
        <v>101</v>
      </c>
      <c r="D226" s="31" t="s">
        <v>4132</v>
      </c>
      <c r="E226" s="31" t="s">
        <v>4133</v>
      </c>
      <c r="F226" s="31" t="s">
        <v>3211</v>
      </c>
      <c r="G226" s="36" t="s">
        <v>2473</v>
      </c>
      <c r="H226" s="31" t="s">
        <v>4134</v>
      </c>
      <c r="I226" s="31" t="s">
        <v>4135</v>
      </c>
      <c r="J226" s="39" t="s">
        <v>4136</v>
      </c>
      <c r="K226" s="44" t="s">
        <v>4279</v>
      </c>
      <c r="L226" s="44" t="s">
        <v>4274</v>
      </c>
      <c r="M226" s="44"/>
    </row>
    <row r="227" spans="1:14" ht="60" customHeight="1" x14ac:dyDescent="0.25">
      <c r="A227" s="32">
        <v>2009</v>
      </c>
      <c r="B227" s="32">
        <v>81</v>
      </c>
      <c r="C227" s="32"/>
      <c r="D227" s="32" t="s">
        <v>75</v>
      </c>
      <c r="E227" s="32" t="s">
        <v>3934</v>
      </c>
      <c r="F227" s="32" t="s">
        <v>3329</v>
      </c>
      <c r="G227" s="34" t="s">
        <v>2484</v>
      </c>
      <c r="H227" s="32" t="s">
        <v>3935</v>
      </c>
      <c r="I227" s="32" t="s">
        <v>3936</v>
      </c>
      <c r="J227" s="35" t="s">
        <v>3937</v>
      </c>
      <c r="K227" s="44" t="s">
        <v>4279</v>
      </c>
      <c r="L227" s="44" t="s">
        <v>4274</v>
      </c>
      <c r="M227" s="44"/>
      <c r="N227" s="45" t="s">
        <v>4297</v>
      </c>
    </row>
    <row r="228" spans="1:14" ht="60" customHeight="1" x14ac:dyDescent="0.25">
      <c r="A228" s="31">
        <v>2006</v>
      </c>
      <c r="B228" s="31">
        <v>55</v>
      </c>
      <c r="D228" s="31" t="s">
        <v>3763</v>
      </c>
      <c r="E228" s="31" t="s">
        <v>3764</v>
      </c>
      <c r="F228" s="31" t="s">
        <v>3765</v>
      </c>
      <c r="G228" s="36" t="s">
        <v>2473</v>
      </c>
      <c r="H228" s="31" t="s">
        <v>3766</v>
      </c>
      <c r="I228" s="31" t="s">
        <v>3767</v>
      </c>
      <c r="J228" s="39" t="s">
        <v>3768</v>
      </c>
      <c r="K228" s="44" t="s">
        <v>4279</v>
      </c>
      <c r="L228" s="44" t="s">
        <v>4274</v>
      </c>
      <c r="M228" s="44"/>
    </row>
    <row r="229" spans="1:14" ht="45" customHeight="1" x14ac:dyDescent="0.25">
      <c r="A229" s="32">
        <v>2010</v>
      </c>
      <c r="B229" s="32">
        <v>85</v>
      </c>
      <c r="C229" s="32"/>
      <c r="D229" s="32" t="s">
        <v>3978</v>
      </c>
      <c r="E229" s="32" t="s">
        <v>3979</v>
      </c>
      <c r="F229" s="32" t="s">
        <v>3192</v>
      </c>
      <c r="G229" s="34" t="s">
        <v>2926</v>
      </c>
      <c r="H229" s="32" t="s">
        <v>3980</v>
      </c>
      <c r="I229" s="66" t="s">
        <v>3981</v>
      </c>
      <c r="J229" s="39" t="s">
        <v>3982</v>
      </c>
      <c r="K229" s="59" t="s">
        <v>5167</v>
      </c>
      <c r="L229" s="44" t="s">
        <v>4274</v>
      </c>
      <c r="M229" s="44" t="s">
        <v>89</v>
      </c>
      <c r="N229" s="45" t="s">
        <v>4345</v>
      </c>
    </row>
    <row r="230" spans="1:14" ht="45" customHeight="1" x14ac:dyDescent="0.25">
      <c r="A230" s="32">
        <v>2009</v>
      </c>
      <c r="B230" s="32">
        <v>80</v>
      </c>
      <c r="C230" s="32"/>
      <c r="D230" s="32" t="s">
        <v>3929</v>
      </c>
      <c r="E230" s="32" t="s">
        <v>3930</v>
      </c>
      <c r="F230" s="32" t="s">
        <v>3192</v>
      </c>
      <c r="G230" s="34" t="s">
        <v>2484</v>
      </c>
      <c r="H230" s="32" t="s">
        <v>3931</v>
      </c>
      <c r="I230" s="32" t="s">
        <v>3932</v>
      </c>
      <c r="J230" s="35" t="s">
        <v>3933</v>
      </c>
      <c r="K230" s="59" t="s">
        <v>5167</v>
      </c>
      <c r="L230" s="44" t="s">
        <v>4274</v>
      </c>
      <c r="M230" s="44"/>
      <c r="N230" s="60" t="s">
        <v>5181</v>
      </c>
    </row>
    <row r="231" spans="1:14" ht="60" customHeight="1" x14ac:dyDescent="0.25">
      <c r="A231" s="31">
        <v>2013</v>
      </c>
      <c r="B231" s="31">
        <v>113</v>
      </c>
      <c r="D231" s="31" t="s">
        <v>4266</v>
      </c>
      <c r="E231" s="31" t="s">
        <v>4267</v>
      </c>
      <c r="F231" s="31" t="s">
        <v>3522</v>
      </c>
      <c r="G231" s="36" t="s">
        <v>2926</v>
      </c>
      <c r="H231" s="31" t="s">
        <v>4268</v>
      </c>
      <c r="I231" s="31" t="s">
        <v>4269</v>
      </c>
      <c r="J231" s="39" t="s">
        <v>4270</v>
      </c>
      <c r="K231" s="44" t="s">
        <v>4279</v>
      </c>
      <c r="L231" s="44" t="s">
        <v>4274</v>
      </c>
      <c r="M231" s="44" t="s">
        <v>57</v>
      </c>
      <c r="N231" s="32" t="s">
        <v>4376</v>
      </c>
    </row>
    <row r="232" spans="1:14" ht="60" customHeight="1" x14ac:dyDescent="0.25">
      <c r="A232" s="31">
        <v>1997</v>
      </c>
      <c r="D232" s="31" t="s">
        <v>2841</v>
      </c>
      <c r="E232" s="31" t="s">
        <v>2842</v>
      </c>
      <c r="F232" s="31" t="s">
        <v>3531</v>
      </c>
      <c r="G232" s="36" t="s">
        <v>2843</v>
      </c>
      <c r="H232" s="31" t="s">
        <v>2844</v>
      </c>
      <c r="I232" s="31" t="s">
        <v>3532</v>
      </c>
      <c r="J232" s="39" t="s">
        <v>3533</v>
      </c>
      <c r="K232" s="53" t="s">
        <v>4279</v>
      </c>
      <c r="L232" s="53" t="s">
        <v>4274</v>
      </c>
      <c r="N232" s="63" t="s">
        <v>5163</v>
      </c>
    </row>
    <row r="233" spans="1:14" ht="60" customHeight="1" x14ac:dyDescent="0.25">
      <c r="A233" s="32">
        <v>1986</v>
      </c>
      <c r="B233" s="32"/>
      <c r="C233" s="32"/>
      <c r="D233" s="32" t="s">
        <v>2661</v>
      </c>
      <c r="E233" s="31" t="s">
        <v>2542</v>
      </c>
      <c r="F233" s="31" t="s">
        <v>3329</v>
      </c>
      <c r="G233" s="36" t="s">
        <v>2465</v>
      </c>
      <c r="H233" s="32" t="s">
        <v>3330</v>
      </c>
      <c r="I233" s="32" t="s">
        <v>3331</v>
      </c>
      <c r="J233" s="39" t="s">
        <v>3332</v>
      </c>
      <c r="K233" s="44" t="s">
        <v>4280</v>
      </c>
      <c r="L233" s="44" t="s">
        <v>2470</v>
      </c>
      <c r="M233" s="44"/>
    </row>
    <row r="234" spans="1:14" ht="45" customHeight="1" x14ac:dyDescent="0.25">
      <c r="A234" s="32">
        <v>2012</v>
      </c>
      <c r="B234" s="32">
        <v>102</v>
      </c>
      <c r="C234" s="32"/>
      <c r="D234" s="32" t="s">
        <v>4137</v>
      </c>
      <c r="E234" s="32" t="s">
        <v>4138</v>
      </c>
      <c r="F234" s="32" t="s">
        <v>3192</v>
      </c>
      <c r="G234" s="36" t="s">
        <v>2465</v>
      </c>
      <c r="H234" s="32" t="s">
        <v>4139</v>
      </c>
      <c r="I234" s="32" t="s">
        <v>4140</v>
      </c>
      <c r="J234" s="35" t="s">
        <v>4141</v>
      </c>
      <c r="K234" s="53" t="s">
        <v>4280</v>
      </c>
      <c r="L234" s="54" t="s">
        <v>4274</v>
      </c>
      <c r="M234" s="44"/>
      <c r="N234" s="45" t="s">
        <v>4294</v>
      </c>
    </row>
    <row r="235" spans="1:14" ht="45" customHeight="1" x14ac:dyDescent="0.25">
      <c r="A235" s="32">
        <v>2005</v>
      </c>
      <c r="B235" s="32"/>
      <c r="C235" s="32">
        <v>68</v>
      </c>
      <c r="D235" s="32" t="s">
        <v>2849</v>
      </c>
      <c r="E235" s="32" t="s">
        <v>2850</v>
      </c>
      <c r="F235" s="32" t="s">
        <v>3301</v>
      </c>
      <c r="G235" s="36" t="s">
        <v>2847</v>
      </c>
      <c r="H235" s="32" t="s">
        <v>2851</v>
      </c>
      <c r="I235" s="68" t="s">
        <v>3713</v>
      </c>
      <c r="J235" s="39" t="s">
        <v>3714</v>
      </c>
      <c r="K235" s="53" t="s">
        <v>4280</v>
      </c>
      <c r="L235" s="44" t="s">
        <v>3187</v>
      </c>
      <c r="N235" s="45" t="s">
        <v>4325</v>
      </c>
    </row>
    <row r="236" spans="1:14" ht="60" customHeight="1" x14ac:dyDescent="0.25">
      <c r="A236" s="32">
        <v>2009</v>
      </c>
      <c r="B236" s="32"/>
      <c r="C236" s="32">
        <v>118</v>
      </c>
      <c r="D236" s="32" t="s">
        <v>2996</v>
      </c>
      <c r="E236" s="32" t="s">
        <v>2997</v>
      </c>
      <c r="F236" s="32" t="s">
        <v>3264</v>
      </c>
      <c r="G236" s="36" t="s">
        <v>2926</v>
      </c>
      <c r="H236" s="32" t="s">
        <v>2998</v>
      </c>
      <c r="I236" s="62" t="s">
        <v>3966</v>
      </c>
      <c r="J236" s="39" t="s">
        <v>3967</v>
      </c>
      <c r="K236" s="53" t="s">
        <v>4280</v>
      </c>
      <c r="L236" s="44" t="s">
        <v>4274</v>
      </c>
      <c r="M236" s="44" t="s">
        <v>233</v>
      </c>
      <c r="N236" s="45" t="s">
        <v>4333</v>
      </c>
    </row>
    <row r="237" spans="1:14" ht="60" customHeight="1" x14ac:dyDescent="0.25">
      <c r="A237" s="32">
        <v>2009</v>
      </c>
      <c r="B237" s="32"/>
      <c r="C237" s="32">
        <v>121</v>
      </c>
      <c r="D237" s="32" t="s">
        <v>3014</v>
      </c>
      <c r="E237" s="32" t="s">
        <v>3015</v>
      </c>
      <c r="F237" s="32" t="s">
        <v>3301</v>
      </c>
      <c r="G237" s="36" t="s">
        <v>2926</v>
      </c>
      <c r="H237" s="32" t="s">
        <v>3016</v>
      </c>
      <c r="I237" s="62" t="s">
        <v>3972</v>
      </c>
      <c r="J237" s="39" t="s">
        <v>3973</v>
      </c>
      <c r="K237" s="44" t="s">
        <v>4280</v>
      </c>
      <c r="L237" s="44" t="s">
        <v>4274</v>
      </c>
      <c r="M237" s="44" t="s">
        <v>89</v>
      </c>
      <c r="N237" s="45" t="s">
        <v>4334</v>
      </c>
    </row>
    <row r="238" spans="1:14" ht="60" customHeight="1" x14ac:dyDescent="0.25">
      <c r="A238" s="32" t="s">
        <v>4340</v>
      </c>
      <c r="B238" s="32"/>
      <c r="C238" s="32">
        <v>122</v>
      </c>
      <c r="D238" s="32" t="s">
        <v>3017</v>
      </c>
      <c r="E238" s="32" t="s">
        <v>3018</v>
      </c>
      <c r="F238" s="32" t="s">
        <v>3301</v>
      </c>
      <c r="G238" s="36" t="s">
        <v>2926</v>
      </c>
      <c r="H238" s="32" t="s">
        <v>3016</v>
      </c>
      <c r="I238" s="32" t="s">
        <v>3972</v>
      </c>
      <c r="J238" s="39" t="s">
        <v>3973</v>
      </c>
      <c r="K238" s="44" t="s">
        <v>4280</v>
      </c>
      <c r="L238" s="44" t="s">
        <v>4274</v>
      </c>
      <c r="M238" s="44" t="s">
        <v>89</v>
      </c>
      <c r="N238" s="45" t="s">
        <v>4334</v>
      </c>
    </row>
    <row r="239" spans="1:14" ht="60" customHeight="1" x14ac:dyDescent="0.25">
      <c r="A239" s="32">
        <v>1967</v>
      </c>
      <c r="B239" s="32"/>
      <c r="C239" s="32">
        <v>1</v>
      </c>
      <c r="D239" s="32" t="s">
        <v>1425</v>
      </c>
      <c r="E239" s="31" t="s">
        <v>3076</v>
      </c>
      <c r="F239" s="32" t="s">
        <v>3203</v>
      </c>
      <c r="G239" s="34" t="s">
        <v>3077</v>
      </c>
      <c r="H239" s="32" t="s">
        <v>3204</v>
      </c>
      <c r="I239" s="68" t="s">
        <v>3205</v>
      </c>
      <c r="J239" s="35" t="s">
        <v>3206</v>
      </c>
      <c r="K239" s="97" t="s">
        <v>4561</v>
      </c>
      <c r="L239" s="53" t="s">
        <v>2470</v>
      </c>
      <c r="M239" s="44" t="s">
        <v>233</v>
      </c>
      <c r="N239" s="63" t="s">
        <v>5164</v>
      </c>
    </row>
    <row r="240" spans="1:14" ht="60" customHeight="1" x14ac:dyDescent="0.25">
      <c r="A240" s="32">
        <v>2007</v>
      </c>
      <c r="B240" s="32"/>
      <c r="C240" s="32">
        <v>89</v>
      </c>
      <c r="D240" s="32" t="s">
        <v>2993</v>
      </c>
      <c r="E240" s="32" t="s">
        <v>2994</v>
      </c>
      <c r="F240" s="32" t="s">
        <v>3264</v>
      </c>
      <c r="G240" s="34" t="s">
        <v>2926</v>
      </c>
      <c r="H240" s="32" t="s">
        <v>2995</v>
      </c>
      <c r="I240" s="62" t="s">
        <v>3837</v>
      </c>
      <c r="J240" s="39" t="s">
        <v>3838</v>
      </c>
      <c r="K240" s="64" t="s">
        <v>4279</v>
      </c>
      <c r="L240" s="44" t="s">
        <v>4274</v>
      </c>
      <c r="M240" s="44" t="s">
        <v>497</v>
      </c>
      <c r="N240" s="67"/>
    </row>
    <row r="241" spans="1:14" ht="45" customHeight="1" x14ac:dyDescent="0.25">
      <c r="A241" s="32">
        <v>2007</v>
      </c>
      <c r="B241" s="32"/>
      <c r="C241" s="32">
        <v>93</v>
      </c>
      <c r="D241" s="32" t="s">
        <v>2895</v>
      </c>
      <c r="E241" s="32" t="s">
        <v>2896</v>
      </c>
      <c r="F241" s="32" t="s">
        <v>3301</v>
      </c>
      <c r="G241" s="34" t="s">
        <v>2897</v>
      </c>
      <c r="H241" s="32" t="s">
        <v>2898</v>
      </c>
      <c r="I241" s="32" t="s">
        <v>3843</v>
      </c>
      <c r="J241" s="39" t="s">
        <v>3844</v>
      </c>
      <c r="K241" s="97" t="s">
        <v>4561</v>
      </c>
      <c r="L241" s="44" t="s">
        <v>4274</v>
      </c>
      <c r="N241" s="45" t="s">
        <v>4328</v>
      </c>
    </row>
    <row r="242" spans="1:14" ht="45" customHeight="1" x14ac:dyDescent="0.25">
      <c r="A242" s="32">
        <v>2010</v>
      </c>
      <c r="B242" s="32"/>
      <c r="C242" s="32">
        <v>131</v>
      </c>
      <c r="D242" s="32" t="s">
        <v>2953</v>
      </c>
      <c r="E242" s="32" t="s">
        <v>2954</v>
      </c>
      <c r="F242" s="32" t="s">
        <v>3998</v>
      </c>
      <c r="G242" s="34" t="s">
        <v>2926</v>
      </c>
      <c r="H242" s="32" t="s">
        <v>2955</v>
      </c>
      <c r="I242" s="62" t="s">
        <v>3999</v>
      </c>
      <c r="J242" s="39" t="s">
        <v>4000</v>
      </c>
      <c r="K242" s="97" t="s">
        <v>4561</v>
      </c>
      <c r="L242" s="44" t="s">
        <v>4274</v>
      </c>
      <c r="M242" s="44" t="s">
        <v>100</v>
      </c>
      <c r="N242" s="45" t="s">
        <v>4337</v>
      </c>
    </row>
    <row r="243" spans="1:14" ht="45" customHeight="1" x14ac:dyDescent="0.25">
      <c r="A243" s="32">
        <v>2011</v>
      </c>
      <c r="B243" s="32"/>
      <c r="C243" s="32"/>
      <c r="D243" s="32" t="s">
        <v>3056</v>
      </c>
      <c r="E243" s="32" t="s">
        <v>3057</v>
      </c>
      <c r="F243" s="32" t="s">
        <v>3243</v>
      </c>
      <c r="G243" s="34" t="s">
        <v>2926</v>
      </c>
      <c r="H243" s="32" t="s">
        <v>3058</v>
      </c>
      <c r="I243" s="32" t="s">
        <v>4080</v>
      </c>
      <c r="J243" s="39" t="s">
        <v>4081</v>
      </c>
      <c r="K243" s="97" t="s">
        <v>4561</v>
      </c>
      <c r="L243" s="44" t="s">
        <v>4274</v>
      </c>
      <c r="M243" s="44" t="s">
        <v>233</v>
      </c>
      <c r="N243" s="45" t="s">
        <v>4377</v>
      </c>
    </row>
    <row r="244" spans="1:14" ht="60" customHeight="1" x14ac:dyDescent="0.25">
      <c r="A244" s="32">
        <v>2007</v>
      </c>
      <c r="B244" s="32"/>
      <c r="C244" s="32">
        <v>91</v>
      </c>
      <c r="D244" s="32" t="s">
        <v>2965</v>
      </c>
      <c r="E244" s="32" t="s">
        <v>3042</v>
      </c>
      <c r="F244" s="32" t="s">
        <v>3243</v>
      </c>
      <c r="G244" s="34" t="s">
        <v>2926</v>
      </c>
      <c r="H244" s="32" t="s">
        <v>3043</v>
      </c>
      <c r="I244" s="32" t="s">
        <v>3840</v>
      </c>
      <c r="J244" s="39" t="s">
        <v>3841</v>
      </c>
      <c r="K244" s="44" t="s">
        <v>4282</v>
      </c>
      <c r="L244" s="44" t="s">
        <v>2470</v>
      </c>
      <c r="M244" s="44" t="s">
        <v>233</v>
      </c>
    </row>
    <row r="245" spans="1:14" ht="45" customHeight="1" x14ac:dyDescent="0.25">
      <c r="A245" s="32">
        <v>1997</v>
      </c>
      <c r="B245" s="32"/>
      <c r="C245" s="32">
        <v>27</v>
      </c>
      <c r="D245" s="32" t="s">
        <v>2885</v>
      </c>
      <c r="E245" s="32" t="s">
        <v>2886</v>
      </c>
      <c r="F245" s="32" t="s">
        <v>3243</v>
      </c>
      <c r="G245" s="34" t="s">
        <v>2887</v>
      </c>
      <c r="H245" s="32" t="s">
        <v>2888</v>
      </c>
      <c r="I245" s="68" t="s">
        <v>3527</v>
      </c>
      <c r="J245" s="39" t="s">
        <v>3528</v>
      </c>
      <c r="K245" s="53" t="s">
        <v>4561</v>
      </c>
      <c r="L245" s="44" t="s">
        <v>2470</v>
      </c>
      <c r="N245" s="45" t="s">
        <v>4322</v>
      </c>
    </row>
    <row r="246" spans="1:14" ht="45" customHeight="1" x14ac:dyDescent="0.25">
      <c r="A246" s="32">
        <v>2011</v>
      </c>
      <c r="B246" s="32"/>
      <c r="C246" s="32">
        <v>161</v>
      </c>
      <c r="D246" s="32" t="s">
        <v>3002</v>
      </c>
      <c r="E246" s="32" t="s">
        <v>3003</v>
      </c>
      <c r="F246" s="32" t="s">
        <v>3264</v>
      </c>
      <c r="G246" s="34" t="s">
        <v>2926</v>
      </c>
      <c r="H246" s="32" t="s">
        <v>3004</v>
      </c>
      <c r="I246" s="32" t="s">
        <v>4090</v>
      </c>
      <c r="J246" s="39" t="s">
        <v>4091</v>
      </c>
      <c r="K246" s="53" t="s">
        <v>4561</v>
      </c>
      <c r="L246" s="44" t="s">
        <v>2470</v>
      </c>
    </row>
    <row r="247" spans="1:14" ht="60" x14ac:dyDescent="0.25">
      <c r="A247" s="32">
        <v>1988</v>
      </c>
      <c r="B247" s="32"/>
      <c r="C247" s="32"/>
      <c r="D247" s="32" t="s">
        <v>1727</v>
      </c>
      <c r="E247" s="32" t="s">
        <v>2824</v>
      </c>
      <c r="F247" s="32" t="s">
        <v>3243</v>
      </c>
      <c r="G247" s="34" t="s">
        <v>2804</v>
      </c>
      <c r="H247" s="32" t="s">
        <v>2825</v>
      </c>
      <c r="I247" s="68" t="s">
        <v>3356</v>
      </c>
      <c r="J247" s="39" t="s">
        <v>3357</v>
      </c>
      <c r="K247" s="53" t="s">
        <v>4561</v>
      </c>
      <c r="L247" s="44" t="s">
        <v>2470</v>
      </c>
      <c r="N247" s="67" t="s">
        <v>4321</v>
      </c>
    </row>
    <row r="248" spans="1:14" ht="60" customHeight="1" x14ac:dyDescent="0.25">
      <c r="A248" s="32"/>
      <c r="B248" s="32">
        <v>64</v>
      </c>
      <c r="C248" s="32"/>
      <c r="D248" s="32" t="s">
        <v>3828</v>
      </c>
      <c r="E248" s="32" t="s">
        <v>3829</v>
      </c>
      <c r="F248" s="32" t="s">
        <v>3211</v>
      </c>
      <c r="G248" s="36" t="s">
        <v>2465</v>
      </c>
      <c r="H248" s="32" t="s">
        <v>3825</v>
      </c>
      <c r="I248" s="32" t="s">
        <v>3826</v>
      </c>
      <c r="J248" s="39" t="s">
        <v>3827</v>
      </c>
      <c r="K248" s="53" t="s">
        <v>4561</v>
      </c>
      <c r="L248" s="44" t="s">
        <v>4288</v>
      </c>
      <c r="M248" s="44"/>
      <c r="N248" s="45" t="s">
        <v>4289</v>
      </c>
    </row>
    <row r="249" spans="1:14" ht="60" customHeight="1" x14ac:dyDescent="0.25">
      <c r="A249" s="32">
        <v>2007</v>
      </c>
      <c r="B249" s="32">
        <v>63</v>
      </c>
      <c r="C249" s="32"/>
      <c r="D249" s="32" t="s">
        <v>3823</v>
      </c>
      <c r="E249" s="32" t="s">
        <v>3824</v>
      </c>
      <c r="F249" s="32" t="s">
        <v>3211</v>
      </c>
      <c r="G249" s="36" t="s">
        <v>2465</v>
      </c>
      <c r="H249" s="32" t="s">
        <v>3825</v>
      </c>
      <c r="I249" s="32" t="s">
        <v>3826</v>
      </c>
      <c r="J249" s="35" t="s">
        <v>3827</v>
      </c>
      <c r="K249" s="53" t="s">
        <v>4561</v>
      </c>
      <c r="L249" s="44" t="s">
        <v>4288</v>
      </c>
      <c r="M249" s="44"/>
      <c r="N249" s="45" t="s">
        <v>4289</v>
      </c>
    </row>
    <row r="250" spans="1:14" ht="60" customHeight="1" x14ac:dyDescent="0.25">
      <c r="A250" s="32">
        <v>2004</v>
      </c>
      <c r="B250" s="32">
        <v>43</v>
      </c>
      <c r="C250" s="32"/>
      <c r="D250" s="32" t="s">
        <v>3670</v>
      </c>
      <c r="E250" s="32" t="s">
        <v>3671</v>
      </c>
      <c r="F250" s="32" t="s">
        <v>3522</v>
      </c>
      <c r="G250" s="36" t="s">
        <v>2465</v>
      </c>
      <c r="H250" s="32" t="s">
        <v>3672</v>
      </c>
      <c r="I250" s="32" t="s">
        <v>3673</v>
      </c>
      <c r="J250" s="39" t="s">
        <v>3674</v>
      </c>
      <c r="K250" s="53" t="s">
        <v>4561</v>
      </c>
      <c r="L250" s="44" t="s">
        <v>4288</v>
      </c>
      <c r="M250" s="44"/>
    </row>
    <row r="251" spans="1:14" ht="60" customHeight="1" x14ac:dyDescent="0.25">
      <c r="D251" s="31" t="s">
        <v>3274</v>
      </c>
      <c r="E251" s="31" t="s">
        <v>3275</v>
      </c>
      <c r="F251" s="31" t="s">
        <v>3192</v>
      </c>
      <c r="G251" s="36" t="s">
        <v>2473</v>
      </c>
      <c r="H251" s="31" t="s">
        <v>3269</v>
      </c>
      <c r="I251" s="31" t="s">
        <v>3270</v>
      </c>
      <c r="J251" s="39" t="s">
        <v>3271</v>
      </c>
      <c r="K251" s="53" t="s">
        <v>4561</v>
      </c>
      <c r="L251" s="44" t="s">
        <v>4288</v>
      </c>
      <c r="M251" s="44"/>
    </row>
    <row r="252" spans="1:14" ht="60" customHeight="1" x14ac:dyDescent="0.25">
      <c r="D252" s="31" t="s">
        <v>3272</v>
      </c>
      <c r="E252" s="31" t="s">
        <v>3273</v>
      </c>
      <c r="F252" s="31" t="s">
        <v>3192</v>
      </c>
      <c r="G252" s="36" t="s">
        <v>2473</v>
      </c>
      <c r="H252" s="31" t="s">
        <v>3269</v>
      </c>
      <c r="I252" s="31" t="s">
        <v>3270</v>
      </c>
      <c r="J252" s="39" t="s">
        <v>3271</v>
      </c>
      <c r="K252" s="53" t="s">
        <v>4561</v>
      </c>
      <c r="L252" s="44" t="s">
        <v>4288</v>
      </c>
      <c r="M252" s="44"/>
    </row>
    <row r="253" spans="1:14" ht="60" customHeight="1" x14ac:dyDescent="0.25">
      <c r="A253" s="31">
        <v>2008</v>
      </c>
      <c r="C253" s="31">
        <v>104</v>
      </c>
      <c r="D253" s="31" t="s">
        <v>2916</v>
      </c>
      <c r="E253" s="31" t="s">
        <v>2917</v>
      </c>
      <c r="F253" s="31" t="s">
        <v>3243</v>
      </c>
      <c r="G253" s="36" t="s">
        <v>2504</v>
      </c>
      <c r="H253" s="31" t="s">
        <v>2918</v>
      </c>
      <c r="I253" s="31" t="s">
        <v>3901</v>
      </c>
      <c r="J253" s="39" t="s">
        <v>3902</v>
      </c>
      <c r="K253" s="53" t="s">
        <v>4561</v>
      </c>
      <c r="L253" s="37" t="s">
        <v>3188</v>
      </c>
    </row>
    <row r="254" spans="1:14" ht="45" customHeight="1" x14ac:dyDescent="0.25">
      <c r="A254" s="32">
        <v>2012</v>
      </c>
      <c r="B254" s="32">
        <v>95</v>
      </c>
      <c r="C254" s="32"/>
      <c r="D254" s="32" t="s">
        <v>4118</v>
      </c>
      <c r="E254" s="32" t="s">
        <v>4119</v>
      </c>
      <c r="F254" s="32" t="s">
        <v>3192</v>
      </c>
      <c r="G254" s="34" t="s">
        <v>2484</v>
      </c>
      <c r="H254" s="32" t="s">
        <v>4120</v>
      </c>
      <c r="I254" s="32" t="s">
        <v>4121</v>
      </c>
      <c r="J254" s="39" t="s">
        <v>4122</v>
      </c>
      <c r="K254" s="53" t="s">
        <v>4561</v>
      </c>
      <c r="L254" s="44" t="s">
        <v>3188</v>
      </c>
      <c r="M254" s="44"/>
    </row>
    <row r="255" spans="1:14" ht="45" customHeight="1" x14ac:dyDescent="0.25">
      <c r="A255" s="31">
        <v>2009</v>
      </c>
      <c r="B255" s="31">
        <v>77</v>
      </c>
      <c r="D255" s="31" t="s">
        <v>3915</v>
      </c>
      <c r="E255" s="31" t="s">
        <v>3915</v>
      </c>
      <c r="F255" s="31" t="s">
        <v>3211</v>
      </c>
      <c r="G255" s="36" t="s">
        <v>2473</v>
      </c>
      <c r="H255" s="31" t="s">
        <v>3916</v>
      </c>
      <c r="I255" s="31" t="s">
        <v>3917</v>
      </c>
      <c r="J255" s="39" t="s">
        <v>3918</v>
      </c>
      <c r="K255" s="53" t="s">
        <v>4561</v>
      </c>
      <c r="L255" s="44" t="s">
        <v>3188</v>
      </c>
      <c r="M255" s="44"/>
    </row>
    <row r="256" spans="1:14" ht="60" customHeight="1" x14ac:dyDescent="0.25">
      <c r="B256" s="31">
        <v>78</v>
      </c>
      <c r="D256" s="31" t="s">
        <v>3919</v>
      </c>
      <c r="E256" s="31" t="s">
        <v>3920</v>
      </c>
      <c r="F256" s="31" t="s">
        <v>3211</v>
      </c>
      <c r="G256" s="36" t="s">
        <v>2473</v>
      </c>
      <c r="H256" s="31" t="s">
        <v>3916</v>
      </c>
      <c r="I256" s="31" t="s">
        <v>3917</v>
      </c>
      <c r="J256" s="39" t="s">
        <v>3918</v>
      </c>
      <c r="K256" s="53" t="s">
        <v>4561</v>
      </c>
      <c r="L256" s="44" t="s">
        <v>3188</v>
      </c>
      <c r="M256" s="44"/>
    </row>
    <row r="257" spans="1:13" ht="60" customHeight="1" x14ac:dyDescent="0.25">
      <c r="A257" s="32">
        <v>2004</v>
      </c>
      <c r="B257" s="32">
        <v>37</v>
      </c>
      <c r="C257" s="32"/>
      <c r="D257" s="32" t="s">
        <v>3644</v>
      </c>
      <c r="E257" s="32" t="s">
        <v>3645</v>
      </c>
      <c r="F257" s="32" t="s">
        <v>3192</v>
      </c>
      <c r="G257" s="34" t="s">
        <v>3646</v>
      </c>
      <c r="H257" s="32" t="s">
        <v>3647</v>
      </c>
      <c r="I257" s="32" t="s">
        <v>3648</v>
      </c>
      <c r="J257" s="39" t="s">
        <v>3649</v>
      </c>
      <c r="K257" s="53" t="s">
        <v>4561</v>
      </c>
      <c r="L257" s="44" t="s">
        <v>3188</v>
      </c>
      <c r="M257" s="44"/>
    </row>
    <row r="258" spans="1:13" ht="60" customHeight="1" x14ac:dyDescent="0.25">
      <c r="A258" s="32"/>
      <c r="B258" s="32">
        <v>6</v>
      </c>
      <c r="C258" s="32"/>
      <c r="D258" s="32" t="s">
        <v>3313</v>
      </c>
      <c r="E258" s="32" t="s">
        <v>3314</v>
      </c>
      <c r="F258" s="32" t="s">
        <v>3211</v>
      </c>
      <c r="G258" s="36" t="s">
        <v>2465</v>
      </c>
      <c r="H258" s="32" t="s">
        <v>3308</v>
      </c>
      <c r="I258" s="32" t="s">
        <v>3309</v>
      </c>
      <c r="J258" s="39" t="s">
        <v>3310</v>
      </c>
      <c r="K258" s="53" t="s">
        <v>4561</v>
      </c>
      <c r="L258" s="44" t="s">
        <v>3188</v>
      </c>
      <c r="M258" s="44"/>
    </row>
    <row r="259" spans="1:13" ht="60" customHeight="1" x14ac:dyDescent="0.25">
      <c r="A259" s="32">
        <v>2001</v>
      </c>
      <c r="B259" s="32"/>
      <c r="C259" s="32"/>
      <c r="D259" s="32" t="s">
        <v>3358</v>
      </c>
      <c r="E259" s="32" t="s">
        <v>3568</v>
      </c>
      <c r="F259" s="31" t="s">
        <v>3211</v>
      </c>
      <c r="G259" s="34" t="s">
        <v>2579</v>
      </c>
      <c r="H259" s="32" t="s">
        <v>3569</v>
      </c>
      <c r="I259" s="32" t="s">
        <v>3570</v>
      </c>
      <c r="J259" s="39" t="s">
        <v>3571</v>
      </c>
      <c r="K259" s="53" t="s">
        <v>4561</v>
      </c>
      <c r="L259" s="44" t="s">
        <v>3188</v>
      </c>
      <c r="M259" s="44"/>
    </row>
    <row r="260" spans="1:13" ht="60" customHeight="1" x14ac:dyDescent="0.25">
      <c r="A260" s="32">
        <v>1989</v>
      </c>
      <c r="B260" s="32">
        <v>12</v>
      </c>
      <c r="C260" s="32"/>
      <c r="D260" s="32" t="s">
        <v>3358</v>
      </c>
      <c r="E260" s="32" t="s">
        <v>3359</v>
      </c>
      <c r="F260" s="32" t="s">
        <v>3211</v>
      </c>
      <c r="G260" s="34" t="s">
        <v>2473</v>
      </c>
      <c r="H260" s="32" t="s">
        <v>3360</v>
      </c>
      <c r="I260" s="32" t="s">
        <v>3361</v>
      </c>
      <c r="J260" s="39" t="s">
        <v>3362</v>
      </c>
      <c r="K260" s="53" t="s">
        <v>4561</v>
      </c>
      <c r="L260" s="44" t="s">
        <v>3188</v>
      </c>
      <c r="M260" s="44"/>
    </row>
    <row r="261" spans="1:13" ht="60" customHeight="1" x14ac:dyDescent="0.25">
      <c r="A261" s="32"/>
      <c r="B261" s="32">
        <v>31</v>
      </c>
      <c r="C261" s="32"/>
      <c r="D261" s="32" t="s">
        <v>3572</v>
      </c>
      <c r="E261" s="32" t="s">
        <v>3573</v>
      </c>
      <c r="F261" s="32" t="s">
        <v>3211</v>
      </c>
      <c r="G261" s="34" t="s">
        <v>2579</v>
      </c>
      <c r="H261" s="32" t="s">
        <v>3569</v>
      </c>
      <c r="I261" s="32" t="s">
        <v>3570</v>
      </c>
      <c r="J261" s="39" t="s">
        <v>3571</v>
      </c>
      <c r="K261" s="53" t="s">
        <v>4561</v>
      </c>
      <c r="L261" s="44" t="s">
        <v>3188</v>
      </c>
      <c r="M261" s="44"/>
    </row>
    <row r="262" spans="1:13" ht="60" customHeight="1" x14ac:dyDescent="0.25">
      <c r="A262" s="32"/>
      <c r="B262" s="32">
        <v>8</v>
      </c>
      <c r="C262" s="32"/>
      <c r="D262" s="32" t="s">
        <v>3317</v>
      </c>
      <c r="E262" s="32" t="s">
        <v>3318</v>
      </c>
      <c r="F262" s="32" t="s">
        <v>3192</v>
      </c>
      <c r="G262" s="36" t="s">
        <v>2465</v>
      </c>
      <c r="H262" s="32" t="s">
        <v>3308</v>
      </c>
      <c r="I262" s="32" t="s">
        <v>3309</v>
      </c>
      <c r="J262" s="39" t="s">
        <v>3310</v>
      </c>
      <c r="K262" s="53" t="s">
        <v>4561</v>
      </c>
      <c r="L262" s="44" t="s">
        <v>3188</v>
      </c>
      <c r="M262" s="44"/>
    </row>
    <row r="263" spans="1:13" ht="60" customHeight="1" x14ac:dyDescent="0.25">
      <c r="A263" s="32"/>
      <c r="B263" s="32"/>
      <c r="C263" s="32"/>
      <c r="D263" s="32" t="s">
        <v>3410</v>
      </c>
      <c r="E263" s="31" t="s">
        <v>3411</v>
      </c>
      <c r="F263" s="31" t="s">
        <v>3192</v>
      </c>
      <c r="G263" s="36" t="s">
        <v>2465</v>
      </c>
      <c r="H263" s="32" t="s">
        <v>3405</v>
      </c>
      <c r="I263" s="32" t="s">
        <v>3406</v>
      </c>
      <c r="J263" s="39" t="s">
        <v>3407</v>
      </c>
      <c r="K263" s="53" t="s">
        <v>4561</v>
      </c>
      <c r="L263" s="44" t="s">
        <v>3188</v>
      </c>
      <c r="M263" s="44"/>
    </row>
    <row r="264" spans="1:13" ht="45" customHeight="1" x14ac:dyDescent="0.25">
      <c r="A264" s="32"/>
      <c r="B264" s="32">
        <v>38</v>
      </c>
      <c r="C264" s="32"/>
      <c r="D264" s="32" t="s">
        <v>3650</v>
      </c>
      <c r="E264" s="32" t="s">
        <v>3651</v>
      </c>
      <c r="F264" s="32" t="s">
        <v>3192</v>
      </c>
      <c r="G264" s="34" t="s">
        <v>3646</v>
      </c>
      <c r="H264" s="32" t="s">
        <v>3647</v>
      </c>
      <c r="I264" s="32" t="s">
        <v>3648</v>
      </c>
      <c r="J264" s="39" t="s">
        <v>3649</v>
      </c>
      <c r="K264" s="53" t="s">
        <v>4561</v>
      </c>
      <c r="L264" s="44" t="s">
        <v>3188</v>
      </c>
      <c r="M264" s="44"/>
    </row>
    <row r="265" spans="1:13" ht="45" customHeight="1" x14ac:dyDescent="0.25">
      <c r="A265" s="31">
        <v>2006</v>
      </c>
      <c r="B265" s="31">
        <v>57</v>
      </c>
      <c r="D265" s="31" t="s">
        <v>3774</v>
      </c>
      <c r="E265" s="31" t="s">
        <v>3775</v>
      </c>
      <c r="F265" s="31" t="s">
        <v>3211</v>
      </c>
      <c r="G265" s="36" t="s">
        <v>2468</v>
      </c>
      <c r="H265" s="31" t="s">
        <v>3776</v>
      </c>
      <c r="I265" s="31" t="s">
        <v>3777</v>
      </c>
      <c r="J265" s="39" t="s">
        <v>3778</v>
      </c>
      <c r="K265" s="53" t="s">
        <v>4561</v>
      </c>
      <c r="L265" s="44" t="s">
        <v>3188</v>
      </c>
      <c r="M265" s="44"/>
    </row>
    <row r="266" spans="1:13" ht="45" customHeight="1" x14ac:dyDescent="0.25">
      <c r="A266" s="32">
        <v>2006</v>
      </c>
      <c r="B266" s="32">
        <v>48</v>
      </c>
      <c r="C266" s="32"/>
      <c r="D266" s="32" t="s">
        <v>3731</v>
      </c>
      <c r="E266" s="32" t="s">
        <v>3732</v>
      </c>
      <c r="F266" s="32" t="s">
        <v>3192</v>
      </c>
      <c r="G266" s="34" t="s">
        <v>2484</v>
      </c>
      <c r="H266" s="32" t="s">
        <v>3733</v>
      </c>
      <c r="I266" s="32" t="s">
        <v>3734</v>
      </c>
      <c r="J266" s="39" t="s">
        <v>3735</v>
      </c>
      <c r="K266" s="53" t="s">
        <v>4561</v>
      </c>
      <c r="L266" s="44" t="s">
        <v>3188</v>
      </c>
      <c r="M266" s="44"/>
    </row>
    <row r="267" spans="1:13" ht="45" customHeight="1" x14ac:dyDescent="0.25">
      <c r="A267" s="32">
        <v>2011</v>
      </c>
      <c r="B267" s="32">
        <v>92</v>
      </c>
      <c r="C267" s="32"/>
      <c r="D267" s="32" t="s">
        <v>4102</v>
      </c>
      <c r="E267" s="32" t="s">
        <v>4103</v>
      </c>
      <c r="F267" s="32" t="s">
        <v>4104</v>
      </c>
      <c r="G267" s="34" t="s">
        <v>2473</v>
      </c>
      <c r="H267" s="32" t="s">
        <v>4105</v>
      </c>
      <c r="I267" s="32" t="s">
        <v>4106</v>
      </c>
      <c r="J267" s="39" t="s">
        <v>4107</v>
      </c>
      <c r="K267" s="53" t="s">
        <v>4561</v>
      </c>
      <c r="L267" s="44" t="s">
        <v>3188</v>
      </c>
      <c r="M267" s="44"/>
    </row>
    <row r="268" spans="1:13" ht="45" customHeight="1" x14ac:dyDescent="0.25">
      <c r="A268" s="32">
        <v>1993</v>
      </c>
      <c r="B268" s="32"/>
      <c r="C268" s="32"/>
      <c r="D268" s="32" t="s">
        <v>3400</v>
      </c>
      <c r="E268" s="32" t="s">
        <v>3401</v>
      </c>
      <c r="F268" s="32" t="s">
        <v>3192</v>
      </c>
      <c r="G268" s="34" t="s">
        <v>2473</v>
      </c>
      <c r="H268" s="32" t="s">
        <v>3402</v>
      </c>
      <c r="I268" s="32" t="s">
        <v>3403</v>
      </c>
      <c r="J268" s="39" t="s">
        <v>3404</v>
      </c>
      <c r="K268" s="53" t="s">
        <v>4561</v>
      </c>
      <c r="L268" s="44" t="s">
        <v>3188</v>
      </c>
      <c r="M268" s="44"/>
    </row>
    <row r="269" spans="1:13" ht="45" customHeight="1" x14ac:dyDescent="0.25">
      <c r="A269" s="32">
        <v>2008</v>
      </c>
      <c r="B269" s="32">
        <v>70</v>
      </c>
      <c r="C269" s="32"/>
      <c r="D269" s="32" t="s">
        <v>3861</v>
      </c>
      <c r="E269" s="32" t="s">
        <v>3862</v>
      </c>
      <c r="F269" s="32" t="s">
        <v>3192</v>
      </c>
      <c r="G269" s="34" t="s">
        <v>2484</v>
      </c>
      <c r="H269" s="32" t="s">
        <v>3863</v>
      </c>
      <c r="I269" s="32" t="s">
        <v>3864</v>
      </c>
      <c r="J269" s="39" t="s">
        <v>3865</v>
      </c>
      <c r="K269" s="53" t="s">
        <v>4561</v>
      </c>
      <c r="L269" s="44" t="s">
        <v>3188</v>
      </c>
      <c r="M269" s="44"/>
    </row>
    <row r="270" spans="1:13" ht="60" customHeight="1" x14ac:dyDescent="0.25">
      <c r="A270" s="32">
        <v>2005</v>
      </c>
      <c r="B270" s="32">
        <v>45</v>
      </c>
      <c r="C270" s="32"/>
      <c r="D270" s="32" t="s">
        <v>3690</v>
      </c>
      <c r="E270" s="32" t="s">
        <v>3691</v>
      </c>
      <c r="F270" s="32" t="s">
        <v>3211</v>
      </c>
      <c r="G270" s="34" t="s">
        <v>2473</v>
      </c>
      <c r="H270" s="32" t="s">
        <v>3692</v>
      </c>
      <c r="I270" s="32" t="s">
        <v>3693</v>
      </c>
      <c r="J270" s="39" t="s">
        <v>3694</v>
      </c>
      <c r="K270" s="53" t="s">
        <v>4561</v>
      </c>
      <c r="L270" s="44" t="s">
        <v>3188</v>
      </c>
      <c r="M270" s="44"/>
    </row>
    <row r="271" spans="1:13" ht="45" customHeight="1" x14ac:dyDescent="0.25">
      <c r="A271" s="32">
        <v>2005</v>
      </c>
      <c r="B271" s="32">
        <v>44</v>
      </c>
      <c r="C271" s="32"/>
      <c r="D271" s="32" t="s">
        <v>3685</v>
      </c>
      <c r="E271" s="32" t="s">
        <v>3686</v>
      </c>
      <c r="F271" s="32" t="s">
        <v>3211</v>
      </c>
      <c r="G271" s="34" t="s">
        <v>2579</v>
      </c>
      <c r="H271" s="32" t="s">
        <v>3687</v>
      </c>
      <c r="I271" s="32" t="s">
        <v>3688</v>
      </c>
      <c r="J271" s="39" t="s">
        <v>3689</v>
      </c>
      <c r="K271" s="53" t="s">
        <v>4561</v>
      </c>
      <c r="L271" s="44" t="s">
        <v>3188</v>
      </c>
      <c r="M271" s="44"/>
    </row>
    <row r="272" spans="1:13" ht="45" customHeight="1" x14ac:dyDescent="0.25">
      <c r="A272" s="31">
        <v>2002</v>
      </c>
      <c r="D272" s="31" t="s">
        <v>2628</v>
      </c>
      <c r="E272" s="31" t="s">
        <v>3212</v>
      </c>
      <c r="F272" s="31" t="s">
        <v>3192</v>
      </c>
      <c r="G272" s="36" t="s">
        <v>2473</v>
      </c>
      <c r="H272" s="31" t="s">
        <v>3591</v>
      </c>
      <c r="I272" s="31" t="s">
        <v>3592</v>
      </c>
      <c r="J272" s="39" t="s">
        <v>3593</v>
      </c>
      <c r="K272" s="53" t="s">
        <v>4561</v>
      </c>
      <c r="L272" s="44" t="s">
        <v>3188</v>
      </c>
      <c r="M272" s="44"/>
    </row>
    <row r="273" spans="1:13" ht="45" customHeight="1" x14ac:dyDescent="0.25">
      <c r="A273" s="32">
        <v>1985</v>
      </c>
      <c r="B273" s="32"/>
      <c r="C273" s="32"/>
      <c r="D273" s="31" t="s">
        <v>2628</v>
      </c>
      <c r="E273" s="32" t="s">
        <v>3212</v>
      </c>
      <c r="F273" s="32" t="s">
        <v>3192</v>
      </c>
      <c r="G273" s="36" t="s">
        <v>2465</v>
      </c>
      <c r="H273" s="32" t="s">
        <v>3308</v>
      </c>
      <c r="I273" s="32" t="s">
        <v>3309</v>
      </c>
      <c r="J273" s="39" t="s">
        <v>3310</v>
      </c>
      <c r="K273" s="53" t="s">
        <v>4561</v>
      </c>
      <c r="L273" s="44" t="s">
        <v>3188</v>
      </c>
      <c r="M273" s="44"/>
    </row>
    <row r="274" spans="1:13" ht="45" customHeight="1" x14ac:dyDescent="0.25">
      <c r="A274" s="32">
        <v>1993</v>
      </c>
      <c r="B274" s="32"/>
      <c r="C274" s="32"/>
      <c r="D274" s="31" t="s">
        <v>2628</v>
      </c>
      <c r="E274" s="32" t="s">
        <v>3212</v>
      </c>
      <c r="F274" s="32" t="s">
        <v>3192</v>
      </c>
      <c r="G274" s="36" t="s">
        <v>2465</v>
      </c>
      <c r="H274" s="32" t="s">
        <v>3405</v>
      </c>
      <c r="I274" s="32" t="s">
        <v>3406</v>
      </c>
      <c r="J274" s="39" t="s">
        <v>3407</v>
      </c>
      <c r="K274" s="53" t="s">
        <v>4561</v>
      </c>
      <c r="L274" s="44" t="s">
        <v>3188</v>
      </c>
      <c r="M274" s="44"/>
    </row>
    <row r="275" spans="1:13" ht="60" customHeight="1" x14ac:dyDescent="0.25">
      <c r="B275" s="31">
        <v>42</v>
      </c>
      <c r="D275" s="31" t="s">
        <v>3668</v>
      </c>
      <c r="E275" s="31" t="s">
        <v>3669</v>
      </c>
      <c r="F275" s="31" t="s">
        <v>3659</v>
      </c>
      <c r="G275" s="36" t="s">
        <v>2473</v>
      </c>
      <c r="H275" s="31" t="s">
        <v>3665</v>
      </c>
      <c r="I275" s="31" t="s">
        <v>3666</v>
      </c>
      <c r="J275" s="39" t="s">
        <v>3667</v>
      </c>
      <c r="K275" s="53" t="s">
        <v>4561</v>
      </c>
      <c r="L275" s="44" t="s">
        <v>3188</v>
      </c>
      <c r="M275" s="44"/>
    </row>
    <row r="276" spans="1:13" ht="60" customHeight="1" x14ac:dyDescent="0.25">
      <c r="A276" s="32">
        <v>1996</v>
      </c>
      <c r="B276" s="32">
        <v>24</v>
      </c>
      <c r="C276" s="32"/>
      <c r="D276" s="32" t="s">
        <v>3450</v>
      </c>
      <c r="E276" s="32" t="s">
        <v>3451</v>
      </c>
      <c r="F276" s="32" t="s">
        <v>3211</v>
      </c>
      <c r="G276" s="34" t="s">
        <v>2473</v>
      </c>
      <c r="H276" s="32" t="s">
        <v>3452</v>
      </c>
      <c r="I276" s="69" t="s">
        <v>3453</v>
      </c>
      <c r="J276" s="35" t="s">
        <v>3454</v>
      </c>
      <c r="K276" s="53" t="s">
        <v>4561</v>
      </c>
      <c r="L276" s="44" t="s">
        <v>3188</v>
      </c>
      <c r="M276" s="44"/>
    </row>
    <row r="277" spans="1:13" ht="60" customHeight="1" x14ac:dyDescent="0.25">
      <c r="A277" s="32">
        <v>1997</v>
      </c>
      <c r="B277" s="32"/>
      <c r="C277" s="32"/>
      <c r="D277" s="32" t="s">
        <v>3500</v>
      </c>
      <c r="E277" s="32" t="s">
        <v>3501</v>
      </c>
      <c r="F277" s="32" t="s">
        <v>3211</v>
      </c>
      <c r="G277" s="34" t="s">
        <v>2473</v>
      </c>
      <c r="H277" s="32" t="s">
        <v>3502</v>
      </c>
      <c r="I277" s="32" t="s">
        <v>3503</v>
      </c>
      <c r="J277" s="39" t="s">
        <v>3504</v>
      </c>
      <c r="K277" s="53" t="s">
        <v>4561</v>
      </c>
      <c r="L277" s="44" t="s">
        <v>3188</v>
      </c>
      <c r="M277" s="44"/>
    </row>
    <row r="278" spans="1:13" ht="45" customHeight="1" x14ac:dyDescent="0.25">
      <c r="A278" s="31">
        <v>2004</v>
      </c>
      <c r="B278" s="31">
        <v>41</v>
      </c>
      <c r="D278" s="31" t="s">
        <v>3663</v>
      </c>
      <c r="E278" s="31" t="s">
        <v>3664</v>
      </c>
      <c r="F278" s="31" t="s">
        <v>3192</v>
      </c>
      <c r="G278" s="36" t="s">
        <v>2473</v>
      </c>
      <c r="H278" s="31" t="s">
        <v>3665</v>
      </c>
      <c r="I278" s="31" t="s">
        <v>3666</v>
      </c>
      <c r="J278" s="39" t="s">
        <v>3667</v>
      </c>
      <c r="K278" s="53" t="s">
        <v>4561</v>
      </c>
      <c r="L278" s="44" t="s">
        <v>3188</v>
      </c>
      <c r="M278" s="44"/>
    </row>
    <row r="279" spans="1:13" ht="45" customHeight="1" x14ac:dyDescent="0.25">
      <c r="A279" s="32">
        <v>1996</v>
      </c>
      <c r="B279" s="32">
        <v>25</v>
      </c>
      <c r="C279" s="32"/>
      <c r="D279" s="32" t="s">
        <v>3455</v>
      </c>
      <c r="E279" s="32" t="s">
        <v>3456</v>
      </c>
      <c r="F279" s="32" t="s">
        <v>3211</v>
      </c>
      <c r="G279" s="34" t="s">
        <v>2579</v>
      </c>
      <c r="H279" s="32" t="s">
        <v>3457</v>
      </c>
      <c r="I279" s="32" t="s">
        <v>3458</v>
      </c>
      <c r="J279" s="39" t="s">
        <v>3459</v>
      </c>
      <c r="K279" s="53" t="s">
        <v>4561</v>
      </c>
      <c r="L279" s="44" t="s">
        <v>3188</v>
      </c>
      <c r="M279" s="44"/>
    </row>
    <row r="280" spans="1:13" ht="60" customHeight="1" x14ac:dyDescent="0.25">
      <c r="B280" s="31">
        <v>32</v>
      </c>
      <c r="D280" s="31" t="s">
        <v>3597</v>
      </c>
      <c r="E280" s="31" t="s">
        <v>3598</v>
      </c>
      <c r="F280" s="31" t="s">
        <v>3192</v>
      </c>
      <c r="G280" s="36" t="s">
        <v>2473</v>
      </c>
      <c r="H280" s="31" t="s">
        <v>3591</v>
      </c>
      <c r="I280" s="31" t="s">
        <v>3592</v>
      </c>
      <c r="J280" s="39" t="s">
        <v>3593</v>
      </c>
      <c r="K280" s="53" t="s">
        <v>4561</v>
      </c>
      <c r="L280" s="44" t="s">
        <v>3188</v>
      </c>
      <c r="M280" s="44"/>
    </row>
    <row r="281" spans="1:13" ht="60" customHeight="1" x14ac:dyDescent="0.25">
      <c r="D281" s="31" t="s">
        <v>3249</v>
      </c>
      <c r="E281" s="31" t="s">
        <v>3594</v>
      </c>
      <c r="F281" s="31" t="s">
        <v>3192</v>
      </c>
      <c r="G281" s="36" t="s">
        <v>2473</v>
      </c>
      <c r="H281" s="31" t="s">
        <v>3591</v>
      </c>
      <c r="I281" s="31" t="s">
        <v>3592</v>
      </c>
      <c r="J281" s="39" t="s">
        <v>3593</v>
      </c>
      <c r="K281" s="53" t="s">
        <v>4561</v>
      </c>
      <c r="L281" s="44" t="s">
        <v>3188</v>
      </c>
      <c r="M281" s="44"/>
    </row>
    <row r="282" spans="1:13" ht="60" customHeight="1" x14ac:dyDescent="0.25">
      <c r="A282" s="32">
        <v>1994</v>
      </c>
      <c r="B282" s="32">
        <v>20</v>
      </c>
      <c r="C282" s="32"/>
      <c r="D282" s="32" t="s">
        <v>3432</v>
      </c>
      <c r="E282" s="32" t="s">
        <v>3433</v>
      </c>
      <c r="F282" s="32" t="s">
        <v>3383</v>
      </c>
      <c r="G282" s="34" t="s">
        <v>2473</v>
      </c>
      <c r="H282" s="32" t="s">
        <v>3434</v>
      </c>
      <c r="I282" s="32" t="s">
        <v>3435</v>
      </c>
      <c r="J282" s="39" t="s">
        <v>3436</v>
      </c>
      <c r="K282" s="53" t="s">
        <v>4561</v>
      </c>
      <c r="L282" s="44" t="s">
        <v>3188</v>
      </c>
      <c r="M282" s="44"/>
    </row>
    <row r="283" spans="1:13" ht="60" customHeight="1" x14ac:dyDescent="0.25">
      <c r="A283" s="32"/>
      <c r="B283" s="32">
        <v>21</v>
      </c>
      <c r="C283" s="32"/>
      <c r="D283" s="32" t="s">
        <v>3437</v>
      </c>
      <c r="E283" s="32" t="s">
        <v>3438</v>
      </c>
      <c r="F283" s="32" t="s">
        <v>3383</v>
      </c>
      <c r="G283" s="34" t="s">
        <v>2473</v>
      </c>
      <c r="H283" s="32" t="s">
        <v>3434</v>
      </c>
      <c r="I283" s="32" t="s">
        <v>3435</v>
      </c>
      <c r="J283" s="39" t="s">
        <v>3436</v>
      </c>
      <c r="K283" s="53" t="s">
        <v>4561</v>
      </c>
      <c r="L283" s="44" t="s">
        <v>3188</v>
      </c>
      <c r="M283" s="44"/>
    </row>
    <row r="284" spans="1:13" ht="60" customHeight="1" x14ac:dyDescent="0.25">
      <c r="A284" s="32"/>
      <c r="B284" s="32">
        <v>9</v>
      </c>
      <c r="C284" s="32"/>
      <c r="D284" s="32" t="s">
        <v>3319</v>
      </c>
      <c r="E284" s="31" t="s">
        <v>3320</v>
      </c>
      <c r="F284" s="31" t="s">
        <v>3192</v>
      </c>
      <c r="G284" s="36" t="s">
        <v>2465</v>
      </c>
      <c r="H284" s="32" t="s">
        <v>3308</v>
      </c>
      <c r="I284" s="32" t="s">
        <v>3309</v>
      </c>
      <c r="J284" s="39" t="s">
        <v>3310</v>
      </c>
      <c r="K284" s="53" t="s">
        <v>4561</v>
      </c>
      <c r="L284" s="44" t="s">
        <v>3188</v>
      </c>
      <c r="M284" s="44"/>
    </row>
    <row r="285" spans="1:13" ht="60" customHeight="1" x14ac:dyDescent="0.25">
      <c r="A285" s="32"/>
      <c r="B285" s="32">
        <v>7</v>
      </c>
      <c r="C285" s="32"/>
      <c r="D285" s="32" t="s">
        <v>3315</v>
      </c>
      <c r="E285" s="32" t="s">
        <v>3316</v>
      </c>
      <c r="F285" s="32" t="s">
        <v>3211</v>
      </c>
      <c r="G285" s="36" t="s">
        <v>2465</v>
      </c>
      <c r="H285" s="32" t="s">
        <v>3308</v>
      </c>
      <c r="I285" s="32" t="s">
        <v>3309</v>
      </c>
      <c r="J285" s="39" t="s">
        <v>3310</v>
      </c>
      <c r="K285" s="53" t="s">
        <v>4561</v>
      </c>
      <c r="L285" s="44" t="s">
        <v>3188</v>
      </c>
      <c r="M285" s="44"/>
    </row>
    <row r="286" spans="1:13" ht="60" customHeight="1" x14ac:dyDescent="0.25">
      <c r="A286" s="32">
        <v>2008</v>
      </c>
      <c r="B286" s="32">
        <v>71</v>
      </c>
      <c r="C286" s="32"/>
      <c r="D286" s="32" t="s">
        <v>3866</v>
      </c>
      <c r="E286" s="32" t="s">
        <v>3867</v>
      </c>
      <c r="F286" s="32" t="s">
        <v>3211</v>
      </c>
      <c r="G286" s="34" t="s">
        <v>2484</v>
      </c>
      <c r="H286" s="32" t="s">
        <v>3868</v>
      </c>
      <c r="I286" s="32" t="s">
        <v>3869</v>
      </c>
      <c r="J286" s="39" t="s">
        <v>3870</v>
      </c>
      <c r="K286" s="44" t="s">
        <v>5165</v>
      </c>
      <c r="L286" s="44" t="s">
        <v>4272</v>
      </c>
      <c r="M286" s="44"/>
    </row>
    <row r="287" spans="1:13" ht="60" customHeight="1" x14ac:dyDescent="0.25">
      <c r="A287" s="32"/>
      <c r="B287" s="32">
        <v>73</v>
      </c>
      <c r="C287" s="32"/>
      <c r="D287" s="32" t="s">
        <v>3873</v>
      </c>
      <c r="E287" s="31" t="s">
        <v>3874</v>
      </c>
      <c r="F287" s="31" t="s">
        <v>3211</v>
      </c>
      <c r="G287" s="34" t="s">
        <v>2484</v>
      </c>
      <c r="H287" s="32" t="s">
        <v>3868</v>
      </c>
      <c r="I287" s="32" t="s">
        <v>3869</v>
      </c>
      <c r="J287" s="39" t="s">
        <v>3870</v>
      </c>
      <c r="K287" s="44" t="s">
        <v>5165</v>
      </c>
      <c r="L287" s="44" t="s">
        <v>4272</v>
      </c>
      <c r="M287" s="44"/>
    </row>
    <row r="288" spans="1:13" ht="60" customHeight="1" x14ac:dyDescent="0.25">
      <c r="A288" s="32"/>
      <c r="B288" s="32">
        <v>72</v>
      </c>
      <c r="C288" s="32"/>
      <c r="D288" s="32" t="s">
        <v>3871</v>
      </c>
      <c r="E288" s="31" t="s">
        <v>3872</v>
      </c>
      <c r="F288" s="31" t="s">
        <v>3211</v>
      </c>
      <c r="G288" s="34" t="s">
        <v>2484</v>
      </c>
      <c r="H288" s="32" t="s">
        <v>3868</v>
      </c>
      <c r="I288" s="32" t="s">
        <v>3869</v>
      </c>
      <c r="J288" s="39" t="s">
        <v>3870</v>
      </c>
      <c r="K288" s="44" t="s">
        <v>5165</v>
      </c>
      <c r="L288" s="44" t="s">
        <v>4272</v>
      </c>
      <c r="M288" s="44"/>
    </row>
    <row r="289" spans="1:13" ht="60" customHeight="1" x14ac:dyDescent="0.25">
      <c r="A289" s="32"/>
      <c r="B289" s="32">
        <v>74</v>
      </c>
      <c r="C289" s="32"/>
      <c r="D289" s="32" t="s">
        <v>3875</v>
      </c>
      <c r="E289" s="31" t="s">
        <v>3876</v>
      </c>
      <c r="F289" s="31" t="s">
        <v>3211</v>
      </c>
      <c r="G289" s="34" t="s">
        <v>2484</v>
      </c>
      <c r="H289" s="32" t="s">
        <v>3868</v>
      </c>
      <c r="I289" s="32" t="s">
        <v>3869</v>
      </c>
      <c r="J289" s="39" t="s">
        <v>3870</v>
      </c>
      <c r="K289" s="44" t="s">
        <v>5165</v>
      </c>
      <c r="L289" s="44" t="s">
        <v>4272</v>
      </c>
      <c r="M289" s="44"/>
    </row>
    <row r="290" spans="1:13" ht="60" customHeight="1" x14ac:dyDescent="0.25">
      <c r="A290" s="32">
        <v>1979</v>
      </c>
      <c r="B290" s="32"/>
      <c r="C290" s="32"/>
      <c r="D290" s="32" t="s">
        <v>3259</v>
      </c>
      <c r="E290" s="31" t="s">
        <v>2542</v>
      </c>
      <c r="F290" s="32" t="s">
        <v>3211</v>
      </c>
      <c r="G290" s="36" t="s">
        <v>2465</v>
      </c>
      <c r="H290" s="32" t="s">
        <v>3260</v>
      </c>
      <c r="I290" s="32" t="s">
        <v>3261</v>
      </c>
      <c r="J290" s="39" t="s">
        <v>3262</v>
      </c>
      <c r="K290" s="44" t="s">
        <v>5165</v>
      </c>
      <c r="L290" s="44" t="s">
        <v>4273</v>
      </c>
      <c r="M290" s="44"/>
    </row>
    <row r="291" spans="1:13" ht="45" customHeight="1" x14ac:dyDescent="0.25">
      <c r="A291" s="32">
        <v>1986</v>
      </c>
      <c r="B291" s="32"/>
      <c r="C291" s="32"/>
      <c r="D291" s="32" t="s">
        <v>3336</v>
      </c>
      <c r="E291" s="31" t="s">
        <v>2542</v>
      </c>
      <c r="F291" s="31" t="s">
        <v>3211</v>
      </c>
      <c r="G291" s="36" t="s">
        <v>2473</v>
      </c>
      <c r="H291" s="32" t="s">
        <v>3337</v>
      </c>
      <c r="I291" s="32" t="s">
        <v>3338</v>
      </c>
      <c r="J291" s="39" t="s">
        <v>3339</v>
      </c>
      <c r="K291" s="44" t="s">
        <v>5165</v>
      </c>
      <c r="L291" s="44" t="s">
        <v>4273</v>
      </c>
      <c r="M291" s="44"/>
    </row>
    <row r="292" spans="1:13" ht="45" customHeight="1" x14ac:dyDescent="0.25">
      <c r="A292" s="32">
        <v>2010</v>
      </c>
      <c r="B292" s="32"/>
      <c r="C292" s="32"/>
      <c r="D292" s="32" t="s">
        <v>2541</v>
      </c>
      <c r="E292" s="32" t="s">
        <v>2542</v>
      </c>
      <c r="F292" s="32" t="s">
        <v>3203</v>
      </c>
      <c r="G292" s="34" t="s">
        <v>2465</v>
      </c>
      <c r="H292" s="32" t="s">
        <v>2543</v>
      </c>
      <c r="I292" s="32" t="s">
        <v>4020</v>
      </c>
      <c r="J292" s="39" t="s">
        <v>4021</v>
      </c>
      <c r="K292" s="44" t="s">
        <v>5165</v>
      </c>
      <c r="L292" s="44" t="s">
        <v>4273</v>
      </c>
      <c r="M292" s="44"/>
    </row>
    <row r="293" spans="1:13" ht="60" customHeight="1" x14ac:dyDescent="0.25">
      <c r="A293" s="31">
        <v>2009</v>
      </c>
      <c r="D293" s="31" t="s">
        <v>2527</v>
      </c>
      <c r="E293" s="31" t="s">
        <v>2542</v>
      </c>
      <c r="F293" s="31" t="s">
        <v>3222</v>
      </c>
      <c r="G293" s="36" t="s">
        <v>2473</v>
      </c>
      <c r="H293" s="31" t="s">
        <v>3921</v>
      </c>
      <c r="I293" s="31" t="s">
        <v>3922</v>
      </c>
      <c r="J293" s="39" t="s">
        <v>3923</v>
      </c>
      <c r="K293" s="44" t="s">
        <v>5165</v>
      </c>
      <c r="L293" s="44" t="s">
        <v>4273</v>
      </c>
      <c r="M293" s="44"/>
    </row>
    <row r="294" spans="1:13" ht="60" customHeight="1" x14ac:dyDescent="0.25">
      <c r="A294" s="31">
        <v>1983</v>
      </c>
      <c r="D294" s="31" t="s">
        <v>3297</v>
      </c>
      <c r="E294" s="31" t="s">
        <v>2542</v>
      </c>
      <c r="F294" s="31" t="s">
        <v>3192</v>
      </c>
      <c r="G294" s="36" t="s">
        <v>2473</v>
      </c>
      <c r="H294" s="31" t="s">
        <v>3298</v>
      </c>
      <c r="I294" s="31" t="s">
        <v>3299</v>
      </c>
      <c r="J294" s="39" t="s">
        <v>3300</v>
      </c>
      <c r="K294" s="44" t="s">
        <v>5165</v>
      </c>
      <c r="L294" s="44" t="s">
        <v>4273</v>
      </c>
      <c r="M294" s="44"/>
    </row>
    <row r="295" spans="1:13" ht="60" customHeight="1" x14ac:dyDescent="0.25">
      <c r="A295" s="32">
        <v>1973</v>
      </c>
      <c r="B295" s="32"/>
      <c r="C295" s="32"/>
      <c r="D295" s="32" t="s">
        <v>3230</v>
      </c>
      <c r="E295" s="32" t="s">
        <v>2542</v>
      </c>
      <c r="F295" s="32" t="s">
        <v>3192</v>
      </c>
      <c r="G295" s="32" t="s">
        <v>2761</v>
      </c>
      <c r="H295" s="32" t="s">
        <v>3231</v>
      </c>
      <c r="I295" s="32" t="s">
        <v>3232</v>
      </c>
      <c r="J295" s="39" t="s">
        <v>3233</v>
      </c>
      <c r="K295" s="44" t="s">
        <v>5165</v>
      </c>
      <c r="L295" s="44" t="s">
        <v>4273</v>
      </c>
      <c r="M295" s="44"/>
    </row>
    <row r="296" spans="1:13" ht="60" customHeight="1" x14ac:dyDescent="0.25">
      <c r="A296" s="31">
        <v>1982</v>
      </c>
      <c r="D296" s="31" t="s">
        <v>3291</v>
      </c>
      <c r="E296" s="31" t="s">
        <v>2542</v>
      </c>
      <c r="F296" s="31" t="s">
        <v>3192</v>
      </c>
      <c r="G296" s="36" t="s">
        <v>3217</v>
      </c>
      <c r="H296" s="31" t="s">
        <v>3292</v>
      </c>
      <c r="I296" s="31" t="s">
        <v>3293</v>
      </c>
      <c r="J296" s="39" t="s">
        <v>3294</v>
      </c>
      <c r="K296" s="44" t="s">
        <v>5165</v>
      </c>
      <c r="L296" s="44" t="s">
        <v>4273</v>
      </c>
      <c r="M296" s="44"/>
    </row>
    <row r="297" spans="1:13" ht="60" customHeight="1" x14ac:dyDescent="0.25">
      <c r="A297" s="32">
        <v>1974</v>
      </c>
      <c r="B297" s="32"/>
      <c r="C297" s="32"/>
      <c r="D297" s="32" t="s">
        <v>3239</v>
      </c>
      <c r="E297" s="32" t="s">
        <v>2542</v>
      </c>
      <c r="F297" s="32" t="s">
        <v>3192</v>
      </c>
      <c r="G297" s="34" t="s">
        <v>2465</v>
      </c>
      <c r="H297" s="32" t="s">
        <v>3240</v>
      </c>
      <c r="I297" s="32" t="s">
        <v>3241</v>
      </c>
      <c r="J297" s="39" t="s">
        <v>3242</v>
      </c>
      <c r="K297" s="44" t="s">
        <v>5165</v>
      </c>
      <c r="L297" s="44" t="s">
        <v>4273</v>
      </c>
      <c r="M297" s="44"/>
    </row>
    <row r="298" spans="1:13" ht="45" customHeight="1" x14ac:dyDescent="0.25">
      <c r="A298" s="32">
        <v>2012</v>
      </c>
      <c r="B298" s="32"/>
      <c r="C298" s="32"/>
      <c r="D298" s="32" t="s">
        <v>4165</v>
      </c>
      <c r="E298" s="32" t="s">
        <v>2542</v>
      </c>
      <c r="F298" s="32" t="s">
        <v>3211</v>
      </c>
      <c r="G298" s="36" t="s">
        <v>2465</v>
      </c>
      <c r="H298" s="32" t="s">
        <v>4166</v>
      </c>
      <c r="I298" s="32" t="s">
        <v>4167</v>
      </c>
      <c r="J298" s="39" t="s">
        <v>4168</v>
      </c>
      <c r="K298" s="44" t="s">
        <v>5165</v>
      </c>
      <c r="L298" s="44" t="s">
        <v>4273</v>
      </c>
      <c r="M298" s="44"/>
    </row>
    <row r="299" spans="1:13" ht="45" customHeight="1" x14ac:dyDescent="0.25">
      <c r="A299" s="32">
        <v>1985</v>
      </c>
      <c r="B299" s="32"/>
      <c r="C299" s="32"/>
      <c r="D299" s="32" t="s">
        <v>3325</v>
      </c>
      <c r="E299" s="31" t="s">
        <v>2542</v>
      </c>
      <c r="F299" s="31" t="s">
        <v>3192</v>
      </c>
      <c r="G299" s="36" t="s">
        <v>3199</v>
      </c>
      <c r="H299" s="32" t="s">
        <v>3326</v>
      </c>
      <c r="I299" s="32" t="s">
        <v>3327</v>
      </c>
      <c r="J299" s="39" t="s">
        <v>3328</v>
      </c>
      <c r="K299" s="44" t="s">
        <v>5165</v>
      </c>
      <c r="L299" s="44" t="s">
        <v>4273</v>
      </c>
      <c r="M299" s="44"/>
    </row>
    <row r="300" spans="1:13" ht="60" customHeight="1" x14ac:dyDescent="0.25">
      <c r="A300" s="31">
        <v>1978</v>
      </c>
      <c r="D300" s="31" t="s">
        <v>3253</v>
      </c>
      <c r="E300" s="31" t="s">
        <v>2542</v>
      </c>
      <c r="F300" s="31" t="s">
        <v>3211</v>
      </c>
      <c r="G300" s="36" t="s">
        <v>3199</v>
      </c>
      <c r="H300" s="31" t="s">
        <v>3254</v>
      </c>
      <c r="I300" s="31" t="s">
        <v>3255</v>
      </c>
      <c r="J300" s="39" t="s">
        <v>3256</v>
      </c>
      <c r="K300" s="44" t="s">
        <v>5165</v>
      </c>
      <c r="L300" s="44" t="s">
        <v>4273</v>
      </c>
      <c r="M300" s="44"/>
    </row>
    <row r="301" spans="1:13" ht="60" customHeight="1" x14ac:dyDescent="0.25">
      <c r="A301" s="31">
        <v>1972</v>
      </c>
      <c r="D301" s="31" t="s">
        <v>3210</v>
      </c>
      <c r="E301" s="31" t="s">
        <v>2542</v>
      </c>
      <c r="F301" s="31" t="s">
        <v>3211</v>
      </c>
      <c r="G301" s="36" t="s">
        <v>2473</v>
      </c>
      <c r="H301" s="31" t="s">
        <v>3207</v>
      </c>
      <c r="I301" s="31" t="s">
        <v>3208</v>
      </c>
      <c r="J301" s="39" t="s">
        <v>3209</v>
      </c>
      <c r="K301" s="44" t="s">
        <v>5165</v>
      </c>
      <c r="L301" s="44" t="s">
        <v>4273</v>
      </c>
      <c r="M301" s="44"/>
    </row>
    <row r="302" spans="1:13" ht="60" customHeight="1" x14ac:dyDescent="0.25">
      <c r="A302" s="32">
        <v>2011</v>
      </c>
      <c r="B302" s="32"/>
      <c r="C302" s="32"/>
      <c r="D302" s="32" t="s">
        <v>4098</v>
      </c>
      <c r="E302" s="32" t="s">
        <v>2542</v>
      </c>
      <c r="F302" s="32" t="s">
        <v>3192</v>
      </c>
      <c r="G302" s="34" t="s">
        <v>2473</v>
      </c>
      <c r="H302" s="32" t="s">
        <v>4099</v>
      </c>
      <c r="I302" s="32" t="s">
        <v>4100</v>
      </c>
      <c r="J302" s="39" t="s">
        <v>4101</v>
      </c>
      <c r="K302" s="44" t="s">
        <v>5165</v>
      </c>
      <c r="L302" s="44" t="s">
        <v>4273</v>
      </c>
      <c r="M302" s="44"/>
    </row>
    <row r="303" spans="1:13" ht="60" customHeight="1" x14ac:dyDescent="0.25">
      <c r="A303" s="32">
        <v>1980</v>
      </c>
      <c r="B303" s="32"/>
      <c r="C303" s="32"/>
      <c r="D303" s="32" t="s">
        <v>3263</v>
      </c>
      <c r="E303" s="31" t="s">
        <v>2542</v>
      </c>
      <c r="F303" s="32" t="s">
        <v>3264</v>
      </c>
      <c r="G303" s="36" t="s">
        <v>2473</v>
      </c>
      <c r="H303" s="32" t="s">
        <v>3265</v>
      </c>
      <c r="I303" s="32" t="s">
        <v>3266</v>
      </c>
      <c r="J303" s="39" t="s">
        <v>3267</v>
      </c>
      <c r="K303" s="44" t="s">
        <v>5165</v>
      </c>
      <c r="L303" s="44" t="s">
        <v>4273</v>
      </c>
      <c r="M303" s="44"/>
    </row>
    <row r="304" spans="1:13" ht="45" customHeight="1" x14ac:dyDescent="0.25">
      <c r="A304" s="32">
        <v>1973</v>
      </c>
      <c r="B304" s="32"/>
      <c r="C304" s="32"/>
      <c r="D304" s="32" t="s">
        <v>3221</v>
      </c>
      <c r="E304" s="32" t="s">
        <v>2542</v>
      </c>
      <c r="F304" s="32" t="s">
        <v>3222</v>
      </c>
      <c r="G304" s="34" t="s">
        <v>3199</v>
      </c>
      <c r="H304" s="32" t="s">
        <v>3223</v>
      </c>
      <c r="I304" s="32" t="s">
        <v>3224</v>
      </c>
      <c r="J304" s="39" t="s">
        <v>3225</v>
      </c>
      <c r="K304" s="44" t="s">
        <v>5165</v>
      </c>
      <c r="L304" s="44" t="s">
        <v>4273</v>
      </c>
      <c r="M304" s="44"/>
    </row>
    <row r="305" spans="1:14" ht="45" customHeight="1" x14ac:dyDescent="0.25">
      <c r="A305" s="32">
        <v>1986</v>
      </c>
      <c r="B305" s="32"/>
      <c r="C305" s="32"/>
      <c r="D305" s="32" t="s">
        <v>2661</v>
      </c>
      <c r="E305" s="31" t="s">
        <v>2542</v>
      </c>
      <c r="F305" s="31" t="s">
        <v>3329</v>
      </c>
      <c r="G305" s="36" t="s">
        <v>2579</v>
      </c>
      <c r="H305" s="32" t="s">
        <v>3333</v>
      </c>
      <c r="I305" s="32" t="s">
        <v>3334</v>
      </c>
      <c r="J305" s="39" t="s">
        <v>3335</v>
      </c>
      <c r="K305" s="44" t="s">
        <v>5165</v>
      </c>
      <c r="L305" s="44" t="s">
        <v>4273</v>
      </c>
      <c r="M305" s="44"/>
    </row>
    <row r="306" spans="1:14" ht="60" customHeight="1" x14ac:dyDescent="0.25">
      <c r="A306" s="32">
        <v>1981</v>
      </c>
      <c r="B306" s="32"/>
      <c r="C306" s="32"/>
      <c r="D306" s="32" t="s">
        <v>3281</v>
      </c>
      <c r="E306" s="32" t="s">
        <v>2542</v>
      </c>
      <c r="F306" s="32" t="s">
        <v>3211</v>
      </c>
      <c r="G306" s="36" t="s">
        <v>2465</v>
      </c>
      <c r="H306" s="32" t="s">
        <v>3282</v>
      </c>
      <c r="I306" s="32" t="s">
        <v>3283</v>
      </c>
      <c r="J306" s="39" t="s">
        <v>3284</v>
      </c>
      <c r="K306" s="44" t="s">
        <v>5165</v>
      </c>
      <c r="L306" s="44" t="s">
        <v>4273</v>
      </c>
      <c r="M306" s="44"/>
    </row>
    <row r="307" spans="1:14" ht="60" customHeight="1" x14ac:dyDescent="0.25">
      <c r="A307" s="32">
        <v>1974</v>
      </c>
      <c r="B307" s="32"/>
      <c r="C307" s="32"/>
      <c r="D307" s="32" t="s">
        <v>3234</v>
      </c>
      <c r="E307" s="32" t="s">
        <v>2542</v>
      </c>
      <c r="F307" s="32" t="s">
        <v>3192</v>
      </c>
      <c r="G307" s="32" t="s">
        <v>3235</v>
      </c>
      <c r="H307" s="32" t="s">
        <v>3236</v>
      </c>
      <c r="I307" s="32" t="s">
        <v>3237</v>
      </c>
      <c r="J307" s="39" t="s">
        <v>3238</v>
      </c>
      <c r="K307" s="44" t="s">
        <v>5165</v>
      </c>
      <c r="L307" s="44" t="s">
        <v>4273</v>
      </c>
      <c r="M307" s="44"/>
    </row>
    <row r="308" spans="1:14" ht="60" customHeight="1" x14ac:dyDescent="0.25">
      <c r="A308" s="31">
        <v>2013</v>
      </c>
      <c r="C308" s="31">
        <v>201</v>
      </c>
      <c r="D308" s="31" t="s">
        <v>2990</v>
      </c>
      <c r="E308" s="31" t="s">
        <v>2991</v>
      </c>
      <c r="F308" s="31" t="s">
        <v>3203</v>
      </c>
      <c r="G308" s="36" t="s">
        <v>2926</v>
      </c>
      <c r="H308" s="31" t="s">
        <v>2992</v>
      </c>
      <c r="I308" s="31" t="s">
        <v>4262</v>
      </c>
      <c r="J308" s="39" t="s">
        <v>4263</v>
      </c>
      <c r="K308" s="44" t="s">
        <v>5166</v>
      </c>
      <c r="L308" s="44" t="s">
        <v>4288</v>
      </c>
      <c r="M308" s="44" t="s">
        <v>116</v>
      </c>
      <c r="N308" s="32" t="s">
        <v>4370</v>
      </c>
    </row>
    <row r="309" spans="1:14" ht="60" customHeight="1" x14ac:dyDescent="0.25">
      <c r="D309" s="31" t="s">
        <v>4208</v>
      </c>
      <c r="E309" s="31" t="s">
        <v>4209</v>
      </c>
      <c r="F309" s="31" t="s">
        <v>3211</v>
      </c>
      <c r="G309" s="36" t="s">
        <v>2465</v>
      </c>
      <c r="H309" s="31" t="s">
        <v>4203</v>
      </c>
      <c r="I309" s="31" t="s">
        <v>4204</v>
      </c>
      <c r="J309" s="39" t="s">
        <v>4205</v>
      </c>
      <c r="K309" s="44" t="s">
        <v>5166</v>
      </c>
      <c r="L309" s="44" t="s">
        <v>4288</v>
      </c>
      <c r="M309" s="44"/>
    </row>
    <row r="310" spans="1:14" ht="60" customHeight="1" x14ac:dyDescent="0.25">
      <c r="A310" s="31">
        <v>2013</v>
      </c>
      <c r="B310" s="31">
        <v>112</v>
      </c>
      <c r="D310" s="31" t="s">
        <v>3008</v>
      </c>
      <c r="E310" s="31" t="s">
        <v>3009</v>
      </c>
      <c r="F310" s="31" t="s">
        <v>3329</v>
      </c>
      <c r="G310" s="36" t="s">
        <v>2926</v>
      </c>
      <c r="H310" s="31" t="s">
        <v>3010</v>
      </c>
      <c r="I310" s="31" t="s">
        <v>4260</v>
      </c>
      <c r="J310" s="39" t="s">
        <v>4261</v>
      </c>
      <c r="K310" s="44" t="s">
        <v>5166</v>
      </c>
      <c r="L310" s="44" t="s">
        <v>4288</v>
      </c>
      <c r="M310" s="44" t="s">
        <v>678</v>
      </c>
      <c r="N310" s="32" t="s">
        <v>4360</v>
      </c>
    </row>
    <row r="311" spans="1:14" ht="60" customHeight="1" x14ac:dyDescent="0.25">
      <c r="A311" s="32" t="s">
        <v>4344</v>
      </c>
      <c r="B311" s="31">
        <v>111</v>
      </c>
      <c r="D311" s="31" t="s">
        <v>4248</v>
      </c>
      <c r="E311" s="31" t="s">
        <v>4249</v>
      </c>
      <c r="F311" s="31" t="s">
        <v>3192</v>
      </c>
      <c r="G311" s="36" t="s">
        <v>2926</v>
      </c>
      <c r="H311" s="31" t="s">
        <v>4245</v>
      </c>
      <c r="I311" s="31" t="s">
        <v>4246</v>
      </c>
      <c r="J311" s="39" t="s">
        <v>4247</v>
      </c>
      <c r="K311" s="44" t="s">
        <v>5166</v>
      </c>
      <c r="L311" s="44" t="s">
        <v>4288</v>
      </c>
      <c r="M311" s="44" t="s">
        <v>233</v>
      </c>
    </row>
    <row r="312" spans="1:14" ht="55.15" customHeight="1" x14ac:dyDescent="0.25">
      <c r="A312" s="31">
        <v>2013</v>
      </c>
      <c r="B312" s="31">
        <v>110</v>
      </c>
      <c r="D312" s="31" t="s">
        <v>4243</v>
      </c>
      <c r="E312" s="31" t="s">
        <v>4244</v>
      </c>
      <c r="F312" s="31" t="s">
        <v>3192</v>
      </c>
      <c r="G312" s="36" t="s">
        <v>2926</v>
      </c>
      <c r="H312" s="31" t="s">
        <v>4245</v>
      </c>
      <c r="I312" s="31" t="s">
        <v>4246</v>
      </c>
      <c r="J312" s="39" t="s">
        <v>4247</v>
      </c>
      <c r="K312" s="44" t="s">
        <v>5166</v>
      </c>
      <c r="L312" s="44" t="s">
        <v>4288</v>
      </c>
      <c r="M312" s="44" t="s">
        <v>233</v>
      </c>
    </row>
    <row r="313" spans="1:14" ht="45" customHeight="1" x14ac:dyDescent="0.25">
      <c r="A313" s="32">
        <v>2007</v>
      </c>
      <c r="B313" s="32">
        <v>65</v>
      </c>
      <c r="C313" s="32"/>
      <c r="D313" s="32" t="s">
        <v>3830</v>
      </c>
      <c r="E313" s="32" t="s">
        <v>3831</v>
      </c>
      <c r="F313" s="32" t="s">
        <v>3211</v>
      </c>
      <c r="G313" s="36" t="s">
        <v>2473</v>
      </c>
      <c r="H313" s="32" t="s">
        <v>3832</v>
      </c>
      <c r="I313" s="32" t="s">
        <v>3833</v>
      </c>
      <c r="J313" s="39" t="s">
        <v>3834</v>
      </c>
      <c r="K313" s="44" t="s">
        <v>5166</v>
      </c>
      <c r="L313" s="44" t="s">
        <v>4288</v>
      </c>
      <c r="M313" s="44"/>
    </row>
    <row r="314" spans="1:14" ht="60" customHeight="1" x14ac:dyDescent="0.25">
      <c r="A314" s="32">
        <v>2003</v>
      </c>
      <c r="B314" s="32">
        <v>34</v>
      </c>
      <c r="C314" s="32"/>
      <c r="D314" s="32" t="s">
        <v>3617</v>
      </c>
      <c r="E314" s="73" t="s">
        <v>3618</v>
      </c>
      <c r="F314" s="32" t="s">
        <v>3211</v>
      </c>
      <c r="G314" s="36" t="s">
        <v>2465</v>
      </c>
      <c r="H314" s="32" t="s">
        <v>3619</v>
      </c>
      <c r="I314" s="32" t="s">
        <v>3620</v>
      </c>
      <c r="J314" s="39" t="s">
        <v>3621</v>
      </c>
      <c r="K314" s="44" t="s">
        <v>5166</v>
      </c>
      <c r="L314" s="44" t="s">
        <v>4288</v>
      </c>
      <c r="M314" s="44"/>
    </row>
    <row r="315" spans="1:14" ht="60" customHeight="1" x14ac:dyDescent="0.25">
      <c r="A315" s="32">
        <v>2004</v>
      </c>
      <c r="B315" s="32">
        <v>36</v>
      </c>
      <c r="C315" s="32"/>
      <c r="D315" s="32" t="s">
        <v>3639</v>
      </c>
      <c r="E315" s="32" t="s">
        <v>3640</v>
      </c>
      <c r="F315" s="32" t="s">
        <v>3211</v>
      </c>
      <c r="G315" s="34" t="s">
        <v>2473</v>
      </c>
      <c r="H315" s="32" t="s">
        <v>3641</v>
      </c>
      <c r="I315" s="32" t="s">
        <v>3642</v>
      </c>
      <c r="J315" s="39" t="s">
        <v>3643</v>
      </c>
      <c r="K315" s="44" t="s">
        <v>5166</v>
      </c>
      <c r="L315" s="44" t="s">
        <v>4288</v>
      </c>
      <c r="M315" s="44"/>
    </row>
    <row r="316" spans="1:14" ht="60" customHeight="1" x14ac:dyDescent="0.25">
      <c r="A316" s="32"/>
      <c r="B316" s="32"/>
      <c r="C316" s="32"/>
      <c r="D316" s="32" t="s">
        <v>3729</v>
      </c>
      <c r="E316" s="32" t="s">
        <v>3730</v>
      </c>
      <c r="F316" s="32" t="s">
        <v>3192</v>
      </c>
      <c r="G316" s="34" t="s">
        <v>2484</v>
      </c>
      <c r="H316" s="32" t="s">
        <v>3724</v>
      </c>
      <c r="I316" s="32" t="s">
        <v>3725</v>
      </c>
      <c r="J316" s="39" t="s">
        <v>3726</v>
      </c>
      <c r="K316" s="44" t="s">
        <v>5166</v>
      </c>
      <c r="L316" s="44" t="s">
        <v>4288</v>
      </c>
      <c r="M316" s="44"/>
    </row>
    <row r="317" spans="1:14" ht="60" customHeight="1" x14ac:dyDescent="0.25">
      <c r="A317" s="32" t="s">
        <v>4342</v>
      </c>
      <c r="B317" s="32">
        <v>90</v>
      </c>
      <c r="C317" s="32"/>
      <c r="D317" s="32" t="s">
        <v>4047</v>
      </c>
      <c r="E317" s="32" t="s">
        <v>4048</v>
      </c>
      <c r="F317" s="32" t="s">
        <v>3192</v>
      </c>
      <c r="G317" s="36" t="s">
        <v>2926</v>
      </c>
      <c r="H317" s="32" t="s">
        <v>4044</v>
      </c>
      <c r="I317" s="32" t="s">
        <v>4045</v>
      </c>
      <c r="J317" s="39" t="s">
        <v>4046</v>
      </c>
      <c r="K317" s="44" t="s">
        <v>5166</v>
      </c>
      <c r="L317" s="44" t="s">
        <v>4288</v>
      </c>
      <c r="M317" s="44"/>
    </row>
    <row r="318" spans="1:14" ht="60" customHeight="1" x14ac:dyDescent="0.25">
      <c r="A318" s="32">
        <v>2009</v>
      </c>
      <c r="B318" s="32">
        <v>83</v>
      </c>
      <c r="C318" s="32"/>
      <c r="D318" s="32" t="s">
        <v>3942</v>
      </c>
      <c r="E318" s="32" t="s">
        <v>3943</v>
      </c>
      <c r="F318" s="32" t="s">
        <v>3522</v>
      </c>
      <c r="G318" s="34" t="s">
        <v>2484</v>
      </c>
      <c r="H318" s="32" t="s">
        <v>3944</v>
      </c>
      <c r="I318" s="32" t="s">
        <v>3945</v>
      </c>
      <c r="J318" s="39" t="s">
        <v>3946</v>
      </c>
      <c r="K318" s="44" t="s">
        <v>5166</v>
      </c>
      <c r="L318" s="44" t="s">
        <v>4288</v>
      </c>
      <c r="M318" s="44"/>
    </row>
    <row r="319" spans="1:14" ht="60" customHeight="1" x14ac:dyDescent="0.25">
      <c r="A319" s="32"/>
      <c r="B319" s="32">
        <v>84</v>
      </c>
      <c r="C319" s="32"/>
      <c r="D319" s="32" t="s">
        <v>3947</v>
      </c>
      <c r="E319" s="32" t="s">
        <v>3948</v>
      </c>
      <c r="F319" s="32" t="s">
        <v>3522</v>
      </c>
      <c r="G319" s="34" t="s">
        <v>2484</v>
      </c>
      <c r="H319" s="32" t="s">
        <v>3944</v>
      </c>
      <c r="I319" s="32" t="s">
        <v>3945</v>
      </c>
      <c r="J319" s="39" t="s">
        <v>3946</v>
      </c>
      <c r="K319" s="44" t="s">
        <v>5166</v>
      </c>
      <c r="L319" s="44" t="s">
        <v>4288</v>
      </c>
      <c r="M319" s="44"/>
    </row>
    <row r="320" spans="1:14" ht="60" customHeight="1" x14ac:dyDescent="0.25">
      <c r="A320" s="32" t="s">
        <v>4342</v>
      </c>
      <c r="B320" s="32">
        <v>104</v>
      </c>
      <c r="C320" s="32"/>
      <c r="D320" s="32" t="s">
        <v>4147</v>
      </c>
      <c r="E320" s="32" t="s">
        <v>4148</v>
      </c>
      <c r="F320" s="32" t="s">
        <v>3192</v>
      </c>
      <c r="G320" s="34" t="s">
        <v>2926</v>
      </c>
      <c r="H320" s="32" t="s">
        <v>4144</v>
      </c>
      <c r="I320" s="32" t="s">
        <v>4145</v>
      </c>
      <c r="J320" s="39" t="s">
        <v>4146</v>
      </c>
      <c r="K320" s="44" t="s">
        <v>5166</v>
      </c>
      <c r="L320" s="44" t="s">
        <v>4288</v>
      </c>
      <c r="M320" s="44" t="s">
        <v>4386</v>
      </c>
      <c r="N320" s="32" t="s">
        <v>4387</v>
      </c>
    </row>
    <row r="321" spans="1:14" ht="45" customHeight="1" x14ac:dyDescent="0.25">
      <c r="A321" s="32">
        <v>2012</v>
      </c>
      <c r="B321" s="32">
        <v>103</v>
      </c>
      <c r="C321" s="32"/>
      <c r="D321" s="32" t="s">
        <v>4142</v>
      </c>
      <c r="E321" s="32" t="s">
        <v>4143</v>
      </c>
      <c r="F321" s="32" t="s">
        <v>3192</v>
      </c>
      <c r="G321" s="34" t="s">
        <v>2926</v>
      </c>
      <c r="H321" s="32" t="s">
        <v>4144</v>
      </c>
      <c r="I321" s="32" t="s">
        <v>4145</v>
      </c>
      <c r="J321" s="39" t="s">
        <v>4146</v>
      </c>
      <c r="K321" s="44" t="s">
        <v>5166</v>
      </c>
      <c r="L321" s="44" t="s">
        <v>4288</v>
      </c>
      <c r="M321" s="44" t="s">
        <v>4386</v>
      </c>
      <c r="N321" s="32" t="s">
        <v>4387</v>
      </c>
    </row>
    <row r="322" spans="1:14" ht="45" customHeight="1" x14ac:dyDescent="0.25">
      <c r="A322" s="31">
        <v>2012</v>
      </c>
      <c r="D322" s="31" t="s">
        <v>4201</v>
      </c>
      <c r="E322" s="31" t="s">
        <v>4202</v>
      </c>
      <c r="F322" s="31" t="s">
        <v>3211</v>
      </c>
      <c r="G322" s="36" t="s">
        <v>2465</v>
      </c>
      <c r="H322" s="31" t="s">
        <v>4203</v>
      </c>
      <c r="I322" s="31" t="s">
        <v>4204</v>
      </c>
      <c r="J322" s="39" t="s">
        <v>4205</v>
      </c>
      <c r="K322" s="44" t="s">
        <v>5166</v>
      </c>
      <c r="L322" s="44" t="s">
        <v>4288</v>
      </c>
      <c r="M322" s="44"/>
    </row>
    <row r="323" spans="1:14" ht="60" customHeight="1" x14ac:dyDescent="0.25">
      <c r="A323" s="31">
        <v>2009</v>
      </c>
      <c r="B323" s="31">
        <v>79</v>
      </c>
      <c r="D323" s="31" t="s">
        <v>3924</v>
      </c>
      <c r="E323" s="31" t="s">
        <v>3925</v>
      </c>
      <c r="F323" s="31" t="s">
        <v>3211</v>
      </c>
      <c r="G323" s="36" t="s">
        <v>2473</v>
      </c>
      <c r="H323" s="31" t="s">
        <v>3926</v>
      </c>
      <c r="I323" s="31" t="s">
        <v>3927</v>
      </c>
      <c r="J323" s="39" t="s">
        <v>3928</v>
      </c>
      <c r="K323" s="44" t="s">
        <v>5166</v>
      </c>
      <c r="L323" s="44" t="s">
        <v>4288</v>
      </c>
      <c r="M323" s="44"/>
    </row>
    <row r="324" spans="1:14" ht="60" customHeight="1" x14ac:dyDescent="0.25">
      <c r="A324" s="32">
        <v>1986</v>
      </c>
      <c r="B324" s="32">
        <v>10</v>
      </c>
      <c r="C324" s="32"/>
      <c r="D324" s="32" t="s">
        <v>3340</v>
      </c>
      <c r="E324" s="31" t="s">
        <v>3341</v>
      </c>
      <c r="F324" s="31" t="s">
        <v>3192</v>
      </c>
      <c r="G324" s="36" t="s">
        <v>2473</v>
      </c>
      <c r="H324" s="32" t="s">
        <v>3342</v>
      </c>
      <c r="I324" s="32" t="s">
        <v>3343</v>
      </c>
      <c r="J324" s="39" t="s">
        <v>3344</v>
      </c>
      <c r="K324" s="44" t="s">
        <v>5166</v>
      </c>
      <c r="L324" s="44" t="s">
        <v>4288</v>
      </c>
      <c r="M324" s="44"/>
    </row>
    <row r="325" spans="1:14" ht="60" customHeight="1" x14ac:dyDescent="0.25">
      <c r="A325" s="32">
        <v>2011</v>
      </c>
      <c r="B325" s="32"/>
      <c r="C325" s="32"/>
      <c r="D325" s="32" t="s">
        <v>2628</v>
      </c>
      <c r="E325" s="31" t="s">
        <v>3212</v>
      </c>
      <c r="F325" s="32" t="s">
        <v>3192</v>
      </c>
      <c r="G325" s="36" t="s">
        <v>2926</v>
      </c>
      <c r="H325" s="32" t="s">
        <v>4044</v>
      </c>
      <c r="I325" s="32" t="s">
        <v>4045</v>
      </c>
      <c r="J325" s="39" t="s">
        <v>4046</v>
      </c>
      <c r="K325" s="44" t="s">
        <v>5166</v>
      </c>
      <c r="L325" s="44" t="s">
        <v>4288</v>
      </c>
      <c r="M325" s="44"/>
    </row>
    <row r="326" spans="1:14" ht="60" customHeight="1" x14ac:dyDescent="0.25">
      <c r="A326" s="31">
        <v>2006</v>
      </c>
      <c r="D326" s="31" t="s">
        <v>2628</v>
      </c>
      <c r="E326" s="31" t="s">
        <v>3212</v>
      </c>
      <c r="F326" s="31" t="s">
        <v>3192</v>
      </c>
      <c r="G326" s="36" t="s">
        <v>2473</v>
      </c>
      <c r="H326" s="31" t="s">
        <v>3779</v>
      </c>
      <c r="I326" s="31" t="s">
        <v>3780</v>
      </c>
      <c r="J326" s="39" t="s">
        <v>3781</v>
      </c>
      <c r="K326" s="44" t="s">
        <v>5166</v>
      </c>
      <c r="L326" s="44" t="s">
        <v>4288</v>
      </c>
      <c r="M326" s="44"/>
    </row>
    <row r="327" spans="1:14" ht="60" customHeight="1" x14ac:dyDescent="0.25">
      <c r="A327" s="32">
        <v>2006</v>
      </c>
      <c r="B327" s="32"/>
      <c r="C327" s="32"/>
      <c r="D327" s="32" t="s">
        <v>2628</v>
      </c>
      <c r="E327" s="32" t="s">
        <v>3723</v>
      </c>
      <c r="F327" s="32" t="s">
        <v>3192</v>
      </c>
      <c r="G327" s="34" t="s">
        <v>2484</v>
      </c>
      <c r="H327" s="32" t="s">
        <v>3724</v>
      </c>
      <c r="I327" s="32" t="s">
        <v>3725</v>
      </c>
      <c r="J327" s="39" t="s">
        <v>3726</v>
      </c>
      <c r="K327" s="44" t="s">
        <v>5166</v>
      </c>
      <c r="L327" s="44" t="s">
        <v>4288</v>
      </c>
      <c r="M327" s="44"/>
    </row>
    <row r="328" spans="1:14" ht="60" customHeight="1" x14ac:dyDescent="0.25">
      <c r="A328" s="31">
        <v>2006</v>
      </c>
      <c r="B328" s="31">
        <v>56</v>
      </c>
      <c r="D328" s="31" t="s">
        <v>3769</v>
      </c>
      <c r="E328" s="31" t="s">
        <v>3770</v>
      </c>
      <c r="F328" s="31" t="s">
        <v>3765</v>
      </c>
      <c r="G328" s="36" t="s">
        <v>2473</v>
      </c>
      <c r="H328" s="31" t="s">
        <v>3771</v>
      </c>
      <c r="I328" s="31" t="s">
        <v>3772</v>
      </c>
      <c r="J328" s="39" t="s">
        <v>3773</v>
      </c>
      <c r="K328" s="44" t="s">
        <v>5166</v>
      </c>
      <c r="L328" s="44" t="s">
        <v>4288</v>
      </c>
      <c r="M328" s="44"/>
    </row>
    <row r="329" spans="1:14" ht="45" customHeight="1" x14ac:dyDescent="0.25">
      <c r="D329" s="31" t="s">
        <v>4206</v>
      </c>
      <c r="E329" s="31" t="s">
        <v>4207</v>
      </c>
      <c r="F329" s="31" t="s">
        <v>3211</v>
      </c>
      <c r="G329" s="36" t="s">
        <v>2465</v>
      </c>
      <c r="H329" s="31" t="s">
        <v>4203</v>
      </c>
      <c r="I329" s="31" t="s">
        <v>4204</v>
      </c>
      <c r="J329" s="39" t="s">
        <v>4205</v>
      </c>
      <c r="K329" s="44" t="s">
        <v>5166</v>
      </c>
      <c r="L329" s="44" t="s">
        <v>4288</v>
      </c>
      <c r="M329" s="44"/>
    </row>
    <row r="330" spans="1:14" ht="45" customHeight="1" x14ac:dyDescent="0.25">
      <c r="B330" s="31">
        <v>3</v>
      </c>
      <c r="D330" s="31" t="s">
        <v>3249</v>
      </c>
      <c r="E330" s="31" t="s">
        <v>3250</v>
      </c>
      <c r="F330" s="31" t="s">
        <v>3192</v>
      </c>
      <c r="G330" s="36" t="s">
        <v>2473</v>
      </c>
      <c r="H330" s="31" t="s">
        <v>3246</v>
      </c>
      <c r="I330" s="31" t="s">
        <v>3247</v>
      </c>
      <c r="J330" s="39" t="s">
        <v>3248</v>
      </c>
      <c r="K330" s="44" t="s">
        <v>5166</v>
      </c>
      <c r="L330" s="44" t="s">
        <v>4288</v>
      </c>
      <c r="M330" s="44"/>
    </row>
    <row r="331" spans="1:14" ht="60" customHeight="1" x14ac:dyDescent="0.25">
      <c r="A331" s="31">
        <v>1981</v>
      </c>
      <c r="B331" s="31">
        <v>4</v>
      </c>
      <c r="D331" s="31" t="s">
        <v>3276</v>
      </c>
      <c r="E331" s="31" t="s">
        <v>3277</v>
      </c>
      <c r="F331" s="31" t="s">
        <v>3192</v>
      </c>
      <c r="G331" s="36" t="s">
        <v>2473</v>
      </c>
      <c r="H331" s="31" t="s">
        <v>3278</v>
      </c>
      <c r="I331" s="31" t="s">
        <v>3279</v>
      </c>
      <c r="J331" s="39" t="s">
        <v>3280</v>
      </c>
      <c r="K331" s="44" t="s">
        <v>5166</v>
      </c>
      <c r="L331" s="44" t="s">
        <v>4288</v>
      </c>
      <c r="M331" s="44"/>
    </row>
    <row r="332" spans="1:14" ht="60" customHeight="1" x14ac:dyDescent="0.25">
      <c r="A332" s="32">
        <v>2011</v>
      </c>
      <c r="B332" s="32"/>
      <c r="C332" s="32"/>
      <c r="D332" s="32" t="s">
        <v>2538</v>
      </c>
      <c r="E332" s="32" t="s">
        <v>4027</v>
      </c>
      <c r="F332" s="32" t="s">
        <v>3192</v>
      </c>
      <c r="G332" s="36" t="s">
        <v>2465</v>
      </c>
      <c r="H332" s="32" t="s">
        <v>4028</v>
      </c>
      <c r="I332" s="32" t="s">
        <v>4029</v>
      </c>
      <c r="J332" s="39" t="s">
        <v>4030</v>
      </c>
      <c r="K332" s="53" t="s">
        <v>5166</v>
      </c>
      <c r="L332" s="44" t="s">
        <v>4288</v>
      </c>
      <c r="M332" s="44"/>
    </row>
    <row r="333" spans="1:14" ht="60" customHeight="1" x14ac:dyDescent="0.25">
      <c r="A333" s="32"/>
      <c r="B333" s="32"/>
      <c r="C333" s="32"/>
      <c r="D333" s="32" t="s">
        <v>3426</v>
      </c>
      <c r="E333" s="32" t="s">
        <v>3426</v>
      </c>
      <c r="F333" s="32" t="s">
        <v>3211</v>
      </c>
      <c r="G333" s="34" t="s">
        <v>2484</v>
      </c>
      <c r="H333" s="32" t="s">
        <v>3414</v>
      </c>
      <c r="I333" s="74" t="s">
        <v>3415</v>
      </c>
      <c r="J333" s="39" t="s">
        <v>3416</v>
      </c>
      <c r="K333" s="44" t="s">
        <v>5166</v>
      </c>
      <c r="L333" s="44" t="s">
        <v>4304</v>
      </c>
      <c r="M333" s="44"/>
      <c r="N333" s="45" t="s">
        <v>4303</v>
      </c>
    </row>
    <row r="334" spans="1:14" ht="60" customHeight="1" x14ac:dyDescent="0.25">
      <c r="A334" s="32"/>
      <c r="B334" s="32"/>
      <c r="C334" s="32"/>
      <c r="D334" s="32" t="s">
        <v>3419</v>
      </c>
      <c r="E334" s="32" t="s">
        <v>3419</v>
      </c>
      <c r="F334" s="32" t="s">
        <v>3211</v>
      </c>
      <c r="G334" s="34" t="s">
        <v>2484</v>
      </c>
      <c r="H334" s="32" t="s">
        <v>3414</v>
      </c>
      <c r="I334" s="32" t="s">
        <v>3415</v>
      </c>
      <c r="J334" s="39" t="s">
        <v>3416</v>
      </c>
      <c r="K334" s="44" t="s">
        <v>5166</v>
      </c>
      <c r="L334" s="44" t="s">
        <v>4304</v>
      </c>
      <c r="M334" s="44"/>
      <c r="N334" s="45" t="s">
        <v>4303</v>
      </c>
    </row>
    <row r="335" spans="1:14" ht="60" customHeight="1" x14ac:dyDescent="0.25">
      <c r="A335" s="32"/>
      <c r="B335" s="32">
        <v>19</v>
      </c>
      <c r="C335" s="32"/>
      <c r="D335" s="32" t="s">
        <v>3419</v>
      </c>
      <c r="E335" s="32" t="s">
        <v>3419</v>
      </c>
      <c r="F335" s="32" t="s">
        <v>3211</v>
      </c>
      <c r="G335" s="34" t="s">
        <v>2854</v>
      </c>
      <c r="H335" s="32" t="s">
        <v>3429</v>
      </c>
      <c r="I335" s="32" t="s">
        <v>3430</v>
      </c>
      <c r="J335" s="39" t="s">
        <v>3431</v>
      </c>
      <c r="K335" s="44" t="s">
        <v>5166</v>
      </c>
      <c r="L335" s="44" t="s">
        <v>4304</v>
      </c>
      <c r="M335" s="44"/>
      <c r="N335" s="45" t="s">
        <v>4303</v>
      </c>
    </row>
    <row r="336" spans="1:14" ht="60" customHeight="1" x14ac:dyDescent="0.25">
      <c r="A336" s="32"/>
      <c r="B336" s="32"/>
      <c r="C336" s="32"/>
      <c r="D336" s="32" t="s">
        <v>3422</v>
      </c>
      <c r="E336" s="32" t="s">
        <v>3423</v>
      </c>
      <c r="F336" s="32" t="s">
        <v>3211</v>
      </c>
      <c r="G336" s="34" t="s">
        <v>2484</v>
      </c>
      <c r="H336" s="32" t="s">
        <v>3414</v>
      </c>
      <c r="I336" s="32" t="s">
        <v>3415</v>
      </c>
      <c r="J336" s="39" t="s">
        <v>3416</v>
      </c>
      <c r="K336" s="44" t="s">
        <v>5166</v>
      </c>
      <c r="L336" s="44" t="s">
        <v>4304</v>
      </c>
      <c r="M336" s="44"/>
      <c r="N336" s="45" t="s">
        <v>4303</v>
      </c>
    </row>
    <row r="337" spans="1:14" ht="45" customHeight="1" x14ac:dyDescent="0.25">
      <c r="A337" s="32"/>
      <c r="B337" s="32"/>
      <c r="C337" s="32"/>
      <c r="D337" s="32" t="s">
        <v>3422</v>
      </c>
      <c r="E337" s="32" t="s">
        <v>3423</v>
      </c>
      <c r="F337" s="32" t="s">
        <v>3211</v>
      </c>
      <c r="G337" s="34" t="s">
        <v>2854</v>
      </c>
      <c r="H337" s="32" t="s">
        <v>3429</v>
      </c>
      <c r="I337" s="32" t="s">
        <v>3430</v>
      </c>
      <c r="J337" s="39" t="s">
        <v>3431</v>
      </c>
      <c r="K337" s="44" t="s">
        <v>5166</v>
      </c>
      <c r="L337" s="44" t="s">
        <v>4304</v>
      </c>
      <c r="M337" s="44"/>
      <c r="N337" s="45" t="s">
        <v>4303</v>
      </c>
    </row>
    <row r="338" spans="1:14" ht="45" customHeight="1" x14ac:dyDescent="0.25">
      <c r="A338" s="32"/>
      <c r="B338" s="32"/>
      <c r="C338" s="32"/>
      <c r="D338" s="32" t="s">
        <v>3424</v>
      </c>
      <c r="E338" s="32" t="s">
        <v>3425</v>
      </c>
      <c r="F338" s="32" t="s">
        <v>3192</v>
      </c>
      <c r="G338" s="34" t="s">
        <v>2484</v>
      </c>
      <c r="H338" s="32" t="s">
        <v>3414</v>
      </c>
      <c r="I338" s="32" t="s">
        <v>3415</v>
      </c>
      <c r="J338" s="39" t="s">
        <v>3416</v>
      </c>
      <c r="K338" s="44" t="s">
        <v>5166</v>
      </c>
      <c r="L338" s="44" t="s">
        <v>4304</v>
      </c>
      <c r="M338" s="44"/>
      <c r="N338" s="45" t="s">
        <v>4303</v>
      </c>
    </row>
    <row r="339" spans="1:14" ht="45" customHeight="1" x14ac:dyDescent="0.25">
      <c r="A339" s="32"/>
      <c r="B339" s="32"/>
      <c r="C339" s="32"/>
      <c r="D339" s="32" t="s">
        <v>3417</v>
      </c>
      <c r="E339" s="32" t="s">
        <v>3418</v>
      </c>
      <c r="F339" s="32" t="s">
        <v>3192</v>
      </c>
      <c r="G339" s="34" t="s">
        <v>2484</v>
      </c>
      <c r="H339" s="32" t="s">
        <v>3414</v>
      </c>
      <c r="I339" s="32" t="s">
        <v>3415</v>
      </c>
      <c r="J339" s="39" t="s">
        <v>3416</v>
      </c>
      <c r="K339" s="44" t="s">
        <v>5166</v>
      </c>
      <c r="L339" s="44" t="s">
        <v>4304</v>
      </c>
      <c r="M339" s="44"/>
      <c r="N339" s="45" t="s">
        <v>4303</v>
      </c>
    </row>
    <row r="340" spans="1:14" ht="45" customHeight="1" x14ac:dyDescent="0.25">
      <c r="A340" s="32"/>
      <c r="B340" s="32">
        <v>18</v>
      </c>
      <c r="C340" s="32"/>
      <c r="D340" s="32" t="s">
        <v>3417</v>
      </c>
      <c r="E340" s="32" t="s">
        <v>3418</v>
      </c>
      <c r="F340" s="32" t="s">
        <v>3192</v>
      </c>
      <c r="G340" s="34" t="s">
        <v>2854</v>
      </c>
      <c r="H340" s="32" t="s">
        <v>3429</v>
      </c>
      <c r="I340" s="32" t="s">
        <v>3430</v>
      </c>
      <c r="J340" s="39" t="s">
        <v>3431</v>
      </c>
      <c r="K340" s="44" t="s">
        <v>5166</v>
      </c>
      <c r="L340" s="44" t="s">
        <v>4304</v>
      </c>
      <c r="M340" s="44"/>
      <c r="N340" s="45" t="s">
        <v>4303</v>
      </c>
    </row>
    <row r="341" spans="1:14" ht="60" customHeight="1" x14ac:dyDescent="0.25">
      <c r="A341" s="31">
        <v>1999</v>
      </c>
      <c r="B341" s="31">
        <v>28</v>
      </c>
      <c r="D341" s="31" t="s">
        <v>3544</v>
      </c>
      <c r="E341" s="31" t="s">
        <v>3545</v>
      </c>
      <c r="F341" s="31" t="s">
        <v>3192</v>
      </c>
      <c r="G341" s="36" t="s">
        <v>2473</v>
      </c>
      <c r="H341" s="31" t="s">
        <v>3546</v>
      </c>
      <c r="I341" s="31" t="s">
        <v>3547</v>
      </c>
      <c r="J341" s="39" t="s">
        <v>3548</v>
      </c>
      <c r="K341" s="44" t="s">
        <v>5166</v>
      </c>
      <c r="L341" s="44" t="s">
        <v>4304</v>
      </c>
      <c r="M341" s="44"/>
      <c r="N341" s="45" t="s">
        <v>4303</v>
      </c>
    </row>
    <row r="342" spans="1:14" ht="60" customHeight="1" x14ac:dyDescent="0.25">
      <c r="A342" s="32"/>
      <c r="B342" s="32"/>
      <c r="C342" s="32"/>
      <c r="D342" s="32" t="s">
        <v>3427</v>
      </c>
      <c r="E342" s="32" t="s">
        <v>3428</v>
      </c>
      <c r="F342" s="32" t="s">
        <v>3211</v>
      </c>
      <c r="G342" s="34" t="s">
        <v>2484</v>
      </c>
      <c r="H342" s="32" t="s">
        <v>3414</v>
      </c>
      <c r="I342" s="32" t="s">
        <v>3415</v>
      </c>
      <c r="J342" s="39" t="s">
        <v>3416</v>
      </c>
      <c r="K342" s="44" t="s">
        <v>5166</v>
      </c>
      <c r="L342" s="44" t="s">
        <v>4304</v>
      </c>
      <c r="M342" s="44"/>
      <c r="N342" s="45" t="s">
        <v>4303</v>
      </c>
    </row>
    <row r="343" spans="1:14" ht="60" customHeight="1" x14ac:dyDescent="0.25">
      <c r="A343" s="32"/>
      <c r="B343" s="32"/>
      <c r="C343" s="32"/>
      <c r="D343" s="32" t="s">
        <v>3420</v>
      </c>
      <c r="E343" s="32" t="s">
        <v>3421</v>
      </c>
      <c r="F343" s="32" t="s">
        <v>3192</v>
      </c>
      <c r="G343" s="34" t="s">
        <v>2484</v>
      </c>
      <c r="H343" s="32" t="s">
        <v>3414</v>
      </c>
      <c r="I343" s="32" t="s">
        <v>3415</v>
      </c>
      <c r="J343" s="39" t="s">
        <v>3416</v>
      </c>
      <c r="K343" s="44" t="s">
        <v>5166</v>
      </c>
      <c r="L343" s="44" t="s">
        <v>4304</v>
      </c>
      <c r="M343" s="44"/>
      <c r="N343" s="45" t="s">
        <v>4303</v>
      </c>
    </row>
    <row r="344" spans="1:14" ht="45" customHeight="1" x14ac:dyDescent="0.25">
      <c r="A344" s="32">
        <v>1993</v>
      </c>
      <c r="B344" s="32"/>
      <c r="C344" s="32"/>
      <c r="D344" s="32" t="s">
        <v>3412</v>
      </c>
      <c r="E344" s="32" t="s">
        <v>3413</v>
      </c>
      <c r="F344" s="32" t="s">
        <v>3192</v>
      </c>
      <c r="G344" s="34" t="s">
        <v>2484</v>
      </c>
      <c r="H344" s="32" t="s">
        <v>3414</v>
      </c>
      <c r="I344" s="32" t="s">
        <v>3415</v>
      </c>
      <c r="J344" s="39" t="s">
        <v>3416</v>
      </c>
      <c r="K344" s="44" t="s">
        <v>5166</v>
      </c>
      <c r="L344" s="44" t="s">
        <v>4304</v>
      </c>
      <c r="M344" s="44"/>
      <c r="N344" s="45" t="s">
        <v>4303</v>
      </c>
    </row>
    <row r="345" spans="1:14" ht="45" customHeight="1" x14ac:dyDescent="0.25">
      <c r="A345" s="32">
        <v>1994</v>
      </c>
      <c r="B345" s="32">
        <v>17</v>
      </c>
      <c r="C345" s="32"/>
      <c r="D345" s="32" t="s">
        <v>3412</v>
      </c>
      <c r="E345" s="32" t="s">
        <v>3413</v>
      </c>
      <c r="F345" s="32" t="s">
        <v>3192</v>
      </c>
      <c r="G345" s="34" t="s">
        <v>2854</v>
      </c>
      <c r="H345" s="32" t="s">
        <v>3429</v>
      </c>
      <c r="I345" s="32" t="s">
        <v>3430</v>
      </c>
      <c r="J345" s="39" t="s">
        <v>3431</v>
      </c>
      <c r="K345" s="44" t="s">
        <v>5166</v>
      </c>
      <c r="L345" s="44" t="s">
        <v>4304</v>
      </c>
      <c r="M345" s="44"/>
      <c r="N345" s="45" t="s">
        <v>4303</v>
      </c>
    </row>
    <row r="346" spans="1:14" ht="45" customHeight="1" x14ac:dyDescent="0.25">
      <c r="A346" s="32"/>
      <c r="B346" s="32"/>
      <c r="C346" s="32"/>
      <c r="D346" s="32" t="s">
        <v>1749</v>
      </c>
      <c r="E346" s="32" t="s">
        <v>3465</v>
      </c>
      <c r="F346" s="32" t="s">
        <v>3192</v>
      </c>
      <c r="G346" s="34" t="s">
        <v>2579</v>
      </c>
      <c r="H346" s="32" t="s">
        <v>3460</v>
      </c>
      <c r="I346" s="32" t="s">
        <v>3461</v>
      </c>
      <c r="J346" s="39" t="s">
        <v>3462</v>
      </c>
      <c r="K346" s="44" t="s">
        <v>5166</v>
      </c>
      <c r="L346" s="44" t="s">
        <v>4272</v>
      </c>
      <c r="M346" s="44"/>
    </row>
    <row r="347" spans="1:14" ht="60" customHeight="1" x14ac:dyDescent="0.25">
      <c r="A347" s="31">
        <v>2000</v>
      </c>
      <c r="B347" s="31">
        <v>29</v>
      </c>
      <c r="D347" s="31" t="s">
        <v>3553</v>
      </c>
      <c r="E347" s="31" t="s">
        <v>3554</v>
      </c>
      <c r="F347" s="31" t="s">
        <v>3192</v>
      </c>
      <c r="G347" s="36" t="s">
        <v>2473</v>
      </c>
      <c r="H347" s="31" t="s">
        <v>3555</v>
      </c>
      <c r="I347" s="31" t="s">
        <v>3556</v>
      </c>
      <c r="J347" s="39" t="s">
        <v>3557</v>
      </c>
      <c r="K347" s="44" t="s">
        <v>5166</v>
      </c>
      <c r="L347" s="44" t="s">
        <v>4272</v>
      </c>
      <c r="M347" s="44"/>
      <c r="N347" s="45" t="s">
        <v>4306</v>
      </c>
    </row>
    <row r="348" spans="1:14" ht="60" customHeight="1" x14ac:dyDescent="0.25">
      <c r="A348" s="31">
        <v>2005</v>
      </c>
      <c r="B348" s="31">
        <v>46</v>
      </c>
      <c r="D348" s="31" t="s">
        <v>3695</v>
      </c>
      <c r="E348" s="31" t="s">
        <v>3696</v>
      </c>
      <c r="F348" s="36" t="s">
        <v>3192</v>
      </c>
      <c r="G348" s="36" t="s">
        <v>2473</v>
      </c>
      <c r="H348" s="31" t="s">
        <v>3697</v>
      </c>
      <c r="I348" s="32" t="s">
        <v>3698</v>
      </c>
      <c r="J348" s="39" t="s">
        <v>3699</v>
      </c>
      <c r="K348" s="44" t="s">
        <v>5166</v>
      </c>
      <c r="L348" s="44" t="s">
        <v>4272</v>
      </c>
      <c r="M348" s="44"/>
    </row>
    <row r="349" spans="1:14" ht="60" customHeight="1" x14ac:dyDescent="0.25">
      <c r="A349" s="32"/>
      <c r="B349" s="32"/>
      <c r="C349" s="32"/>
      <c r="D349" s="32" t="s">
        <v>3463</v>
      </c>
      <c r="E349" s="32" t="s">
        <v>3464</v>
      </c>
      <c r="F349" s="32" t="s">
        <v>3211</v>
      </c>
      <c r="G349" s="34" t="s">
        <v>2579</v>
      </c>
      <c r="H349" s="32" t="s">
        <v>3460</v>
      </c>
      <c r="I349" s="32" t="s">
        <v>3461</v>
      </c>
      <c r="J349" s="39" t="s">
        <v>3462</v>
      </c>
      <c r="K349" s="44" t="s">
        <v>5166</v>
      </c>
      <c r="L349" s="44" t="s">
        <v>4272</v>
      </c>
      <c r="M349" s="44"/>
    </row>
    <row r="350" spans="1:14" ht="60" customHeight="1" x14ac:dyDescent="0.25">
      <c r="A350" s="32">
        <v>1996</v>
      </c>
      <c r="B350" s="32"/>
      <c r="C350" s="32"/>
      <c r="D350" s="32" t="s">
        <v>2628</v>
      </c>
      <c r="E350" s="32" t="s">
        <v>3212</v>
      </c>
      <c r="F350" s="32" t="s">
        <v>3192</v>
      </c>
      <c r="G350" s="34" t="s">
        <v>2579</v>
      </c>
      <c r="H350" s="32" t="s">
        <v>3460</v>
      </c>
      <c r="I350" s="32" t="s">
        <v>3461</v>
      </c>
      <c r="J350" s="39" t="s">
        <v>3462</v>
      </c>
      <c r="K350" s="44" t="s">
        <v>5166</v>
      </c>
      <c r="L350" s="44" t="s">
        <v>4272</v>
      </c>
      <c r="M350" s="44"/>
    </row>
    <row r="351" spans="1:14" ht="60" customHeight="1" x14ac:dyDescent="0.25">
      <c r="A351" s="32"/>
      <c r="B351" s="32"/>
      <c r="C351" s="32"/>
      <c r="D351" s="32" t="s">
        <v>3319</v>
      </c>
      <c r="E351" s="32" t="s">
        <v>3468</v>
      </c>
      <c r="F351" s="32" t="s">
        <v>3192</v>
      </c>
      <c r="G351" s="34" t="s">
        <v>2579</v>
      </c>
      <c r="H351" s="32" t="s">
        <v>3460</v>
      </c>
      <c r="I351" s="32" t="s">
        <v>3461</v>
      </c>
      <c r="J351" s="39" t="s">
        <v>3462</v>
      </c>
      <c r="K351" s="44" t="s">
        <v>5166</v>
      </c>
      <c r="L351" s="44" t="s">
        <v>4272</v>
      </c>
      <c r="M351" s="44"/>
    </row>
    <row r="352" spans="1:14" ht="60" customHeight="1" x14ac:dyDescent="0.25">
      <c r="A352" s="32"/>
      <c r="B352" s="32"/>
      <c r="C352" s="32"/>
      <c r="D352" s="32" t="s">
        <v>3516</v>
      </c>
      <c r="E352" s="31" t="s">
        <v>3517</v>
      </c>
      <c r="F352" s="32" t="s">
        <v>3192</v>
      </c>
      <c r="G352" s="34" t="s">
        <v>2484</v>
      </c>
      <c r="H352" s="32" t="s">
        <v>3507</v>
      </c>
      <c r="I352" s="32" t="s">
        <v>3508</v>
      </c>
      <c r="J352" s="39" t="s">
        <v>3509</v>
      </c>
      <c r="K352" s="53" t="s">
        <v>5166</v>
      </c>
      <c r="L352" s="44" t="s">
        <v>4272</v>
      </c>
      <c r="M352" s="44"/>
    </row>
    <row r="353" spans="1:14" ht="60" customHeight="1" x14ac:dyDescent="0.25">
      <c r="A353" s="32"/>
      <c r="B353" s="32"/>
      <c r="C353" s="32"/>
      <c r="D353" s="32" t="s">
        <v>3510</v>
      </c>
      <c r="E353" s="31" t="s">
        <v>3511</v>
      </c>
      <c r="F353" s="32" t="s">
        <v>3192</v>
      </c>
      <c r="G353" s="34" t="s">
        <v>2484</v>
      </c>
      <c r="H353" s="32" t="s">
        <v>3507</v>
      </c>
      <c r="I353" s="32" t="s">
        <v>3508</v>
      </c>
      <c r="J353" s="39" t="s">
        <v>3509</v>
      </c>
      <c r="K353" s="53" t="s">
        <v>5166</v>
      </c>
      <c r="L353" s="44" t="s">
        <v>4272</v>
      </c>
      <c r="M353" s="44"/>
    </row>
    <row r="354" spans="1:14" ht="45" customHeight="1" x14ac:dyDescent="0.25">
      <c r="A354" s="32">
        <v>1997</v>
      </c>
      <c r="B354" s="32"/>
      <c r="C354" s="32"/>
      <c r="D354" s="32" t="s">
        <v>3505</v>
      </c>
      <c r="E354" s="31" t="s">
        <v>3506</v>
      </c>
      <c r="F354" s="32" t="s">
        <v>3192</v>
      </c>
      <c r="G354" s="34" t="s">
        <v>2484</v>
      </c>
      <c r="H354" s="32" t="s">
        <v>3507</v>
      </c>
      <c r="I354" s="32" t="s">
        <v>3508</v>
      </c>
      <c r="J354" s="39" t="s">
        <v>3509</v>
      </c>
      <c r="K354" s="53" t="s">
        <v>5166</v>
      </c>
      <c r="L354" s="44" t="s">
        <v>4272</v>
      </c>
      <c r="M354" s="44"/>
    </row>
    <row r="355" spans="1:14" ht="45" customHeight="1" x14ac:dyDescent="0.25">
      <c r="A355" s="32">
        <v>2001</v>
      </c>
      <c r="B355" s="32"/>
      <c r="C355" s="32"/>
      <c r="D355" s="32" t="s">
        <v>3578</v>
      </c>
      <c r="E355" s="32" t="s">
        <v>3579</v>
      </c>
      <c r="F355" s="32" t="s">
        <v>3192</v>
      </c>
      <c r="G355" s="34" t="s">
        <v>2484</v>
      </c>
      <c r="H355" s="32" t="s">
        <v>3580</v>
      </c>
      <c r="I355" s="32" t="s">
        <v>3581</v>
      </c>
      <c r="J355" s="39" t="s">
        <v>3582</v>
      </c>
      <c r="K355" s="53" t="s">
        <v>5166</v>
      </c>
      <c r="L355" s="44" t="s">
        <v>4272</v>
      </c>
      <c r="M355" s="44"/>
    </row>
    <row r="356" spans="1:14" ht="60" customHeight="1" x14ac:dyDescent="0.25">
      <c r="A356" s="32"/>
      <c r="B356" s="32"/>
      <c r="C356" s="32"/>
      <c r="D356" s="32" t="s">
        <v>3514</v>
      </c>
      <c r="E356" s="31" t="s">
        <v>3515</v>
      </c>
      <c r="F356" s="32" t="s">
        <v>3192</v>
      </c>
      <c r="G356" s="34" t="s">
        <v>2484</v>
      </c>
      <c r="H356" s="32" t="s">
        <v>3507</v>
      </c>
      <c r="I356" s="32" t="s">
        <v>3508</v>
      </c>
      <c r="J356" s="39" t="s">
        <v>3509</v>
      </c>
      <c r="K356" s="53" t="s">
        <v>5166</v>
      </c>
      <c r="L356" s="44" t="s">
        <v>4272</v>
      </c>
      <c r="M356" s="44"/>
    </row>
    <row r="357" spans="1:14" ht="60" customHeight="1" x14ac:dyDescent="0.25">
      <c r="A357" s="32"/>
      <c r="B357" s="32"/>
      <c r="C357" s="32"/>
      <c r="D357" s="32" t="s">
        <v>3512</v>
      </c>
      <c r="E357" s="31" t="s">
        <v>3513</v>
      </c>
      <c r="F357" s="32" t="s">
        <v>3192</v>
      </c>
      <c r="G357" s="34" t="s">
        <v>2484</v>
      </c>
      <c r="H357" s="32" t="s">
        <v>3507</v>
      </c>
      <c r="I357" s="32" t="s">
        <v>3508</v>
      </c>
      <c r="J357" s="39" t="s">
        <v>3509</v>
      </c>
      <c r="K357" s="53" t="s">
        <v>5166</v>
      </c>
      <c r="L357" s="44" t="s">
        <v>4272</v>
      </c>
      <c r="M357" s="44"/>
    </row>
    <row r="358" spans="1:14" ht="60" customHeight="1" x14ac:dyDescent="0.25">
      <c r="A358" s="32"/>
      <c r="B358" s="32">
        <v>13</v>
      </c>
      <c r="C358" s="32"/>
      <c r="D358" s="32" t="s">
        <v>3376</v>
      </c>
      <c r="E358" s="32" t="s">
        <v>3377</v>
      </c>
      <c r="F358" s="32" t="s">
        <v>3192</v>
      </c>
      <c r="G358" s="34" t="s">
        <v>2579</v>
      </c>
      <c r="H358" s="32" t="s">
        <v>3370</v>
      </c>
      <c r="I358" s="32" t="s">
        <v>3371</v>
      </c>
      <c r="J358" s="39" t="s">
        <v>3372</v>
      </c>
      <c r="K358" s="44" t="s">
        <v>5166</v>
      </c>
      <c r="L358" s="44" t="s">
        <v>3188</v>
      </c>
      <c r="M358" s="44"/>
      <c r="N358" s="32" t="s">
        <v>4275</v>
      </c>
    </row>
    <row r="359" spans="1:14" ht="60" customHeight="1" x14ac:dyDescent="0.25">
      <c r="A359" s="32"/>
      <c r="B359" s="32"/>
      <c r="C359" s="32"/>
      <c r="D359" s="32" t="s">
        <v>3358</v>
      </c>
      <c r="E359" s="32" t="s">
        <v>3373</v>
      </c>
      <c r="F359" s="32" t="s">
        <v>3211</v>
      </c>
      <c r="G359" s="34" t="s">
        <v>2579</v>
      </c>
      <c r="H359" s="32" t="s">
        <v>3370</v>
      </c>
      <c r="I359" s="32" t="s">
        <v>3371</v>
      </c>
      <c r="J359" s="39" t="s">
        <v>3372</v>
      </c>
      <c r="K359" s="44" t="s">
        <v>5166</v>
      </c>
      <c r="L359" s="53" t="s">
        <v>4290</v>
      </c>
      <c r="M359" s="44"/>
      <c r="N359" s="32" t="s">
        <v>4275</v>
      </c>
    </row>
    <row r="360" spans="1:14" ht="60" customHeight="1" x14ac:dyDescent="0.25">
      <c r="A360" s="32"/>
      <c r="B360" s="32"/>
      <c r="C360" s="32"/>
      <c r="D360" s="32" t="s">
        <v>3374</v>
      </c>
      <c r="E360" s="32" t="s">
        <v>3375</v>
      </c>
      <c r="F360" s="32" t="s">
        <v>3192</v>
      </c>
      <c r="G360" s="34" t="s">
        <v>2579</v>
      </c>
      <c r="H360" s="32" t="s">
        <v>3370</v>
      </c>
      <c r="I360" s="32" t="s">
        <v>3371</v>
      </c>
      <c r="J360" s="39" t="s">
        <v>3372</v>
      </c>
      <c r="K360" s="44" t="s">
        <v>5166</v>
      </c>
      <c r="L360" s="53" t="s">
        <v>4290</v>
      </c>
      <c r="M360" s="44"/>
      <c r="N360" s="32" t="s">
        <v>4275</v>
      </c>
    </row>
    <row r="361" spans="1:14" ht="45" x14ac:dyDescent="0.25">
      <c r="A361" s="32"/>
      <c r="B361" s="32">
        <v>14</v>
      </c>
      <c r="C361" s="32"/>
      <c r="D361" s="32" t="s">
        <v>3380</v>
      </c>
      <c r="E361" s="32" t="s">
        <v>3381</v>
      </c>
      <c r="F361" s="32" t="s">
        <v>3192</v>
      </c>
      <c r="G361" s="34" t="s">
        <v>2579</v>
      </c>
      <c r="H361" s="32" t="s">
        <v>3370</v>
      </c>
      <c r="I361" s="32" t="s">
        <v>3371</v>
      </c>
      <c r="J361" s="39" t="s">
        <v>3372</v>
      </c>
      <c r="K361" s="44" t="s">
        <v>5166</v>
      </c>
      <c r="L361" s="53" t="s">
        <v>4290</v>
      </c>
      <c r="M361" s="44"/>
      <c r="N361" s="32" t="s">
        <v>4275</v>
      </c>
    </row>
    <row r="362" spans="1:14" ht="60" customHeight="1" x14ac:dyDescent="0.25">
      <c r="A362" s="32"/>
      <c r="B362" s="32"/>
      <c r="C362" s="32"/>
      <c r="D362" s="32" t="s">
        <v>3378</v>
      </c>
      <c r="E362" s="32" t="s">
        <v>3379</v>
      </c>
      <c r="F362" s="32" t="s">
        <v>3211</v>
      </c>
      <c r="G362" s="34" t="s">
        <v>2579</v>
      </c>
      <c r="H362" s="32" t="s">
        <v>3370</v>
      </c>
      <c r="I362" s="32" t="s">
        <v>3371</v>
      </c>
      <c r="J362" s="39" t="s">
        <v>3372</v>
      </c>
      <c r="K362" s="44" t="s">
        <v>5166</v>
      </c>
      <c r="L362" s="53" t="s">
        <v>4290</v>
      </c>
      <c r="M362" s="44"/>
      <c r="N362" s="32" t="s">
        <v>4275</v>
      </c>
    </row>
    <row r="363" spans="1:14" ht="60" customHeight="1" x14ac:dyDescent="0.25">
      <c r="A363" s="32">
        <v>2008</v>
      </c>
      <c r="B363" s="32">
        <v>75</v>
      </c>
      <c r="C363" s="32"/>
      <c r="D363" s="32" t="s">
        <v>3792</v>
      </c>
      <c r="E363" s="31" t="s">
        <v>3877</v>
      </c>
      <c r="F363" s="31" t="s">
        <v>3329</v>
      </c>
      <c r="G363" s="34" t="s">
        <v>2465</v>
      </c>
      <c r="H363" s="32" t="s">
        <v>3878</v>
      </c>
      <c r="I363" s="32" t="s">
        <v>3879</v>
      </c>
      <c r="J363" s="39" t="s">
        <v>3880</v>
      </c>
      <c r="K363" s="53" t="s">
        <v>5166</v>
      </c>
      <c r="L363" s="44" t="s">
        <v>3188</v>
      </c>
      <c r="M363" s="44"/>
      <c r="N363" s="45" t="s">
        <v>4308</v>
      </c>
    </row>
    <row r="364" spans="1:14" ht="60" customHeight="1" x14ac:dyDescent="0.25">
      <c r="A364" s="32">
        <v>2012</v>
      </c>
      <c r="B364" s="32"/>
      <c r="C364" s="32">
        <v>164</v>
      </c>
      <c r="D364" s="32" t="s">
        <v>2968</v>
      </c>
      <c r="E364" s="32" t="s">
        <v>2969</v>
      </c>
      <c r="F364" s="32" t="s">
        <v>3203</v>
      </c>
      <c r="G364" s="34" t="s">
        <v>2926</v>
      </c>
      <c r="H364" s="32" t="s">
        <v>2970</v>
      </c>
      <c r="I364" s="32" t="s">
        <v>4158</v>
      </c>
      <c r="J364" s="39" t="s">
        <v>4159</v>
      </c>
      <c r="K364" s="44" t="s">
        <v>5166</v>
      </c>
      <c r="L364" s="44" t="s">
        <v>4290</v>
      </c>
      <c r="M364" s="44" t="s">
        <v>89</v>
      </c>
      <c r="N364" s="32" t="s">
        <v>4385</v>
      </c>
    </row>
    <row r="365" spans="1:14" ht="60" customHeight="1" x14ac:dyDescent="0.25">
      <c r="A365" s="31">
        <v>2012</v>
      </c>
      <c r="C365" s="31">
        <v>175</v>
      </c>
      <c r="D365" s="32" t="s">
        <v>2977</v>
      </c>
      <c r="E365" s="32" t="s">
        <v>2978</v>
      </c>
      <c r="F365" s="32" t="s">
        <v>3203</v>
      </c>
      <c r="G365" s="34" t="s">
        <v>2926</v>
      </c>
      <c r="H365" s="32" t="s">
        <v>2979</v>
      </c>
      <c r="I365" s="32" t="s">
        <v>4194</v>
      </c>
      <c r="J365" s="39" t="s">
        <v>4195</v>
      </c>
      <c r="K365" s="44" t="s">
        <v>5166</v>
      </c>
      <c r="L365" s="44" t="s">
        <v>4290</v>
      </c>
      <c r="M365" s="44" t="s">
        <v>233</v>
      </c>
    </row>
    <row r="366" spans="1:14" ht="60" customHeight="1" x14ac:dyDescent="0.25">
      <c r="A366" s="31">
        <v>2012</v>
      </c>
      <c r="C366" s="31">
        <v>189</v>
      </c>
      <c r="D366" s="31" t="s">
        <v>2984</v>
      </c>
      <c r="E366" s="31" t="s">
        <v>2985</v>
      </c>
      <c r="F366" s="31" t="s">
        <v>3203</v>
      </c>
      <c r="G366" s="36" t="s">
        <v>2926</v>
      </c>
      <c r="H366" s="31" t="s">
        <v>2986</v>
      </c>
      <c r="I366" s="31" t="s">
        <v>4235</v>
      </c>
      <c r="J366" s="39" t="s">
        <v>4236</v>
      </c>
      <c r="K366" s="44" t="s">
        <v>5166</v>
      </c>
      <c r="L366" s="44" t="s">
        <v>4290</v>
      </c>
      <c r="M366" s="44" t="s">
        <v>57</v>
      </c>
      <c r="N366" s="32" t="s">
        <v>4381</v>
      </c>
    </row>
    <row r="367" spans="1:14" ht="60" customHeight="1" x14ac:dyDescent="0.25">
      <c r="A367" s="32"/>
      <c r="B367" s="32">
        <v>11</v>
      </c>
      <c r="C367" s="32"/>
      <c r="D367" s="32" t="s">
        <v>3352</v>
      </c>
      <c r="E367" s="32" t="s">
        <v>3353</v>
      </c>
      <c r="F367" s="32" t="s">
        <v>3211</v>
      </c>
      <c r="G367" s="34" t="s">
        <v>3217</v>
      </c>
      <c r="H367" s="32" t="s">
        <v>3346</v>
      </c>
      <c r="I367" s="32" t="s">
        <v>3347</v>
      </c>
      <c r="J367" s="39" t="s">
        <v>3348</v>
      </c>
      <c r="K367" s="44" t="s">
        <v>5166</v>
      </c>
      <c r="L367" s="44" t="s">
        <v>4290</v>
      </c>
      <c r="M367" s="44"/>
      <c r="N367" s="45" t="s">
        <v>4295</v>
      </c>
    </row>
    <row r="368" spans="1:14" ht="60" customHeight="1" x14ac:dyDescent="0.25">
      <c r="A368" s="32"/>
      <c r="B368" s="32"/>
      <c r="C368" s="32"/>
      <c r="D368" s="32" t="s">
        <v>3350</v>
      </c>
      <c r="E368" s="32" t="s">
        <v>3351</v>
      </c>
      <c r="F368" s="32" t="s">
        <v>3211</v>
      </c>
      <c r="G368" s="34" t="s">
        <v>3217</v>
      </c>
      <c r="H368" s="32" t="s">
        <v>3346</v>
      </c>
      <c r="I368" s="32" t="s">
        <v>3347</v>
      </c>
      <c r="J368" s="39" t="s">
        <v>3348</v>
      </c>
      <c r="K368" s="44" t="s">
        <v>5166</v>
      </c>
      <c r="L368" s="44" t="s">
        <v>4290</v>
      </c>
      <c r="M368" s="44"/>
      <c r="N368" s="45" t="s">
        <v>4295</v>
      </c>
    </row>
    <row r="369" spans="1:14" ht="60" customHeight="1" x14ac:dyDescent="0.25">
      <c r="A369" s="31">
        <v>2012</v>
      </c>
      <c r="B369" s="31">
        <v>109</v>
      </c>
      <c r="D369" s="31" t="s">
        <v>4228</v>
      </c>
      <c r="E369" s="31" t="s">
        <v>4229</v>
      </c>
      <c r="F369" s="31" t="s">
        <v>3192</v>
      </c>
      <c r="G369" s="36" t="s">
        <v>2926</v>
      </c>
      <c r="H369" s="31" t="s">
        <v>4230</v>
      </c>
      <c r="I369" s="31" t="s">
        <v>4231</v>
      </c>
      <c r="J369" s="39" t="s">
        <v>4232</v>
      </c>
      <c r="K369" s="44" t="s">
        <v>5166</v>
      </c>
      <c r="L369" s="44" t="s">
        <v>4290</v>
      </c>
      <c r="M369" s="44" t="s">
        <v>233</v>
      </c>
    </row>
    <row r="370" spans="1:14" ht="60" customHeight="1" x14ac:dyDescent="0.25">
      <c r="A370" s="32"/>
      <c r="B370" s="32"/>
      <c r="C370" s="32"/>
      <c r="D370" s="32" t="s">
        <v>3317</v>
      </c>
      <c r="E370" s="32" t="s">
        <v>3318</v>
      </c>
      <c r="F370" s="32" t="s">
        <v>3192</v>
      </c>
      <c r="G370" s="34" t="s">
        <v>3217</v>
      </c>
      <c r="H370" s="32" t="s">
        <v>3346</v>
      </c>
      <c r="I370" s="32" t="s">
        <v>3347</v>
      </c>
      <c r="J370" s="39" t="s">
        <v>3348</v>
      </c>
      <c r="K370" s="44" t="s">
        <v>5166</v>
      </c>
      <c r="L370" s="44" t="s">
        <v>4290</v>
      </c>
      <c r="M370" s="44"/>
      <c r="N370" s="45" t="s">
        <v>4295</v>
      </c>
    </row>
    <row r="371" spans="1:14" ht="60" customHeight="1" x14ac:dyDescent="0.25">
      <c r="A371" s="32">
        <v>2012</v>
      </c>
      <c r="B371" s="32">
        <v>106</v>
      </c>
      <c r="C371" s="32"/>
      <c r="D371" s="32" t="s">
        <v>4160</v>
      </c>
      <c r="E371" s="32" t="s">
        <v>4161</v>
      </c>
      <c r="F371" s="32" t="s">
        <v>3211</v>
      </c>
      <c r="G371" s="34" t="s">
        <v>2926</v>
      </c>
      <c r="H371" s="32" t="s">
        <v>4162</v>
      </c>
      <c r="I371" s="32" t="s">
        <v>4163</v>
      </c>
      <c r="J371" s="39" t="s">
        <v>4164</v>
      </c>
      <c r="K371" s="44" t="s">
        <v>5166</v>
      </c>
      <c r="L371" s="44" t="s">
        <v>4290</v>
      </c>
      <c r="M371" s="44" t="s">
        <v>678</v>
      </c>
      <c r="N371" s="32" t="s">
        <v>4382</v>
      </c>
    </row>
    <row r="372" spans="1:14" ht="60" customHeight="1" x14ac:dyDescent="0.25">
      <c r="A372" s="32"/>
      <c r="B372" s="32">
        <v>98</v>
      </c>
      <c r="C372" s="32"/>
      <c r="D372" s="32" t="s">
        <v>4128</v>
      </c>
      <c r="E372" s="32" t="s">
        <v>4129</v>
      </c>
      <c r="F372" s="32" t="s">
        <v>3211</v>
      </c>
      <c r="G372" s="34" t="s">
        <v>2473</v>
      </c>
      <c r="H372" s="32" t="s">
        <v>4124</v>
      </c>
      <c r="I372" s="74" t="s">
        <v>4125</v>
      </c>
      <c r="J372" s="39" t="s">
        <v>4126</v>
      </c>
      <c r="K372" s="44" t="s">
        <v>5166</v>
      </c>
      <c r="L372" s="44" t="s">
        <v>4290</v>
      </c>
      <c r="M372" s="44"/>
      <c r="N372" s="45" t="s">
        <v>4299</v>
      </c>
    </row>
    <row r="373" spans="1:14" ht="45" x14ac:dyDescent="0.25">
      <c r="A373" s="32">
        <v>2012</v>
      </c>
      <c r="B373" s="32">
        <v>96</v>
      </c>
      <c r="C373" s="32"/>
      <c r="D373" s="32" t="s">
        <v>4123</v>
      </c>
      <c r="E373" s="32" t="s">
        <v>4123</v>
      </c>
      <c r="F373" s="32" t="s">
        <v>3211</v>
      </c>
      <c r="G373" s="34" t="s">
        <v>2473</v>
      </c>
      <c r="H373" s="32" t="s">
        <v>4124</v>
      </c>
      <c r="I373" s="32" t="s">
        <v>4125</v>
      </c>
      <c r="J373" s="39" t="s">
        <v>4126</v>
      </c>
      <c r="K373" s="44" t="s">
        <v>5166</v>
      </c>
      <c r="L373" s="44" t="s">
        <v>4290</v>
      </c>
      <c r="M373" s="44"/>
      <c r="N373" s="45" t="s">
        <v>4299</v>
      </c>
    </row>
    <row r="374" spans="1:14" ht="45" customHeight="1" x14ac:dyDescent="0.25">
      <c r="A374" s="32"/>
      <c r="B374" s="32">
        <v>100</v>
      </c>
      <c r="C374" s="32"/>
      <c r="D374" s="32" t="s">
        <v>4131</v>
      </c>
      <c r="E374" s="32" t="s">
        <v>4131</v>
      </c>
      <c r="F374" s="32" t="s">
        <v>3211</v>
      </c>
      <c r="G374" s="34" t="s">
        <v>2473</v>
      </c>
      <c r="H374" s="32" t="s">
        <v>4124</v>
      </c>
      <c r="I374" s="32" t="s">
        <v>4125</v>
      </c>
      <c r="J374" s="39" t="s">
        <v>4126</v>
      </c>
      <c r="K374" s="44" t="s">
        <v>5166</v>
      </c>
      <c r="L374" s="44" t="s">
        <v>4290</v>
      </c>
      <c r="M374" s="44"/>
      <c r="N374" s="45" t="s">
        <v>4299</v>
      </c>
    </row>
    <row r="375" spans="1:14" ht="45" customHeight="1" x14ac:dyDescent="0.25">
      <c r="A375" s="32"/>
      <c r="B375" s="32">
        <v>97</v>
      </c>
      <c r="C375" s="32"/>
      <c r="D375" s="32" t="s">
        <v>4127</v>
      </c>
      <c r="E375" s="32" t="s">
        <v>4127</v>
      </c>
      <c r="F375" s="32" t="s">
        <v>3211</v>
      </c>
      <c r="G375" s="34" t="s">
        <v>2473</v>
      </c>
      <c r="H375" s="32" t="s">
        <v>4124</v>
      </c>
      <c r="I375" s="32" t="s">
        <v>4125</v>
      </c>
      <c r="J375" s="39" t="s">
        <v>4126</v>
      </c>
      <c r="K375" s="44" t="s">
        <v>5166</v>
      </c>
      <c r="L375" s="44" t="s">
        <v>4290</v>
      </c>
      <c r="M375" s="44"/>
      <c r="N375" s="45" t="s">
        <v>4299</v>
      </c>
    </row>
    <row r="376" spans="1:14" ht="45" customHeight="1" x14ac:dyDescent="0.25">
      <c r="A376" s="32"/>
      <c r="B376" s="32">
        <v>99</v>
      </c>
      <c r="C376" s="32"/>
      <c r="D376" s="32" t="s">
        <v>4130</v>
      </c>
      <c r="E376" s="32" t="s">
        <v>4130</v>
      </c>
      <c r="F376" s="32" t="s">
        <v>3211</v>
      </c>
      <c r="G376" s="34" t="s">
        <v>2473</v>
      </c>
      <c r="H376" s="32" t="s">
        <v>4124</v>
      </c>
      <c r="I376" s="32" t="s">
        <v>4125</v>
      </c>
      <c r="J376" s="39" t="s">
        <v>4126</v>
      </c>
      <c r="K376" s="44" t="s">
        <v>5166</v>
      </c>
      <c r="L376" s="44" t="s">
        <v>4290</v>
      </c>
      <c r="M376" s="44"/>
      <c r="N376" s="45" t="s">
        <v>4299</v>
      </c>
    </row>
    <row r="377" spans="1:14" ht="45" x14ac:dyDescent="0.25">
      <c r="A377" s="32">
        <v>1986</v>
      </c>
      <c r="B377" s="32"/>
      <c r="C377" s="32"/>
      <c r="D377" s="32" t="s">
        <v>3311</v>
      </c>
      <c r="E377" s="32" t="s">
        <v>3345</v>
      </c>
      <c r="F377" s="32" t="s">
        <v>3211</v>
      </c>
      <c r="G377" s="34" t="s">
        <v>3217</v>
      </c>
      <c r="H377" s="32" t="s">
        <v>3346</v>
      </c>
      <c r="I377" s="32" t="s">
        <v>3347</v>
      </c>
      <c r="J377" s="39" t="s">
        <v>3348</v>
      </c>
      <c r="K377" s="44" t="s">
        <v>5166</v>
      </c>
      <c r="L377" s="44" t="s">
        <v>4290</v>
      </c>
      <c r="M377" s="44"/>
      <c r="N377" s="45" t="s">
        <v>4295</v>
      </c>
    </row>
    <row r="378" spans="1:14" ht="60" x14ac:dyDescent="0.25">
      <c r="A378" s="32"/>
      <c r="B378" s="32">
        <v>52</v>
      </c>
      <c r="C378" s="32"/>
      <c r="D378" s="32" t="s">
        <v>3745</v>
      </c>
      <c r="E378" s="32" t="s">
        <v>3746</v>
      </c>
      <c r="F378" s="32" t="s">
        <v>3211</v>
      </c>
      <c r="G378" s="34" t="s">
        <v>3217</v>
      </c>
      <c r="H378" s="32" t="s">
        <v>3738</v>
      </c>
      <c r="I378" s="32" t="s">
        <v>3739</v>
      </c>
      <c r="J378" s="39" t="s">
        <v>3740</v>
      </c>
      <c r="K378" s="44" t="s">
        <v>5166</v>
      </c>
      <c r="L378" s="44" t="s">
        <v>4290</v>
      </c>
      <c r="M378" s="44"/>
    </row>
    <row r="379" spans="1:14" ht="60" customHeight="1" x14ac:dyDescent="0.25">
      <c r="A379" s="32">
        <v>2006</v>
      </c>
      <c r="B379" s="32">
        <v>49</v>
      </c>
      <c r="C379" s="32"/>
      <c r="D379" s="32" t="s">
        <v>3736</v>
      </c>
      <c r="E379" s="32" t="s">
        <v>3737</v>
      </c>
      <c r="F379" s="32" t="s">
        <v>3211</v>
      </c>
      <c r="G379" s="34" t="s">
        <v>3217</v>
      </c>
      <c r="H379" s="32" t="s">
        <v>3738</v>
      </c>
      <c r="I379" s="32" t="s">
        <v>3739</v>
      </c>
      <c r="J379" s="39" t="s">
        <v>3740</v>
      </c>
      <c r="K379" s="44" t="s">
        <v>5166</v>
      </c>
      <c r="L379" s="44" t="s">
        <v>4290</v>
      </c>
      <c r="M379" s="44"/>
    </row>
    <row r="380" spans="1:14" ht="60" customHeight="1" x14ac:dyDescent="0.25">
      <c r="A380" s="32"/>
      <c r="B380" s="32">
        <v>51</v>
      </c>
      <c r="C380" s="32"/>
      <c r="D380" s="32" t="s">
        <v>3743</v>
      </c>
      <c r="E380" s="32" t="s">
        <v>3744</v>
      </c>
      <c r="F380" s="32" t="s">
        <v>3211</v>
      </c>
      <c r="G380" s="34" t="s">
        <v>3217</v>
      </c>
      <c r="H380" s="32" t="s">
        <v>3738</v>
      </c>
      <c r="I380" s="32" t="s">
        <v>3739</v>
      </c>
      <c r="J380" s="39" t="s">
        <v>3740</v>
      </c>
      <c r="K380" s="44" t="s">
        <v>5166</v>
      </c>
      <c r="L380" s="44" t="s">
        <v>4290</v>
      </c>
      <c r="M380" s="44"/>
    </row>
    <row r="381" spans="1:14" ht="45" customHeight="1" x14ac:dyDescent="0.25">
      <c r="A381" s="32"/>
      <c r="B381" s="32">
        <v>50</v>
      </c>
      <c r="C381" s="32"/>
      <c r="D381" s="32" t="s">
        <v>3741</v>
      </c>
      <c r="E381" s="32" t="s">
        <v>3742</v>
      </c>
      <c r="F381" s="32" t="s">
        <v>3211</v>
      </c>
      <c r="G381" s="34" t="s">
        <v>3217</v>
      </c>
      <c r="H381" s="32" t="s">
        <v>3738</v>
      </c>
      <c r="I381" s="32" t="s">
        <v>3739</v>
      </c>
      <c r="J381" s="39" t="s">
        <v>3740</v>
      </c>
      <c r="K381" s="44" t="s">
        <v>5166</v>
      </c>
      <c r="L381" s="44" t="s">
        <v>4290</v>
      </c>
      <c r="M381" s="44"/>
    </row>
    <row r="382" spans="1:14" ht="45" customHeight="1" x14ac:dyDescent="0.25">
      <c r="A382" s="32">
        <v>2012</v>
      </c>
      <c r="B382" s="32"/>
      <c r="C382" s="32"/>
      <c r="D382" s="32" t="s">
        <v>3463</v>
      </c>
      <c r="E382" s="32" t="s">
        <v>4154</v>
      </c>
      <c r="F382" s="31" t="s">
        <v>3211</v>
      </c>
      <c r="G382" s="34" t="s">
        <v>2926</v>
      </c>
      <c r="H382" s="32" t="s">
        <v>4155</v>
      </c>
      <c r="I382" s="32" t="s">
        <v>4156</v>
      </c>
      <c r="J382" s="39" t="s">
        <v>4157</v>
      </c>
      <c r="K382" s="44" t="s">
        <v>5166</v>
      </c>
      <c r="L382" s="44" t="s">
        <v>4290</v>
      </c>
      <c r="M382" s="44" t="s">
        <v>678</v>
      </c>
      <c r="N382" s="32" t="s">
        <v>4374</v>
      </c>
    </row>
    <row r="383" spans="1:14" ht="60" customHeight="1" x14ac:dyDescent="0.25">
      <c r="A383" s="32"/>
      <c r="B383" s="32"/>
      <c r="C383" s="32"/>
      <c r="D383" s="32" t="s">
        <v>3463</v>
      </c>
      <c r="E383" s="32" t="s">
        <v>3464</v>
      </c>
      <c r="F383" s="32" t="s">
        <v>3211</v>
      </c>
      <c r="G383" s="34" t="s">
        <v>2473</v>
      </c>
      <c r="H383" s="32" t="s">
        <v>3469</v>
      </c>
      <c r="I383" s="32" t="s">
        <v>3470</v>
      </c>
      <c r="J383" s="39" t="s">
        <v>3471</v>
      </c>
      <c r="K383" s="44" t="s">
        <v>5166</v>
      </c>
      <c r="L383" s="44" t="s">
        <v>4290</v>
      </c>
      <c r="M383" s="44"/>
      <c r="N383" s="45" t="s">
        <v>4307</v>
      </c>
    </row>
    <row r="384" spans="1:14" ht="60" customHeight="1" x14ac:dyDescent="0.25">
      <c r="A384" s="32">
        <v>2012</v>
      </c>
      <c r="B384" s="32">
        <v>105</v>
      </c>
      <c r="C384" s="32"/>
      <c r="D384" s="32" t="s">
        <v>4149</v>
      </c>
      <c r="E384" s="32" t="s">
        <v>4150</v>
      </c>
      <c r="F384" s="32" t="s">
        <v>3192</v>
      </c>
      <c r="G384" s="34" t="s">
        <v>2926</v>
      </c>
      <c r="H384" s="32" t="s">
        <v>4151</v>
      </c>
      <c r="I384" s="32" t="s">
        <v>4152</v>
      </c>
      <c r="J384" s="39" t="s">
        <v>4153</v>
      </c>
      <c r="K384" s="44" t="s">
        <v>5166</v>
      </c>
      <c r="L384" s="44" t="s">
        <v>4290</v>
      </c>
      <c r="M384" s="44" t="s">
        <v>4363</v>
      </c>
      <c r="N384" s="33" t="s">
        <v>4364</v>
      </c>
    </row>
    <row r="385" spans="1:14" ht="60" customHeight="1" x14ac:dyDescent="0.25">
      <c r="A385" s="32">
        <v>2012</v>
      </c>
      <c r="B385" s="32">
        <v>107</v>
      </c>
      <c r="C385" s="32"/>
      <c r="D385" s="32" t="s">
        <v>4169</v>
      </c>
      <c r="E385" s="32" t="s">
        <v>4170</v>
      </c>
      <c r="F385" s="32" t="s">
        <v>3329</v>
      </c>
      <c r="G385" s="34" t="s">
        <v>2926</v>
      </c>
      <c r="H385" s="32" t="s">
        <v>4171</v>
      </c>
      <c r="I385" s="32" t="s">
        <v>4172</v>
      </c>
      <c r="J385" s="39" t="s">
        <v>4173</v>
      </c>
      <c r="K385" s="44" t="s">
        <v>5166</v>
      </c>
      <c r="L385" s="44" t="s">
        <v>4290</v>
      </c>
      <c r="M385" s="44" t="s">
        <v>89</v>
      </c>
      <c r="N385" s="32" t="s">
        <v>4378</v>
      </c>
    </row>
    <row r="386" spans="1:14" ht="60" customHeight="1" x14ac:dyDescent="0.25">
      <c r="A386" s="32">
        <v>2011</v>
      </c>
      <c r="B386" s="32">
        <v>88</v>
      </c>
      <c r="C386" s="32"/>
      <c r="D386" s="32" t="s">
        <v>4022</v>
      </c>
      <c r="E386" s="32" t="s">
        <v>4023</v>
      </c>
      <c r="F386" s="32" t="s">
        <v>3192</v>
      </c>
      <c r="G386" s="36" t="s">
        <v>2465</v>
      </c>
      <c r="H386" s="32" t="s">
        <v>4024</v>
      </c>
      <c r="I386" s="32" t="s">
        <v>4025</v>
      </c>
      <c r="J386" s="39" t="s">
        <v>4026</v>
      </c>
      <c r="K386" s="44" t="s">
        <v>5166</v>
      </c>
      <c r="L386" s="44" t="s">
        <v>4290</v>
      </c>
      <c r="M386" s="44"/>
      <c r="N386" s="45" t="s">
        <v>4291</v>
      </c>
    </row>
    <row r="387" spans="1:14" ht="60" customHeight="1" x14ac:dyDescent="0.25">
      <c r="A387" s="32"/>
      <c r="B387" s="32"/>
      <c r="C387" s="32"/>
      <c r="D387" s="32" t="s">
        <v>3472</v>
      </c>
      <c r="E387" s="32" t="s">
        <v>3473</v>
      </c>
      <c r="F387" s="32" t="s">
        <v>3192</v>
      </c>
      <c r="G387" s="34" t="s">
        <v>2473</v>
      </c>
      <c r="H387" s="32" t="s">
        <v>3469</v>
      </c>
      <c r="I387" s="32" t="s">
        <v>3470</v>
      </c>
      <c r="J387" s="39" t="s">
        <v>3471</v>
      </c>
      <c r="K387" s="44" t="s">
        <v>5166</v>
      </c>
      <c r="L387" s="44" t="s">
        <v>4290</v>
      </c>
      <c r="M387" s="44"/>
    </row>
    <row r="388" spans="1:14" ht="60" customHeight="1" x14ac:dyDescent="0.25">
      <c r="A388" s="32">
        <v>2012</v>
      </c>
      <c r="B388" s="32">
        <v>94</v>
      </c>
      <c r="C388" s="32"/>
      <c r="D388" s="32" t="s">
        <v>4113</v>
      </c>
      <c r="E388" s="32" t="s">
        <v>4114</v>
      </c>
      <c r="F388" s="32" t="s">
        <v>3192</v>
      </c>
      <c r="G388" s="34" t="s">
        <v>2926</v>
      </c>
      <c r="H388" s="32" t="s">
        <v>4115</v>
      </c>
      <c r="I388" s="32" t="s">
        <v>4116</v>
      </c>
      <c r="J388" s="39" t="s">
        <v>4117</v>
      </c>
      <c r="K388" s="44" t="s">
        <v>5166</v>
      </c>
      <c r="L388" s="44" t="s">
        <v>4290</v>
      </c>
      <c r="M388" s="44" t="s">
        <v>57</v>
      </c>
      <c r="N388" s="32" t="s">
        <v>4369</v>
      </c>
    </row>
    <row r="389" spans="1:14" ht="60" customHeight="1" x14ac:dyDescent="0.25">
      <c r="A389" s="32"/>
      <c r="B389" s="32"/>
      <c r="C389" s="32"/>
      <c r="D389" s="32" t="s">
        <v>3319</v>
      </c>
      <c r="E389" s="32" t="s">
        <v>3320</v>
      </c>
      <c r="F389" s="32" t="s">
        <v>3192</v>
      </c>
      <c r="G389" s="34" t="s">
        <v>3217</v>
      </c>
      <c r="H389" s="32" t="s">
        <v>3346</v>
      </c>
      <c r="I389" s="32" t="s">
        <v>3347</v>
      </c>
      <c r="J389" s="39" t="s">
        <v>3348</v>
      </c>
      <c r="K389" s="44" t="s">
        <v>5166</v>
      </c>
      <c r="L389" s="44" t="s">
        <v>4290</v>
      </c>
      <c r="M389" s="44"/>
      <c r="N389" s="45" t="s">
        <v>4295</v>
      </c>
    </row>
    <row r="390" spans="1:14" ht="60" customHeight="1" x14ac:dyDescent="0.25">
      <c r="A390" s="32">
        <v>2006</v>
      </c>
      <c r="B390" s="32"/>
      <c r="C390" s="32"/>
      <c r="D390" s="32" t="s">
        <v>3747</v>
      </c>
      <c r="E390" s="32" t="s">
        <v>3748</v>
      </c>
      <c r="F390" s="32" t="s">
        <v>3192</v>
      </c>
      <c r="G390" s="34" t="s">
        <v>3217</v>
      </c>
      <c r="H390" s="32" t="s">
        <v>3749</v>
      </c>
      <c r="I390" s="75" t="s">
        <v>3750</v>
      </c>
      <c r="J390" s="35" t="s">
        <v>3751</v>
      </c>
      <c r="K390" s="44" t="s">
        <v>5166</v>
      </c>
      <c r="L390" s="44" t="s">
        <v>4290</v>
      </c>
      <c r="M390" s="44"/>
      <c r="N390" s="45" t="s">
        <v>4298</v>
      </c>
    </row>
    <row r="391" spans="1:14" ht="60" customHeight="1" x14ac:dyDescent="0.25">
      <c r="A391" s="32"/>
      <c r="B391" s="32"/>
      <c r="C391" s="32"/>
      <c r="D391" s="32" t="s">
        <v>3315</v>
      </c>
      <c r="E391" s="32" t="s">
        <v>3349</v>
      </c>
      <c r="F391" s="32" t="s">
        <v>3211</v>
      </c>
      <c r="G391" s="34" t="s">
        <v>3217</v>
      </c>
      <c r="H391" s="32" t="s">
        <v>3346</v>
      </c>
      <c r="I391" s="32" t="s">
        <v>3347</v>
      </c>
      <c r="J391" s="39" t="s">
        <v>3348</v>
      </c>
      <c r="K391" s="44" t="s">
        <v>5166</v>
      </c>
      <c r="L391" s="44" t="s">
        <v>4290</v>
      </c>
      <c r="M391" s="44"/>
      <c r="N391" s="45" t="s">
        <v>4295</v>
      </c>
    </row>
    <row r="392" spans="1:14" ht="60" customHeight="1" x14ac:dyDescent="0.25">
      <c r="A392" s="32">
        <v>1996</v>
      </c>
      <c r="B392" s="32"/>
      <c r="C392" s="32">
        <v>23</v>
      </c>
      <c r="D392" s="32" t="s">
        <v>3490</v>
      </c>
      <c r="E392" s="32" t="s">
        <v>3491</v>
      </c>
      <c r="F392" s="32" t="s">
        <v>3301</v>
      </c>
      <c r="G392" s="34" t="s">
        <v>3492</v>
      </c>
      <c r="H392" s="32" t="s">
        <v>3493</v>
      </c>
      <c r="I392" s="74" t="s">
        <v>3494</v>
      </c>
      <c r="J392" s="39" t="s">
        <v>3495</v>
      </c>
      <c r="K392" s="44" t="s">
        <v>5166</v>
      </c>
      <c r="L392" s="44" t="s">
        <v>4300</v>
      </c>
      <c r="M392" s="44"/>
      <c r="N392" s="45" t="s">
        <v>4303</v>
      </c>
    </row>
    <row r="393" spans="1:14" ht="60" customHeight="1" x14ac:dyDescent="0.25">
      <c r="A393" s="32"/>
      <c r="B393" s="32">
        <v>23</v>
      </c>
      <c r="C393" s="32"/>
      <c r="D393" s="32" t="s">
        <v>3443</v>
      </c>
      <c r="E393" s="32" t="s">
        <v>3439</v>
      </c>
      <c r="F393" s="32" t="s">
        <v>3211</v>
      </c>
      <c r="G393" s="34" t="s">
        <v>2473</v>
      </c>
      <c r="H393" s="32" t="s">
        <v>3440</v>
      </c>
      <c r="I393" s="74" t="s">
        <v>3441</v>
      </c>
      <c r="J393" s="39" t="s">
        <v>3442</v>
      </c>
      <c r="K393" s="44" t="s">
        <v>5166</v>
      </c>
      <c r="L393" s="44" t="s">
        <v>4300</v>
      </c>
      <c r="M393" s="44"/>
      <c r="N393" s="45" t="s">
        <v>4301</v>
      </c>
    </row>
    <row r="394" spans="1:14" ht="60" customHeight="1" x14ac:dyDescent="0.25">
      <c r="A394" s="32">
        <v>1995</v>
      </c>
      <c r="B394" s="32">
        <v>22</v>
      </c>
      <c r="C394" s="32"/>
      <c r="D394" s="32" t="s">
        <v>3313</v>
      </c>
      <c r="E394" s="32" t="s">
        <v>3439</v>
      </c>
      <c r="F394" s="32" t="s">
        <v>3211</v>
      </c>
      <c r="G394" s="34" t="s">
        <v>2473</v>
      </c>
      <c r="H394" s="32" t="s">
        <v>3440</v>
      </c>
      <c r="I394" s="32" t="s">
        <v>3441</v>
      </c>
      <c r="J394" s="39" t="s">
        <v>3442</v>
      </c>
      <c r="K394" s="44" t="s">
        <v>5166</v>
      </c>
      <c r="L394" s="44" t="s">
        <v>4300</v>
      </c>
      <c r="M394" s="44"/>
      <c r="N394" s="45" t="s">
        <v>4301</v>
      </c>
    </row>
    <row r="395" spans="1:14" ht="60" customHeight="1" x14ac:dyDescent="0.25">
      <c r="A395" s="32">
        <v>1993</v>
      </c>
      <c r="B395" s="32"/>
      <c r="C395" s="32"/>
      <c r="D395" s="32" t="s">
        <v>3394</v>
      </c>
      <c r="E395" s="32" t="s">
        <v>3395</v>
      </c>
      <c r="F395" s="32" t="s">
        <v>3192</v>
      </c>
      <c r="G395" s="34" t="s">
        <v>2484</v>
      </c>
      <c r="H395" s="32" t="s">
        <v>3396</v>
      </c>
      <c r="I395" s="32" t="s">
        <v>3397</v>
      </c>
      <c r="J395" s="39" t="s">
        <v>3398</v>
      </c>
      <c r="K395" s="44" t="s">
        <v>5166</v>
      </c>
      <c r="L395" s="44" t="s">
        <v>4300</v>
      </c>
      <c r="M395" s="44"/>
      <c r="N395" s="45" t="s">
        <v>4301</v>
      </c>
    </row>
    <row r="396" spans="1:14" ht="60" customHeight="1" x14ac:dyDescent="0.25">
      <c r="A396" s="32"/>
      <c r="B396" s="32"/>
      <c r="C396" s="32"/>
      <c r="D396" s="32" t="s">
        <v>3399</v>
      </c>
      <c r="E396" s="32" t="s">
        <v>3399</v>
      </c>
      <c r="F396" s="32" t="s">
        <v>3192</v>
      </c>
      <c r="G396" s="34" t="s">
        <v>2484</v>
      </c>
      <c r="H396" s="32" t="s">
        <v>3396</v>
      </c>
      <c r="I396" s="32" t="s">
        <v>3397</v>
      </c>
      <c r="J396" s="39" t="s">
        <v>3398</v>
      </c>
      <c r="K396" s="44" t="s">
        <v>5166</v>
      </c>
      <c r="L396" s="44" t="s">
        <v>4300</v>
      </c>
      <c r="M396" s="44"/>
      <c r="N396" s="45" t="s">
        <v>4302</v>
      </c>
    </row>
    <row r="397" spans="1:14" ht="60" customHeight="1" x14ac:dyDescent="0.25">
      <c r="A397" s="32">
        <v>2009</v>
      </c>
      <c r="B397" s="32"/>
      <c r="C397" s="32">
        <v>117</v>
      </c>
      <c r="D397" s="32" t="s">
        <v>2879</v>
      </c>
      <c r="E397" s="32" t="s">
        <v>2880</v>
      </c>
      <c r="F397" s="32" t="s">
        <v>3203</v>
      </c>
      <c r="G397" s="36" t="s">
        <v>2926</v>
      </c>
      <c r="H397" s="32" t="s">
        <v>2882</v>
      </c>
      <c r="I397" s="66" t="s">
        <v>3964</v>
      </c>
      <c r="J397" s="39" t="s">
        <v>3965</v>
      </c>
      <c r="K397" s="44" t="s">
        <v>5166</v>
      </c>
      <c r="L397" s="44" t="s">
        <v>4274</v>
      </c>
    </row>
    <row r="398" spans="1:14" ht="60" customHeight="1" x14ac:dyDescent="0.25">
      <c r="A398" s="31">
        <v>2008</v>
      </c>
      <c r="B398" s="31">
        <v>76</v>
      </c>
      <c r="D398" s="31" t="s">
        <v>3910</v>
      </c>
      <c r="E398" s="31" t="s">
        <v>3911</v>
      </c>
      <c r="F398" s="31" t="s">
        <v>3192</v>
      </c>
      <c r="G398" s="36" t="s">
        <v>2926</v>
      </c>
      <c r="H398" s="31" t="s">
        <v>3912</v>
      </c>
      <c r="I398" s="31" t="s">
        <v>3913</v>
      </c>
      <c r="J398" s="39" t="s">
        <v>3914</v>
      </c>
      <c r="K398" s="44" t="s">
        <v>5166</v>
      </c>
      <c r="L398" s="44" t="s">
        <v>4274</v>
      </c>
      <c r="M398" s="44" t="s">
        <v>233</v>
      </c>
      <c r="N398" s="45" t="s">
        <v>4330</v>
      </c>
    </row>
    <row r="399" spans="1:14" ht="75" x14ac:dyDescent="0.25">
      <c r="A399" s="32">
        <v>2011</v>
      </c>
      <c r="B399" s="32"/>
      <c r="C399" s="32">
        <v>145</v>
      </c>
      <c r="D399" s="32" t="s">
        <v>3011</v>
      </c>
      <c r="E399" s="32" t="s">
        <v>3012</v>
      </c>
      <c r="F399" s="31" t="s">
        <v>3601</v>
      </c>
      <c r="G399" s="34" t="s">
        <v>2926</v>
      </c>
      <c r="H399" s="32" t="s">
        <v>3013</v>
      </c>
      <c r="I399" s="32" t="s">
        <v>4053</v>
      </c>
      <c r="J399" s="39" t="s">
        <v>4054</v>
      </c>
      <c r="K399" s="44" t="s">
        <v>5167</v>
      </c>
      <c r="L399" s="44" t="s">
        <v>4380</v>
      </c>
      <c r="M399" s="44" t="s">
        <v>57</v>
      </c>
    </row>
    <row r="400" spans="1:14" ht="45" customHeight="1" x14ac:dyDescent="0.25">
      <c r="A400" s="32">
        <v>2012</v>
      </c>
      <c r="B400" s="32"/>
      <c r="C400" s="32">
        <v>167</v>
      </c>
      <c r="D400" s="32" t="s">
        <v>3005</v>
      </c>
      <c r="E400" s="32" t="s">
        <v>3006</v>
      </c>
      <c r="F400" s="32" t="s">
        <v>3264</v>
      </c>
      <c r="G400" s="34" t="s">
        <v>2926</v>
      </c>
      <c r="H400" s="32" t="s">
        <v>3007</v>
      </c>
      <c r="I400" s="32" t="s">
        <v>4178</v>
      </c>
      <c r="J400" s="39" t="s">
        <v>4179</v>
      </c>
      <c r="K400" s="44" t="s">
        <v>5167</v>
      </c>
      <c r="L400" s="44" t="s">
        <v>4390</v>
      </c>
      <c r="M400" s="44" t="s">
        <v>666</v>
      </c>
      <c r="N400" s="32" t="s">
        <v>4391</v>
      </c>
    </row>
    <row r="401" spans="1:14" ht="60" customHeight="1" x14ac:dyDescent="0.25">
      <c r="A401" s="32">
        <v>2012</v>
      </c>
      <c r="B401" s="32"/>
      <c r="C401" s="32">
        <v>174</v>
      </c>
      <c r="D401" s="32" t="s">
        <v>3064</v>
      </c>
      <c r="E401" s="32" t="s">
        <v>3065</v>
      </c>
      <c r="F401" s="32" t="s">
        <v>3243</v>
      </c>
      <c r="G401" s="34" t="s">
        <v>2926</v>
      </c>
      <c r="H401" s="32" t="s">
        <v>3066</v>
      </c>
      <c r="I401" s="32" t="s">
        <v>4192</v>
      </c>
      <c r="J401" s="39" t="s">
        <v>4193</v>
      </c>
      <c r="K401" s="44" t="s">
        <v>5167</v>
      </c>
      <c r="L401" s="44" t="s">
        <v>4388</v>
      </c>
      <c r="M401" s="44" t="s">
        <v>666</v>
      </c>
      <c r="N401" s="32" t="s">
        <v>4389</v>
      </c>
    </row>
    <row r="402" spans="1:14" ht="60" customHeight="1" x14ac:dyDescent="0.25">
      <c r="A402" s="32">
        <v>2011</v>
      </c>
      <c r="B402" s="32"/>
      <c r="C402" s="32">
        <v>146</v>
      </c>
      <c r="D402" s="32" t="s">
        <v>2959</v>
      </c>
      <c r="E402" s="32" t="s">
        <v>2960</v>
      </c>
      <c r="F402" s="32" t="s">
        <v>3203</v>
      </c>
      <c r="G402" s="34" t="s">
        <v>2926</v>
      </c>
      <c r="H402" s="32" t="s">
        <v>2961</v>
      </c>
      <c r="I402" s="32" t="s">
        <v>4055</v>
      </c>
      <c r="J402" s="39" t="s">
        <v>4056</v>
      </c>
      <c r="K402" s="44" t="s">
        <v>5167</v>
      </c>
      <c r="L402" s="44" t="s">
        <v>4375</v>
      </c>
      <c r="M402" s="44" t="s">
        <v>233</v>
      </c>
    </row>
    <row r="403" spans="1:14" ht="60" customHeight="1" x14ac:dyDescent="0.25">
      <c r="A403" s="32">
        <v>2011</v>
      </c>
      <c r="B403" s="32"/>
      <c r="C403" s="32">
        <v>150</v>
      </c>
      <c r="D403" s="32" t="s">
        <v>2962</v>
      </c>
      <c r="E403" s="32" t="s">
        <v>2963</v>
      </c>
      <c r="F403" s="32" t="s">
        <v>3203</v>
      </c>
      <c r="G403" s="34" t="s">
        <v>2926</v>
      </c>
      <c r="H403" s="32" t="s">
        <v>2964</v>
      </c>
      <c r="I403" s="32" t="s">
        <v>4068</v>
      </c>
      <c r="J403" s="39" t="s">
        <v>4069</v>
      </c>
      <c r="K403" s="64" t="s">
        <v>4279</v>
      </c>
      <c r="L403" s="64" t="s">
        <v>4274</v>
      </c>
      <c r="M403" s="44" t="s">
        <v>169</v>
      </c>
      <c r="N403" s="32" t="s">
        <v>4368</v>
      </c>
    </row>
    <row r="404" spans="1:14" ht="45" customHeight="1" x14ac:dyDescent="0.25">
      <c r="A404" s="32">
        <v>1997</v>
      </c>
      <c r="B404" s="32"/>
      <c r="C404" s="32">
        <v>26</v>
      </c>
      <c r="D404" s="32" t="s">
        <v>2889</v>
      </c>
      <c r="E404" s="32" t="s">
        <v>2890</v>
      </c>
      <c r="F404" s="32" t="s">
        <v>3243</v>
      </c>
      <c r="G404" s="34" t="s">
        <v>2504</v>
      </c>
      <c r="H404" s="32" t="s">
        <v>2891</v>
      </c>
      <c r="I404" s="32" t="s">
        <v>3525</v>
      </c>
      <c r="J404" s="39" t="s">
        <v>3526</v>
      </c>
      <c r="K404" s="44" t="s">
        <v>5167</v>
      </c>
      <c r="L404" s="37" t="s">
        <v>2723</v>
      </c>
    </row>
    <row r="405" spans="1:14" ht="45" customHeight="1" x14ac:dyDescent="0.25">
      <c r="A405" s="31">
        <v>1997</v>
      </c>
      <c r="C405" s="31">
        <v>28</v>
      </c>
      <c r="D405" s="31" t="s">
        <v>2892</v>
      </c>
      <c r="E405" s="31" t="s">
        <v>2893</v>
      </c>
      <c r="F405" s="31" t="s">
        <v>3203</v>
      </c>
      <c r="G405" s="36" t="s">
        <v>2473</v>
      </c>
      <c r="H405" s="31" t="s">
        <v>2894</v>
      </c>
      <c r="I405" s="31" t="s">
        <v>3534</v>
      </c>
      <c r="J405" s="39" t="s">
        <v>3535</v>
      </c>
      <c r="K405" s="44" t="s">
        <v>5167</v>
      </c>
      <c r="L405" s="37" t="s">
        <v>2723</v>
      </c>
    </row>
    <row r="406" spans="1:14" ht="60" customHeight="1" x14ac:dyDescent="0.25">
      <c r="A406" s="32">
        <v>2002</v>
      </c>
      <c r="B406" s="32"/>
      <c r="C406" s="32">
        <v>49</v>
      </c>
      <c r="D406" s="32" t="s">
        <v>2732</v>
      </c>
      <c r="E406" s="32" t="s">
        <v>2904</v>
      </c>
      <c r="F406" s="32" t="s">
        <v>3264</v>
      </c>
      <c r="G406" s="36" t="s">
        <v>2465</v>
      </c>
      <c r="H406" s="32" t="s">
        <v>2905</v>
      </c>
      <c r="I406" s="32" t="s">
        <v>3608</v>
      </c>
      <c r="J406" s="39" t="s">
        <v>3609</v>
      </c>
      <c r="K406" s="44" t="s">
        <v>5167</v>
      </c>
      <c r="L406" s="37" t="s">
        <v>2723</v>
      </c>
    </row>
    <row r="407" spans="1:14" ht="60" customHeight="1" x14ac:dyDescent="0.25">
      <c r="A407" s="32">
        <v>2003</v>
      </c>
      <c r="B407" s="32"/>
      <c r="C407" s="32">
        <v>54</v>
      </c>
      <c r="D407" s="32" t="s">
        <v>788</v>
      </c>
      <c r="E407" s="32" t="s">
        <v>2720</v>
      </c>
      <c r="F407" s="32" t="s">
        <v>3243</v>
      </c>
      <c r="G407" s="34" t="s">
        <v>2721</v>
      </c>
      <c r="H407" s="32" t="s">
        <v>2722</v>
      </c>
      <c r="I407" s="32" t="s">
        <v>3635</v>
      </c>
      <c r="J407" s="39" t="s">
        <v>3636</v>
      </c>
      <c r="K407" s="44" t="s">
        <v>5167</v>
      </c>
      <c r="L407" s="37" t="s">
        <v>2723</v>
      </c>
    </row>
    <row r="408" spans="1:14" ht="45" customHeight="1" x14ac:dyDescent="0.25">
      <c r="A408" s="32">
        <v>2004</v>
      </c>
      <c r="B408" s="32"/>
      <c r="C408" s="32">
        <v>59</v>
      </c>
      <c r="D408" s="32" t="s">
        <v>2771</v>
      </c>
      <c r="E408" s="32" t="s">
        <v>2772</v>
      </c>
      <c r="F408" s="32" t="s">
        <v>3203</v>
      </c>
      <c r="G408" s="36" t="s">
        <v>2465</v>
      </c>
      <c r="H408" s="32" t="s">
        <v>2773</v>
      </c>
      <c r="I408" s="32" t="s">
        <v>3681</v>
      </c>
      <c r="J408" s="39" t="s">
        <v>3682</v>
      </c>
      <c r="K408" s="44" t="s">
        <v>5167</v>
      </c>
      <c r="L408" s="37" t="s">
        <v>2723</v>
      </c>
    </row>
    <row r="409" spans="1:14" ht="45" customHeight="1" x14ac:dyDescent="0.25">
      <c r="A409" s="32">
        <v>2006</v>
      </c>
      <c r="B409" s="32"/>
      <c r="C409" s="32">
        <v>77</v>
      </c>
      <c r="D409" s="32" t="s">
        <v>2830</v>
      </c>
      <c r="E409" s="32" t="s">
        <v>2831</v>
      </c>
      <c r="F409" s="32" t="s">
        <v>3301</v>
      </c>
      <c r="G409" s="34" t="s">
        <v>2832</v>
      </c>
      <c r="H409" s="32" t="s">
        <v>2833</v>
      </c>
      <c r="I409" s="32" t="s">
        <v>3802</v>
      </c>
      <c r="J409" s="39" t="s">
        <v>3803</v>
      </c>
      <c r="K409" s="44" t="s">
        <v>5167</v>
      </c>
      <c r="L409" s="37" t="s">
        <v>2723</v>
      </c>
    </row>
    <row r="410" spans="1:14" ht="60" customHeight="1" x14ac:dyDescent="0.25">
      <c r="A410" s="32"/>
      <c r="B410" s="32"/>
      <c r="C410" s="32">
        <v>78</v>
      </c>
      <c r="D410" s="32" t="s">
        <v>2834</v>
      </c>
      <c r="E410" s="32" t="s">
        <v>2835</v>
      </c>
      <c r="F410" s="32" t="s">
        <v>3301</v>
      </c>
      <c r="G410" s="34" t="s">
        <v>2832</v>
      </c>
      <c r="H410" s="32" t="s">
        <v>2833</v>
      </c>
      <c r="I410" s="32" t="s">
        <v>3802</v>
      </c>
      <c r="J410" s="39" t="s">
        <v>3803</v>
      </c>
      <c r="K410" s="44" t="s">
        <v>5167</v>
      </c>
      <c r="L410" s="37" t="s">
        <v>2723</v>
      </c>
    </row>
    <row r="411" spans="1:14" ht="45" customHeight="1" x14ac:dyDescent="0.25">
      <c r="A411" s="32"/>
      <c r="B411" s="32"/>
      <c r="C411" s="32">
        <v>79</v>
      </c>
      <c r="D411" s="32" t="s">
        <v>2836</v>
      </c>
      <c r="E411" s="32" t="s">
        <v>2837</v>
      </c>
      <c r="F411" s="32" t="s">
        <v>3301</v>
      </c>
      <c r="G411" s="34" t="s">
        <v>2832</v>
      </c>
      <c r="H411" s="32" t="s">
        <v>2833</v>
      </c>
      <c r="I411" s="32" t="s">
        <v>3802</v>
      </c>
      <c r="J411" s="39" t="s">
        <v>3803</v>
      </c>
      <c r="K411" s="44" t="s">
        <v>5167</v>
      </c>
      <c r="L411" s="37" t="s">
        <v>2723</v>
      </c>
    </row>
    <row r="412" spans="1:14" ht="45" customHeight="1" x14ac:dyDescent="0.25">
      <c r="A412" s="31">
        <v>2009</v>
      </c>
      <c r="C412" s="31">
        <v>109</v>
      </c>
      <c r="D412" s="31" t="s">
        <v>2815</v>
      </c>
      <c r="E412" s="31" t="s">
        <v>2816</v>
      </c>
      <c r="F412" s="31" t="s">
        <v>3601</v>
      </c>
      <c r="G412" s="36" t="s">
        <v>2473</v>
      </c>
      <c r="H412" s="31" t="s">
        <v>2817</v>
      </c>
      <c r="I412" s="31" t="s">
        <v>3949</v>
      </c>
      <c r="J412" s="39" t="s">
        <v>3950</v>
      </c>
      <c r="K412" s="44" t="s">
        <v>5167</v>
      </c>
      <c r="L412" s="37" t="s">
        <v>2723</v>
      </c>
    </row>
    <row r="413" spans="1:14" ht="60" x14ac:dyDescent="0.25">
      <c r="A413" s="32">
        <v>2010</v>
      </c>
      <c r="B413" s="32"/>
      <c r="C413" s="32">
        <v>126</v>
      </c>
      <c r="D413" s="32" t="s">
        <v>2865</v>
      </c>
      <c r="E413" s="32" t="s">
        <v>2866</v>
      </c>
      <c r="F413" s="32" t="s">
        <v>3301</v>
      </c>
      <c r="G413" s="34" t="s">
        <v>2468</v>
      </c>
      <c r="H413" s="32" t="s">
        <v>2867</v>
      </c>
      <c r="I413" s="32" t="s">
        <v>3990</v>
      </c>
      <c r="J413" s="39" t="s">
        <v>3991</v>
      </c>
      <c r="K413" s="44" t="s">
        <v>5167</v>
      </c>
      <c r="L413" s="37" t="s">
        <v>2723</v>
      </c>
    </row>
    <row r="414" spans="1:14" ht="45" x14ac:dyDescent="0.25">
      <c r="A414" s="32">
        <v>2011</v>
      </c>
      <c r="B414" s="32"/>
      <c r="C414" s="32">
        <v>143</v>
      </c>
      <c r="D414" s="32" t="s">
        <v>1270</v>
      </c>
      <c r="E414" s="32" t="s">
        <v>2868</v>
      </c>
      <c r="F414" s="32" t="s">
        <v>3301</v>
      </c>
      <c r="G414" s="36" t="s">
        <v>2465</v>
      </c>
      <c r="H414" s="32" t="s">
        <v>2869</v>
      </c>
      <c r="I414" s="32" t="s">
        <v>4042</v>
      </c>
      <c r="J414" s="39" t="s">
        <v>4043</v>
      </c>
      <c r="K414" s="44" t="s">
        <v>5167</v>
      </c>
      <c r="L414" s="37" t="s">
        <v>2723</v>
      </c>
    </row>
    <row r="415" spans="1:14" ht="60" customHeight="1" x14ac:dyDescent="0.25">
      <c r="A415" s="32">
        <v>2011</v>
      </c>
      <c r="B415" s="32"/>
      <c r="C415" s="32">
        <v>153</v>
      </c>
      <c r="D415" s="32" t="s">
        <v>2910</v>
      </c>
      <c r="E415" s="32" t="s">
        <v>2911</v>
      </c>
      <c r="F415" s="32" t="s">
        <v>3301</v>
      </c>
      <c r="G415" s="34" t="s">
        <v>2761</v>
      </c>
      <c r="H415" s="32" t="s">
        <v>2912</v>
      </c>
      <c r="I415" s="32" t="s">
        <v>4072</v>
      </c>
      <c r="J415" s="39" t="s">
        <v>4073</v>
      </c>
      <c r="K415" s="44" t="s">
        <v>5167</v>
      </c>
      <c r="L415" s="37" t="s">
        <v>2723</v>
      </c>
    </row>
    <row r="416" spans="1:14" ht="45" x14ac:dyDescent="0.25">
      <c r="A416" s="32">
        <v>2012</v>
      </c>
      <c r="B416" s="32"/>
      <c r="C416" s="32">
        <v>169</v>
      </c>
      <c r="D416" s="32" t="s">
        <v>2870</v>
      </c>
      <c r="E416" s="32" t="s">
        <v>2871</v>
      </c>
      <c r="F416" s="32" t="s">
        <v>3301</v>
      </c>
      <c r="G416" s="36" t="s">
        <v>2465</v>
      </c>
      <c r="H416" s="32" t="s">
        <v>2872</v>
      </c>
      <c r="I416" s="32" t="s">
        <v>4182</v>
      </c>
      <c r="J416" s="39" t="s">
        <v>4183</v>
      </c>
      <c r="K416" s="44" t="s">
        <v>5167</v>
      </c>
      <c r="L416" s="37" t="s">
        <v>2723</v>
      </c>
    </row>
    <row r="417" spans="1:14" ht="60" customHeight="1" x14ac:dyDescent="0.25">
      <c r="A417" s="32">
        <v>2012</v>
      </c>
      <c r="B417" s="32"/>
      <c r="C417" s="32">
        <v>170</v>
      </c>
      <c r="D417" s="32" t="s">
        <v>2873</v>
      </c>
      <c r="E417" s="32" t="s">
        <v>2874</v>
      </c>
      <c r="F417" s="32" t="s">
        <v>3301</v>
      </c>
      <c r="G417" s="36" t="s">
        <v>2465</v>
      </c>
      <c r="H417" s="32" t="s">
        <v>2875</v>
      </c>
      <c r="I417" s="32" t="s">
        <v>4184</v>
      </c>
      <c r="J417" s="39" t="s">
        <v>4185</v>
      </c>
      <c r="K417" s="44" t="s">
        <v>5167</v>
      </c>
      <c r="L417" s="37" t="s">
        <v>2723</v>
      </c>
    </row>
    <row r="418" spans="1:14" ht="45" x14ac:dyDescent="0.25">
      <c r="A418" s="31">
        <v>2012</v>
      </c>
      <c r="C418" s="31">
        <v>180</v>
      </c>
      <c r="D418" s="31" t="s">
        <v>2799</v>
      </c>
      <c r="E418" s="31" t="s">
        <v>2800</v>
      </c>
      <c r="F418" s="31" t="s">
        <v>3264</v>
      </c>
      <c r="G418" s="36" t="s">
        <v>2473</v>
      </c>
      <c r="H418" s="31" t="s">
        <v>2801</v>
      </c>
      <c r="I418" s="31" t="s">
        <v>4216</v>
      </c>
      <c r="J418" s="39" t="s">
        <v>4217</v>
      </c>
      <c r="K418" s="44" t="s">
        <v>5167</v>
      </c>
      <c r="L418" s="37" t="s">
        <v>2723</v>
      </c>
    </row>
    <row r="419" spans="1:14" ht="45" x14ac:dyDescent="0.25">
      <c r="C419" s="31">
        <v>181</v>
      </c>
      <c r="D419" s="31" t="s">
        <v>2808</v>
      </c>
      <c r="E419" s="31" t="s">
        <v>2809</v>
      </c>
      <c r="F419" s="31" t="s">
        <v>3264</v>
      </c>
      <c r="G419" s="36" t="s">
        <v>2473</v>
      </c>
      <c r="H419" s="31" t="s">
        <v>2801</v>
      </c>
      <c r="I419" s="31" t="s">
        <v>4216</v>
      </c>
      <c r="J419" s="39" t="s">
        <v>4217</v>
      </c>
      <c r="K419" s="44" t="s">
        <v>5167</v>
      </c>
      <c r="L419" s="37" t="s">
        <v>2723</v>
      </c>
    </row>
    <row r="420" spans="1:14" ht="60" customHeight="1" x14ac:dyDescent="0.25">
      <c r="A420" s="31">
        <v>2012</v>
      </c>
      <c r="C420" s="31">
        <v>186</v>
      </c>
      <c r="D420" s="31" t="s">
        <v>2856</v>
      </c>
      <c r="E420" s="31" t="s">
        <v>2857</v>
      </c>
      <c r="F420" s="31" t="s">
        <v>3301</v>
      </c>
      <c r="G420" s="36" t="s">
        <v>2854</v>
      </c>
      <c r="H420" s="31" t="s">
        <v>2858</v>
      </c>
      <c r="I420" s="31" t="s">
        <v>4224</v>
      </c>
      <c r="J420" s="39" t="s">
        <v>4225</v>
      </c>
      <c r="K420" s="44" t="s">
        <v>5167</v>
      </c>
      <c r="L420" s="37" t="s">
        <v>2723</v>
      </c>
    </row>
    <row r="421" spans="1:14" ht="45" customHeight="1" x14ac:dyDescent="0.25">
      <c r="A421" s="31">
        <v>2013</v>
      </c>
      <c r="C421" s="31">
        <v>195</v>
      </c>
      <c r="D421" s="31" t="s">
        <v>2876</v>
      </c>
      <c r="E421" s="31" t="s">
        <v>2877</v>
      </c>
      <c r="F421" s="31" t="s">
        <v>3301</v>
      </c>
      <c r="G421" s="36" t="s">
        <v>2488</v>
      </c>
      <c r="H421" s="31" t="s">
        <v>2878</v>
      </c>
      <c r="I421" s="31" t="s">
        <v>4252</v>
      </c>
      <c r="J421" s="39" t="s">
        <v>4253</v>
      </c>
      <c r="K421" s="44" t="s">
        <v>5167</v>
      </c>
      <c r="L421" s="37" t="s">
        <v>2723</v>
      </c>
    </row>
    <row r="422" spans="1:14" ht="45" customHeight="1" x14ac:dyDescent="0.25">
      <c r="A422" s="32">
        <v>2010</v>
      </c>
      <c r="B422" s="32"/>
      <c r="C422" s="32">
        <v>128</v>
      </c>
      <c r="D422" s="32" t="s">
        <v>2945</v>
      </c>
      <c r="E422" s="32" t="s">
        <v>2946</v>
      </c>
      <c r="F422" s="32" t="s">
        <v>3367</v>
      </c>
      <c r="G422" s="34" t="s">
        <v>2926</v>
      </c>
      <c r="H422" s="32" t="s">
        <v>2947</v>
      </c>
      <c r="I422" s="62" t="s">
        <v>3994</v>
      </c>
      <c r="J422" s="39" t="s">
        <v>3995</v>
      </c>
      <c r="K422" s="44" t="s">
        <v>5167</v>
      </c>
      <c r="L422" s="44" t="s">
        <v>3187</v>
      </c>
      <c r="M422" s="44" t="s">
        <v>57</v>
      </c>
      <c r="N422" s="45" t="s">
        <v>4335</v>
      </c>
    </row>
    <row r="423" spans="1:14" ht="72" customHeight="1" x14ac:dyDescent="0.25">
      <c r="A423" s="32">
        <v>2002</v>
      </c>
      <c r="B423" s="32"/>
      <c r="C423" s="32">
        <v>48</v>
      </c>
      <c r="D423" s="32" t="s">
        <v>2786</v>
      </c>
      <c r="E423" s="32" t="s">
        <v>2787</v>
      </c>
      <c r="F423" s="32" t="s">
        <v>3264</v>
      </c>
      <c r="G423" s="36" t="s">
        <v>2473</v>
      </c>
      <c r="H423" s="32" t="s">
        <v>2788</v>
      </c>
      <c r="I423" s="32" t="s">
        <v>3606</v>
      </c>
      <c r="J423" s="39" t="s">
        <v>3607</v>
      </c>
      <c r="K423" s="97" t="s">
        <v>4280</v>
      </c>
      <c r="L423" s="37" t="s">
        <v>2789</v>
      </c>
    </row>
    <row r="424" spans="1:14" ht="45" customHeight="1" x14ac:dyDescent="0.25">
      <c r="A424" s="31">
        <v>2008</v>
      </c>
      <c r="C424" s="31">
        <v>108</v>
      </c>
      <c r="D424" s="31" t="s">
        <v>2790</v>
      </c>
      <c r="E424" s="31" t="s">
        <v>2791</v>
      </c>
      <c r="F424" s="31" t="s">
        <v>3264</v>
      </c>
      <c r="G424" s="36" t="s">
        <v>2484</v>
      </c>
      <c r="H424" s="31" t="s">
        <v>2792</v>
      </c>
      <c r="I424" s="31" t="s">
        <v>3908</v>
      </c>
      <c r="J424" s="39" t="s">
        <v>3909</v>
      </c>
      <c r="K424" s="44" t="s">
        <v>5167</v>
      </c>
      <c r="L424" s="37" t="s">
        <v>2789</v>
      </c>
    </row>
    <row r="425" spans="1:14" ht="60" customHeight="1" x14ac:dyDescent="0.25">
      <c r="A425" s="32">
        <v>2009</v>
      </c>
      <c r="B425" s="32"/>
      <c r="C425" s="32">
        <v>124</v>
      </c>
      <c r="D425" s="32" t="s">
        <v>2793</v>
      </c>
      <c r="E425" s="32" t="s">
        <v>2794</v>
      </c>
      <c r="F425" s="32" t="s">
        <v>3264</v>
      </c>
      <c r="G425" s="36" t="s">
        <v>2484</v>
      </c>
      <c r="H425" s="32" t="s">
        <v>2795</v>
      </c>
      <c r="I425" s="32" t="s">
        <v>3976</v>
      </c>
      <c r="J425" s="39" t="s">
        <v>3977</v>
      </c>
      <c r="K425" s="44" t="s">
        <v>5167</v>
      </c>
      <c r="L425" s="37" t="s">
        <v>2789</v>
      </c>
    </row>
    <row r="426" spans="1:14" ht="60" customHeight="1" x14ac:dyDescent="0.25">
      <c r="A426" s="32" t="s">
        <v>4342</v>
      </c>
      <c r="B426" s="32"/>
      <c r="C426" s="32">
        <v>129</v>
      </c>
      <c r="D426" s="32" t="s">
        <v>2948</v>
      </c>
      <c r="E426" s="32" t="s">
        <v>2949</v>
      </c>
      <c r="F426" s="32" t="s">
        <v>3203</v>
      </c>
      <c r="G426" s="34" t="s">
        <v>2926</v>
      </c>
      <c r="H426" s="32" t="s">
        <v>2947</v>
      </c>
      <c r="I426" s="32" t="s">
        <v>3994</v>
      </c>
      <c r="J426" s="39" t="s">
        <v>3995</v>
      </c>
      <c r="K426" s="44" t="s">
        <v>5167</v>
      </c>
      <c r="L426" s="44" t="s">
        <v>2789</v>
      </c>
      <c r="M426" s="44" t="s">
        <v>57</v>
      </c>
      <c r="N426" s="32" t="s">
        <v>4361</v>
      </c>
    </row>
    <row r="427" spans="1:14" ht="60" customHeight="1" x14ac:dyDescent="0.25">
      <c r="A427" s="31">
        <v>2012</v>
      </c>
      <c r="C427" s="31">
        <v>188</v>
      </c>
      <c r="D427" s="31" t="s">
        <v>2680</v>
      </c>
      <c r="E427" s="31" t="s">
        <v>2681</v>
      </c>
      <c r="F427" s="31" t="s">
        <v>3203</v>
      </c>
      <c r="G427" s="36" t="s">
        <v>2465</v>
      </c>
      <c r="H427" s="31" t="s">
        <v>2682</v>
      </c>
      <c r="I427" s="31" t="s">
        <v>4233</v>
      </c>
      <c r="J427" s="39" t="s">
        <v>4234</v>
      </c>
      <c r="K427" s="44" t="s">
        <v>5167</v>
      </c>
      <c r="L427" s="37" t="s">
        <v>2789</v>
      </c>
    </row>
    <row r="428" spans="1:14" ht="60" customHeight="1" x14ac:dyDescent="0.25">
      <c r="A428" s="31">
        <v>2012</v>
      </c>
      <c r="C428" s="31">
        <v>192</v>
      </c>
      <c r="D428" s="31" t="s">
        <v>2810</v>
      </c>
      <c r="E428" s="31" t="s">
        <v>2811</v>
      </c>
      <c r="F428" s="31" t="s">
        <v>3264</v>
      </c>
      <c r="G428" s="36" t="s">
        <v>2465</v>
      </c>
      <c r="H428" s="32" t="s">
        <v>2812</v>
      </c>
      <c r="I428" s="32" t="s">
        <v>4241</v>
      </c>
      <c r="J428" s="39" t="s">
        <v>4242</v>
      </c>
      <c r="K428" s="44" t="s">
        <v>5167</v>
      </c>
      <c r="L428" s="37" t="s">
        <v>2789</v>
      </c>
    </row>
    <row r="429" spans="1:14" ht="45" customHeight="1" x14ac:dyDescent="0.25">
      <c r="C429" s="31">
        <v>193</v>
      </c>
      <c r="D429" s="31" t="s">
        <v>2813</v>
      </c>
      <c r="E429" s="31" t="s">
        <v>2814</v>
      </c>
      <c r="F429" s="31" t="s">
        <v>3264</v>
      </c>
      <c r="G429" s="36" t="s">
        <v>2465</v>
      </c>
      <c r="H429" s="32" t="s">
        <v>2812</v>
      </c>
      <c r="I429" s="32" t="s">
        <v>4241</v>
      </c>
      <c r="J429" s="39" t="s">
        <v>4242</v>
      </c>
      <c r="K429" s="44" t="s">
        <v>5167</v>
      </c>
      <c r="L429" s="37" t="s">
        <v>2789</v>
      </c>
    </row>
    <row r="430" spans="1:14" ht="45" customHeight="1" x14ac:dyDescent="0.25">
      <c r="A430" s="31">
        <v>2012</v>
      </c>
      <c r="B430" s="31">
        <v>108</v>
      </c>
      <c r="D430" s="31" t="s">
        <v>4196</v>
      </c>
      <c r="E430" s="31" t="s">
        <v>4197</v>
      </c>
      <c r="F430" s="31" t="s">
        <v>3192</v>
      </c>
      <c r="G430" s="36" t="s">
        <v>2926</v>
      </c>
      <c r="H430" s="31" t="s">
        <v>4198</v>
      </c>
      <c r="I430" s="31" t="s">
        <v>4199</v>
      </c>
      <c r="J430" s="39" t="s">
        <v>4200</v>
      </c>
      <c r="K430" s="44" t="s">
        <v>5167</v>
      </c>
      <c r="L430" s="44" t="s">
        <v>2789</v>
      </c>
      <c r="M430" s="44" t="s">
        <v>57</v>
      </c>
      <c r="N430" s="45" t="s">
        <v>4384</v>
      </c>
    </row>
    <row r="431" spans="1:14" ht="45" customHeight="1" x14ac:dyDescent="0.25">
      <c r="A431" s="32">
        <v>2006</v>
      </c>
      <c r="B431" s="32">
        <v>59</v>
      </c>
      <c r="C431" s="32"/>
      <c r="D431" s="32" t="s">
        <v>3783</v>
      </c>
      <c r="E431" s="32" t="s">
        <v>3784</v>
      </c>
      <c r="F431" s="32" t="s">
        <v>3329</v>
      </c>
      <c r="G431" s="36" t="s">
        <v>2655</v>
      </c>
      <c r="H431" s="32" t="s">
        <v>3785</v>
      </c>
      <c r="I431" s="32" t="s">
        <v>3786</v>
      </c>
      <c r="J431" s="39" t="s">
        <v>3787</v>
      </c>
      <c r="K431" s="44" t="s">
        <v>5167</v>
      </c>
      <c r="L431" s="44" t="s">
        <v>2789</v>
      </c>
      <c r="M431" s="44"/>
    </row>
    <row r="432" spans="1:14" ht="60" customHeight="1" x14ac:dyDescent="0.25">
      <c r="A432" s="32">
        <v>2012</v>
      </c>
      <c r="B432" s="32"/>
      <c r="C432" s="32">
        <v>168</v>
      </c>
      <c r="D432" s="32" t="s">
        <v>2974</v>
      </c>
      <c r="E432" s="32" t="s">
        <v>2975</v>
      </c>
      <c r="F432" s="32" t="s">
        <v>3203</v>
      </c>
      <c r="G432" s="34" t="s">
        <v>2926</v>
      </c>
      <c r="H432" s="32" t="s">
        <v>2976</v>
      </c>
      <c r="I432" s="32" t="s">
        <v>4180</v>
      </c>
      <c r="J432" s="39" t="s">
        <v>4181</v>
      </c>
      <c r="K432" s="44" t="s">
        <v>5167</v>
      </c>
      <c r="L432" s="44" t="s">
        <v>4274</v>
      </c>
      <c r="M432" s="44" t="s">
        <v>89</v>
      </c>
      <c r="N432" s="32" t="s">
        <v>4373</v>
      </c>
    </row>
    <row r="433" spans="1:14" ht="60" customHeight="1" x14ac:dyDescent="0.25">
      <c r="A433" s="32">
        <v>2012</v>
      </c>
      <c r="B433" s="32"/>
      <c r="C433" s="32">
        <v>173</v>
      </c>
      <c r="D433" s="32" t="s">
        <v>3061</v>
      </c>
      <c r="E433" s="32" t="s">
        <v>3062</v>
      </c>
      <c r="F433" s="32" t="s">
        <v>3243</v>
      </c>
      <c r="G433" s="34" t="s">
        <v>2926</v>
      </c>
      <c r="H433" s="32" t="s">
        <v>3063</v>
      </c>
      <c r="I433" s="32" t="s">
        <v>4190</v>
      </c>
      <c r="J433" s="39" t="s">
        <v>4191</v>
      </c>
      <c r="K433" s="44" t="s">
        <v>5167</v>
      </c>
      <c r="L433" s="44" t="s">
        <v>4274</v>
      </c>
      <c r="M433" s="44" t="s">
        <v>89</v>
      </c>
      <c r="N433" s="45" t="s">
        <v>4372</v>
      </c>
    </row>
    <row r="434" spans="1:14" ht="60" customHeight="1" x14ac:dyDescent="0.25">
      <c r="A434" s="32">
        <v>2007</v>
      </c>
      <c r="B434" s="32">
        <v>66</v>
      </c>
      <c r="C434" s="32"/>
      <c r="D434" s="32" t="s">
        <v>3845</v>
      </c>
      <c r="E434" s="32" t="s">
        <v>3846</v>
      </c>
      <c r="F434" s="32" t="s">
        <v>3211</v>
      </c>
      <c r="G434" s="34" t="s">
        <v>2926</v>
      </c>
      <c r="H434" s="32" t="s">
        <v>3847</v>
      </c>
      <c r="I434" s="68" t="s">
        <v>3848</v>
      </c>
      <c r="J434" s="39" t="s">
        <v>3849</v>
      </c>
      <c r="K434" s="44" t="s">
        <v>5167</v>
      </c>
      <c r="L434" s="44" t="s">
        <v>4274</v>
      </c>
      <c r="M434" s="44" t="s">
        <v>57</v>
      </c>
      <c r="N434" s="45" t="s">
        <v>4327</v>
      </c>
    </row>
    <row r="435" spans="1:14" ht="60" customHeight="1" x14ac:dyDescent="0.25">
      <c r="A435" s="32">
        <v>1984</v>
      </c>
      <c r="B435" s="32"/>
      <c r="D435" s="32" t="s">
        <v>2821</v>
      </c>
      <c r="E435" s="32" t="s">
        <v>2822</v>
      </c>
      <c r="F435" s="32" t="s">
        <v>3243</v>
      </c>
      <c r="G435" s="34" t="s">
        <v>2804</v>
      </c>
      <c r="H435" s="32" t="s">
        <v>2823</v>
      </c>
      <c r="I435" s="32" t="s">
        <v>3306</v>
      </c>
      <c r="J435" s="35" t="s">
        <v>3307</v>
      </c>
      <c r="K435" s="44" t="s">
        <v>5167</v>
      </c>
      <c r="L435" s="44" t="s">
        <v>4274</v>
      </c>
      <c r="N435" s="45" t="s">
        <v>4320</v>
      </c>
    </row>
  </sheetData>
  <sortState xmlns:xlrd2="http://schemas.microsoft.com/office/spreadsheetml/2017/richdata2" ref="A2:N435">
    <sortCondition ref="K2:K435"/>
    <sortCondition ref="L2:L435"/>
    <sortCondition ref="C2:C435"/>
  </sortState>
  <conditionalFormatting sqref="L421:M421 M419:M420 K423:M423 M422 M424 K425:M426 K428:M1048576 K1:M418">
    <cfRule type="containsText" dxfId="13" priority="11" operator="containsText" text="nope">
      <formula>NOT(ISERROR(SEARCH("nope",K1)))</formula>
    </cfRule>
    <cfRule type="containsText" dxfId="12" priority="12" operator="containsText" text="done!">
      <formula>NOT(ISERROR(SEARCH("done!",K1)))</formula>
    </cfRule>
  </conditionalFormatting>
  <conditionalFormatting sqref="K2:K163">
    <cfRule type="containsText" dxfId="11" priority="13" operator="containsText" text="nope">
      <formula>NOT(ISERROR(SEARCH("nope",K2)))</formula>
    </cfRule>
    <cfRule type="containsText" dxfId="10" priority="14" operator="containsText" text="done!">
      <formula>NOT(ISERROR(SEARCH("done!",K2)))</formula>
    </cfRule>
  </conditionalFormatting>
  <conditionalFormatting sqref="K419:L419">
    <cfRule type="containsText" dxfId="9" priority="9" operator="containsText" text="nope">
      <formula>NOT(ISERROR(SEARCH("nope",K419)))</formula>
    </cfRule>
    <cfRule type="containsText" dxfId="8" priority="10" operator="containsText" text="done!">
      <formula>NOT(ISERROR(SEARCH("done!",K419)))</formula>
    </cfRule>
  </conditionalFormatting>
  <conditionalFormatting sqref="K420:L420">
    <cfRule type="containsText" dxfId="7" priority="7" operator="containsText" text="nope">
      <formula>NOT(ISERROR(SEARCH("nope",K420)))</formula>
    </cfRule>
    <cfRule type="containsText" dxfId="6" priority="8" operator="containsText" text="done!">
      <formula>NOT(ISERROR(SEARCH("done!",K420)))</formula>
    </cfRule>
  </conditionalFormatting>
  <conditionalFormatting sqref="L422">
    <cfRule type="containsText" dxfId="5" priority="5" operator="containsText" text="nope">
      <formula>NOT(ISERROR(SEARCH("nope",L422)))</formula>
    </cfRule>
    <cfRule type="containsText" dxfId="4" priority="6" operator="containsText" text="done!">
      <formula>NOT(ISERROR(SEARCH("done!",L422)))</formula>
    </cfRule>
  </conditionalFormatting>
  <conditionalFormatting sqref="L424">
    <cfRule type="containsText" dxfId="3" priority="3" operator="containsText" text="nope">
      <formula>NOT(ISERROR(SEARCH("nope",L424)))</formula>
    </cfRule>
    <cfRule type="containsText" dxfId="2" priority="4" operator="containsText" text="done!">
      <formula>NOT(ISERROR(SEARCH("done!",L424)))</formula>
    </cfRule>
  </conditionalFormatting>
  <conditionalFormatting sqref="K427:M427">
    <cfRule type="containsText" dxfId="1" priority="1" operator="containsText" text="nope">
      <formula>NOT(ISERROR(SEARCH("nope",K427)))</formula>
    </cfRule>
    <cfRule type="containsText" dxfId="0" priority="2" operator="containsText" text="done!">
      <formula>NOT(ISERROR(SEARCH("done!",K427)))</formula>
    </cfRule>
  </conditionalFormatting>
  <hyperlinks>
    <hyperlink ref="O104" r:id="rId1" display="http://faculty.chicagobooth.edu/john.cochrane/research/papers/cross%20sectional%20test%20%28jpe%29.pdf" xr:uid="{00000000-0004-0000-0600-000000000000}"/>
    <hyperlink ref="J120" r:id="rId2" xr:uid="{00000000-0004-0000-0600-000001000000}"/>
    <hyperlink ref="J227" r:id="rId3" xr:uid="{00000000-0004-0000-0600-000002000000}"/>
    <hyperlink ref="J390" r:id="rId4" xr:uid="{00000000-0004-0000-0600-000003000000}"/>
    <hyperlink ref="J230" r:id="rId5" xr:uid="{00000000-0004-0000-0600-000004000000}"/>
    <hyperlink ref="J83" r:id="rId6" xr:uid="{00000000-0004-0000-0600-000005000000}"/>
    <hyperlink ref="J239" r:id="rId7" xr:uid="{00000000-0004-0000-0600-000006000000}"/>
    <hyperlink ref="J131" r:id="rId8" xr:uid="{00000000-0004-0000-0600-000007000000}"/>
    <hyperlink ref="J122" r:id="rId9" xr:uid="{00000000-0004-0000-0600-000008000000}"/>
    <hyperlink ref="J435" r:id="rId10" xr:uid="{00000000-0004-0000-0600-000009000000}"/>
    <hyperlink ref="J204" r:id="rId11" xr:uid="{00000000-0004-0000-0600-00000A000000}"/>
    <hyperlink ref="J191" r:id="rId12" xr:uid="{00000000-0004-0000-0600-00000B000000}"/>
    <hyperlink ref="J249" r:id="rId13" xr:uid="{00000000-0004-0000-0600-00000C000000}"/>
  </hyperlinks>
  <pageMargins left="0.7" right="0.7" top="0.75" bottom="0.75" header="0.3" footer="0.3"/>
  <pageSetup orientation="landscape"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dimension ref="A1:AS200"/>
  <sheetViews>
    <sheetView workbookViewId="0">
      <selection activeCell="O15" sqref="O15"/>
    </sheetView>
  </sheetViews>
  <sheetFormatPr defaultColWidth="8.5703125" defaultRowHeight="15" x14ac:dyDescent="0.25"/>
  <cols>
    <col min="1" max="1" width="23.28515625" customWidth="1"/>
    <col min="23" max="23" width="17.42578125" customWidth="1"/>
  </cols>
  <sheetData>
    <row r="1" spans="1:45" s="7" customFormat="1" x14ac:dyDescent="0.25">
      <c r="A1" s="7" t="s">
        <v>2126</v>
      </c>
      <c r="B1" s="7" t="s">
        <v>2127</v>
      </c>
      <c r="C1" s="7" t="s">
        <v>2128</v>
      </c>
      <c r="D1" s="7" t="s">
        <v>1267</v>
      </c>
      <c r="E1" s="7" t="s">
        <v>1910</v>
      </c>
      <c r="F1" s="7" t="s">
        <v>2129</v>
      </c>
      <c r="G1" s="7" t="s">
        <v>9</v>
      </c>
      <c r="H1" s="7" t="s">
        <v>2130</v>
      </c>
      <c r="I1" s="7" t="s">
        <v>2131</v>
      </c>
      <c r="J1" s="7" t="s">
        <v>2132</v>
      </c>
      <c r="K1" s="7" t="s">
        <v>2133</v>
      </c>
      <c r="L1" s="7" t="s">
        <v>2134</v>
      </c>
      <c r="M1" s="7" t="s">
        <v>2135</v>
      </c>
      <c r="N1" s="7" t="s">
        <v>2136</v>
      </c>
      <c r="O1" s="7" t="s">
        <v>914</v>
      </c>
      <c r="P1" s="7" t="s">
        <v>915</v>
      </c>
      <c r="Q1" s="7" t="s">
        <v>1267</v>
      </c>
      <c r="R1" s="7" t="s">
        <v>2137</v>
      </c>
      <c r="S1" s="7" t="s">
        <v>10</v>
      </c>
      <c r="T1" s="7" t="s">
        <v>2138</v>
      </c>
      <c r="U1" s="7" t="s">
        <v>2139</v>
      </c>
      <c r="V1" s="7" t="s">
        <v>2140</v>
      </c>
      <c r="W1" s="7" t="s">
        <v>2141</v>
      </c>
      <c r="X1" s="7" t="s">
        <v>913</v>
      </c>
      <c r="Y1" s="7" t="s">
        <v>2142</v>
      </c>
      <c r="Z1" s="7" t="s">
        <v>2143</v>
      </c>
      <c r="AA1" s="7" t="s">
        <v>2144</v>
      </c>
      <c r="AB1" s="7" t="s">
        <v>2145</v>
      </c>
      <c r="AC1" s="7" t="s">
        <v>2146</v>
      </c>
      <c r="AD1" s="7" t="s">
        <v>2147</v>
      </c>
      <c r="AE1" s="7" t="s">
        <v>2148</v>
      </c>
      <c r="AF1" s="7" t="s">
        <v>2149</v>
      </c>
      <c r="AG1" s="7" t="s">
        <v>2150</v>
      </c>
      <c r="AH1" s="7" t="s">
        <v>2151</v>
      </c>
      <c r="AI1" s="7" t="s">
        <v>2152</v>
      </c>
      <c r="AJ1" s="7" t="s">
        <v>1119</v>
      </c>
      <c r="AK1" s="7" t="s">
        <v>1120</v>
      </c>
      <c r="AL1" s="7" t="s">
        <v>2153</v>
      </c>
      <c r="AM1" s="7" t="s">
        <v>1121</v>
      </c>
      <c r="AN1" s="7" t="s">
        <v>1122</v>
      </c>
      <c r="AO1" s="7" t="s">
        <v>1123</v>
      </c>
      <c r="AP1" s="7" t="s">
        <v>1124</v>
      </c>
      <c r="AQ1" s="7" t="s">
        <v>2154</v>
      </c>
      <c r="AR1" s="7" t="s">
        <v>1125</v>
      </c>
      <c r="AS1" s="7" t="s">
        <v>2155</v>
      </c>
    </row>
    <row r="2" spans="1:45" x14ac:dyDescent="0.25">
      <c r="A2" t="s">
        <v>102</v>
      </c>
      <c r="B2" t="s">
        <v>102</v>
      </c>
      <c r="C2" t="s">
        <v>2156</v>
      </c>
      <c r="D2" t="s">
        <v>2157</v>
      </c>
      <c r="E2" t="s">
        <v>1237</v>
      </c>
      <c r="F2">
        <v>2005</v>
      </c>
      <c r="G2" t="s">
        <v>57</v>
      </c>
      <c r="H2" t="s">
        <v>102</v>
      </c>
      <c r="I2">
        <v>1</v>
      </c>
      <c r="J2">
        <v>0</v>
      </c>
      <c r="K2">
        <v>1980</v>
      </c>
      <c r="L2">
        <v>2002</v>
      </c>
      <c r="M2">
        <v>1</v>
      </c>
      <c r="N2">
        <v>0</v>
      </c>
      <c r="O2">
        <v>0</v>
      </c>
      <c r="P2">
        <v>0</v>
      </c>
      <c r="Q2" t="s">
        <v>1026</v>
      </c>
      <c r="R2" t="b">
        <f>FALSE()</f>
        <v>0</v>
      </c>
      <c r="S2" t="s">
        <v>2158</v>
      </c>
      <c r="T2">
        <v>0.460944414138794</v>
      </c>
      <c r="U2">
        <v>2.1540112495422399</v>
      </c>
      <c r="V2" t="s">
        <v>105</v>
      </c>
      <c r="W2" t="s">
        <v>347</v>
      </c>
      <c r="X2">
        <v>1</v>
      </c>
      <c r="Y2">
        <v>1</v>
      </c>
      <c r="Z2">
        <v>1</v>
      </c>
      <c r="AA2">
        <v>1</v>
      </c>
      <c r="AC2">
        <v>1</v>
      </c>
      <c r="AE2" t="s">
        <v>2159</v>
      </c>
      <c r="AF2" t="s">
        <v>2160</v>
      </c>
      <c r="AG2">
        <v>1</v>
      </c>
      <c r="AH2" t="e">
        <f>#DIV/0!</f>
        <v>#DIV/0!</v>
      </c>
      <c r="AI2" t="e">
        <f>#DIV/0!</f>
        <v>#DIV/0!</v>
      </c>
      <c r="AL2">
        <v>0</v>
      </c>
      <c r="AR2" t="s">
        <v>1135</v>
      </c>
    </row>
    <row r="3" spans="1:45" x14ac:dyDescent="0.25">
      <c r="A3" t="s">
        <v>280</v>
      </c>
      <c r="B3" t="s">
        <v>280</v>
      </c>
      <c r="C3" t="s">
        <v>280</v>
      </c>
      <c r="D3" t="s">
        <v>282</v>
      </c>
      <c r="E3" t="s">
        <v>964</v>
      </c>
      <c r="F3">
        <v>2002</v>
      </c>
      <c r="G3" t="s">
        <v>57</v>
      </c>
      <c r="H3" t="s">
        <v>280</v>
      </c>
      <c r="I3">
        <v>1</v>
      </c>
      <c r="J3">
        <v>0</v>
      </c>
      <c r="K3">
        <v>1979</v>
      </c>
      <c r="L3">
        <v>1998</v>
      </c>
      <c r="M3">
        <v>1</v>
      </c>
      <c r="N3">
        <v>0</v>
      </c>
      <c r="O3">
        <v>0</v>
      </c>
      <c r="P3">
        <v>0</v>
      </c>
      <c r="Q3" t="s">
        <v>965</v>
      </c>
      <c r="R3" t="b">
        <f>FALSE()</f>
        <v>0</v>
      </c>
      <c r="T3">
        <v>2.0457406044006299</v>
      </c>
      <c r="U3">
        <v>9.4212455749511701</v>
      </c>
      <c r="V3" t="s">
        <v>105</v>
      </c>
      <c r="W3" t="s">
        <v>347</v>
      </c>
      <c r="X3">
        <v>1</v>
      </c>
      <c r="Y3">
        <v>1</v>
      </c>
      <c r="Z3">
        <v>1</v>
      </c>
      <c r="AA3">
        <v>1</v>
      </c>
      <c r="AC3">
        <v>1</v>
      </c>
      <c r="AE3" t="s">
        <v>2159</v>
      </c>
      <c r="AF3" t="s">
        <v>2160</v>
      </c>
      <c r="AG3">
        <v>1</v>
      </c>
      <c r="AH3">
        <v>3.0533441856725898</v>
      </c>
      <c r="AI3">
        <v>2.3791024179169602</v>
      </c>
      <c r="AJ3">
        <v>0.67</v>
      </c>
      <c r="AK3">
        <v>3.96</v>
      </c>
      <c r="AL3">
        <v>1</v>
      </c>
      <c r="AM3" t="s">
        <v>1126</v>
      </c>
      <c r="AN3">
        <v>10</v>
      </c>
      <c r="AO3" t="s">
        <v>1137</v>
      </c>
      <c r="AP3" t="s">
        <v>139</v>
      </c>
      <c r="AR3" t="s">
        <v>1161</v>
      </c>
    </row>
    <row r="4" spans="1:45" x14ac:dyDescent="0.25">
      <c r="A4" t="s">
        <v>697</v>
      </c>
      <c r="B4" t="s">
        <v>697</v>
      </c>
      <c r="C4" t="s">
        <v>697</v>
      </c>
      <c r="D4" t="s">
        <v>699</v>
      </c>
      <c r="E4" t="s">
        <v>698</v>
      </c>
      <c r="F4">
        <v>2005</v>
      </c>
      <c r="G4" t="s">
        <v>89</v>
      </c>
      <c r="H4" t="s">
        <v>697</v>
      </c>
      <c r="I4">
        <v>1</v>
      </c>
      <c r="J4">
        <v>0</v>
      </c>
      <c r="K4">
        <v>1980</v>
      </c>
      <c r="L4">
        <v>2003</v>
      </c>
      <c r="M4">
        <v>1</v>
      </c>
      <c r="N4">
        <v>0</v>
      </c>
      <c r="O4">
        <v>1</v>
      </c>
      <c r="P4">
        <v>0</v>
      </c>
      <c r="Q4" t="s">
        <v>1077</v>
      </c>
      <c r="R4" t="b">
        <f>FALSE()</f>
        <v>0</v>
      </c>
      <c r="S4" t="s">
        <v>251</v>
      </c>
      <c r="T4">
        <v>0.48015332221984902</v>
      </c>
      <c r="U4">
        <v>1.6092680692672701</v>
      </c>
      <c r="V4" t="s">
        <v>105</v>
      </c>
      <c r="W4" t="s">
        <v>347</v>
      </c>
      <c r="X4">
        <v>1</v>
      </c>
      <c r="Y4">
        <v>1</v>
      </c>
      <c r="Z4">
        <v>1</v>
      </c>
      <c r="AA4">
        <v>1</v>
      </c>
      <c r="AC4">
        <v>1</v>
      </c>
      <c r="AE4" t="s">
        <v>2161</v>
      </c>
      <c r="AF4" t="s">
        <v>2160</v>
      </c>
      <c r="AG4">
        <v>1</v>
      </c>
      <c r="AH4">
        <v>0.44874142263537298</v>
      </c>
      <c r="AI4">
        <v>0.40131373298435702</v>
      </c>
      <c r="AJ4">
        <v>1.07</v>
      </c>
      <c r="AK4">
        <v>4.01</v>
      </c>
      <c r="AL4">
        <v>1</v>
      </c>
      <c r="AM4" t="s">
        <v>1126</v>
      </c>
      <c r="AN4" t="s">
        <v>1164</v>
      </c>
      <c r="AO4" t="s">
        <v>1225</v>
      </c>
      <c r="AP4" t="s">
        <v>1131</v>
      </c>
      <c r="AR4" t="s">
        <v>2162</v>
      </c>
      <c r="AS4" t="s">
        <v>2163</v>
      </c>
    </row>
    <row r="5" spans="1:45" x14ac:dyDescent="0.25">
      <c r="A5" t="s">
        <v>700</v>
      </c>
      <c r="B5" t="s">
        <v>700</v>
      </c>
      <c r="C5" t="s">
        <v>700</v>
      </c>
      <c r="D5" t="s">
        <v>701</v>
      </c>
      <c r="E5" t="s">
        <v>698</v>
      </c>
      <c r="F5">
        <v>2005</v>
      </c>
      <c r="G5" t="s">
        <v>89</v>
      </c>
      <c r="H5" t="s">
        <v>700</v>
      </c>
      <c r="I5">
        <v>1</v>
      </c>
      <c r="J5">
        <v>0</v>
      </c>
      <c r="K5">
        <v>1980</v>
      </c>
      <c r="L5">
        <v>2003</v>
      </c>
      <c r="M5">
        <v>1</v>
      </c>
      <c r="N5">
        <v>0</v>
      </c>
      <c r="O5">
        <v>1</v>
      </c>
      <c r="P5">
        <v>0</v>
      </c>
      <c r="Q5" t="s">
        <v>1078</v>
      </c>
      <c r="R5" t="b">
        <f>FALSE()</f>
        <v>0</v>
      </c>
      <c r="S5" t="s">
        <v>251</v>
      </c>
      <c r="T5">
        <v>0.96264809370040905</v>
      </c>
      <c r="U5">
        <v>2.93810367584229</v>
      </c>
      <c r="V5" t="s">
        <v>105</v>
      </c>
      <c r="W5" t="s">
        <v>347</v>
      </c>
      <c r="X5">
        <v>1</v>
      </c>
      <c r="Y5">
        <v>1</v>
      </c>
      <c r="Z5">
        <v>1</v>
      </c>
      <c r="AA5">
        <v>1</v>
      </c>
      <c r="AC5">
        <v>1</v>
      </c>
      <c r="AE5" t="s">
        <v>2161</v>
      </c>
      <c r="AF5" t="s">
        <v>2160</v>
      </c>
      <c r="AG5">
        <v>1</v>
      </c>
      <c r="AH5">
        <v>1.78268165500076</v>
      </c>
      <c r="AI5">
        <v>1.18951565823574</v>
      </c>
      <c r="AJ5">
        <v>0.54</v>
      </c>
      <c r="AK5">
        <v>2.4700000000000002</v>
      </c>
      <c r="AL5">
        <v>1</v>
      </c>
      <c r="AM5" t="s">
        <v>1126</v>
      </c>
      <c r="AN5" t="s">
        <v>1164</v>
      </c>
      <c r="AO5" t="s">
        <v>1225</v>
      </c>
      <c r="AP5" t="s">
        <v>1131</v>
      </c>
      <c r="AR5" t="s">
        <v>2164</v>
      </c>
      <c r="AS5" t="s">
        <v>2165</v>
      </c>
    </row>
    <row r="6" spans="1:45" x14ac:dyDescent="0.25">
      <c r="A6" t="s">
        <v>702</v>
      </c>
      <c r="B6" t="s">
        <v>702</v>
      </c>
      <c r="C6" t="s">
        <v>702</v>
      </c>
      <c r="D6" t="s">
        <v>703</v>
      </c>
      <c r="E6" t="s">
        <v>698</v>
      </c>
      <c r="F6">
        <v>2005</v>
      </c>
      <c r="G6" t="s">
        <v>89</v>
      </c>
      <c r="H6" t="s">
        <v>702</v>
      </c>
      <c r="I6">
        <v>1</v>
      </c>
      <c r="J6">
        <v>0</v>
      </c>
      <c r="K6">
        <v>1980</v>
      </c>
      <c r="L6">
        <v>2003</v>
      </c>
      <c r="M6">
        <v>1</v>
      </c>
      <c r="N6">
        <v>0</v>
      </c>
      <c r="O6">
        <v>1</v>
      </c>
      <c r="P6">
        <v>0</v>
      </c>
      <c r="Q6" t="s">
        <v>1079</v>
      </c>
      <c r="R6" t="b">
        <f>FALSE()</f>
        <v>0</v>
      </c>
      <c r="S6" t="s">
        <v>251</v>
      </c>
      <c r="T6">
        <v>2.16739797592163</v>
      </c>
      <c r="U6">
        <v>7.67092037200928</v>
      </c>
      <c r="V6" t="s">
        <v>105</v>
      </c>
      <c r="W6" t="s">
        <v>347</v>
      </c>
      <c r="X6">
        <v>1</v>
      </c>
      <c r="Y6">
        <v>1</v>
      </c>
      <c r="Z6">
        <v>1</v>
      </c>
      <c r="AA6">
        <v>1</v>
      </c>
      <c r="AC6">
        <v>1</v>
      </c>
      <c r="AE6" t="s">
        <v>2161</v>
      </c>
      <c r="AF6" t="s">
        <v>2160</v>
      </c>
      <c r="AG6">
        <v>1</v>
      </c>
      <c r="AH6">
        <v>2.0256055849734902</v>
      </c>
      <c r="AI6">
        <v>1.7513516831071401</v>
      </c>
      <c r="AJ6">
        <v>1.07</v>
      </c>
      <c r="AK6">
        <v>4.38</v>
      </c>
      <c r="AL6">
        <v>1</v>
      </c>
      <c r="AM6" t="s">
        <v>1126</v>
      </c>
      <c r="AN6" t="s">
        <v>1164</v>
      </c>
      <c r="AO6" t="s">
        <v>1225</v>
      </c>
      <c r="AP6" t="s">
        <v>1131</v>
      </c>
      <c r="AR6" t="s">
        <v>2164</v>
      </c>
      <c r="AS6" t="s">
        <v>2166</v>
      </c>
    </row>
    <row r="7" spans="1:45" x14ac:dyDescent="0.25">
      <c r="A7" t="s">
        <v>704</v>
      </c>
      <c r="B7" t="s">
        <v>704</v>
      </c>
      <c r="C7" t="s">
        <v>704</v>
      </c>
      <c r="D7" t="s">
        <v>705</v>
      </c>
      <c r="E7" t="s">
        <v>698</v>
      </c>
      <c r="F7">
        <v>2005</v>
      </c>
      <c r="G7" t="s">
        <v>89</v>
      </c>
      <c r="H7" t="s">
        <v>704</v>
      </c>
      <c r="I7">
        <v>1</v>
      </c>
      <c r="J7">
        <v>0</v>
      </c>
      <c r="K7">
        <v>1980</v>
      </c>
      <c r="L7">
        <v>2003</v>
      </c>
      <c r="M7">
        <v>1</v>
      </c>
      <c r="N7">
        <v>0</v>
      </c>
      <c r="O7">
        <v>1</v>
      </c>
      <c r="P7">
        <v>0</v>
      </c>
      <c r="Q7" t="s">
        <v>1080</v>
      </c>
      <c r="R7" t="b">
        <f>FALSE()</f>
        <v>0</v>
      </c>
      <c r="S7" t="s">
        <v>251</v>
      </c>
      <c r="T7">
        <v>1.3850722312927199</v>
      </c>
      <c r="U7">
        <v>3.7017259597778298</v>
      </c>
      <c r="V7" t="s">
        <v>105</v>
      </c>
      <c r="W7" t="s">
        <v>347</v>
      </c>
      <c r="X7">
        <v>1</v>
      </c>
      <c r="Y7">
        <v>1</v>
      </c>
      <c r="Z7">
        <v>1</v>
      </c>
      <c r="AA7">
        <v>1</v>
      </c>
      <c r="AC7">
        <v>1</v>
      </c>
      <c r="AE7" t="s">
        <v>2161</v>
      </c>
      <c r="AF7" t="s">
        <v>2160</v>
      </c>
      <c r="AG7">
        <v>1</v>
      </c>
      <c r="AH7">
        <v>1.5055132948834</v>
      </c>
      <c r="AI7">
        <v>1.3659505386634101</v>
      </c>
      <c r="AJ7">
        <v>0.92</v>
      </c>
      <c r="AK7">
        <v>2.71</v>
      </c>
      <c r="AL7">
        <v>1</v>
      </c>
      <c r="AM7" t="s">
        <v>1126</v>
      </c>
      <c r="AN7" t="s">
        <v>1164</v>
      </c>
      <c r="AO7" t="s">
        <v>1225</v>
      </c>
      <c r="AP7" t="s">
        <v>1131</v>
      </c>
      <c r="AR7" t="s">
        <v>2164</v>
      </c>
      <c r="AS7" t="s">
        <v>2167</v>
      </c>
    </row>
    <row r="8" spans="1:45" x14ac:dyDescent="0.25">
      <c r="A8" t="s">
        <v>505</v>
      </c>
      <c r="B8" t="s">
        <v>505</v>
      </c>
      <c r="C8" t="s">
        <v>2168</v>
      </c>
      <c r="D8" t="s">
        <v>506</v>
      </c>
      <c r="E8" t="s">
        <v>1259</v>
      </c>
      <c r="F8">
        <v>2011</v>
      </c>
      <c r="G8" t="s">
        <v>14</v>
      </c>
      <c r="H8" t="s">
        <v>505</v>
      </c>
      <c r="I8">
        <v>1</v>
      </c>
      <c r="J8">
        <v>1</v>
      </c>
      <c r="K8">
        <v>1989</v>
      </c>
      <c r="L8">
        <v>2008</v>
      </c>
      <c r="M8">
        <v>0</v>
      </c>
      <c r="N8">
        <v>1</v>
      </c>
      <c r="O8">
        <v>0</v>
      </c>
      <c r="P8">
        <v>0</v>
      </c>
      <c r="Q8" t="s">
        <v>1059</v>
      </c>
      <c r="R8" t="b">
        <f>FALSE()</f>
        <v>0</v>
      </c>
      <c r="T8">
        <v>0.63373965024948098</v>
      </c>
      <c r="U8">
        <v>5.1378860473632804</v>
      </c>
      <c r="V8" t="s">
        <v>15</v>
      </c>
      <c r="W8" t="s">
        <v>510</v>
      </c>
      <c r="X8">
        <v>-1</v>
      </c>
      <c r="Y8">
        <v>1</v>
      </c>
      <c r="Z8">
        <v>1</v>
      </c>
      <c r="AA8">
        <v>1</v>
      </c>
      <c r="AC8">
        <v>1</v>
      </c>
      <c r="AE8" t="s">
        <v>2159</v>
      </c>
      <c r="AF8" t="s">
        <v>2160</v>
      </c>
      <c r="AG8">
        <v>1</v>
      </c>
      <c r="AH8">
        <v>0.65333984561802205</v>
      </c>
      <c r="AI8">
        <v>1.5616674915997799</v>
      </c>
      <c r="AJ8">
        <v>0.97</v>
      </c>
      <c r="AK8">
        <v>3.29</v>
      </c>
      <c r="AL8">
        <v>1</v>
      </c>
      <c r="AM8" t="s">
        <v>1126</v>
      </c>
      <c r="AN8">
        <v>10</v>
      </c>
      <c r="AO8" t="s">
        <v>7</v>
      </c>
      <c r="AP8" t="s">
        <v>1131</v>
      </c>
      <c r="AR8" t="s">
        <v>1198</v>
      </c>
    </row>
    <row r="9" spans="1:45" x14ac:dyDescent="0.25">
      <c r="A9" t="s">
        <v>511</v>
      </c>
      <c r="B9" t="s">
        <v>511</v>
      </c>
      <c r="C9" t="s">
        <v>2169</v>
      </c>
      <c r="D9" t="s">
        <v>512</v>
      </c>
      <c r="E9" t="s">
        <v>1259</v>
      </c>
      <c r="F9">
        <v>2011</v>
      </c>
      <c r="G9" t="s">
        <v>14</v>
      </c>
      <c r="H9" t="s">
        <v>511</v>
      </c>
      <c r="I9">
        <v>1</v>
      </c>
      <c r="J9">
        <v>1</v>
      </c>
      <c r="K9">
        <v>1989</v>
      </c>
      <c r="L9">
        <v>2008</v>
      </c>
      <c r="M9">
        <v>0</v>
      </c>
      <c r="N9">
        <v>1</v>
      </c>
      <c r="O9">
        <v>0</v>
      </c>
      <c r="P9">
        <v>0</v>
      </c>
      <c r="Q9" t="s">
        <v>1060</v>
      </c>
      <c r="R9" t="b">
        <f>FALSE()</f>
        <v>0</v>
      </c>
      <c r="T9">
        <v>0.48905596137046797</v>
      </c>
      <c r="U9">
        <v>3.5072135925293</v>
      </c>
      <c r="V9" t="s">
        <v>15</v>
      </c>
      <c r="W9" t="s">
        <v>510</v>
      </c>
      <c r="X9">
        <v>-1</v>
      </c>
      <c r="Y9">
        <v>1</v>
      </c>
      <c r="Z9">
        <v>1</v>
      </c>
      <c r="AA9">
        <v>1</v>
      </c>
      <c r="AC9">
        <v>1</v>
      </c>
      <c r="AE9" t="s">
        <v>2159</v>
      </c>
      <c r="AF9" t="s">
        <v>2160</v>
      </c>
      <c r="AG9">
        <v>1</v>
      </c>
      <c r="AH9">
        <v>0.688811213197842</v>
      </c>
      <c r="AI9">
        <v>1.0660223685499399</v>
      </c>
      <c r="AJ9">
        <v>0.71</v>
      </c>
      <c r="AK9">
        <v>3.29</v>
      </c>
      <c r="AL9">
        <v>1</v>
      </c>
      <c r="AM9" t="s">
        <v>1126</v>
      </c>
      <c r="AN9">
        <v>10</v>
      </c>
      <c r="AO9" t="s">
        <v>7</v>
      </c>
      <c r="AP9" t="s">
        <v>1131</v>
      </c>
      <c r="AR9" t="s">
        <v>1199</v>
      </c>
    </row>
    <row r="10" spans="1:45" x14ac:dyDescent="0.25">
      <c r="A10" t="s">
        <v>823</v>
      </c>
      <c r="B10" t="s">
        <v>823</v>
      </c>
      <c r="C10" t="s">
        <v>823</v>
      </c>
      <c r="D10" t="s">
        <v>823</v>
      </c>
      <c r="E10" t="s">
        <v>824</v>
      </c>
      <c r="F10">
        <v>1996</v>
      </c>
      <c r="G10" t="s">
        <v>14</v>
      </c>
      <c r="H10" t="s">
        <v>823</v>
      </c>
      <c r="I10">
        <v>1</v>
      </c>
      <c r="J10">
        <v>1</v>
      </c>
      <c r="K10">
        <v>1962</v>
      </c>
      <c r="L10">
        <v>1991</v>
      </c>
      <c r="M10">
        <v>0</v>
      </c>
      <c r="N10">
        <v>1</v>
      </c>
      <c r="O10">
        <v>0</v>
      </c>
      <c r="P10">
        <v>0</v>
      </c>
      <c r="Q10" t="s">
        <v>922</v>
      </c>
      <c r="R10" t="b">
        <f>FALSE()</f>
        <v>0</v>
      </c>
      <c r="T10">
        <v>0.70180809497833296</v>
      </c>
      <c r="U10">
        <v>6.0838141441345197</v>
      </c>
      <c r="V10" t="s">
        <v>15</v>
      </c>
      <c r="W10" t="s">
        <v>510</v>
      </c>
      <c r="X10">
        <v>-1</v>
      </c>
      <c r="Y10">
        <v>1</v>
      </c>
      <c r="Z10">
        <v>1</v>
      </c>
      <c r="AA10">
        <v>1</v>
      </c>
      <c r="AC10">
        <v>1</v>
      </c>
      <c r="AE10" t="s">
        <v>2161</v>
      </c>
      <c r="AF10" t="s">
        <v>2160</v>
      </c>
      <c r="AG10">
        <v>1</v>
      </c>
      <c r="AH10">
        <v>0.80977857112884499</v>
      </c>
      <c r="AI10">
        <v>1.29168028537888</v>
      </c>
      <c r="AJ10">
        <v>0.86666666666666703</v>
      </c>
      <c r="AK10">
        <v>4.71</v>
      </c>
      <c r="AL10">
        <v>1</v>
      </c>
      <c r="AM10" t="s">
        <v>1126</v>
      </c>
      <c r="AN10">
        <v>10</v>
      </c>
      <c r="AO10" t="s">
        <v>7</v>
      </c>
      <c r="AP10" t="s">
        <v>135</v>
      </c>
      <c r="AR10" t="s">
        <v>2170</v>
      </c>
      <c r="AS10" t="s">
        <v>2171</v>
      </c>
    </row>
    <row r="11" spans="1:45" x14ac:dyDescent="0.25">
      <c r="A11" t="s">
        <v>894</v>
      </c>
      <c r="B11" t="s">
        <v>2172</v>
      </c>
      <c r="C11" t="s">
        <v>2173</v>
      </c>
      <c r="D11" t="s">
        <v>2174</v>
      </c>
      <c r="E11" t="s">
        <v>895</v>
      </c>
      <c r="F11">
        <v>2001</v>
      </c>
      <c r="G11" t="s">
        <v>14</v>
      </c>
      <c r="H11" t="s">
        <v>894</v>
      </c>
      <c r="I11">
        <v>1</v>
      </c>
      <c r="J11">
        <v>0</v>
      </c>
      <c r="K11">
        <v>1971</v>
      </c>
      <c r="L11">
        <v>1992</v>
      </c>
      <c r="M11">
        <v>0</v>
      </c>
      <c r="N11">
        <v>1</v>
      </c>
      <c r="O11">
        <v>0</v>
      </c>
      <c r="P11">
        <v>0</v>
      </c>
      <c r="Q11" t="s">
        <v>921</v>
      </c>
      <c r="R11" t="b">
        <f>FALSE()</f>
        <v>0</v>
      </c>
      <c r="T11">
        <v>0.455972880125046</v>
      </c>
      <c r="U11">
        <v>5.7665681838989302</v>
      </c>
      <c r="V11" t="s">
        <v>15</v>
      </c>
      <c r="W11" t="s">
        <v>510</v>
      </c>
      <c r="X11">
        <v>-1</v>
      </c>
      <c r="Y11">
        <v>1</v>
      </c>
      <c r="Z11">
        <v>1</v>
      </c>
      <c r="AA11">
        <v>1</v>
      </c>
      <c r="AC11">
        <v>1</v>
      </c>
      <c r="AE11" t="s">
        <v>2161</v>
      </c>
      <c r="AF11" t="s">
        <v>2160</v>
      </c>
      <c r="AG11">
        <v>1</v>
      </c>
      <c r="AH11">
        <v>-0.49742496013641402</v>
      </c>
      <c r="AI11">
        <v>0.68405316534981297</v>
      </c>
      <c r="AJ11">
        <v>-0.91666666666666696</v>
      </c>
      <c r="AK11">
        <v>8.43</v>
      </c>
      <c r="AL11">
        <v>1</v>
      </c>
      <c r="AM11" t="s">
        <v>1126</v>
      </c>
      <c r="AN11">
        <v>10</v>
      </c>
      <c r="AO11" t="s">
        <v>1133</v>
      </c>
      <c r="AP11" t="s">
        <v>1131</v>
      </c>
      <c r="AR11" t="s">
        <v>2175</v>
      </c>
      <c r="AS11" t="s">
        <v>2176</v>
      </c>
    </row>
    <row r="12" spans="1:45" x14ac:dyDescent="0.25">
      <c r="A12" t="s">
        <v>515</v>
      </c>
      <c r="B12" t="s">
        <v>517</v>
      </c>
      <c r="C12" t="s">
        <v>517</v>
      </c>
      <c r="D12" t="s">
        <v>517</v>
      </c>
      <c r="E12" t="s">
        <v>516</v>
      </c>
      <c r="F12">
        <v>2009</v>
      </c>
      <c r="G12" t="s">
        <v>89</v>
      </c>
      <c r="H12" t="s">
        <v>515</v>
      </c>
      <c r="I12">
        <v>1</v>
      </c>
      <c r="J12">
        <v>0</v>
      </c>
      <c r="K12">
        <v>1973</v>
      </c>
      <c r="L12">
        <v>2001</v>
      </c>
      <c r="M12">
        <v>1</v>
      </c>
      <c r="N12">
        <v>0</v>
      </c>
      <c r="O12">
        <v>0</v>
      </c>
      <c r="P12">
        <v>0</v>
      </c>
      <c r="Q12" t="s">
        <v>1102</v>
      </c>
      <c r="R12" t="b">
        <f>FALSE()</f>
        <v>0</v>
      </c>
      <c r="T12">
        <v>0.47692936658859297</v>
      </c>
      <c r="U12">
        <v>1.9185546636581401</v>
      </c>
      <c r="V12" t="s">
        <v>15</v>
      </c>
      <c r="W12" t="s">
        <v>519</v>
      </c>
      <c r="X12">
        <v>1</v>
      </c>
      <c r="Y12">
        <v>1</v>
      </c>
      <c r="Z12">
        <v>1</v>
      </c>
      <c r="AA12">
        <v>1</v>
      </c>
      <c r="AC12">
        <v>1</v>
      </c>
      <c r="AE12" t="s">
        <v>2159</v>
      </c>
      <c r="AF12" t="s">
        <v>2160</v>
      </c>
      <c r="AG12">
        <v>1</v>
      </c>
      <c r="AH12" t="e">
        <f>#DIV/0!</f>
        <v>#DIV/0!</v>
      </c>
      <c r="AI12" t="e">
        <f>#DIV/0!</f>
        <v>#DIV/0!</v>
      </c>
      <c r="AL12">
        <v>0</v>
      </c>
      <c r="AR12" t="s">
        <v>1200</v>
      </c>
    </row>
    <row r="13" spans="1:45" x14ac:dyDescent="0.25">
      <c r="A13" t="s">
        <v>557</v>
      </c>
      <c r="B13" t="s">
        <v>557</v>
      </c>
      <c r="C13" t="s">
        <v>557</v>
      </c>
      <c r="D13" t="s">
        <v>559</v>
      </c>
      <c r="E13" t="s">
        <v>1261</v>
      </c>
      <c r="F13">
        <v>2004</v>
      </c>
      <c r="G13" t="s">
        <v>116</v>
      </c>
      <c r="H13" t="s">
        <v>557</v>
      </c>
      <c r="I13">
        <v>1</v>
      </c>
      <c r="J13">
        <v>1</v>
      </c>
      <c r="K13">
        <v>1964</v>
      </c>
      <c r="L13">
        <v>2002</v>
      </c>
      <c r="M13">
        <v>0</v>
      </c>
      <c r="N13">
        <v>1</v>
      </c>
      <c r="O13">
        <v>0</v>
      </c>
      <c r="P13">
        <v>0</v>
      </c>
      <c r="Q13" t="s">
        <v>1046</v>
      </c>
      <c r="R13" t="b">
        <f>FALSE()</f>
        <v>0</v>
      </c>
      <c r="T13">
        <v>0.90299111604690596</v>
      </c>
      <c r="U13">
        <v>8.6437120437622106</v>
      </c>
      <c r="V13" t="s">
        <v>15</v>
      </c>
      <c r="W13" t="s">
        <v>519</v>
      </c>
      <c r="X13">
        <v>-1</v>
      </c>
      <c r="Y13">
        <v>1</v>
      </c>
      <c r="Z13">
        <v>1</v>
      </c>
      <c r="AA13">
        <v>1</v>
      </c>
      <c r="AC13">
        <v>1</v>
      </c>
      <c r="AE13" t="s">
        <v>2159</v>
      </c>
      <c r="AF13" t="s">
        <v>2160</v>
      </c>
      <c r="AG13">
        <v>1</v>
      </c>
      <c r="AH13">
        <v>0.61012913246412503</v>
      </c>
      <c r="AI13">
        <v>1.0229245022203799</v>
      </c>
      <c r="AJ13">
        <v>1.48</v>
      </c>
      <c r="AK13">
        <v>8.4499999999999993</v>
      </c>
      <c r="AL13">
        <v>1</v>
      </c>
      <c r="AM13" t="s">
        <v>1126</v>
      </c>
      <c r="AN13">
        <v>10</v>
      </c>
      <c r="AO13" t="s">
        <v>1133</v>
      </c>
      <c r="AP13" t="s">
        <v>1205</v>
      </c>
      <c r="AR13" t="s">
        <v>1206</v>
      </c>
    </row>
    <row r="14" spans="1:45" x14ac:dyDescent="0.25">
      <c r="A14" t="s">
        <v>753</v>
      </c>
      <c r="B14" t="s">
        <v>753</v>
      </c>
      <c r="C14" t="s">
        <v>753</v>
      </c>
      <c r="D14" t="s">
        <v>755</v>
      </c>
      <c r="E14" t="s">
        <v>754</v>
      </c>
      <c r="F14">
        <v>2012</v>
      </c>
      <c r="G14" t="s">
        <v>57</v>
      </c>
      <c r="H14" t="s">
        <v>753</v>
      </c>
      <c r="I14">
        <v>1</v>
      </c>
      <c r="J14">
        <v>0</v>
      </c>
      <c r="K14">
        <v>1972</v>
      </c>
      <c r="L14">
        <v>2009</v>
      </c>
      <c r="M14">
        <v>1</v>
      </c>
      <c r="N14">
        <v>0</v>
      </c>
      <c r="O14">
        <v>0</v>
      </c>
      <c r="P14">
        <v>0</v>
      </c>
      <c r="Q14" t="s">
        <v>938</v>
      </c>
      <c r="R14" t="b">
        <f>FALSE()</f>
        <v>0</v>
      </c>
      <c r="T14">
        <v>0.64219778776168801</v>
      </c>
      <c r="U14">
        <v>3.1147663593292201</v>
      </c>
      <c r="V14" t="s">
        <v>15</v>
      </c>
      <c r="W14" t="s">
        <v>519</v>
      </c>
      <c r="X14">
        <v>1</v>
      </c>
      <c r="Y14">
        <v>1</v>
      </c>
      <c r="Z14">
        <v>1</v>
      </c>
      <c r="AA14">
        <v>1</v>
      </c>
      <c r="AC14">
        <v>1</v>
      </c>
      <c r="AE14" t="s">
        <v>2161</v>
      </c>
      <c r="AF14" t="s">
        <v>2160</v>
      </c>
      <c r="AG14">
        <v>1</v>
      </c>
      <c r="AH14">
        <v>0.93072143153867903</v>
      </c>
      <c r="AI14">
        <v>1.45549829875197</v>
      </c>
      <c r="AJ14">
        <v>0.69</v>
      </c>
      <c r="AK14">
        <v>2.14</v>
      </c>
      <c r="AL14">
        <v>1</v>
      </c>
      <c r="AM14" t="s">
        <v>1126</v>
      </c>
      <c r="AN14">
        <v>10</v>
      </c>
      <c r="AO14" t="s">
        <v>1133</v>
      </c>
      <c r="AP14" t="s">
        <v>1131</v>
      </c>
      <c r="AR14" t="s">
        <v>2177</v>
      </c>
      <c r="AS14" t="s">
        <v>2178</v>
      </c>
    </row>
    <row r="15" spans="1:45" x14ac:dyDescent="0.25">
      <c r="A15" t="s">
        <v>868</v>
      </c>
      <c r="B15" t="s">
        <v>2179</v>
      </c>
      <c r="C15" t="s">
        <v>2179</v>
      </c>
      <c r="D15" t="s">
        <v>870</v>
      </c>
      <c r="E15" t="s">
        <v>869</v>
      </c>
      <c r="F15">
        <v>2010</v>
      </c>
      <c r="G15" t="s">
        <v>100</v>
      </c>
      <c r="H15" t="s">
        <v>868</v>
      </c>
      <c r="I15">
        <v>1</v>
      </c>
      <c r="J15">
        <v>0</v>
      </c>
      <c r="K15">
        <v>1971</v>
      </c>
      <c r="L15">
        <v>2005</v>
      </c>
      <c r="M15">
        <v>1</v>
      </c>
      <c r="N15">
        <v>0</v>
      </c>
      <c r="O15">
        <v>0</v>
      </c>
      <c r="P15">
        <v>0</v>
      </c>
      <c r="Q15" t="s">
        <v>1073</v>
      </c>
      <c r="R15" t="b">
        <f>FALSE()</f>
        <v>0</v>
      </c>
      <c r="T15">
        <v>0.29826539754867598</v>
      </c>
      <c r="U15">
        <v>3.2163867950439502</v>
      </c>
      <c r="V15" t="s">
        <v>15</v>
      </c>
      <c r="W15" t="s">
        <v>519</v>
      </c>
      <c r="X15">
        <v>1</v>
      </c>
      <c r="Y15">
        <v>1</v>
      </c>
      <c r="Z15">
        <v>1</v>
      </c>
      <c r="AA15">
        <v>1</v>
      </c>
      <c r="AC15">
        <v>1</v>
      </c>
      <c r="AE15" t="s">
        <v>2161</v>
      </c>
      <c r="AF15" t="s">
        <v>2160</v>
      </c>
      <c r="AG15">
        <v>1</v>
      </c>
      <c r="AH15">
        <v>1.22156476811744</v>
      </c>
      <c r="AI15">
        <v>1.78688155280219</v>
      </c>
      <c r="AJ15">
        <v>0.244166666666667</v>
      </c>
      <c r="AK15">
        <v>1.8</v>
      </c>
      <c r="AL15">
        <v>1</v>
      </c>
      <c r="AM15" t="s">
        <v>1126</v>
      </c>
      <c r="AN15">
        <v>5</v>
      </c>
      <c r="AO15" t="s">
        <v>1133</v>
      </c>
      <c r="AP15" t="s">
        <v>1131</v>
      </c>
      <c r="AR15" t="s">
        <v>2180</v>
      </c>
      <c r="AS15" t="s">
        <v>2181</v>
      </c>
    </row>
    <row r="16" spans="1:45" x14ac:dyDescent="0.25">
      <c r="A16" t="s">
        <v>638</v>
      </c>
      <c r="B16" t="s">
        <v>638</v>
      </c>
      <c r="C16" t="s">
        <v>638</v>
      </c>
      <c r="D16" t="s">
        <v>640</v>
      </c>
      <c r="E16" t="s">
        <v>1263</v>
      </c>
      <c r="F16">
        <v>2001</v>
      </c>
      <c r="G16" t="s">
        <v>100</v>
      </c>
      <c r="H16" t="s">
        <v>638</v>
      </c>
      <c r="I16">
        <v>1</v>
      </c>
      <c r="J16">
        <v>0</v>
      </c>
      <c r="K16">
        <v>1968</v>
      </c>
      <c r="L16">
        <v>1997</v>
      </c>
      <c r="M16">
        <v>1</v>
      </c>
      <c r="N16">
        <v>0</v>
      </c>
      <c r="O16">
        <v>0</v>
      </c>
      <c r="P16">
        <v>0</v>
      </c>
      <c r="Q16" t="s">
        <v>1027</v>
      </c>
      <c r="R16" t="b">
        <f>FALSE()</f>
        <v>0</v>
      </c>
      <c r="T16">
        <v>0.65583902597427401</v>
      </c>
      <c r="U16">
        <v>7.17669582366943</v>
      </c>
      <c r="V16" t="s">
        <v>15</v>
      </c>
      <c r="W16" t="s">
        <v>384</v>
      </c>
      <c r="X16">
        <v>-1</v>
      </c>
      <c r="Y16">
        <v>1</v>
      </c>
      <c r="Z16">
        <v>1</v>
      </c>
      <c r="AA16">
        <v>1</v>
      </c>
      <c r="AC16">
        <v>1</v>
      </c>
      <c r="AE16" t="s">
        <v>2161</v>
      </c>
      <c r="AF16" t="s">
        <v>2160</v>
      </c>
      <c r="AG16">
        <v>1</v>
      </c>
      <c r="AH16" t="e">
        <f>#DIV/0!</f>
        <v>#DIV/0!</v>
      </c>
      <c r="AI16" t="e">
        <f>#DIV/0!</f>
        <v>#DIV/0!</v>
      </c>
      <c r="AL16">
        <v>0</v>
      </c>
      <c r="AR16" t="s">
        <v>2182</v>
      </c>
      <c r="AS16" t="s">
        <v>2183</v>
      </c>
    </row>
    <row r="17" spans="1:45" x14ac:dyDescent="0.25">
      <c r="A17" t="s">
        <v>641</v>
      </c>
      <c r="B17" t="s">
        <v>2184</v>
      </c>
      <c r="C17" t="s">
        <v>2184</v>
      </c>
      <c r="D17" t="s">
        <v>643</v>
      </c>
      <c r="E17" t="s">
        <v>1071</v>
      </c>
      <c r="F17">
        <v>2011</v>
      </c>
      <c r="G17" t="s">
        <v>14</v>
      </c>
      <c r="H17" t="s">
        <v>641</v>
      </c>
      <c r="I17">
        <v>1</v>
      </c>
      <c r="J17">
        <v>0</v>
      </c>
      <c r="K17">
        <v>1976</v>
      </c>
      <c r="L17">
        <v>2003</v>
      </c>
      <c r="M17">
        <v>0</v>
      </c>
      <c r="N17">
        <v>1</v>
      </c>
      <c r="O17">
        <v>0</v>
      </c>
      <c r="P17">
        <v>0</v>
      </c>
      <c r="Q17" t="s">
        <v>1072</v>
      </c>
      <c r="R17" t="b">
        <f>FALSE()</f>
        <v>0</v>
      </c>
      <c r="T17">
        <v>0.77469450235366799</v>
      </c>
      <c r="U17">
        <v>2.81748366355896</v>
      </c>
      <c r="V17" t="s">
        <v>15</v>
      </c>
      <c r="W17" t="s">
        <v>384</v>
      </c>
      <c r="X17">
        <v>1</v>
      </c>
      <c r="Y17">
        <v>1</v>
      </c>
      <c r="Z17">
        <v>1</v>
      </c>
      <c r="AA17">
        <v>1</v>
      </c>
      <c r="AC17">
        <v>1</v>
      </c>
      <c r="AE17" t="s">
        <v>2161</v>
      </c>
      <c r="AF17" t="s">
        <v>2160</v>
      </c>
      <c r="AG17">
        <v>1</v>
      </c>
      <c r="AH17">
        <v>2.3240835070610002</v>
      </c>
      <c r="AI17">
        <v>0.48244583280119202</v>
      </c>
      <c r="AJ17">
        <v>0.33333333333333298</v>
      </c>
      <c r="AK17">
        <v>5.84</v>
      </c>
      <c r="AL17">
        <v>1</v>
      </c>
      <c r="AM17" t="s">
        <v>1126</v>
      </c>
      <c r="AN17" t="s">
        <v>1220</v>
      </c>
      <c r="AO17" t="s">
        <v>7</v>
      </c>
      <c r="AP17" t="s">
        <v>1221</v>
      </c>
      <c r="AR17" t="s">
        <v>2185</v>
      </c>
      <c r="AS17" t="s">
        <v>2186</v>
      </c>
    </row>
    <row r="18" spans="1:45" x14ac:dyDescent="0.25">
      <c r="A18" t="s">
        <v>666</v>
      </c>
      <c r="B18" t="s">
        <v>2187</v>
      </c>
      <c r="C18" t="s">
        <v>2187</v>
      </c>
      <c r="D18" t="s">
        <v>693</v>
      </c>
      <c r="E18" t="s">
        <v>692</v>
      </c>
      <c r="F18">
        <v>2005</v>
      </c>
      <c r="G18" t="s">
        <v>169</v>
      </c>
      <c r="H18" t="s">
        <v>666</v>
      </c>
      <c r="I18">
        <v>1</v>
      </c>
      <c r="J18">
        <v>1</v>
      </c>
      <c r="K18">
        <v>1978</v>
      </c>
      <c r="L18">
        <v>2001</v>
      </c>
      <c r="M18">
        <v>0</v>
      </c>
      <c r="N18">
        <v>0</v>
      </c>
      <c r="O18">
        <v>1</v>
      </c>
      <c r="P18">
        <v>0</v>
      </c>
      <c r="Q18" t="s">
        <v>1041</v>
      </c>
      <c r="R18" t="b">
        <f>FALSE()</f>
        <v>0</v>
      </c>
      <c r="T18">
        <v>0.90510678291320801</v>
      </c>
      <c r="U18">
        <v>5.24418020248413</v>
      </c>
      <c r="V18" t="s">
        <v>15</v>
      </c>
      <c r="W18" t="s">
        <v>384</v>
      </c>
      <c r="X18">
        <v>1</v>
      </c>
      <c r="Y18">
        <v>1</v>
      </c>
      <c r="Z18">
        <v>1</v>
      </c>
      <c r="AA18">
        <v>1</v>
      </c>
      <c r="AC18">
        <v>1</v>
      </c>
      <c r="AE18" t="s">
        <v>2161</v>
      </c>
      <c r="AF18" t="s">
        <v>2160</v>
      </c>
      <c r="AG18">
        <v>1</v>
      </c>
      <c r="AH18">
        <v>0.52724666965817901</v>
      </c>
      <c r="AI18">
        <v>0.503763708211732</v>
      </c>
      <c r="AJ18">
        <v>1.7166666666666699</v>
      </c>
      <c r="AK18">
        <v>10.41</v>
      </c>
      <c r="AL18">
        <v>1</v>
      </c>
      <c r="AM18" t="s">
        <v>1126</v>
      </c>
      <c r="AN18" t="s">
        <v>1164</v>
      </c>
      <c r="AO18" t="s">
        <v>7</v>
      </c>
      <c r="AP18" t="s">
        <v>139</v>
      </c>
      <c r="AR18" t="s">
        <v>2188</v>
      </c>
      <c r="AS18" t="s">
        <v>2189</v>
      </c>
    </row>
    <row r="19" spans="1:45" x14ac:dyDescent="0.25">
      <c r="A19" t="s">
        <v>771</v>
      </c>
      <c r="B19" t="s">
        <v>2190</v>
      </c>
      <c r="C19" t="s">
        <v>2190</v>
      </c>
      <c r="D19" t="s">
        <v>773</v>
      </c>
      <c r="E19" t="s">
        <v>772</v>
      </c>
      <c r="F19">
        <v>2000</v>
      </c>
      <c r="G19" t="s">
        <v>14</v>
      </c>
      <c r="H19" t="s">
        <v>771</v>
      </c>
      <c r="I19">
        <v>1</v>
      </c>
      <c r="J19">
        <v>1</v>
      </c>
      <c r="K19">
        <v>1976</v>
      </c>
      <c r="L19">
        <v>1996</v>
      </c>
      <c r="M19">
        <v>0</v>
      </c>
      <c r="N19">
        <v>1</v>
      </c>
      <c r="O19">
        <v>0</v>
      </c>
      <c r="P19">
        <v>0</v>
      </c>
      <c r="Q19" t="s">
        <v>1115</v>
      </c>
      <c r="R19" t="b">
        <f>FALSE()</f>
        <v>0</v>
      </c>
      <c r="T19">
        <v>0.33140224218368503</v>
      </c>
      <c r="U19">
        <v>1.5778580904007</v>
      </c>
      <c r="V19" t="s">
        <v>15</v>
      </c>
      <c r="W19" t="s">
        <v>384</v>
      </c>
      <c r="X19">
        <v>1</v>
      </c>
      <c r="Y19">
        <v>1</v>
      </c>
      <c r="Z19">
        <v>1</v>
      </c>
      <c r="AA19">
        <v>1</v>
      </c>
      <c r="AC19">
        <v>1</v>
      </c>
      <c r="AE19" t="s">
        <v>2161</v>
      </c>
      <c r="AF19" t="s">
        <v>2191</v>
      </c>
      <c r="AG19">
        <v>1</v>
      </c>
      <c r="AH19">
        <v>0.16922667685975401</v>
      </c>
      <c r="AI19">
        <v>0.28206258319640598</v>
      </c>
      <c r="AJ19">
        <v>1.9583333333333299</v>
      </c>
      <c r="AK19">
        <v>5.5940000000000003</v>
      </c>
      <c r="AL19">
        <v>1</v>
      </c>
      <c r="AM19" t="s">
        <v>1126</v>
      </c>
      <c r="AN19" t="s">
        <v>1227</v>
      </c>
      <c r="AO19" t="s">
        <v>7</v>
      </c>
      <c r="AP19" t="s">
        <v>1131</v>
      </c>
      <c r="AR19" t="s">
        <v>2192</v>
      </c>
      <c r="AS19" t="s">
        <v>2193</v>
      </c>
    </row>
    <row r="20" spans="1:45" x14ac:dyDescent="0.25">
      <c r="A20" t="s">
        <v>827</v>
      </c>
      <c r="B20" t="s">
        <v>827</v>
      </c>
      <c r="C20" t="s">
        <v>2194</v>
      </c>
      <c r="D20" t="s">
        <v>829</v>
      </c>
      <c r="E20" t="s">
        <v>1234</v>
      </c>
      <c r="F20">
        <v>2008</v>
      </c>
      <c r="G20" t="s">
        <v>14</v>
      </c>
      <c r="H20" t="s">
        <v>827</v>
      </c>
      <c r="I20">
        <v>1</v>
      </c>
      <c r="J20">
        <v>1</v>
      </c>
      <c r="K20">
        <v>1984</v>
      </c>
      <c r="L20">
        <v>2002</v>
      </c>
      <c r="M20">
        <v>0</v>
      </c>
      <c r="N20">
        <v>1</v>
      </c>
      <c r="O20">
        <v>0</v>
      </c>
      <c r="P20">
        <v>0</v>
      </c>
      <c r="Q20" t="s">
        <v>931</v>
      </c>
      <c r="R20" t="b">
        <f>FALSE()</f>
        <v>0</v>
      </c>
      <c r="T20">
        <v>0.44690734148025502</v>
      </c>
      <c r="U20">
        <v>2.3770506381988499</v>
      </c>
      <c r="V20" t="s">
        <v>15</v>
      </c>
      <c r="W20" t="s">
        <v>384</v>
      </c>
      <c r="X20">
        <v>1</v>
      </c>
      <c r="Y20">
        <v>1</v>
      </c>
      <c r="Z20">
        <v>1</v>
      </c>
      <c r="AA20">
        <v>1</v>
      </c>
      <c r="AC20">
        <v>1</v>
      </c>
      <c r="AE20" t="s">
        <v>2161</v>
      </c>
      <c r="AF20" t="s">
        <v>2160</v>
      </c>
      <c r="AG20">
        <v>1</v>
      </c>
      <c r="AH20" t="e">
        <f>#DIV/0!</f>
        <v>#DIV/0!</v>
      </c>
      <c r="AI20" t="e">
        <f>#DIV/0!</f>
        <v>#DIV/0!</v>
      </c>
      <c r="AL20">
        <v>0</v>
      </c>
      <c r="AR20" t="s">
        <v>2195</v>
      </c>
      <c r="AS20" t="s">
        <v>2196</v>
      </c>
    </row>
    <row r="21" spans="1:45" x14ac:dyDescent="0.25">
      <c r="A21" t="s">
        <v>241</v>
      </c>
      <c r="B21" t="s">
        <v>241</v>
      </c>
      <c r="C21" t="s">
        <v>2197</v>
      </c>
      <c r="D21" t="s">
        <v>243</v>
      </c>
      <c r="E21" t="s">
        <v>1252</v>
      </c>
      <c r="F21">
        <v>2008</v>
      </c>
      <c r="G21" t="s">
        <v>89</v>
      </c>
      <c r="H21" t="s">
        <v>241</v>
      </c>
      <c r="I21">
        <v>1</v>
      </c>
      <c r="J21">
        <v>0</v>
      </c>
      <c r="K21">
        <v>1981</v>
      </c>
      <c r="L21">
        <v>2003</v>
      </c>
      <c r="M21">
        <v>1</v>
      </c>
      <c r="N21">
        <v>0</v>
      </c>
      <c r="O21">
        <v>0</v>
      </c>
      <c r="P21">
        <v>0</v>
      </c>
      <c r="Q21" t="s">
        <v>994</v>
      </c>
      <c r="R21" t="b">
        <f>FALSE()</f>
        <v>0</v>
      </c>
      <c r="S21" t="s">
        <v>246</v>
      </c>
      <c r="T21">
        <v>1.0141392946243299</v>
      </c>
      <c r="U21">
        <v>4.7019939422607404</v>
      </c>
      <c r="V21" t="s">
        <v>15</v>
      </c>
      <c r="W21" t="s">
        <v>245</v>
      </c>
      <c r="X21">
        <v>-1</v>
      </c>
      <c r="Y21">
        <v>1</v>
      </c>
      <c r="Z21">
        <v>1</v>
      </c>
      <c r="AA21">
        <v>1</v>
      </c>
      <c r="AC21">
        <v>1</v>
      </c>
      <c r="AE21" t="s">
        <v>2159</v>
      </c>
      <c r="AF21" t="s">
        <v>2160</v>
      </c>
      <c r="AG21">
        <v>1</v>
      </c>
      <c r="AH21" t="e">
        <f>#DIV/0!</f>
        <v>#DIV/0!</v>
      </c>
      <c r="AI21" t="e">
        <f>#DIV/0!</f>
        <v>#DIV/0!</v>
      </c>
      <c r="AL21">
        <v>0</v>
      </c>
      <c r="AR21" t="s">
        <v>1156</v>
      </c>
    </row>
    <row r="22" spans="1:45" x14ac:dyDescent="0.25">
      <c r="A22" t="s">
        <v>359</v>
      </c>
      <c r="B22" t="s">
        <v>359</v>
      </c>
      <c r="C22" t="s">
        <v>359</v>
      </c>
      <c r="D22" t="s">
        <v>361</v>
      </c>
      <c r="E22" t="s">
        <v>360</v>
      </c>
      <c r="F22">
        <v>1998</v>
      </c>
      <c r="G22" t="s">
        <v>57</v>
      </c>
      <c r="H22" t="s">
        <v>359</v>
      </c>
      <c r="I22">
        <v>1</v>
      </c>
      <c r="J22">
        <v>1</v>
      </c>
      <c r="K22">
        <v>1981</v>
      </c>
      <c r="L22">
        <v>1995</v>
      </c>
      <c r="M22">
        <v>1</v>
      </c>
      <c r="N22">
        <v>0</v>
      </c>
      <c r="O22">
        <v>0</v>
      </c>
      <c r="P22">
        <v>0</v>
      </c>
      <c r="Q22" t="s">
        <v>1055</v>
      </c>
      <c r="R22" t="b">
        <f>FALSE()</f>
        <v>0</v>
      </c>
      <c r="S22" t="s">
        <v>364</v>
      </c>
      <c r="T22">
        <v>0.479482382535934</v>
      </c>
      <c r="U22">
        <v>3.03208684921265</v>
      </c>
      <c r="V22" t="s">
        <v>15</v>
      </c>
      <c r="W22" t="s">
        <v>245</v>
      </c>
      <c r="X22">
        <v>-1</v>
      </c>
      <c r="Y22">
        <v>1</v>
      </c>
      <c r="Z22">
        <v>1</v>
      </c>
      <c r="AA22">
        <v>1</v>
      </c>
      <c r="AC22">
        <v>1</v>
      </c>
      <c r="AE22" t="s">
        <v>2159</v>
      </c>
      <c r="AF22" t="s">
        <v>2160</v>
      </c>
      <c r="AG22">
        <v>1</v>
      </c>
      <c r="AH22" t="e">
        <f>#DIV/0!</f>
        <v>#DIV/0!</v>
      </c>
      <c r="AI22" t="e">
        <f>#DIV/0!</f>
        <v>#DIV/0!</v>
      </c>
      <c r="AL22">
        <v>0</v>
      </c>
      <c r="AR22" t="s">
        <v>1175</v>
      </c>
    </row>
    <row r="23" spans="1:45" x14ac:dyDescent="0.25">
      <c r="A23" t="s">
        <v>36</v>
      </c>
      <c r="B23" t="s">
        <v>36</v>
      </c>
      <c r="C23" t="s">
        <v>2198</v>
      </c>
      <c r="D23" t="s">
        <v>37</v>
      </c>
      <c r="E23" t="s">
        <v>12</v>
      </c>
      <c r="F23">
        <v>1998</v>
      </c>
      <c r="G23" t="s">
        <v>14</v>
      </c>
      <c r="H23" t="s">
        <v>36</v>
      </c>
      <c r="I23">
        <v>1</v>
      </c>
      <c r="J23">
        <v>0</v>
      </c>
      <c r="K23">
        <v>1974</v>
      </c>
      <c r="L23">
        <v>1988</v>
      </c>
      <c r="M23">
        <v>0</v>
      </c>
      <c r="N23">
        <v>1</v>
      </c>
      <c r="O23">
        <v>0</v>
      </c>
      <c r="P23">
        <v>0</v>
      </c>
      <c r="Q23" t="s">
        <v>1006</v>
      </c>
      <c r="R23" t="b">
        <f>FALSE()</f>
        <v>0</v>
      </c>
      <c r="S23" t="s">
        <v>40</v>
      </c>
      <c r="T23">
        <v>0.45476061105728199</v>
      </c>
      <c r="U23">
        <v>3.8687994480133101</v>
      </c>
      <c r="V23" t="s">
        <v>15</v>
      </c>
      <c r="W23" t="s">
        <v>39</v>
      </c>
      <c r="X23">
        <v>1</v>
      </c>
      <c r="Y23">
        <v>1</v>
      </c>
      <c r="Z23">
        <v>1</v>
      </c>
      <c r="AA23">
        <v>1</v>
      </c>
      <c r="AC23">
        <v>1</v>
      </c>
      <c r="AE23" t="s">
        <v>2159</v>
      </c>
      <c r="AF23" t="s">
        <v>2160</v>
      </c>
      <c r="AG23">
        <v>1</v>
      </c>
      <c r="AH23" t="e">
        <f>#DIV/0!</f>
        <v>#DIV/0!</v>
      </c>
      <c r="AI23" t="e">
        <f>#DIV/0!</f>
        <v>#DIV/0!</v>
      </c>
      <c r="AL23">
        <v>0</v>
      </c>
      <c r="AR23" t="s">
        <v>1128</v>
      </c>
    </row>
    <row r="24" spans="1:45" x14ac:dyDescent="0.25">
      <c r="A24" t="s">
        <v>69</v>
      </c>
      <c r="B24" t="s">
        <v>2199</v>
      </c>
      <c r="C24" t="s">
        <v>2199</v>
      </c>
      <c r="D24" t="s">
        <v>71</v>
      </c>
      <c r="E24" t="s">
        <v>70</v>
      </c>
      <c r="F24">
        <v>2009</v>
      </c>
      <c r="G24" t="s">
        <v>72</v>
      </c>
      <c r="H24" t="s">
        <v>69</v>
      </c>
      <c r="I24">
        <v>1</v>
      </c>
      <c r="J24">
        <v>1</v>
      </c>
      <c r="K24">
        <v>1971</v>
      </c>
      <c r="L24">
        <v>2002</v>
      </c>
      <c r="M24">
        <v>0</v>
      </c>
      <c r="N24">
        <v>0</v>
      </c>
      <c r="O24">
        <v>0</v>
      </c>
      <c r="P24">
        <v>0</v>
      </c>
      <c r="Q24" t="s">
        <v>984</v>
      </c>
      <c r="R24" t="b">
        <f>FALSE()</f>
        <v>0</v>
      </c>
      <c r="S24" t="s">
        <v>74</v>
      </c>
      <c r="T24">
        <v>0.29508572816848799</v>
      </c>
      <c r="U24">
        <v>3.1470396518707302</v>
      </c>
      <c r="V24" t="s">
        <v>15</v>
      </c>
      <c r="W24" t="s">
        <v>39</v>
      </c>
      <c r="X24">
        <v>1</v>
      </c>
      <c r="Y24">
        <v>1</v>
      </c>
      <c r="Z24">
        <v>0</v>
      </c>
      <c r="AA24">
        <v>1</v>
      </c>
      <c r="AB24">
        <v>1</v>
      </c>
      <c r="AC24">
        <v>1</v>
      </c>
      <c r="AE24" t="s">
        <v>2159</v>
      </c>
      <c r="AF24" t="s">
        <v>2200</v>
      </c>
      <c r="AG24">
        <v>1</v>
      </c>
      <c r="AH24" t="e">
        <f>#DIV/0!</f>
        <v>#DIV/0!</v>
      </c>
      <c r="AI24" t="e">
        <f>#DIV/0!</f>
        <v>#DIV/0!</v>
      </c>
      <c r="AL24">
        <v>0</v>
      </c>
      <c r="AR24" t="s">
        <v>2201</v>
      </c>
      <c r="AS24" t="s">
        <v>2202</v>
      </c>
    </row>
    <row r="25" spans="1:45" x14ac:dyDescent="0.25">
      <c r="A25" t="s">
        <v>668</v>
      </c>
      <c r="B25" t="s">
        <v>668</v>
      </c>
      <c r="C25" t="s">
        <v>668</v>
      </c>
      <c r="D25" t="s">
        <v>669</v>
      </c>
      <c r="E25" t="s">
        <v>982</v>
      </c>
      <c r="F25">
        <v>2012</v>
      </c>
      <c r="G25" t="s">
        <v>666</v>
      </c>
      <c r="H25" t="s">
        <v>668</v>
      </c>
      <c r="I25">
        <v>1</v>
      </c>
      <c r="J25">
        <v>0</v>
      </c>
      <c r="K25">
        <v>1987</v>
      </c>
      <c r="L25">
        <v>2009</v>
      </c>
      <c r="M25">
        <v>0</v>
      </c>
      <c r="N25">
        <v>1</v>
      </c>
      <c r="O25">
        <v>0</v>
      </c>
      <c r="P25">
        <v>0</v>
      </c>
      <c r="Q25" t="s">
        <v>1047</v>
      </c>
      <c r="R25" t="b">
        <f>FALSE()</f>
        <v>0</v>
      </c>
      <c r="S25" t="s">
        <v>670</v>
      </c>
      <c r="T25">
        <v>1.54724669456482</v>
      </c>
      <c r="U25">
        <v>13.641685485839799</v>
      </c>
      <c r="V25" t="s">
        <v>15</v>
      </c>
      <c r="W25" t="s">
        <v>39</v>
      </c>
      <c r="X25">
        <v>1</v>
      </c>
      <c r="Y25">
        <v>1</v>
      </c>
      <c r="Z25">
        <v>1</v>
      </c>
      <c r="AA25">
        <v>1</v>
      </c>
      <c r="AC25">
        <v>1</v>
      </c>
      <c r="AE25" t="s">
        <v>2159</v>
      </c>
      <c r="AF25" t="s">
        <v>2203</v>
      </c>
      <c r="AG25">
        <v>1</v>
      </c>
      <c r="AH25">
        <v>1.6167677059193499</v>
      </c>
      <c r="AI25">
        <v>1.4344569385741199</v>
      </c>
      <c r="AJ25">
        <v>0.95699999999999996</v>
      </c>
      <c r="AK25">
        <v>9.51</v>
      </c>
      <c r="AL25">
        <v>1</v>
      </c>
      <c r="AM25" t="s">
        <v>1126</v>
      </c>
      <c r="AN25">
        <v>5</v>
      </c>
      <c r="AO25" t="s">
        <v>1133</v>
      </c>
      <c r="AP25" t="s">
        <v>1221</v>
      </c>
      <c r="AR25" t="s">
        <v>1223</v>
      </c>
    </row>
    <row r="26" spans="1:45" x14ac:dyDescent="0.25">
      <c r="A26" t="s">
        <v>663</v>
      </c>
      <c r="C26">
        <v>0</v>
      </c>
      <c r="D26" t="s">
        <v>665</v>
      </c>
      <c r="E26" t="s">
        <v>982</v>
      </c>
      <c r="F26">
        <v>2012</v>
      </c>
      <c r="G26" t="s">
        <v>666</v>
      </c>
      <c r="H26" t="s">
        <v>663</v>
      </c>
      <c r="I26">
        <v>0</v>
      </c>
      <c r="J26">
        <v>0</v>
      </c>
      <c r="K26">
        <v>1987</v>
      </c>
      <c r="L26">
        <v>2009</v>
      </c>
      <c r="M26" t="e">
        <f>#N/A</f>
        <v>#N/A</v>
      </c>
      <c r="O26">
        <v>1</v>
      </c>
      <c r="P26">
        <v>0</v>
      </c>
      <c r="Q26" t="s">
        <v>983</v>
      </c>
      <c r="R26" t="b">
        <f>FALSE()</f>
        <v>0</v>
      </c>
      <c r="S26" t="s">
        <v>667</v>
      </c>
      <c r="T26" t="e">
        <f>#N/A</f>
        <v>#N/A</v>
      </c>
      <c r="U26" t="e">
        <f>#N/A</f>
        <v>#N/A</v>
      </c>
      <c r="V26" t="s">
        <v>15</v>
      </c>
      <c r="W26" t="s">
        <v>39</v>
      </c>
      <c r="X26" t="e">
        <f>#N/A</f>
        <v>#N/A</v>
      </c>
      <c r="Y26">
        <v>0</v>
      </c>
      <c r="Z26">
        <v>1</v>
      </c>
      <c r="AA26">
        <v>1</v>
      </c>
      <c r="AB26" t="s">
        <v>2204</v>
      </c>
      <c r="AC26" t="s">
        <v>2204</v>
      </c>
      <c r="AE26" t="e">
        <f>#N/A</f>
        <v>#N/A</v>
      </c>
      <c r="AF26" t="e">
        <f>#N/A</f>
        <v>#N/A</v>
      </c>
      <c r="AG26" t="e">
        <f>#N/A</f>
        <v>#N/A</v>
      </c>
      <c r="AJ26" t="e">
        <f>#N/A</f>
        <v>#N/A</v>
      </c>
      <c r="AK26" t="e">
        <f>#N/A</f>
        <v>#N/A</v>
      </c>
      <c r="AL26">
        <v>0</v>
      </c>
      <c r="AR26" t="e">
        <f>#N/A</f>
        <v>#N/A</v>
      </c>
    </row>
    <row r="27" spans="1:45" x14ac:dyDescent="0.25">
      <c r="A27" t="s">
        <v>534</v>
      </c>
      <c r="B27" t="s">
        <v>534</v>
      </c>
      <c r="C27" t="s">
        <v>2205</v>
      </c>
      <c r="D27" t="s">
        <v>2206</v>
      </c>
      <c r="E27" t="s">
        <v>527</v>
      </c>
      <c r="F27">
        <v>1996</v>
      </c>
      <c r="G27" t="s">
        <v>57</v>
      </c>
      <c r="H27" t="s">
        <v>534</v>
      </c>
      <c r="I27">
        <v>1</v>
      </c>
      <c r="J27">
        <v>1</v>
      </c>
      <c r="K27">
        <v>1979</v>
      </c>
      <c r="L27">
        <v>1993</v>
      </c>
      <c r="M27">
        <v>1</v>
      </c>
      <c r="N27">
        <v>0</v>
      </c>
      <c r="O27">
        <v>0</v>
      </c>
      <c r="P27">
        <v>0</v>
      </c>
      <c r="Q27" t="s">
        <v>1105</v>
      </c>
      <c r="R27" t="b">
        <f>TRUE()</f>
        <v>1</v>
      </c>
      <c r="S27" t="s">
        <v>539</v>
      </c>
      <c r="T27">
        <v>0.38905087113380399</v>
      </c>
      <c r="U27">
        <v>1.20317435264587</v>
      </c>
      <c r="V27" t="s">
        <v>15</v>
      </c>
      <c r="W27" t="s">
        <v>538</v>
      </c>
      <c r="X27">
        <v>1</v>
      </c>
      <c r="Y27">
        <v>1</v>
      </c>
      <c r="Z27">
        <v>1</v>
      </c>
      <c r="AA27">
        <v>1</v>
      </c>
      <c r="AC27">
        <v>1</v>
      </c>
      <c r="AE27" t="s">
        <v>2159</v>
      </c>
      <c r="AF27" t="s">
        <v>2160</v>
      </c>
      <c r="AG27">
        <v>1</v>
      </c>
      <c r="AH27" t="e">
        <f>#DIV/0!</f>
        <v>#DIV/0!</v>
      </c>
      <c r="AI27" t="e">
        <f>#DIV/0!</f>
        <v>#DIV/0!</v>
      </c>
      <c r="AL27">
        <v>0</v>
      </c>
      <c r="AR27" t="s">
        <v>1203</v>
      </c>
    </row>
    <row r="28" spans="1:45" x14ac:dyDescent="0.25">
      <c r="A28" t="s">
        <v>215</v>
      </c>
      <c r="B28" t="s">
        <v>215</v>
      </c>
      <c r="C28" t="s">
        <v>2207</v>
      </c>
      <c r="D28" t="s">
        <v>216</v>
      </c>
      <c r="E28" t="s">
        <v>1250</v>
      </c>
      <c r="F28">
        <v>2006</v>
      </c>
      <c r="G28" t="s">
        <v>116</v>
      </c>
      <c r="H28" t="s">
        <v>215</v>
      </c>
      <c r="I28">
        <v>1</v>
      </c>
      <c r="J28">
        <v>0</v>
      </c>
      <c r="K28">
        <v>1971</v>
      </c>
      <c r="L28">
        <v>2000</v>
      </c>
      <c r="M28">
        <v>0</v>
      </c>
      <c r="N28">
        <v>1</v>
      </c>
      <c r="O28">
        <v>0</v>
      </c>
      <c r="P28">
        <v>0</v>
      </c>
      <c r="Q28" t="s">
        <v>1042</v>
      </c>
      <c r="R28" t="b">
        <f>FALSE()</f>
        <v>0</v>
      </c>
      <c r="T28">
        <v>0.72450697422027599</v>
      </c>
      <c r="U28">
        <v>10.325508117675801</v>
      </c>
      <c r="V28" t="s">
        <v>15</v>
      </c>
      <c r="W28" t="s">
        <v>218</v>
      </c>
      <c r="X28">
        <v>-1</v>
      </c>
      <c r="Y28">
        <v>1</v>
      </c>
      <c r="Z28">
        <v>1</v>
      </c>
      <c r="AA28">
        <v>1</v>
      </c>
      <c r="AC28">
        <v>1</v>
      </c>
      <c r="AE28" t="s">
        <v>2159</v>
      </c>
      <c r="AF28" t="s">
        <v>2160</v>
      </c>
      <c r="AG28">
        <v>1</v>
      </c>
      <c r="AH28">
        <v>-10.733436655115201</v>
      </c>
      <c r="AI28">
        <v>1.4942848216607501</v>
      </c>
      <c r="AJ28">
        <v>-6.7500000000000004E-2</v>
      </c>
      <c r="AK28">
        <v>6.91</v>
      </c>
      <c r="AL28">
        <v>1</v>
      </c>
      <c r="AM28" t="s">
        <v>1126</v>
      </c>
      <c r="AN28">
        <v>10</v>
      </c>
      <c r="AO28" t="s">
        <v>7</v>
      </c>
      <c r="AP28" t="s">
        <v>139</v>
      </c>
      <c r="AR28" t="s">
        <v>1154</v>
      </c>
    </row>
    <row r="29" spans="1:45" x14ac:dyDescent="0.25">
      <c r="A29" t="s">
        <v>219</v>
      </c>
      <c r="B29" t="s">
        <v>219</v>
      </c>
      <c r="C29" t="s">
        <v>2208</v>
      </c>
      <c r="D29" t="s">
        <v>220</v>
      </c>
      <c r="E29" t="s">
        <v>1250</v>
      </c>
      <c r="F29">
        <v>2006</v>
      </c>
      <c r="G29" t="s">
        <v>116</v>
      </c>
      <c r="H29" t="s">
        <v>219</v>
      </c>
      <c r="I29">
        <v>1</v>
      </c>
      <c r="J29">
        <v>0</v>
      </c>
      <c r="K29">
        <v>1971</v>
      </c>
      <c r="L29">
        <v>2000</v>
      </c>
      <c r="M29">
        <v>0</v>
      </c>
      <c r="N29">
        <v>1</v>
      </c>
      <c r="O29">
        <v>0</v>
      </c>
      <c r="P29">
        <v>0</v>
      </c>
      <c r="Q29" t="s">
        <v>1044</v>
      </c>
      <c r="R29" t="b">
        <f>FALSE()</f>
        <v>0</v>
      </c>
      <c r="T29">
        <v>0.78846573829650901</v>
      </c>
      <c r="U29">
        <v>4.0956625938415501</v>
      </c>
      <c r="V29" t="s">
        <v>15</v>
      </c>
      <c r="W29" t="s">
        <v>218</v>
      </c>
      <c r="X29">
        <v>-1</v>
      </c>
      <c r="Y29">
        <v>1</v>
      </c>
      <c r="Z29">
        <v>1</v>
      </c>
      <c r="AA29">
        <v>1</v>
      </c>
      <c r="AC29">
        <v>1</v>
      </c>
      <c r="AE29" t="s">
        <v>2159</v>
      </c>
      <c r="AF29" t="s">
        <v>2160</v>
      </c>
      <c r="AG29">
        <v>1</v>
      </c>
      <c r="AH29">
        <v>0.84781262182420303</v>
      </c>
      <c r="AI29">
        <v>1.0721629826810299</v>
      </c>
      <c r="AJ29">
        <v>0.93</v>
      </c>
      <c r="AK29">
        <v>3.82</v>
      </c>
      <c r="AL29">
        <v>1</v>
      </c>
      <c r="AM29" t="s">
        <v>1126</v>
      </c>
      <c r="AN29">
        <v>10</v>
      </c>
      <c r="AO29" t="s">
        <v>7</v>
      </c>
      <c r="AP29" t="s">
        <v>139</v>
      </c>
      <c r="AR29" t="s">
        <v>1154</v>
      </c>
    </row>
    <row r="30" spans="1:45" x14ac:dyDescent="0.25">
      <c r="A30" t="s">
        <v>222</v>
      </c>
      <c r="B30" t="s">
        <v>222</v>
      </c>
      <c r="C30" t="s">
        <v>2209</v>
      </c>
      <c r="D30" t="s">
        <v>223</v>
      </c>
      <c r="E30" t="s">
        <v>1250</v>
      </c>
      <c r="F30">
        <v>2006</v>
      </c>
      <c r="G30" t="s">
        <v>116</v>
      </c>
      <c r="H30" t="s">
        <v>222</v>
      </c>
      <c r="I30">
        <v>1</v>
      </c>
      <c r="J30">
        <v>1</v>
      </c>
      <c r="K30">
        <v>1971</v>
      </c>
      <c r="L30">
        <v>2000</v>
      </c>
      <c r="M30">
        <v>0</v>
      </c>
      <c r="N30">
        <v>1</v>
      </c>
      <c r="O30">
        <v>0</v>
      </c>
      <c r="P30">
        <v>0</v>
      </c>
      <c r="Q30" t="s">
        <v>1109</v>
      </c>
      <c r="R30" t="b">
        <f>FALSE()</f>
        <v>0</v>
      </c>
      <c r="T30">
        <v>1.1556020975112899</v>
      </c>
      <c r="U30">
        <v>5.7273721694946298</v>
      </c>
      <c r="V30" t="s">
        <v>15</v>
      </c>
      <c r="W30" t="s">
        <v>218</v>
      </c>
      <c r="X30">
        <v>-1</v>
      </c>
      <c r="Y30">
        <v>1</v>
      </c>
      <c r="Z30">
        <v>1</v>
      </c>
      <c r="AA30">
        <v>1</v>
      </c>
      <c r="AC30">
        <v>1</v>
      </c>
      <c r="AE30" t="s">
        <v>2159</v>
      </c>
      <c r="AF30" t="s">
        <v>2160</v>
      </c>
      <c r="AG30">
        <v>1</v>
      </c>
      <c r="AH30">
        <v>0.89581557946611701</v>
      </c>
      <c r="AI30">
        <v>1.0048021349990599</v>
      </c>
      <c r="AJ30">
        <v>1.29</v>
      </c>
      <c r="AK30">
        <v>5.7</v>
      </c>
      <c r="AL30">
        <v>1</v>
      </c>
      <c r="AM30" t="s">
        <v>1126</v>
      </c>
      <c r="AN30">
        <v>10</v>
      </c>
      <c r="AO30" t="s">
        <v>7</v>
      </c>
      <c r="AP30" t="s">
        <v>139</v>
      </c>
      <c r="AR30" t="s">
        <v>1154</v>
      </c>
    </row>
    <row r="31" spans="1:45" x14ac:dyDescent="0.25">
      <c r="A31" t="s">
        <v>319</v>
      </c>
      <c r="B31" t="s">
        <v>2210</v>
      </c>
      <c r="C31" t="s">
        <v>2210</v>
      </c>
      <c r="D31" t="s">
        <v>320</v>
      </c>
      <c r="E31" t="s">
        <v>315</v>
      </c>
      <c r="F31">
        <v>2006</v>
      </c>
      <c r="G31" t="s">
        <v>89</v>
      </c>
      <c r="H31" t="s">
        <v>319</v>
      </c>
      <c r="I31">
        <v>1</v>
      </c>
      <c r="J31">
        <v>1</v>
      </c>
      <c r="K31">
        <v>1968</v>
      </c>
      <c r="L31">
        <v>2003</v>
      </c>
      <c r="M31">
        <v>1</v>
      </c>
      <c r="N31">
        <v>0</v>
      </c>
      <c r="O31">
        <v>0</v>
      </c>
      <c r="P31">
        <v>0</v>
      </c>
      <c r="Q31" t="s">
        <v>1085</v>
      </c>
      <c r="R31" t="b">
        <f>FALSE()</f>
        <v>0</v>
      </c>
      <c r="T31">
        <v>0.63244223594665505</v>
      </c>
      <c r="U31">
        <v>5.5912055969238299</v>
      </c>
      <c r="V31" t="s">
        <v>15</v>
      </c>
      <c r="W31" t="s">
        <v>218</v>
      </c>
      <c r="X31">
        <v>-1</v>
      </c>
      <c r="Y31">
        <v>1</v>
      </c>
      <c r="Z31">
        <v>1</v>
      </c>
      <c r="AA31">
        <v>1</v>
      </c>
      <c r="AC31">
        <v>1</v>
      </c>
      <c r="AE31" t="s">
        <v>2159</v>
      </c>
      <c r="AF31" t="s">
        <v>2160</v>
      </c>
      <c r="AG31">
        <v>1</v>
      </c>
      <c r="AH31" t="e">
        <f>#DIV/0!</f>
        <v>#DIV/0!</v>
      </c>
      <c r="AI31" t="e">
        <f>#DIV/0!</f>
        <v>#DIV/0!</v>
      </c>
      <c r="AL31">
        <v>0</v>
      </c>
      <c r="AR31" t="s">
        <v>1169</v>
      </c>
    </row>
    <row r="32" spans="1:45" x14ac:dyDescent="0.25">
      <c r="A32" t="s">
        <v>314</v>
      </c>
      <c r="C32">
        <v>0</v>
      </c>
      <c r="D32" t="s">
        <v>316</v>
      </c>
      <c r="E32" t="s">
        <v>315</v>
      </c>
      <c r="F32">
        <v>2006</v>
      </c>
      <c r="G32" t="s">
        <v>89</v>
      </c>
      <c r="H32" t="s">
        <v>314</v>
      </c>
      <c r="I32">
        <v>0</v>
      </c>
      <c r="J32">
        <v>0</v>
      </c>
      <c r="K32">
        <v>1968</v>
      </c>
      <c r="L32">
        <v>2003</v>
      </c>
      <c r="M32">
        <v>1</v>
      </c>
      <c r="N32">
        <v>0</v>
      </c>
      <c r="O32">
        <v>0</v>
      </c>
      <c r="P32">
        <v>0</v>
      </c>
      <c r="Q32" t="s">
        <v>955</v>
      </c>
      <c r="R32" t="b">
        <f>FALSE()</f>
        <v>0</v>
      </c>
      <c r="S32" t="s">
        <v>318</v>
      </c>
      <c r="T32">
        <v>0.73872452974319502</v>
      </c>
      <c r="U32">
        <v>4.9650812149047896</v>
      </c>
      <c r="V32" t="s">
        <v>15</v>
      </c>
      <c r="W32" t="s">
        <v>218</v>
      </c>
      <c r="X32">
        <v>-1</v>
      </c>
      <c r="Y32">
        <v>1</v>
      </c>
      <c r="Z32">
        <v>1</v>
      </c>
      <c r="AA32">
        <v>1</v>
      </c>
      <c r="AC32">
        <v>1</v>
      </c>
      <c r="AE32" t="s">
        <v>2159</v>
      </c>
      <c r="AF32" t="s">
        <v>2160</v>
      </c>
      <c r="AG32">
        <v>1</v>
      </c>
      <c r="AH32" t="e">
        <f>#DIV/0!</f>
        <v>#DIV/0!</v>
      </c>
      <c r="AI32" t="e">
        <f>#DIV/0!</f>
        <v>#DIV/0!</v>
      </c>
      <c r="AL32">
        <v>0</v>
      </c>
      <c r="AR32" t="s">
        <v>1168</v>
      </c>
    </row>
    <row r="33" spans="1:45" x14ac:dyDescent="0.25">
      <c r="A33" t="s">
        <v>680</v>
      </c>
      <c r="B33" t="s">
        <v>2211</v>
      </c>
      <c r="C33" t="s">
        <v>2212</v>
      </c>
      <c r="D33" t="s">
        <v>682</v>
      </c>
      <c r="E33" t="s">
        <v>681</v>
      </c>
      <c r="F33">
        <v>2008</v>
      </c>
      <c r="G33" t="s">
        <v>100</v>
      </c>
      <c r="H33" t="s">
        <v>680</v>
      </c>
      <c r="I33">
        <v>1</v>
      </c>
      <c r="J33">
        <v>0</v>
      </c>
      <c r="K33">
        <v>1970</v>
      </c>
      <c r="L33">
        <v>2005</v>
      </c>
      <c r="M33">
        <v>1</v>
      </c>
      <c r="N33">
        <v>0</v>
      </c>
      <c r="O33">
        <v>0</v>
      </c>
      <c r="P33">
        <v>0</v>
      </c>
      <c r="Q33" t="s">
        <v>956</v>
      </c>
      <c r="R33" t="b">
        <f>FALSE()</f>
        <v>0</v>
      </c>
      <c r="T33">
        <v>0.49075371026992798</v>
      </c>
      <c r="U33">
        <v>6.5348186492919904</v>
      </c>
      <c r="V33" t="s">
        <v>15</v>
      </c>
      <c r="W33" t="s">
        <v>218</v>
      </c>
      <c r="X33">
        <v>-1</v>
      </c>
      <c r="Y33">
        <v>1</v>
      </c>
      <c r="Z33">
        <v>1</v>
      </c>
      <c r="AA33">
        <v>1</v>
      </c>
      <c r="AC33">
        <v>1</v>
      </c>
      <c r="AE33" t="s">
        <v>2161</v>
      </c>
      <c r="AF33" t="s">
        <v>2160</v>
      </c>
      <c r="AG33">
        <v>1</v>
      </c>
      <c r="AH33">
        <v>-0.93834361428284496</v>
      </c>
      <c r="AI33">
        <v>0.76074722343329404</v>
      </c>
      <c r="AJ33">
        <v>-0.52300000000000002</v>
      </c>
      <c r="AK33">
        <v>8.59</v>
      </c>
      <c r="AL33">
        <v>1</v>
      </c>
      <c r="AM33" t="s">
        <v>1126</v>
      </c>
      <c r="AN33" t="s">
        <v>1224</v>
      </c>
      <c r="AO33" t="s">
        <v>1133</v>
      </c>
      <c r="AP33" t="s">
        <v>1140</v>
      </c>
      <c r="AR33" t="s">
        <v>2213</v>
      </c>
      <c r="AS33" t="s">
        <v>2214</v>
      </c>
    </row>
    <row r="34" spans="1:45" x14ac:dyDescent="0.25">
      <c r="A34" t="s">
        <v>777</v>
      </c>
      <c r="B34" t="s">
        <v>2215</v>
      </c>
      <c r="C34" t="s">
        <v>2215</v>
      </c>
      <c r="D34" t="s">
        <v>779</v>
      </c>
      <c r="E34" t="s">
        <v>778</v>
      </c>
      <c r="F34">
        <v>2008</v>
      </c>
      <c r="G34" t="s">
        <v>89</v>
      </c>
      <c r="H34" t="s">
        <v>777</v>
      </c>
      <c r="I34">
        <v>1</v>
      </c>
      <c r="J34">
        <v>1</v>
      </c>
      <c r="K34">
        <v>1970</v>
      </c>
      <c r="L34">
        <v>2003</v>
      </c>
      <c r="M34">
        <v>1</v>
      </c>
      <c r="N34">
        <v>0</v>
      </c>
      <c r="O34">
        <v>0</v>
      </c>
      <c r="P34">
        <v>0</v>
      </c>
      <c r="Q34" t="s">
        <v>1084</v>
      </c>
      <c r="R34" t="b">
        <f>FALSE()</f>
        <v>0</v>
      </c>
      <c r="T34">
        <v>0.84332627058029197</v>
      </c>
      <c r="U34">
        <v>5.9214439392089799</v>
      </c>
      <c r="V34" t="s">
        <v>15</v>
      </c>
      <c r="W34" t="s">
        <v>218</v>
      </c>
      <c r="X34">
        <v>-1</v>
      </c>
      <c r="Y34">
        <v>1</v>
      </c>
      <c r="Z34">
        <v>1</v>
      </c>
      <c r="AA34">
        <v>1</v>
      </c>
      <c r="AC34">
        <v>1</v>
      </c>
      <c r="AE34" t="s">
        <v>2161</v>
      </c>
      <c r="AF34" t="s">
        <v>2191</v>
      </c>
      <c r="AG34">
        <v>1</v>
      </c>
      <c r="AH34" t="e">
        <f>#DIV/0!</f>
        <v>#DIV/0!</v>
      </c>
      <c r="AI34" t="e">
        <f>#DIV/0!</f>
        <v>#DIV/0!</v>
      </c>
      <c r="AL34">
        <v>0</v>
      </c>
      <c r="AR34" t="s">
        <v>2216</v>
      </c>
      <c r="AS34" t="s">
        <v>2217</v>
      </c>
    </row>
    <row r="35" spans="1:45" x14ac:dyDescent="0.25">
      <c r="A35" t="s">
        <v>794</v>
      </c>
      <c r="B35" t="s">
        <v>2218</v>
      </c>
      <c r="C35" t="s">
        <v>2219</v>
      </c>
      <c r="D35" t="s">
        <v>795</v>
      </c>
      <c r="E35" t="s">
        <v>973</v>
      </c>
      <c r="F35">
        <v>2005</v>
      </c>
      <c r="G35" t="s">
        <v>116</v>
      </c>
      <c r="H35" t="s">
        <v>794</v>
      </c>
      <c r="I35">
        <v>1</v>
      </c>
      <c r="J35">
        <v>0</v>
      </c>
      <c r="K35">
        <v>1962</v>
      </c>
      <c r="L35">
        <v>2001</v>
      </c>
      <c r="M35">
        <v>0</v>
      </c>
      <c r="N35">
        <v>1</v>
      </c>
      <c r="O35">
        <v>0</v>
      </c>
      <c r="P35">
        <v>0</v>
      </c>
      <c r="Q35" t="s">
        <v>967</v>
      </c>
      <c r="R35" t="b">
        <f>FALSE()</f>
        <v>0</v>
      </c>
      <c r="T35">
        <v>0.43308943510055498</v>
      </c>
      <c r="U35">
        <v>4.9895086288452202</v>
      </c>
      <c r="V35" t="s">
        <v>15</v>
      </c>
      <c r="W35" t="s">
        <v>218</v>
      </c>
      <c r="X35">
        <v>-1</v>
      </c>
      <c r="Y35">
        <v>1</v>
      </c>
      <c r="Z35">
        <v>1</v>
      </c>
      <c r="AA35">
        <v>1</v>
      </c>
      <c r="AC35">
        <v>1</v>
      </c>
      <c r="AE35" t="s">
        <v>2161</v>
      </c>
      <c r="AF35" t="s">
        <v>2160</v>
      </c>
      <c r="AG35">
        <v>1</v>
      </c>
      <c r="AH35" t="e">
        <f>#DIV/0!</f>
        <v>#DIV/0!</v>
      </c>
      <c r="AI35" t="e">
        <f>#DIV/0!</f>
        <v>#DIV/0!</v>
      </c>
      <c r="AL35">
        <v>0</v>
      </c>
      <c r="AR35" t="s">
        <v>2220</v>
      </c>
      <c r="AS35" t="s">
        <v>2221</v>
      </c>
    </row>
    <row r="36" spans="1:45" x14ac:dyDescent="0.25">
      <c r="A36" t="s">
        <v>800</v>
      </c>
      <c r="B36" t="s">
        <v>2222</v>
      </c>
      <c r="C36" t="s">
        <v>2223</v>
      </c>
      <c r="D36" t="s">
        <v>801</v>
      </c>
      <c r="E36" t="s">
        <v>973</v>
      </c>
      <c r="F36">
        <v>2005</v>
      </c>
      <c r="G36" t="s">
        <v>116</v>
      </c>
      <c r="H36" t="s">
        <v>800</v>
      </c>
      <c r="I36">
        <v>1</v>
      </c>
      <c r="J36">
        <v>0</v>
      </c>
      <c r="K36">
        <v>1962</v>
      </c>
      <c r="L36">
        <v>2001</v>
      </c>
      <c r="M36">
        <v>0</v>
      </c>
      <c r="N36">
        <v>1</v>
      </c>
      <c r="O36">
        <v>0</v>
      </c>
      <c r="P36">
        <v>0</v>
      </c>
      <c r="Q36" t="s">
        <v>971</v>
      </c>
      <c r="R36" t="b">
        <f>FALSE()</f>
        <v>0</v>
      </c>
      <c r="T36">
        <v>0.86473679542541504</v>
      </c>
      <c r="U36">
        <v>13.9545602798462</v>
      </c>
      <c r="V36" t="s">
        <v>15</v>
      </c>
      <c r="W36" t="s">
        <v>218</v>
      </c>
      <c r="X36">
        <v>-1</v>
      </c>
      <c r="Y36">
        <v>1</v>
      </c>
      <c r="Z36">
        <v>1</v>
      </c>
      <c r="AA36">
        <v>1</v>
      </c>
      <c r="AC36">
        <v>1</v>
      </c>
      <c r="AE36" t="s">
        <v>2161</v>
      </c>
      <c r="AF36" t="s">
        <v>2160</v>
      </c>
      <c r="AG36">
        <v>1</v>
      </c>
      <c r="AH36" t="e">
        <f>#DIV/0!</f>
        <v>#DIV/0!</v>
      </c>
      <c r="AI36" t="e">
        <f>#DIV/0!</f>
        <v>#DIV/0!</v>
      </c>
      <c r="AL36">
        <v>0</v>
      </c>
      <c r="AR36" t="s">
        <v>2220</v>
      </c>
      <c r="AS36" t="s">
        <v>2221</v>
      </c>
    </row>
    <row r="37" spans="1:45" x14ac:dyDescent="0.25">
      <c r="A37" t="s">
        <v>298</v>
      </c>
      <c r="B37" t="s">
        <v>298</v>
      </c>
      <c r="C37" t="s">
        <v>2224</v>
      </c>
      <c r="D37" t="s">
        <v>300</v>
      </c>
      <c r="E37" t="s">
        <v>299</v>
      </c>
      <c r="F37">
        <v>2008</v>
      </c>
      <c r="G37" t="s">
        <v>89</v>
      </c>
      <c r="H37" t="s">
        <v>298</v>
      </c>
      <c r="I37">
        <v>1</v>
      </c>
      <c r="J37">
        <v>1</v>
      </c>
      <c r="K37">
        <v>1968</v>
      </c>
      <c r="L37">
        <v>2003</v>
      </c>
      <c r="M37">
        <v>1</v>
      </c>
      <c r="N37">
        <v>0</v>
      </c>
      <c r="O37">
        <v>0</v>
      </c>
      <c r="P37">
        <v>0</v>
      </c>
      <c r="Q37" t="s">
        <v>930</v>
      </c>
      <c r="R37" t="b">
        <f>FALSE()</f>
        <v>0</v>
      </c>
      <c r="T37">
        <v>1.3039628267288199</v>
      </c>
      <c r="U37">
        <v>8.0509386062622106</v>
      </c>
      <c r="V37" t="s">
        <v>15</v>
      </c>
      <c r="W37" t="s">
        <v>302</v>
      </c>
      <c r="X37">
        <v>-1</v>
      </c>
      <c r="Y37">
        <v>1</v>
      </c>
      <c r="Z37">
        <v>1</v>
      </c>
      <c r="AA37">
        <v>1</v>
      </c>
      <c r="AC37">
        <v>1</v>
      </c>
      <c r="AE37" t="s">
        <v>2159</v>
      </c>
      <c r="AF37" t="s">
        <v>2160</v>
      </c>
      <c r="AG37">
        <v>1</v>
      </c>
      <c r="AH37">
        <v>-0.75373573799353799</v>
      </c>
      <c r="AI37">
        <v>0.95277379955765795</v>
      </c>
      <c r="AJ37">
        <v>-1.73</v>
      </c>
      <c r="AK37">
        <v>8.4499999999999993</v>
      </c>
      <c r="AL37">
        <v>1</v>
      </c>
      <c r="AM37" t="s">
        <v>1126</v>
      </c>
      <c r="AN37">
        <v>10</v>
      </c>
      <c r="AO37" t="s">
        <v>7</v>
      </c>
      <c r="AP37" t="s">
        <v>1131</v>
      </c>
      <c r="AR37" t="s">
        <v>1163</v>
      </c>
    </row>
    <row r="38" spans="1:45" x14ac:dyDescent="0.25">
      <c r="A38" t="s">
        <v>404</v>
      </c>
      <c r="B38" t="s">
        <v>404</v>
      </c>
      <c r="C38" t="s">
        <v>2225</v>
      </c>
      <c r="D38" t="s">
        <v>406</v>
      </c>
      <c r="E38" t="s">
        <v>405</v>
      </c>
      <c r="F38">
        <v>2003</v>
      </c>
      <c r="G38" t="s">
        <v>14</v>
      </c>
      <c r="H38" t="s">
        <v>404</v>
      </c>
      <c r="I38">
        <v>1</v>
      </c>
      <c r="J38">
        <v>1</v>
      </c>
      <c r="K38">
        <v>1964</v>
      </c>
      <c r="L38">
        <v>1993</v>
      </c>
      <c r="M38">
        <v>0</v>
      </c>
      <c r="N38">
        <v>1</v>
      </c>
      <c r="O38">
        <v>0</v>
      </c>
      <c r="P38">
        <v>0</v>
      </c>
      <c r="Q38" t="s">
        <v>1007</v>
      </c>
      <c r="R38" t="b">
        <f>FALSE()</f>
        <v>0</v>
      </c>
      <c r="T38">
        <v>0.21210321784019501</v>
      </c>
      <c r="U38">
        <v>2.4688308238983199</v>
      </c>
      <c r="V38" t="s">
        <v>15</v>
      </c>
      <c r="W38" t="s">
        <v>302</v>
      </c>
      <c r="X38">
        <v>1</v>
      </c>
      <c r="Y38">
        <v>1</v>
      </c>
      <c r="Z38">
        <v>1</v>
      </c>
      <c r="AA38">
        <v>1</v>
      </c>
      <c r="AC38">
        <v>1</v>
      </c>
      <c r="AE38" t="s">
        <v>2159</v>
      </c>
      <c r="AF38" t="s">
        <v>2160</v>
      </c>
      <c r="AG38">
        <v>1</v>
      </c>
      <c r="AH38" t="e">
        <f>#DIV/0!</f>
        <v>#DIV/0!</v>
      </c>
      <c r="AI38" t="e">
        <f>#DIV/0!</f>
        <v>#DIV/0!</v>
      </c>
      <c r="AL38">
        <v>0</v>
      </c>
      <c r="AR38" t="s">
        <v>1184</v>
      </c>
    </row>
    <row r="39" spans="1:45" x14ac:dyDescent="0.25">
      <c r="A39" t="s">
        <v>659</v>
      </c>
      <c r="B39" t="s">
        <v>2226</v>
      </c>
      <c r="C39" t="s">
        <v>2227</v>
      </c>
      <c r="D39" t="s">
        <v>661</v>
      </c>
      <c r="E39" t="s">
        <v>945</v>
      </c>
      <c r="F39">
        <v>2010</v>
      </c>
      <c r="G39" t="s">
        <v>662</v>
      </c>
      <c r="H39" t="s">
        <v>659</v>
      </c>
      <c r="I39">
        <v>1</v>
      </c>
      <c r="J39">
        <v>1</v>
      </c>
      <c r="K39">
        <v>1964</v>
      </c>
      <c r="L39">
        <v>2007</v>
      </c>
      <c r="M39">
        <v>0</v>
      </c>
      <c r="N39">
        <v>0</v>
      </c>
      <c r="O39">
        <v>0</v>
      </c>
      <c r="P39">
        <v>0</v>
      </c>
      <c r="Q39" t="s">
        <v>946</v>
      </c>
      <c r="R39" t="b">
        <f>FALSE()</f>
        <v>0</v>
      </c>
      <c r="T39">
        <v>0.65345174074172996</v>
      </c>
      <c r="U39">
        <v>4.7298669815063503</v>
      </c>
      <c r="V39" t="s">
        <v>15</v>
      </c>
      <c r="W39" t="s">
        <v>302</v>
      </c>
      <c r="X39">
        <v>-1</v>
      </c>
      <c r="Y39">
        <v>1</v>
      </c>
      <c r="Z39">
        <v>0</v>
      </c>
      <c r="AA39">
        <v>1</v>
      </c>
      <c r="AC39">
        <v>1</v>
      </c>
      <c r="AE39" t="s">
        <v>2161</v>
      </c>
      <c r="AF39" t="s">
        <v>2160</v>
      </c>
      <c r="AG39">
        <v>1</v>
      </c>
      <c r="AH39">
        <v>-0.81681467592716195</v>
      </c>
      <c r="AI39">
        <v>0.87915743150675596</v>
      </c>
      <c r="AJ39">
        <v>-0.8</v>
      </c>
      <c r="AK39">
        <v>5.38</v>
      </c>
      <c r="AL39">
        <v>1</v>
      </c>
      <c r="AM39" t="s">
        <v>1126</v>
      </c>
      <c r="AN39">
        <v>5</v>
      </c>
      <c r="AO39" t="s">
        <v>7</v>
      </c>
      <c r="AP39" t="s">
        <v>1131</v>
      </c>
      <c r="AR39" t="s">
        <v>2228</v>
      </c>
      <c r="AS39" t="s">
        <v>2229</v>
      </c>
    </row>
    <row r="40" spans="1:45" x14ac:dyDescent="0.25">
      <c r="A40" t="s">
        <v>797</v>
      </c>
      <c r="B40" t="s">
        <v>2230</v>
      </c>
      <c r="C40" t="s">
        <v>2231</v>
      </c>
      <c r="D40" t="s">
        <v>798</v>
      </c>
      <c r="E40" t="s">
        <v>973</v>
      </c>
      <c r="F40">
        <v>2005</v>
      </c>
      <c r="G40" t="s">
        <v>116</v>
      </c>
      <c r="H40" t="s">
        <v>797</v>
      </c>
      <c r="I40">
        <v>1</v>
      </c>
      <c r="J40">
        <v>0</v>
      </c>
      <c r="K40">
        <v>1962</v>
      </c>
      <c r="L40">
        <v>2001</v>
      </c>
      <c r="M40">
        <v>0</v>
      </c>
      <c r="N40">
        <v>1</v>
      </c>
      <c r="O40">
        <v>0</v>
      </c>
      <c r="P40">
        <v>0</v>
      </c>
      <c r="Q40" t="s">
        <v>970</v>
      </c>
      <c r="R40" t="b">
        <f>FALSE()</f>
        <v>0</v>
      </c>
      <c r="T40">
        <v>0.22629143297672299</v>
      </c>
      <c r="U40">
        <v>1.6879743337631199</v>
      </c>
      <c r="V40" t="s">
        <v>15</v>
      </c>
      <c r="W40" t="s">
        <v>302</v>
      </c>
      <c r="X40">
        <v>-1</v>
      </c>
      <c r="Y40">
        <v>1</v>
      </c>
      <c r="Z40">
        <v>1</v>
      </c>
      <c r="AA40">
        <v>1</v>
      </c>
      <c r="AC40">
        <v>1</v>
      </c>
      <c r="AE40" t="s">
        <v>2161</v>
      </c>
      <c r="AF40" t="s">
        <v>2160</v>
      </c>
      <c r="AG40">
        <v>1</v>
      </c>
      <c r="AH40" t="e">
        <f>#DIV/0!</f>
        <v>#DIV/0!</v>
      </c>
      <c r="AI40" t="e">
        <f>#DIV/0!</f>
        <v>#DIV/0!</v>
      </c>
      <c r="AL40">
        <v>0</v>
      </c>
      <c r="AR40" t="s">
        <v>2220</v>
      </c>
      <c r="AS40" t="s">
        <v>2221</v>
      </c>
    </row>
    <row r="41" spans="1:45" x14ac:dyDescent="0.25">
      <c r="A41" t="s">
        <v>802</v>
      </c>
      <c r="B41" t="s">
        <v>2232</v>
      </c>
      <c r="C41" t="s">
        <v>2232</v>
      </c>
      <c r="D41" t="s">
        <v>803</v>
      </c>
      <c r="E41" t="s">
        <v>973</v>
      </c>
      <c r="F41">
        <v>2005</v>
      </c>
      <c r="G41" t="s">
        <v>116</v>
      </c>
      <c r="H41" t="s">
        <v>802</v>
      </c>
      <c r="I41">
        <v>1</v>
      </c>
      <c r="J41">
        <v>0</v>
      </c>
      <c r="K41">
        <v>1962</v>
      </c>
      <c r="L41">
        <v>2001</v>
      </c>
      <c r="M41">
        <v>0</v>
      </c>
      <c r="N41">
        <v>1</v>
      </c>
      <c r="O41">
        <v>0</v>
      </c>
      <c r="P41">
        <v>0</v>
      </c>
      <c r="Q41" t="s">
        <v>972</v>
      </c>
      <c r="R41" t="b">
        <f>FALSE()</f>
        <v>0</v>
      </c>
      <c r="T41">
        <v>0.20496557652950301</v>
      </c>
      <c r="U41">
        <v>3.9598684310913099</v>
      </c>
      <c r="V41" t="s">
        <v>15</v>
      </c>
      <c r="W41" t="s">
        <v>302</v>
      </c>
      <c r="X41">
        <v>-1</v>
      </c>
      <c r="Y41">
        <v>1</v>
      </c>
      <c r="Z41">
        <v>1</v>
      </c>
      <c r="AA41">
        <v>1</v>
      </c>
      <c r="AC41">
        <v>1</v>
      </c>
      <c r="AE41" t="s">
        <v>2161</v>
      </c>
      <c r="AF41" t="s">
        <v>2160</v>
      </c>
      <c r="AG41">
        <v>1</v>
      </c>
      <c r="AH41" t="e">
        <f>#DIV/0!</f>
        <v>#DIV/0!</v>
      </c>
      <c r="AI41" t="e">
        <f>#DIV/0!</f>
        <v>#DIV/0!</v>
      </c>
      <c r="AL41">
        <v>0</v>
      </c>
      <c r="AR41" t="s">
        <v>2220</v>
      </c>
      <c r="AS41" t="s">
        <v>2221</v>
      </c>
    </row>
    <row r="42" spans="1:45" x14ac:dyDescent="0.25">
      <c r="A42" t="s">
        <v>834</v>
      </c>
      <c r="B42" t="s">
        <v>834</v>
      </c>
      <c r="C42" t="s">
        <v>2233</v>
      </c>
      <c r="D42" t="s">
        <v>835</v>
      </c>
      <c r="E42" t="s">
        <v>1234</v>
      </c>
      <c r="F42">
        <v>2008</v>
      </c>
      <c r="G42" t="s">
        <v>14</v>
      </c>
      <c r="H42" t="s">
        <v>834</v>
      </c>
      <c r="I42">
        <v>1</v>
      </c>
      <c r="J42">
        <v>1</v>
      </c>
      <c r="K42">
        <v>1984</v>
      </c>
      <c r="L42">
        <v>2002</v>
      </c>
      <c r="M42">
        <v>0</v>
      </c>
      <c r="N42">
        <v>1</v>
      </c>
      <c r="O42">
        <v>0</v>
      </c>
      <c r="P42">
        <v>0</v>
      </c>
      <c r="Q42" t="s">
        <v>951</v>
      </c>
      <c r="R42" t="b">
        <f>FALSE()</f>
        <v>0</v>
      </c>
      <c r="T42">
        <v>0.46083709597587602</v>
      </c>
      <c r="U42">
        <v>5.1302466392517099</v>
      </c>
      <c r="V42" t="s">
        <v>15</v>
      </c>
      <c r="W42" t="s">
        <v>302</v>
      </c>
      <c r="X42">
        <v>-1</v>
      </c>
      <c r="Y42">
        <v>1</v>
      </c>
      <c r="Z42">
        <v>1</v>
      </c>
      <c r="AA42">
        <v>1</v>
      </c>
      <c r="AC42">
        <v>1</v>
      </c>
      <c r="AE42" t="s">
        <v>2161</v>
      </c>
      <c r="AF42" t="s">
        <v>2160</v>
      </c>
      <c r="AG42">
        <v>1</v>
      </c>
      <c r="AH42" t="e">
        <f>#DIV/0!</f>
        <v>#DIV/0!</v>
      </c>
      <c r="AI42" t="e">
        <f>#DIV/0!</f>
        <v>#DIV/0!</v>
      </c>
      <c r="AL42">
        <v>0</v>
      </c>
      <c r="AR42" t="s">
        <v>2195</v>
      </c>
      <c r="AS42" t="s">
        <v>2196</v>
      </c>
    </row>
    <row r="43" spans="1:45" ht="409.5" x14ac:dyDescent="0.25">
      <c r="A43" t="s">
        <v>863</v>
      </c>
      <c r="B43" t="s">
        <v>2234</v>
      </c>
      <c r="C43" t="s">
        <v>2234</v>
      </c>
      <c r="D43" t="s">
        <v>863</v>
      </c>
      <c r="E43" t="s">
        <v>1265</v>
      </c>
      <c r="F43">
        <v>2004</v>
      </c>
      <c r="G43" t="s">
        <v>678</v>
      </c>
      <c r="H43" t="s">
        <v>863</v>
      </c>
      <c r="I43">
        <v>1</v>
      </c>
      <c r="J43">
        <v>1</v>
      </c>
      <c r="K43">
        <v>1973</v>
      </c>
      <c r="L43">
        <v>1996</v>
      </c>
      <c r="M43">
        <v>0</v>
      </c>
      <c r="N43">
        <v>0</v>
      </c>
      <c r="O43">
        <v>0</v>
      </c>
      <c r="P43">
        <v>0</v>
      </c>
      <c r="Q43" t="s">
        <v>1025</v>
      </c>
      <c r="R43" t="b">
        <f>FALSE()</f>
        <v>0</v>
      </c>
      <c r="T43">
        <v>0.41671097278594998</v>
      </c>
      <c r="U43">
        <v>4.2198133468627903</v>
      </c>
      <c r="V43" t="s">
        <v>15</v>
      </c>
      <c r="W43" t="s">
        <v>302</v>
      </c>
      <c r="X43">
        <v>-1</v>
      </c>
      <c r="Y43">
        <v>1</v>
      </c>
      <c r="Z43">
        <v>1</v>
      </c>
      <c r="AA43">
        <v>1</v>
      </c>
      <c r="AC43">
        <v>1</v>
      </c>
      <c r="AE43" t="s">
        <v>2161</v>
      </c>
      <c r="AF43" t="s">
        <v>2160</v>
      </c>
      <c r="AG43">
        <v>1</v>
      </c>
      <c r="AH43">
        <v>-2.47551072942148</v>
      </c>
      <c r="AI43">
        <v>1.47545921218979</v>
      </c>
      <c r="AJ43">
        <v>-0.168333333333333</v>
      </c>
      <c r="AK43">
        <v>2.86</v>
      </c>
      <c r="AL43">
        <v>1</v>
      </c>
      <c r="AM43" t="s">
        <v>1126</v>
      </c>
      <c r="AN43" t="s">
        <v>1226</v>
      </c>
      <c r="AO43" t="s">
        <v>7</v>
      </c>
      <c r="AP43" t="s">
        <v>1131</v>
      </c>
      <c r="AR43" t="s">
        <v>2235</v>
      </c>
      <c r="AS43" s="14" t="s">
        <v>2236</v>
      </c>
    </row>
    <row r="44" spans="1:45" x14ac:dyDescent="0.25">
      <c r="A44" t="s">
        <v>183</v>
      </c>
      <c r="B44" t="s">
        <v>2237</v>
      </c>
      <c r="C44" t="s">
        <v>2238</v>
      </c>
      <c r="D44" t="s">
        <v>185</v>
      </c>
      <c r="E44" t="s">
        <v>1248</v>
      </c>
      <c r="F44">
        <v>2014</v>
      </c>
      <c r="G44" t="s">
        <v>186</v>
      </c>
      <c r="H44" t="s">
        <v>183</v>
      </c>
      <c r="I44">
        <v>1</v>
      </c>
      <c r="J44">
        <v>0</v>
      </c>
      <c r="K44">
        <v>1965</v>
      </c>
      <c r="L44">
        <v>2010</v>
      </c>
      <c r="M44">
        <v>0</v>
      </c>
      <c r="N44">
        <v>0</v>
      </c>
      <c r="O44">
        <v>0</v>
      </c>
      <c r="P44">
        <v>0</v>
      </c>
      <c r="Q44" t="s">
        <v>1012</v>
      </c>
      <c r="R44" t="b">
        <f>FALSE()</f>
        <v>0</v>
      </c>
      <c r="T44">
        <v>0.52043205499649103</v>
      </c>
      <c r="U44">
        <v>5.8546280860900897</v>
      </c>
      <c r="V44" t="s">
        <v>15</v>
      </c>
      <c r="W44" t="s">
        <v>188</v>
      </c>
      <c r="X44">
        <v>-1</v>
      </c>
      <c r="Y44">
        <v>1</v>
      </c>
      <c r="Z44">
        <v>1</v>
      </c>
      <c r="AA44">
        <v>1</v>
      </c>
      <c r="AC44">
        <v>1</v>
      </c>
      <c r="AE44" t="s">
        <v>2159</v>
      </c>
      <c r="AF44" t="s">
        <v>2160</v>
      </c>
      <c r="AG44">
        <v>1</v>
      </c>
      <c r="AH44">
        <v>0.59819776436378203</v>
      </c>
      <c r="AI44">
        <v>1.0129114335795999</v>
      </c>
      <c r="AJ44">
        <v>0.87</v>
      </c>
      <c r="AK44">
        <v>5.78</v>
      </c>
      <c r="AL44">
        <v>1</v>
      </c>
      <c r="AM44" t="s">
        <v>1126</v>
      </c>
      <c r="AN44">
        <v>5</v>
      </c>
      <c r="AO44" t="s">
        <v>7</v>
      </c>
      <c r="AP44" t="s">
        <v>1131</v>
      </c>
      <c r="AR44" t="s">
        <v>1148</v>
      </c>
    </row>
    <row r="45" spans="1:45" x14ac:dyDescent="0.25">
      <c r="A45" t="s">
        <v>561</v>
      </c>
      <c r="B45" t="s">
        <v>2239</v>
      </c>
      <c r="C45" t="s">
        <v>2240</v>
      </c>
      <c r="D45" t="s">
        <v>563</v>
      </c>
      <c r="E45" t="s">
        <v>1239</v>
      </c>
      <c r="F45">
        <v>1992</v>
      </c>
      <c r="G45" t="s">
        <v>116</v>
      </c>
      <c r="H45" t="s">
        <v>561</v>
      </c>
      <c r="I45">
        <v>1</v>
      </c>
      <c r="J45">
        <v>0</v>
      </c>
      <c r="K45">
        <v>1978</v>
      </c>
      <c r="L45">
        <v>1988</v>
      </c>
      <c r="M45">
        <v>0</v>
      </c>
      <c r="N45">
        <v>1</v>
      </c>
      <c r="O45">
        <v>0</v>
      </c>
      <c r="P45">
        <v>0</v>
      </c>
      <c r="Q45" t="s">
        <v>1057</v>
      </c>
      <c r="R45" t="b">
        <f>FALSE()</f>
        <v>0</v>
      </c>
      <c r="T45">
        <v>0.182506322860718</v>
      </c>
      <c r="U45">
        <v>1.7371253967285201</v>
      </c>
      <c r="V45" t="s">
        <v>15</v>
      </c>
      <c r="W45" t="s">
        <v>188</v>
      </c>
      <c r="X45">
        <v>1</v>
      </c>
      <c r="Y45">
        <v>1</v>
      </c>
      <c r="Z45">
        <v>1</v>
      </c>
      <c r="AA45">
        <v>1</v>
      </c>
      <c r="AC45">
        <v>1</v>
      </c>
      <c r="AE45" t="s">
        <v>2159</v>
      </c>
      <c r="AF45" t="s">
        <v>2160</v>
      </c>
      <c r="AG45">
        <v>1</v>
      </c>
      <c r="AH45" t="e">
        <f>#DIV/0!</f>
        <v>#DIV/0!</v>
      </c>
      <c r="AI45" t="e">
        <f>#DIV/0!</f>
        <v>#DIV/0!</v>
      </c>
      <c r="AL45">
        <v>0</v>
      </c>
      <c r="AR45" t="s">
        <v>2241</v>
      </c>
    </row>
    <row r="46" spans="1:45" x14ac:dyDescent="0.25">
      <c r="A46" t="s">
        <v>671</v>
      </c>
      <c r="B46" t="s">
        <v>671</v>
      </c>
      <c r="C46" t="s">
        <v>2242</v>
      </c>
      <c r="D46" t="s">
        <v>673</v>
      </c>
      <c r="E46" t="s">
        <v>672</v>
      </c>
      <c r="F46">
        <v>2014</v>
      </c>
      <c r="G46" t="s">
        <v>100</v>
      </c>
      <c r="H46" t="s">
        <v>671</v>
      </c>
      <c r="I46">
        <v>1</v>
      </c>
      <c r="J46">
        <v>0</v>
      </c>
      <c r="K46">
        <v>1974</v>
      </c>
      <c r="L46">
        <v>2010</v>
      </c>
      <c r="M46">
        <v>1</v>
      </c>
      <c r="N46">
        <v>0</v>
      </c>
      <c r="O46">
        <v>0</v>
      </c>
      <c r="P46">
        <v>0</v>
      </c>
      <c r="Q46" t="s">
        <v>1004</v>
      </c>
      <c r="R46" t="b">
        <f>FALSE()</f>
        <v>0</v>
      </c>
      <c r="T46">
        <v>0.405003011226654</v>
      </c>
      <c r="U46">
        <v>4.5570573806762704</v>
      </c>
      <c r="V46" t="s">
        <v>15</v>
      </c>
      <c r="W46" t="s">
        <v>188</v>
      </c>
      <c r="X46">
        <v>-1</v>
      </c>
      <c r="Y46">
        <v>1</v>
      </c>
      <c r="Z46">
        <v>1</v>
      </c>
      <c r="AA46">
        <v>1</v>
      </c>
      <c r="AC46">
        <v>1</v>
      </c>
      <c r="AE46" t="s">
        <v>2161</v>
      </c>
      <c r="AF46" t="s">
        <v>2160</v>
      </c>
      <c r="AG46">
        <v>1</v>
      </c>
      <c r="AH46">
        <v>-0.37850748712771398</v>
      </c>
      <c r="AI46">
        <v>0.67813353879111204</v>
      </c>
      <c r="AJ46">
        <v>-1.07</v>
      </c>
      <c r="AK46">
        <v>6.72</v>
      </c>
      <c r="AL46">
        <v>1</v>
      </c>
      <c r="AM46" t="s">
        <v>1126</v>
      </c>
      <c r="AN46">
        <v>10</v>
      </c>
      <c r="AO46" t="s">
        <v>1133</v>
      </c>
      <c r="AP46" t="s">
        <v>1131</v>
      </c>
      <c r="AR46" t="s">
        <v>2243</v>
      </c>
      <c r="AS46" t="s">
        <v>2244</v>
      </c>
    </row>
    <row r="47" spans="1:45" x14ac:dyDescent="0.25">
      <c r="A47" t="s">
        <v>783</v>
      </c>
      <c r="B47" t="s">
        <v>2245</v>
      </c>
      <c r="C47" t="s">
        <v>2246</v>
      </c>
      <c r="D47" t="s">
        <v>785</v>
      </c>
      <c r="E47" t="s">
        <v>968</v>
      </c>
      <c r="F47">
        <v>2012</v>
      </c>
      <c r="G47" t="s">
        <v>237</v>
      </c>
      <c r="H47" t="s">
        <v>783</v>
      </c>
      <c r="I47">
        <v>1</v>
      </c>
      <c r="J47">
        <v>0</v>
      </c>
      <c r="K47">
        <v>2002</v>
      </c>
      <c r="L47">
        <v>2007</v>
      </c>
      <c r="M47">
        <v>0</v>
      </c>
      <c r="N47">
        <v>0</v>
      </c>
      <c r="O47">
        <v>0</v>
      </c>
      <c r="P47">
        <v>0</v>
      </c>
      <c r="Q47" t="s">
        <v>969</v>
      </c>
      <c r="R47" t="b">
        <f>FALSE()</f>
        <v>0</v>
      </c>
      <c r="T47">
        <v>0.93269431591033902</v>
      </c>
      <c r="U47">
        <v>2.9545035362243701</v>
      </c>
      <c r="V47" t="s">
        <v>15</v>
      </c>
      <c r="W47" t="s">
        <v>188</v>
      </c>
      <c r="X47">
        <v>1</v>
      </c>
      <c r="Y47">
        <v>1</v>
      </c>
      <c r="Z47">
        <v>1</v>
      </c>
      <c r="AA47">
        <v>1</v>
      </c>
      <c r="AC47">
        <v>1</v>
      </c>
      <c r="AE47" t="s">
        <v>2161</v>
      </c>
      <c r="AF47" t="s">
        <v>2160</v>
      </c>
      <c r="AG47">
        <v>1</v>
      </c>
      <c r="AH47" t="e">
        <f>#DIV/0!</f>
        <v>#DIV/0!</v>
      </c>
      <c r="AI47" t="e">
        <f>#DIV/0!</f>
        <v>#DIV/0!</v>
      </c>
      <c r="AL47">
        <v>0</v>
      </c>
      <c r="AR47" t="s">
        <v>2247</v>
      </c>
      <c r="AS47" t="s">
        <v>2248</v>
      </c>
    </row>
    <row r="48" spans="1:45" x14ac:dyDescent="0.25">
      <c r="A48" t="s">
        <v>790</v>
      </c>
      <c r="B48" t="s">
        <v>2249</v>
      </c>
      <c r="C48" t="s">
        <v>2250</v>
      </c>
      <c r="D48" t="s">
        <v>792</v>
      </c>
      <c r="E48" t="s">
        <v>973</v>
      </c>
      <c r="F48">
        <v>2005</v>
      </c>
      <c r="G48" t="s">
        <v>116</v>
      </c>
      <c r="H48" t="s">
        <v>790</v>
      </c>
      <c r="I48">
        <v>1</v>
      </c>
      <c r="J48">
        <v>0</v>
      </c>
      <c r="K48">
        <v>1962</v>
      </c>
      <c r="L48">
        <v>2001</v>
      </c>
      <c r="M48">
        <v>0</v>
      </c>
      <c r="N48">
        <v>1</v>
      </c>
      <c r="O48">
        <v>0</v>
      </c>
      <c r="P48">
        <v>0</v>
      </c>
      <c r="Q48" t="s">
        <v>966</v>
      </c>
      <c r="R48" t="b">
        <f>FALSE()</f>
        <v>0</v>
      </c>
      <c r="T48">
        <v>0.73514121770858798</v>
      </c>
      <c r="U48">
        <v>7.4255266189575204</v>
      </c>
      <c r="V48" t="s">
        <v>15</v>
      </c>
      <c r="W48" t="s">
        <v>188</v>
      </c>
      <c r="X48">
        <v>-1</v>
      </c>
      <c r="Y48">
        <v>1</v>
      </c>
      <c r="Z48">
        <v>1</v>
      </c>
      <c r="AA48">
        <v>1</v>
      </c>
      <c r="AC48">
        <v>1</v>
      </c>
      <c r="AE48" t="s">
        <v>2161</v>
      </c>
      <c r="AF48" t="s">
        <v>2160</v>
      </c>
      <c r="AG48">
        <v>1</v>
      </c>
      <c r="AH48" t="e">
        <f>#DIV/0!</f>
        <v>#DIV/0!</v>
      </c>
      <c r="AI48" t="e">
        <f>#DIV/0!</f>
        <v>#DIV/0!</v>
      </c>
      <c r="AL48">
        <v>0</v>
      </c>
      <c r="AR48" t="s">
        <v>2220</v>
      </c>
      <c r="AS48" t="s">
        <v>2221</v>
      </c>
    </row>
    <row r="49" spans="1:45" x14ac:dyDescent="0.25">
      <c r="A49" t="s">
        <v>837</v>
      </c>
      <c r="B49" t="s">
        <v>837</v>
      </c>
      <c r="C49" t="s">
        <v>2251</v>
      </c>
      <c r="D49" t="s">
        <v>838</v>
      </c>
      <c r="E49" t="s">
        <v>1234</v>
      </c>
      <c r="F49">
        <v>2008</v>
      </c>
      <c r="G49" t="s">
        <v>14</v>
      </c>
      <c r="H49" t="s">
        <v>837</v>
      </c>
      <c r="I49">
        <v>1</v>
      </c>
      <c r="J49">
        <v>1</v>
      </c>
      <c r="K49">
        <v>1984</v>
      </c>
      <c r="L49">
        <v>2002</v>
      </c>
      <c r="M49">
        <v>0</v>
      </c>
      <c r="N49">
        <v>1</v>
      </c>
      <c r="O49">
        <v>0</v>
      </c>
      <c r="P49">
        <v>0</v>
      </c>
      <c r="Q49" t="s">
        <v>952</v>
      </c>
      <c r="R49" t="b">
        <f>FALSE()</f>
        <v>0</v>
      </c>
      <c r="T49">
        <v>0.31514891982078602</v>
      </c>
      <c r="U49">
        <v>3.6748993396759002</v>
      </c>
      <c r="V49" t="s">
        <v>15</v>
      </c>
      <c r="W49" t="s">
        <v>188</v>
      </c>
      <c r="X49">
        <v>-1</v>
      </c>
      <c r="Y49">
        <v>1</v>
      </c>
      <c r="Z49">
        <v>1</v>
      </c>
      <c r="AA49">
        <v>1</v>
      </c>
      <c r="AC49">
        <v>1</v>
      </c>
      <c r="AE49" t="s">
        <v>2161</v>
      </c>
      <c r="AF49" t="s">
        <v>2160</v>
      </c>
      <c r="AG49">
        <v>1</v>
      </c>
      <c r="AH49" t="e">
        <f>#DIV/0!</f>
        <v>#DIV/0!</v>
      </c>
      <c r="AI49" t="e">
        <f>#DIV/0!</f>
        <v>#DIV/0!</v>
      </c>
      <c r="AL49">
        <v>0</v>
      </c>
      <c r="AR49" t="s">
        <v>2195</v>
      </c>
      <c r="AS49" t="s">
        <v>2196</v>
      </c>
    </row>
    <row r="50" spans="1:45" x14ac:dyDescent="0.25">
      <c r="A50" t="s">
        <v>855</v>
      </c>
      <c r="B50" t="s">
        <v>2252</v>
      </c>
      <c r="C50" t="s">
        <v>2253</v>
      </c>
      <c r="D50" t="s">
        <v>857</v>
      </c>
      <c r="E50" t="s">
        <v>856</v>
      </c>
      <c r="F50">
        <v>2002</v>
      </c>
      <c r="G50" t="s">
        <v>169</v>
      </c>
      <c r="H50" t="s">
        <v>855</v>
      </c>
      <c r="I50">
        <v>1</v>
      </c>
      <c r="J50">
        <v>1</v>
      </c>
      <c r="K50">
        <v>1970</v>
      </c>
      <c r="L50">
        <v>1997</v>
      </c>
      <c r="M50">
        <v>0</v>
      </c>
      <c r="N50">
        <v>0</v>
      </c>
      <c r="O50">
        <v>0</v>
      </c>
      <c r="P50">
        <v>0</v>
      </c>
      <c r="Q50" t="s">
        <v>948</v>
      </c>
      <c r="R50" t="b">
        <f>FALSE()</f>
        <v>0</v>
      </c>
      <c r="T50">
        <v>0.773515224456787</v>
      </c>
      <c r="U50">
        <v>8.2765226364135707</v>
      </c>
      <c r="V50" t="s">
        <v>15</v>
      </c>
      <c r="W50" t="s">
        <v>188</v>
      </c>
      <c r="X50">
        <v>-1</v>
      </c>
      <c r="Y50">
        <v>1</v>
      </c>
      <c r="Z50">
        <v>1</v>
      </c>
      <c r="AA50">
        <v>1</v>
      </c>
      <c r="AC50">
        <v>1</v>
      </c>
      <c r="AE50" t="s">
        <v>2161</v>
      </c>
      <c r="AF50" t="s">
        <v>2160</v>
      </c>
      <c r="AG50">
        <v>1</v>
      </c>
      <c r="AH50">
        <v>-0.814941412948327</v>
      </c>
      <c r="AI50" t="e">
        <f>#DIV/0!</f>
        <v>#DIV/0!</v>
      </c>
      <c r="AJ50">
        <v>-0.94916666666666705</v>
      </c>
      <c r="AL50">
        <v>0</v>
      </c>
      <c r="AM50" t="s">
        <v>1126</v>
      </c>
      <c r="AN50">
        <v>10</v>
      </c>
      <c r="AO50" t="s">
        <v>7</v>
      </c>
      <c r="AP50" t="s">
        <v>135</v>
      </c>
      <c r="AR50" t="s">
        <v>2254</v>
      </c>
      <c r="AS50" t="s">
        <v>2255</v>
      </c>
    </row>
    <row r="51" spans="1:45" x14ac:dyDescent="0.25">
      <c r="A51" t="s">
        <v>29</v>
      </c>
      <c r="B51" t="s">
        <v>2256</v>
      </c>
      <c r="C51" t="s">
        <v>2257</v>
      </c>
      <c r="D51" t="s">
        <v>30</v>
      </c>
      <c r="E51" t="s">
        <v>12</v>
      </c>
      <c r="F51">
        <v>1998</v>
      </c>
      <c r="G51" t="s">
        <v>14</v>
      </c>
      <c r="H51" t="s">
        <v>29</v>
      </c>
      <c r="I51">
        <v>1</v>
      </c>
      <c r="J51">
        <v>1</v>
      </c>
      <c r="K51">
        <v>1974</v>
      </c>
      <c r="L51">
        <v>1988</v>
      </c>
      <c r="M51">
        <v>0</v>
      </c>
      <c r="N51">
        <v>1</v>
      </c>
      <c r="O51">
        <v>0</v>
      </c>
      <c r="P51">
        <v>0</v>
      </c>
      <c r="Q51" t="s">
        <v>949</v>
      </c>
      <c r="R51" t="b">
        <f>FALSE()</f>
        <v>0</v>
      </c>
      <c r="S51" t="s">
        <v>35</v>
      </c>
      <c r="T51">
        <v>0.55017691850662198</v>
      </c>
      <c r="U51">
        <v>6.5137248039245597</v>
      </c>
      <c r="V51" t="s">
        <v>15</v>
      </c>
      <c r="W51" t="s">
        <v>34</v>
      </c>
      <c r="X51">
        <v>-1</v>
      </c>
      <c r="Y51">
        <v>1</v>
      </c>
      <c r="Z51">
        <v>1</v>
      </c>
      <c r="AA51">
        <v>1</v>
      </c>
      <c r="AC51">
        <v>1</v>
      </c>
      <c r="AE51" t="s">
        <v>2159</v>
      </c>
      <c r="AF51" t="s">
        <v>2160</v>
      </c>
      <c r="AG51">
        <v>1</v>
      </c>
      <c r="AH51">
        <v>-1.6672027833534</v>
      </c>
      <c r="AI51">
        <v>2.2353207975032801</v>
      </c>
      <c r="AJ51">
        <v>-0.33</v>
      </c>
      <c r="AK51">
        <v>2.9140000000000001</v>
      </c>
      <c r="AL51">
        <v>1</v>
      </c>
      <c r="AM51" t="s">
        <v>1126</v>
      </c>
      <c r="AN51" t="s">
        <v>1127</v>
      </c>
      <c r="AO51" t="s">
        <v>7</v>
      </c>
      <c r="AP51" t="s">
        <v>139</v>
      </c>
      <c r="AQ51">
        <v>1</v>
      </c>
      <c r="AR51" t="s">
        <v>1128</v>
      </c>
    </row>
    <row r="52" spans="1:45" x14ac:dyDescent="0.25">
      <c r="A52" t="s">
        <v>86</v>
      </c>
      <c r="B52" t="s">
        <v>2258</v>
      </c>
      <c r="C52" t="s">
        <v>2259</v>
      </c>
      <c r="D52" t="s">
        <v>88</v>
      </c>
      <c r="E52" t="s">
        <v>87</v>
      </c>
      <c r="F52">
        <v>2006</v>
      </c>
      <c r="G52" t="s">
        <v>89</v>
      </c>
      <c r="H52" t="s">
        <v>86</v>
      </c>
      <c r="I52">
        <v>1</v>
      </c>
      <c r="J52">
        <v>0</v>
      </c>
      <c r="K52">
        <v>1976</v>
      </c>
      <c r="L52">
        <v>1999</v>
      </c>
      <c r="M52">
        <v>1</v>
      </c>
      <c r="N52">
        <v>0</v>
      </c>
      <c r="O52">
        <v>0</v>
      </c>
      <c r="P52">
        <v>0</v>
      </c>
      <c r="Q52" t="s">
        <v>1005</v>
      </c>
      <c r="R52" t="b">
        <f>FALSE()</f>
        <v>0</v>
      </c>
      <c r="T52">
        <v>0.63338762521743797</v>
      </c>
      <c r="U52">
        <v>5.7531599998474103</v>
      </c>
      <c r="V52" t="s">
        <v>15</v>
      </c>
      <c r="W52" t="s">
        <v>34</v>
      </c>
      <c r="X52">
        <v>-1</v>
      </c>
      <c r="Y52">
        <v>1</v>
      </c>
      <c r="Z52">
        <v>1</v>
      </c>
      <c r="AA52">
        <v>1</v>
      </c>
      <c r="AC52">
        <v>1</v>
      </c>
      <c r="AE52" t="s">
        <v>2159</v>
      </c>
      <c r="AF52" t="s">
        <v>2160</v>
      </c>
      <c r="AG52">
        <v>1</v>
      </c>
      <c r="AH52">
        <v>-1.1112063600305899</v>
      </c>
      <c r="AI52">
        <v>1.13923960393018</v>
      </c>
      <c r="AJ52">
        <v>-0.56999999999999995</v>
      </c>
      <c r="AK52">
        <v>5.05</v>
      </c>
      <c r="AL52">
        <v>1</v>
      </c>
      <c r="AM52" t="s">
        <v>1126</v>
      </c>
      <c r="AN52">
        <v>5</v>
      </c>
      <c r="AO52" t="s">
        <v>7</v>
      </c>
      <c r="AP52" t="s">
        <v>1131</v>
      </c>
      <c r="AR52" t="s">
        <v>1132</v>
      </c>
    </row>
    <row r="53" spans="1:45" x14ac:dyDescent="0.25">
      <c r="A53" t="s">
        <v>574</v>
      </c>
      <c r="B53" t="s">
        <v>574</v>
      </c>
      <c r="C53" t="s">
        <v>574</v>
      </c>
      <c r="D53" t="s">
        <v>576</v>
      </c>
      <c r="E53" t="s">
        <v>575</v>
      </c>
      <c r="F53">
        <v>2007</v>
      </c>
      <c r="G53" t="s">
        <v>100</v>
      </c>
      <c r="H53" t="s">
        <v>574</v>
      </c>
      <c r="I53">
        <v>1</v>
      </c>
      <c r="J53">
        <v>0</v>
      </c>
      <c r="K53">
        <v>1972</v>
      </c>
      <c r="L53">
        <v>2001</v>
      </c>
      <c r="M53">
        <v>1</v>
      </c>
      <c r="N53">
        <v>0</v>
      </c>
      <c r="O53">
        <v>0</v>
      </c>
      <c r="P53">
        <v>0</v>
      </c>
      <c r="Q53" t="s">
        <v>986</v>
      </c>
      <c r="R53" t="b">
        <f>FALSE()</f>
        <v>0</v>
      </c>
      <c r="T53">
        <v>0.61331969499588002</v>
      </c>
      <c r="U53">
        <v>3.93746757507324</v>
      </c>
      <c r="V53" t="s">
        <v>15</v>
      </c>
      <c r="W53" t="s">
        <v>291</v>
      </c>
      <c r="X53">
        <v>1</v>
      </c>
      <c r="Y53">
        <v>1</v>
      </c>
      <c r="Z53">
        <v>1</v>
      </c>
      <c r="AA53">
        <v>1</v>
      </c>
      <c r="AC53">
        <v>1</v>
      </c>
      <c r="AE53" t="s">
        <v>2159</v>
      </c>
      <c r="AF53" t="s">
        <v>2160</v>
      </c>
      <c r="AG53">
        <v>1</v>
      </c>
      <c r="AH53" t="e">
        <f>#DIV/0!</f>
        <v>#DIV/0!</v>
      </c>
      <c r="AI53" t="e">
        <f>#DIV/0!</f>
        <v>#DIV/0!</v>
      </c>
      <c r="AL53">
        <v>0</v>
      </c>
      <c r="AR53" t="s">
        <v>1209</v>
      </c>
    </row>
    <row r="54" spans="1:45" x14ac:dyDescent="0.25">
      <c r="A54" t="s">
        <v>647</v>
      </c>
      <c r="B54" t="s">
        <v>647</v>
      </c>
      <c r="C54" t="s">
        <v>2260</v>
      </c>
      <c r="D54" t="s">
        <v>649</v>
      </c>
      <c r="E54" t="s">
        <v>648</v>
      </c>
      <c r="F54">
        <v>2004</v>
      </c>
      <c r="G54" t="s">
        <v>14</v>
      </c>
      <c r="H54" t="s">
        <v>647</v>
      </c>
      <c r="I54">
        <v>1</v>
      </c>
      <c r="J54">
        <v>1</v>
      </c>
      <c r="K54">
        <v>1973</v>
      </c>
      <c r="L54">
        <v>2000</v>
      </c>
      <c r="M54">
        <v>0</v>
      </c>
      <c r="N54">
        <v>1</v>
      </c>
      <c r="O54">
        <v>0</v>
      </c>
      <c r="P54">
        <v>0</v>
      </c>
      <c r="Q54" t="s">
        <v>1103</v>
      </c>
      <c r="R54" t="b">
        <f>FALSE()</f>
        <v>0</v>
      </c>
      <c r="T54">
        <v>0.44992467761039701</v>
      </c>
      <c r="U54">
        <v>2.6684722900390598</v>
      </c>
      <c r="V54" t="s">
        <v>15</v>
      </c>
      <c r="W54" t="s">
        <v>20</v>
      </c>
      <c r="X54">
        <v>1</v>
      </c>
      <c r="Y54">
        <v>1</v>
      </c>
      <c r="Z54">
        <v>1</v>
      </c>
      <c r="AA54">
        <v>1</v>
      </c>
      <c r="AC54">
        <v>1</v>
      </c>
      <c r="AE54" t="s">
        <v>2161</v>
      </c>
      <c r="AF54" t="s">
        <v>2160</v>
      </c>
      <c r="AG54">
        <v>1</v>
      </c>
      <c r="AH54" t="e">
        <f>#DIV/0!</f>
        <v>#DIV/0!</v>
      </c>
      <c r="AI54" t="e">
        <f>#DIV/0!</f>
        <v>#DIV/0!</v>
      </c>
      <c r="AL54">
        <v>0</v>
      </c>
      <c r="AP54" t="s">
        <v>1131</v>
      </c>
      <c r="AR54" t="s">
        <v>2261</v>
      </c>
      <c r="AS54" t="s">
        <v>2262</v>
      </c>
    </row>
    <row r="55" spans="1:45" x14ac:dyDescent="0.25">
      <c r="A55" t="s">
        <v>718</v>
      </c>
      <c r="B55" t="s">
        <v>2263</v>
      </c>
      <c r="C55" t="s">
        <v>2263</v>
      </c>
      <c r="D55" t="s">
        <v>719</v>
      </c>
      <c r="E55" t="s">
        <v>714</v>
      </c>
      <c r="F55">
        <v>2010</v>
      </c>
      <c r="G55" t="s">
        <v>720</v>
      </c>
      <c r="H55" t="s">
        <v>718</v>
      </c>
      <c r="I55">
        <v>1</v>
      </c>
      <c r="J55">
        <v>1</v>
      </c>
      <c r="K55">
        <v>1963</v>
      </c>
      <c r="L55">
        <v>2008</v>
      </c>
      <c r="M55">
        <v>0</v>
      </c>
      <c r="N55">
        <v>0</v>
      </c>
      <c r="O55">
        <v>0</v>
      </c>
      <c r="P55">
        <v>0</v>
      </c>
      <c r="Q55" t="s">
        <v>1049</v>
      </c>
      <c r="R55" t="b">
        <f>FALSE()</f>
        <v>0</v>
      </c>
      <c r="T55">
        <v>0.39412042498588601</v>
      </c>
      <c r="U55">
        <v>2.8509173393249498</v>
      </c>
      <c r="V55" t="s">
        <v>15</v>
      </c>
      <c r="W55" t="s">
        <v>20</v>
      </c>
      <c r="X55">
        <v>1</v>
      </c>
      <c r="Y55">
        <v>1</v>
      </c>
      <c r="Z55">
        <v>1</v>
      </c>
      <c r="AA55">
        <v>1</v>
      </c>
      <c r="AC55">
        <v>1</v>
      </c>
      <c r="AE55" t="s">
        <v>2161</v>
      </c>
      <c r="AF55" t="s">
        <v>2160</v>
      </c>
      <c r="AG55">
        <v>1</v>
      </c>
      <c r="AH55">
        <v>0.77278514703114798</v>
      </c>
      <c r="AI55">
        <v>0.84346666843933504</v>
      </c>
      <c r="AJ55">
        <v>0.51</v>
      </c>
      <c r="AK55">
        <v>3.38</v>
      </c>
      <c r="AL55">
        <v>1</v>
      </c>
      <c r="AM55" t="s">
        <v>1126</v>
      </c>
      <c r="AN55">
        <v>5</v>
      </c>
      <c r="AO55" t="s">
        <v>1133</v>
      </c>
      <c r="AP55" t="s">
        <v>1131</v>
      </c>
      <c r="AR55" t="s">
        <v>2264</v>
      </c>
      <c r="AS55" t="s">
        <v>2265</v>
      </c>
    </row>
    <row r="56" spans="1:45" x14ac:dyDescent="0.25">
      <c r="A56" t="s">
        <v>860</v>
      </c>
      <c r="B56" t="s">
        <v>860</v>
      </c>
      <c r="C56" t="s">
        <v>2266</v>
      </c>
      <c r="D56" t="s">
        <v>861</v>
      </c>
      <c r="E56" t="s">
        <v>856</v>
      </c>
      <c r="F56">
        <v>2011</v>
      </c>
      <c r="G56" t="s">
        <v>735</v>
      </c>
      <c r="H56" t="s">
        <v>860</v>
      </c>
      <c r="I56">
        <v>1</v>
      </c>
      <c r="J56">
        <v>0</v>
      </c>
      <c r="K56">
        <v>1977</v>
      </c>
      <c r="L56">
        <v>2006</v>
      </c>
      <c r="M56">
        <v>0</v>
      </c>
      <c r="N56">
        <v>1</v>
      </c>
      <c r="O56">
        <v>0</v>
      </c>
      <c r="P56">
        <v>0</v>
      </c>
      <c r="Q56" t="s">
        <v>954</v>
      </c>
      <c r="R56" t="b">
        <f>FALSE()</f>
        <v>0</v>
      </c>
      <c r="T56">
        <v>2.0965623855590798</v>
      </c>
      <c r="U56">
        <v>20.416894912719702</v>
      </c>
      <c r="V56" t="s">
        <v>15</v>
      </c>
      <c r="W56" t="s">
        <v>20</v>
      </c>
      <c r="X56">
        <v>1</v>
      </c>
      <c r="Y56">
        <v>1</v>
      </c>
      <c r="Z56">
        <v>1</v>
      </c>
      <c r="AA56">
        <v>1</v>
      </c>
      <c r="AC56">
        <v>1</v>
      </c>
      <c r="AE56" t="s">
        <v>2161</v>
      </c>
      <c r="AF56" t="s">
        <v>2160</v>
      </c>
      <c r="AG56">
        <v>1</v>
      </c>
      <c r="AH56">
        <v>1.6127402965839099</v>
      </c>
      <c r="AI56">
        <v>1.8132233492646299</v>
      </c>
      <c r="AJ56">
        <v>1.3</v>
      </c>
      <c r="AK56">
        <v>11.26</v>
      </c>
      <c r="AL56">
        <v>1</v>
      </c>
      <c r="AM56" t="s">
        <v>1126</v>
      </c>
      <c r="AN56">
        <v>10</v>
      </c>
      <c r="AO56" t="s">
        <v>1137</v>
      </c>
      <c r="AP56" t="s">
        <v>1131</v>
      </c>
      <c r="AR56" t="s">
        <v>2267</v>
      </c>
      <c r="AS56" t="s">
        <v>2268</v>
      </c>
    </row>
    <row r="57" spans="1:45" x14ac:dyDescent="0.25">
      <c r="A57" t="s">
        <v>113</v>
      </c>
      <c r="B57" t="s">
        <v>1836</v>
      </c>
      <c r="C57" t="s">
        <v>1836</v>
      </c>
      <c r="D57" t="s">
        <v>115</v>
      </c>
      <c r="E57" t="s">
        <v>1244</v>
      </c>
      <c r="F57">
        <v>2010</v>
      </c>
      <c r="G57" t="s">
        <v>116</v>
      </c>
      <c r="H57" t="s">
        <v>113</v>
      </c>
      <c r="I57">
        <v>1</v>
      </c>
      <c r="J57">
        <v>1</v>
      </c>
      <c r="K57">
        <v>1976</v>
      </c>
      <c r="L57">
        <v>2005</v>
      </c>
      <c r="M57">
        <v>0</v>
      </c>
      <c r="N57">
        <v>1</v>
      </c>
      <c r="O57">
        <v>0</v>
      </c>
      <c r="P57">
        <v>0</v>
      </c>
      <c r="Q57" t="s">
        <v>1066</v>
      </c>
      <c r="R57" t="b">
        <f>FALSE()</f>
        <v>0</v>
      </c>
      <c r="S57" t="s">
        <v>118</v>
      </c>
      <c r="T57">
        <v>2.5328526496887198</v>
      </c>
      <c r="U57">
        <v>10.5857543945313</v>
      </c>
      <c r="V57" t="s">
        <v>15</v>
      </c>
      <c r="W57" t="s">
        <v>117</v>
      </c>
      <c r="X57">
        <v>1</v>
      </c>
      <c r="Y57">
        <v>1</v>
      </c>
      <c r="Z57">
        <v>1</v>
      </c>
      <c r="AA57">
        <v>1</v>
      </c>
      <c r="AC57">
        <v>1</v>
      </c>
      <c r="AE57" t="s">
        <v>2161</v>
      </c>
      <c r="AF57" t="s">
        <v>2160</v>
      </c>
      <c r="AG57">
        <v>1</v>
      </c>
      <c r="AH57">
        <v>3.0093298808182798</v>
      </c>
      <c r="AI57">
        <v>1.6412022317102699</v>
      </c>
      <c r="AJ57">
        <v>0.84166666666666701</v>
      </c>
      <c r="AK57">
        <v>6.45</v>
      </c>
      <c r="AL57">
        <v>1</v>
      </c>
      <c r="AM57" t="s">
        <v>1126</v>
      </c>
      <c r="AN57">
        <v>10</v>
      </c>
      <c r="AO57" t="s">
        <v>1137</v>
      </c>
      <c r="AP57" t="s">
        <v>135</v>
      </c>
      <c r="AR57" t="s">
        <v>2269</v>
      </c>
      <c r="AS57" t="s">
        <v>2270</v>
      </c>
    </row>
    <row r="58" spans="1:45" x14ac:dyDescent="0.25">
      <c r="A58" t="s">
        <v>130</v>
      </c>
      <c r="B58" t="s">
        <v>130</v>
      </c>
      <c r="C58" t="s">
        <v>2271</v>
      </c>
      <c r="D58" t="s">
        <v>132</v>
      </c>
      <c r="E58" t="s">
        <v>1245</v>
      </c>
      <c r="F58">
        <v>2016</v>
      </c>
      <c r="G58" t="s">
        <v>57</v>
      </c>
      <c r="H58" t="s">
        <v>130</v>
      </c>
      <c r="I58">
        <v>1</v>
      </c>
      <c r="J58">
        <v>0</v>
      </c>
      <c r="K58">
        <v>1963</v>
      </c>
      <c r="L58">
        <v>2014</v>
      </c>
      <c r="M58">
        <v>1</v>
      </c>
      <c r="N58">
        <v>0</v>
      </c>
      <c r="O58">
        <v>0</v>
      </c>
      <c r="P58">
        <v>0</v>
      </c>
      <c r="Q58" t="s">
        <v>939</v>
      </c>
      <c r="R58" t="b">
        <f>FALSE()</f>
        <v>0</v>
      </c>
      <c r="S58" t="s">
        <v>134</v>
      </c>
      <c r="T58">
        <v>0.45556011795997597</v>
      </c>
      <c r="U58">
        <v>3.3081679344177202</v>
      </c>
      <c r="V58" t="s">
        <v>15</v>
      </c>
      <c r="W58" t="s">
        <v>117</v>
      </c>
      <c r="X58">
        <v>1</v>
      </c>
      <c r="Y58">
        <v>1</v>
      </c>
      <c r="Z58">
        <v>1</v>
      </c>
      <c r="AA58">
        <v>1</v>
      </c>
      <c r="AC58">
        <v>1</v>
      </c>
      <c r="AE58" t="s">
        <v>2159</v>
      </c>
      <c r="AF58" t="s">
        <v>2160</v>
      </c>
      <c r="AG58">
        <v>1</v>
      </c>
      <c r="AH58">
        <v>0.70086171993842505</v>
      </c>
      <c r="AI58">
        <v>1.0435860991854</v>
      </c>
      <c r="AJ58">
        <v>0.65</v>
      </c>
      <c r="AK58">
        <v>3.17</v>
      </c>
      <c r="AL58">
        <v>1</v>
      </c>
      <c r="AM58" t="s">
        <v>915</v>
      </c>
      <c r="AN58">
        <v>10</v>
      </c>
      <c r="AO58" t="s">
        <v>7</v>
      </c>
      <c r="AP58" t="s">
        <v>1131</v>
      </c>
      <c r="AR58" t="s">
        <v>1139</v>
      </c>
    </row>
    <row r="59" spans="1:45" x14ac:dyDescent="0.25">
      <c r="A59" t="s">
        <v>2272</v>
      </c>
      <c r="C59">
        <v>0</v>
      </c>
      <c r="D59" t="s">
        <v>232</v>
      </c>
      <c r="E59" t="s">
        <v>231</v>
      </c>
      <c r="F59">
        <v>2007</v>
      </c>
      <c r="G59" t="s">
        <v>233</v>
      </c>
      <c r="H59" t="s">
        <v>2272</v>
      </c>
      <c r="I59">
        <v>0</v>
      </c>
      <c r="J59">
        <v>0</v>
      </c>
      <c r="K59">
        <v>1970</v>
      </c>
      <c r="L59">
        <v>2005</v>
      </c>
      <c r="M59" t="e">
        <f>#N/A</f>
        <v>#N/A</v>
      </c>
      <c r="O59">
        <v>0</v>
      </c>
      <c r="P59">
        <v>0</v>
      </c>
      <c r="R59" t="b">
        <f>FALSE()</f>
        <v>0</v>
      </c>
      <c r="S59" t="s">
        <v>2273</v>
      </c>
      <c r="T59" t="e">
        <f>#N/A</f>
        <v>#N/A</v>
      </c>
      <c r="U59" t="e">
        <f>#N/A</f>
        <v>#N/A</v>
      </c>
      <c r="V59" t="s">
        <v>15</v>
      </c>
      <c r="W59" t="s">
        <v>117</v>
      </c>
      <c r="X59" t="e">
        <f>#N/A</f>
        <v>#N/A</v>
      </c>
      <c r="Y59" t="s">
        <v>2204</v>
      </c>
      <c r="Z59">
        <v>0</v>
      </c>
      <c r="AA59" t="s">
        <v>2204</v>
      </c>
      <c r="AB59" t="s">
        <v>2204</v>
      </c>
      <c r="AC59" t="s">
        <v>2204</v>
      </c>
      <c r="AE59" t="e">
        <f>#N/A</f>
        <v>#N/A</v>
      </c>
      <c r="AF59" t="e">
        <f>#N/A</f>
        <v>#N/A</v>
      </c>
      <c r="AG59" t="e">
        <f>#N/A</f>
        <v>#N/A</v>
      </c>
      <c r="AJ59" t="e">
        <f>#N/A</f>
        <v>#N/A</v>
      </c>
      <c r="AK59" t="e">
        <f>#N/A</f>
        <v>#N/A</v>
      </c>
      <c r="AL59">
        <v>0</v>
      </c>
      <c r="AR59" t="e">
        <f>#N/A</f>
        <v>#N/A</v>
      </c>
    </row>
    <row r="60" spans="1:45" x14ac:dyDescent="0.25">
      <c r="A60" t="s">
        <v>419</v>
      </c>
      <c r="B60" t="s">
        <v>419</v>
      </c>
      <c r="C60" t="s">
        <v>2274</v>
      </c>
      <c r="D60" t="s">
        <v>420</v>
      </c>
      <c r="E60" t="s">
        <v>410</v>
      </c>
      <c r="F60">
        <v>2006</v>
      </c>
      <c r="G60" t="s">
        <v>57</v>
      </c>
      <c r="H60" t="s">
        <v>419</v>
      </c>
      <c r="I60">
        <v>1</v>
      </c>
      <c r="J60">
        <v>0</v>
      </c>
      <c r="K60">
        <v>1977</v>
      </c>
      <c r="L60">
        <v>2003</v>
      </c>
      <c r="M60">
        <v>1</v>
      </c>
      <c r="N60">
        <v>0</v>
      </c>
      <c r="O60">
        <v>0</v>
      </c>
      <c r="P60">
        <v>0</v>
      </c>
      <c r="Q60" t="s">
        <v>1048</v>
      </c>
      <c r="R60" t="b">
        <f>FALSE()</f>
        <v>0</v>
      </c>
      <c r="S60" t="s">
        <v>422</v>
      </c>
      <c r="T60">
        <v>0.55158364772796598</v>
      </c>
      <c r="U60">
        <v>3.6946971416473402</v>
      </c>
      <c r="V60" t="s">
        <v>15</v>
      </c>
      <c r="W60" t="s">
        <v>117</v>
      </c>
      <c r="X60">
        <v>1</v>
      </c>
      <c r="Y60">
        <v>1</v>
      </c>
      <c r="Z60">
        <v>1</v>
      </c>
      <c r="AA60">
        <v>1</v>
      </c>
      <c r="AC60">
        <v>1</v>
      </c>
      <c r="AE60" t="s">
        <v>2159</v>
      </c>
      <c r="AF60" t="s">
        <v>2275</v>
      </c>
      <c r="AG60">
        <v>1</v>
      </c>
      <c r="AH60" t="e">
        <f>#DIV/0!</f>
        <v>#DIV/0!</v>
      </c>
      <c r="AI60" t="e">
        <f>#DIV/0!</f>
        <v>#DIV/0!</v>
      </c>
      <c r="AL60">
        <v>0</v>
      </c>
      <c r="AR60" t="s">
        <v>1187</v>
      </c>
    </row>
    <row r="61" spans="1:45" x14ac:dyDescent="0.25">
      <c r="A61" t="s">
        <v>531</v>
      </c>
      <c r="B61" t="s">
        <v>531</v>
      </c>
      <c r="C61" t="s">
        <v>531</v>
      </c>
      <c r="D61" t="s">
        <v>532</v>
      </c>
      <c r="E61" t="s">
        <v>527</v>
      </c>
      <c r="F61">
        <v>1996</v>
      </c>
      <c r="G61" t="s">
        <v>57</v>
      </c>
      <c r="H61" t="s">
        <v>531</v>
      </c>
      <c r="I61">
        <v>1</v>
      </c>
      <c r="J61">
        <v>1</v>
      </c>
      <c r="K61">
        <v>1979</v>
      </c>
      <c r="L61">
        <v>1993</v>
      </c>
      <c r="M61">
        <v>1</v>
      </c>
      <c r="N61">
        <v>0</v>
      </c>
      <c r="O61">
        <v>0</v>
      </c>
      <c r="P61">
        <v>0</v>
      </c>
      <c r="Q61" t="s">
        <v>1081</v>
      </c>
      <c r="R61" t="b">
        <f>FALSE()</f>
        <v>0</v>
      </c>
      <c r="T61">
        <v>0.29948863387107799</v>
      </c>
      <c r="U61">
        <v>2.5049195289611799</v>
      </c>
      <c r="V61" t="s">
        <v>15</v>
      </c>
      <c r="W61" t="s">
        <v>117</v>
      </c>
      <c r="X61">
        <v>1</v>
      </c>
      <c r="Y61">
        <v>1</v>
      </c>
      <c r="Z61">
        <v>1</v>
      </c>
      <c r="AA61">
        <v>1</v>
      </c>
      <c r="AC61">
        <v>1</v>
      </c>
      <c r="AE61" t="s">
        <v>2159</v>
      </c>
      <c r="AF61" t="s">
        <v>2160</v>
      </c>
      <c r="AG61">
        <v>1</v>
      </c>
      <c r="AH61" t="e">
        <f>#DIV/0!</f>
        <v>#DIV/0!</v>
      </c>
      <c r="AI61" t="e">
        <f>#DIV/0!</f>
        <v>#DIV/0!</v>
      </c>
      <c r="AL61">
        <v>0</v>
      </c>
      <c r="AR61" t="s">
        <v>1203</v>
      </c>
    </row>
    <row r="62" spans="1:45" x14ac:dyDescent="0.25">
      <c r="A62" t="s">
        <v>713</v>
      </c>
      <c r="B62" t="s">
        <v>2276</v>
      </c>
      <c r="C62" t="s">
        <v>2277</v>
      </c>
      <c r="D62" t="s">
        <v>715</v>
      </c>
      <c r="E62" t="s">
        <v>714</v>
      </c>
      <c r="F62">
        <v>2013</v>
      </c>
      <c r="G62" t="s">
        <v>57</v>
      </c>
      <c r="H62" t="s">
        <v>713</v>
      </c>
      <c r="I62">
        <v>1</v>
      </c>
      <c r="J62">
        <v>1</v>
      </c>
      <c r="K62">
        <v>1963</v>
      </c>
      <c r="L62">
        <v>2010</v>
      </c>
      <c r="M62">
        <v>1</v>
      </c>
      <c r="N62">
        <v>0</v>
      </c>
      <c r="O62">
        <v>0</v>
      </c>
      <c r="P62">
        <v>0</v>
      </c>
      <c r="Q62" t="s">
        <v>1003</v>
      </c>
      <c r="R62" t="b">
        <f>FALSE()</f>
        <v>0</v>
      </c>
      <c r="T62">
        <v>0.192220568656921</v>
      </c>
      <c r="U62">
        <v>1.71851801872253</v>
      </c>
      <c r="V62" t="s">
        <v>15</v>
      </c>
      <c r="W62" t="s">
        <v>117</v>
      </c>
      <c r="X62">
        <v>1</v>
      </c>
      <c r="Y62">
        <v>1</v>
      </c>
      <c r="Z62">
        <v>1</v>
      </c>
      <c r="AA62">
        <v>1</v>
      </c>
      <c r="AC62">
        <v>1</v>
      </c>
      <c r="AE62" t="s">
        <v>2161</v>
      </c>
      <c r="AF62" t="s">
        <v>2160</v>
      </c>
      <c r="AG62">
        <v>1</v>
      </c>
      <c r="AH62">
        <v>0.62006635050619796</v>
      </c>
      <c r="AI62">
        <v>0.69016787900503396</v>
      </c>
      <c r="AJ62">
        <v>0.31</v>
      </c>
      <c r="AK62">
        <v>2.4900000000000002</v>
      </c>
      <c r="AL62">
        <v>1</v>
      </c>
      <c r="AM62" t="s">
        <v>915</v>
      </c>
      <c r="AN62">
        <v>5</v>
      </c>
      <c r="AO62" t="s">
        <v>1133</v>
      </c>
      <c r="AP62" t="s">
        <v>1131</v>
      </c>
      <c r="AR62" t="s">
        <v>2278</v>
      </c>
      <c r="AS62" t="s">
        <v>2279</v>
      </c>
    </row>
    <row r="63" spans="1:45" x14ac:dyDescent="0.25">
      <c r="A63" t="s">
        <v>841</v>
      </c>
      <c r="B63" t="s">
        <v>2280</v>
      </c>
      <c r="C63" t="s">
        <v>2280</v>
      </c>
      <c r="D63" t="s">
        <v>842</v>
      </c>
      <c r="E63" t="s">
        <v>1234</v>
      </c>
      <c r="F63">
        <v>2008</v>
      </c>
      <c r="G63" t="s">
        <v>14</v>
      </c>
      <c r="H63" t="s">
        <v>841</v>
      </c>
      <c r="I63">
        <v>1</v>
      </c>
      <c r="J63">
        <v>1</v>
      </c>
      <c r="K63">
        <v>1984</v>
      </c>
      <c r="L63">
        <v>2002</v>
      </c>
      <c r="M63">
        <v>0</v>
      </c>
      <c r="N63">
        <v>1</v>
      </c>
      <c r="O63">
        <v>0</v>
      </c>
      <c r="P63">
        <v>0</v>
      </c>
      <c r="Q63" t="s">
        <v>1061</v>
      </c>
      <c r="R63" t="b">
        <f>FALSE()</f>
        <v>0</v>
      </c>
      <c r="T63">
        <v>0.618569135665894</v>
      </c>
      <c r="U63">
        <v>2.0887894630432098</v>
      </c>
      <c r="V63" t="s">
        <v>15</v>
      </c>
      <c r="W63" t="s">
        <v>117</v>
      </c>
      <c r="X63">
        <v>1</v>
      </c>
      <c r="Y63">
        <v>1</v>
      </c>
      <c r="Z63">
        <v>1</v>
      </c>
      <c r="AA63">
        <v>1</v>
      </c>
      <c r="AC63">
        <v>1</v>
      </c>
      <c r="AE63" t="s">
        <v>2161</v>
      </c>
      <c r="AF63" t="s">
        <v>2160</v>
      </c>
      <c r="AG63">
        <v>1</v>
      </c>
      <c r="AH63" t="e">
        <f>#DIV/0!</f>
        <v>#DIV/0!</v>
      </c>
      <c r="AI63" t="e">
        <f>#DIV/0!</f>
        <v>#DIV/0!</v>
      </c>
      <c r="AL63">
        <v>0</v>
      </c>
      <c r="AR63" t="s">
        <v>2195</v>
      </c>
      <c r="AS63" t="s">
        <v>2196</v>
      </c>
    </row>
    <row r="64" spans="1:45" x14ac:dyDescent="0.25">
      <c r="A64" t="s">
        <v>393</v>
      </c>
      <c r="B64" t="s">
        <v>393</v>
      </c>
      <c r="C64" t="s">
        <v>393</v>
      </c>
      <c r="D64" t="s">
        <v>395</v>
      </c>
      <c r="E64" t="s">
        <v>394</v>
      </c>
      <c r="F64">
        <v>2013</v>
      </c>
      <c r="G64" t="s">
        <v>89</v>
      </c>
      <c r="H64" t="s">
        <v>393</v>
      </c>
      <c r="I64">
        <v>1</v>
      </c>
      <c r="J64">
        <v>1</v>
      </c>
      <c r="K64">
        <v>1970</v>
      </c>
      <c r="L64">
        <v>2008</v>
      </c>
      <c r="M64">
        <v>1</v>
      </c>
      <c r="N64">
        <v>0</v>
      </c>
      <c r="O64">
        <v>0</v>
      </c>
      <c r="P64">
        <v>0</v>
      </c>
      <c r="Q64" t="s">
        <v>1054</v>
      </c>
      <c r="R64" t="b">
        <f>FALSE()</f>
        <v>0</v>
      </c>
      <c r="T64">
        <v>0.47618484497070301</v>
      </c>
      <c r="U64">
        <v>1.8944293260574301</v>
      </c>
      <c r="V64" t="s">
        <v>15</v>
      </c>
      <c r="W64" t="s">
        <v>259</v>
      </c>
      <c r="X64">
        <v>1</v>
      </c>
      <c r="Y64">
        <v>1</v>
      </c>
      <c r="Z64">
        <v>1</v>
      </c>
      <c r="AA64">
        <v>1</v>
      </c>
      <c r="AC64">
        <v>1</v>
      </c>
      <c r="AE64" t="s">
        <v>2159</v>
      </c>
      <c r="AF64" t="s">
        <v>2160</v>
      </c>
      <c r="AG64">
        <v>1</v>
      </c>
      <c r="AH64">
        <v>1.23363949474275</v>
      </c>
      <c r="AI64">
        <v>0.66471204423067898</v>
      </c>
      <c r="AJ64">
        <v>0.38600000000000001</v>
      </c>
      <c r="AK64">
        <v>2.85</v>
      </c>
      <c r="AL64">
        <v>1</v>
      </c>
      <c r="AM64" t="s">
        <v>915</v>
      </c>
      <c r="AN64">
        <v>5</v>
      </c>
      <c r="AO64" t="s">
        <v>7</v>
      </c>
      <c r="AP64" t="s">
        <v>1131</v>
      </c>
      <c r="AR64" t="s">
        <v>1182</v>
      </c>
    </row>
    <row r="65" spans="1:45" x14ac:dyDescent="0.25">
      <c r="A65" t="s">
        <v>41</v>
      </c>
      <c r="B65" t="s">
        <v>41</v>
      </c>
      <c r="C65" t="s">
        <v>2281</v>
      </c>
      <c r="D65" t="s">
        <v>42</v>
      </c>
      <c r="E65" t="s">
        <v>12</v>
      </c>
      <c r="F65">
        <v>1998</v>
      </c>
      <c r="G65" t="s">
        <v>14</v>
      </c>
      <c r="H65" t="s">
        <v>41</v>
      </c>
      <c r="I65">
        <v>1</v>
      </c>
      <c r="J65">
        <v>1</v>
      </c>
      <c r="K65">
        <v>1974</v>
      </c>
      <c r="L65">
        <v>1988</v>
      </c>
      <c r="M65">
        <v>0</v>
      </c>
      <c r="N65">
        <v>1</v>
      </c>
      <c r="O65">
        <v>0</v>
      </c>
      <c r="P65">
        <v>0</v>
      </c>
      <c r="Q65" t="s">
        <v>1008</v>
      </c>
      <c r="R65" t="b">
        <f>FALSE()</f>
        <v>0</v>
      </c>
      <c r="S65" t="s">
        <v>47</v>
      </c>
      <c r="T65">
        <v>0.51332080364227295</v>
      </c>
      <c r="U65">
        <v>5.76395463943481</v>
      </c>
      <c r="V65" t="s">
        <v>15</v>
      </c>
      <c r="W65" t="s">
        <v>46</v>
      </c>
      <c r="X65">
        <v>1</v>
      </c>
      <c r="Y65">
        <v>1</v>
      </c>
      <c r="Z65">
        <v>1</v>
      </c>
      <c r="AA65">
        <v>1</v>
      </c>
      <c r="AC65">
        <v>1</v>
      </c>
      <c r="AE65" t="s">
        <v>2159</v>
      </c>
      <c r="AF65" t="s">
        <v>2160</v>
      </c>
      <c r="AG65">
        <v>1</v>
      </c>
      <c r="AH65">
        <v>1.6041275113821001</v>
      </c>
      <c r="AI65">
        <v>2.4299977400652701</v>
      </c>
      <c r="AJ65">
        <v>0.32</v>
      </c>
      <c r="AK65">
        <v>2.3719999999999999</v>
      </c>
      <c r="AL65">
        <v>1</v>
      </c>
      <c r="AM65" t="s">
        <v>1126</v>
      </c>
      <c r="AN65" t="s">
        <v>1127</v>
      </c>
      <c r="AO65" t="s">
        <v>7</v>
      </c>
      <c r="AP65" t="s">
        <v>139</v>
      </c>
      <c r="AQ65">
        <v>1</v>
      </c>
      <c r="AR65" t="s">
        <v>1128</v>
      </c>
    </row>
    <row r="66" spans="1:45" x14ac:dyDescent="0.25">
      <c r="A66" t="s">
        <v>48</v>
      </c>
      <c r="B66" t="s">
        <v>48</v>
      </c>
      <c r="C66" t="s">
        <v>2282</v>
      </c>
      <c r="D66" t="s">
        <v>49</v>
      </c>
      <c r="E66" t="s">
        <v>12</v>
      </c>
      <c r="F66">
        <v>1998</v>
      </c>
      <c r="G66" t="s">
        <v>14</v>
      </c>
      <c r="H66" t="s">
        <v>48</v>
      </c>
      <c r="I66">
        <v>1</v>
      </c>
      <c r="J66">
        <v>1</v>
      </c>
      <c r="K66">
        <v>1974</v>
      </c>
      <c r="L66">
        <v>1988</v>
      </c>
      <c r="M66">
        <v>0</v>
      </c>
      <c r="N66">
        <v>1</v>
      </c>
      <c r="O66">
        <v>0</v>
      </c>
      <c r="P66">
        <v>0</v>
      </c>
      <c r="Q66" t="s">
        <v>1009</v>
      </c>
      <c r="R66" t="b">
        <f>FALSE()</f>
        <v>0</v>
      </c>
      <c r="S66" t="s">
        <v>53</v>
      </c>
      <c r="T66">
        <v>0.50553286075591997</v>
      </c>
      <c r="U66">
        <v>2.84321260452271</v>
      </c>
      <c r="V66" t="s">
        <v>15</v>
      </c>
      <c r="W66" t="s">
        <v>46</v>
      </c>
      <c r="X66">
        <v>1</v>
      </c>
      <c r="Y66">
        <v>1</v>
      </c>
      <c r="Z66">
        <v>1</v>
      </c>
      <c r="AA66">
        <v>1</v>
      </c>
      <c r="AC66">
        <v>1</v>
      </c>
      <c r="AE66" t="s">
        <v>2159</v>
      </c>
      <c r="AF66" t="s">
        <v>2160</v>
      </c>
      <c r="AG66">
        <v>1</v>
      </c>
      <c r="AH66">
        <v>1.5797901898622499</v>
      </c>
      <c r="AI66">
        <v>1.3741965222439401</v>
      </c>
      <c r="AJ66">
        <v>0.32</v>
      </c>
      <c r="AK66">
        <v>2.069</v>
      </c>
      <c r="AL66">
        <v>1</v>
      </c>
      <c r="AM66" t="s">
        <v>1126</v>
      </c>
      <c r="AN66" t="s">
        <v>1127</v>
      </c>
      <c r="AO66" t="s">
        <v>7</v>
      </c>
      <c r="AP66" t="s">
        <v>139</v>
      </c>
      <c r="AQ66">
        <v>1</v>
      </c>
      <c r="AR66" t="s">
        <v>1128</v>
      </c>
    </row>
    <row r="67" spans="1:45" x14ac:dyDescent="0.25">
      <c r="A67" t="s">
        <v>2283</v>
      </c>
      <c r="C67">
        <v>0</v>
      </c>
      <c r="D67" t="s">
        <v>22</v>
      </c>
      <c r="E67" t="s">
        <v>12</v>
      </c>
      <c r="F67">
        <v>1998</v>
      </c>
      <c r="G67" t="s">
        <v>14</v>
      </c>
      <c r="H67" t="s">
        <v>2283</v>
      </c>
      <c r="I67">
        <v>0</v>
      </c>
      <c r="J67">
        <v>0</v>
      </c>
      <c r="K67">
        <v>1974</v>
      </c>
      <c r="L67">
        <v>1988</v>
      </c>
      <c r="M67" t="e">
        <f>#N/A</f>
        <v>#N/A</v>
      </c>
      <c r="O67">
        <v>0</v>
      </c>
      <c r="P67">
        <v>0</v>
      </c>
      <c r="R67" t="b">
        <f>FALSE()</f>
        <v>0</v>
      </c>
      <c r="S67" t="s">
        <v>25</v>
      </c>
      <c r="T67" t="e">
        <f>#N/A</f>
        <v>#N/A</v>
      </c>
      <c r="U67" t="e">
        <f>#N/A</f>
        <v>#N/A</v>
      </c>
      <c r="V67" t="s">
        <v>15</v>
      </c>
      <c r="W67" t="s">
        <v>46</v>
      </c>
      <c r="X67" t="e">
        <f>#N/A</f>
        <v>#N/A</v>
      </c>
      <c r="Y67">
        <v>1</v>
      </c>
      <c r="Z67">
        <v>1</v>
      </c>
      <c r="AA67">
        <v>0</v>
      </c>
      <c r="AB67" t="s">
        <v>2204</v>
      </c>
      <c r="AC67" t="s">
        <v>2204</v>
      </c>
      <c r="AE67" t="e">
        <f>#N/A</f>
        <v>#N/A</v>
      </c>
      <c r="AF67" t="e">
        <f>#N/A</f>
        <v>#N/A</v>
      </c>
      <c r="AG67" t="e">
        <f>#N/A</f>
        <v>#N/A</v>
      </c>
      <c r="AJ67" t="e">
        <f>#N/A</f>
        <v>#N/A</v>
      </c>
      <c r="AK67" t="e">
        <f>#N/A</f>
        <v>#N/A</v>
      </c>
      <c r="AL67">
        <v>0</v>
      </c>
      <c r="AR67" t="e">
        <f>#N/A</f>
        <v>#N/A</v>
      </c>
    </row>
    <row r="68" spans="1:45" x14ac:dyDescent="0.25">
      <c r="A68" t="s">
        <v>595</v>
      </c>
      <c r="B68" t="s">
        <v>595</v>
      </c>
      <c r="C68" t="s">
        <v>2284</v>
      </c>
      <c r="D68" t="s">
        <v>597</v>
      </c>
      <c r="E68" t="s">
        <v>596</v>
      </c>
      <c r="F68">
        <v>2006</v>
      </c>
      <c r="G68" t="s">
        <v>57</v>
      </c>
      <c r="H68" t="s">
        <v>595</v>
      </c>
      <c r="I68">
        <v>1</v>
      </c>
      <c r="J68">
        <v>1</v>
      </c>
      <c r="K68">
        <v>1987</v>
      </c>
      <c r="L68">
        <v>2003</v>
      </c>
      <c r="M68">
        <v>1</v>
      </c>
      <c r="N68">
        <v>0</v>
      </c>
      <c r="O68">
        <v>0</v>
      </c>
      <c r="P68">
        <v>0</v>
      </c>
      <c r="Q68" t="s">
        <v>1076</v>
      </c>
      <c r="R68" t="b">
        <f>FALSE()</f>
        <v>0</v>
      </c>
      <c r="T68">
        <v>1.06243968009949</v>
      </c>
      <c r="U68">
        <v>7.4215173721313503</v>
      </c>
      <c r="V68" t="s">
        <v>15</v>
      </c>
      <c r="W68" t="s">
        <v>46</v>
      </c>
      <c r="X68">
        <v>1</v>
      </c>
      <c r="Y68">
        <v>1</v>
      </c>
      <c r="Z68">
        <v>1</v>
      </c>
      <c r="AA68">
        <v>1</v>
      </c>
      <c r="AC68">
        <v>1</v>
      </c>
      <c r="AE68" t="s">
        <v>2161</v>
      </c>
      <c r="AF68" t="s">
        <v>2160</v>
      </c>
      <c r="AG68">
        <v>1</v>
      </c>
      <c r="AH68" t="e">
        <f>#DIV/0!</f>
        <v>#DIV/0!</v>
      </c>
      <c r="AI68" t="e">
        <f>#DIV/0!</f>
        <v>#DIV/0!</v>
      </c>
      <c r="AL68">
        <v>0</v>
      </c>
      <c r="AR68" t="s">
        <v>2285</v>
      </c>
      <c r="AS68" t="s">
        <v>2286</v>
      </c>
    </row>
    <row r="69" spans="1:45" x14ac:dyDescent="0.25">
      <c r="A69" t="s">
        <v>626</v>
      </c>
      <c r="B69" t="s">
        <v>2287</v>
      </c>
      <c r="C69" t="s">
        <v>2288</v>
      </c>
      <c r="D69" t="s">
        <v>627</v>
      </c>
      <c r="E69" t="s">
        <v>1262</v>
      </c>
      <c r="F69">
        <v>1994</v>
      </c>
      <c r="G69" t="s">
        <v>89</v>
      </c>
      <c r="H69" t="s">
        <v>626</v>
      </c>
      <c r="I69">
        <v>1</v>
      </c>
      <c r="J69">
        <v>1</v>
      </c>
      <c r="K69">
        <v>1968</v>
      </c>
      <c r="L69">
        <v>1990</v>
      </c>
      <c r="M69">
        <v>1</v>
      </c>
      <c r="N69">
        <v>0</v>
      </c>
      <c r="O69">
        <v>0</v>
      </c>
      <c r="P69">
        <v>0</v>
      </c>
      <c r="Q69" t="s">
        <v>1029</v>
      </c>
      <c r="R69" t="b">
        <f>FALSE()</f>
        <v>0</v>
      </c>
      <c r="T69">
        <v>0.485343188047409</v>
      </c>
      <c r="U69">
        <v>3.4917459487914999</v>
      </c>
      <c r="V69" t="s">
        <v>15</v>
      </c>
      <c r="W69" t="s">
        <v>46</v>
      </c>
      <c r="X69">
        <v>1</v>
      </c>
      <c r="Y69">
        <v>1</v>
      </c>
      <c r="Z69">
        <v>1</v>
      </c>
      <c r="AA69">
        <v>1</v>
      </c>
      <c r="AC69">
        <v>1</v>
      </c>
      <c r="AE69" t="s">
        <v>2161</v>
      </c>
      <c r="AF69" t="s">
        <v>2160</v>
      </c>
      <c r="AG69">
        <v>1</v>
      </c>
      <c r="AH69" t="e">
        <f>#DIV/0!</f>
        <v>#DIV/0!</v>
      </c>
      <c r="AI69" t="e">
        <f>#DIV/0!</f>
        <v>#DIV/0!</v>
      </c>
      <c r="AL69">
        <v>0</v>
      </c>
      <c r="AR69" t="s">
        <v>2289</v>
      </c>
      <c r="AS69" t="s">
        <v>2290</v>
      </c>
    </row>
    <row r="70" spans="1:45" x14ac:dyDescent="0.25">
      <c r="A70" t="s">
        <v>630</v>
      </c>
      <c r="C70">
        <v>0</v>
      </c>
      <c r="D70" t="s">
        <v>631</v>
      </c>
      <c r="E70" t="s">
        <v>1262</v>
      </c>
      <c r="F70">
        <v>1994</v>
      </c>
      <c r="G70" t="s">
        <v>89</v>
      </c>
      <c r="H70" t="s">
        <v>630</v>
      </c>
      <c r="I70">
        <v>0</v>
      </c>
      <c r="J70">
        <v>0</v>
      </c>
      <c r="K70">
        <v>1968</v>
      </c>
      <c r="L70">
        <v>1990</v>
      </c>
      <c r="M70">
        <v>1</v>
      </c>
      <c r="O70">
        <v>0</v>
      </c>
      <c r="P70">
        <v>0</v>
      </c>
      <c r="Q70" t="s">
        <v>1083</v>
      </c>
      <c r="R70" t="b">
        <f>FALSE()</f>
        <v>0</v>
      </c>
      <c r="S70" t="s">
        <v>633</v>
      </c>
      <c r="T70" t="e">
        <f>#N/A</f>
        <v>#N/A</v>
      </c>
      <c r="U70" t="e">
        <f>#N/A</f>
        <v>#N/A</v>
      </c>
      <c r="V70" t="s">
        <v>15</v>
      </c>
      <c r="W70" t="s">
        <v>46</v>
      </c>
      <c r="X70">
        <v>-1</v>
      </c>
      <c r="Y70">
        <v>1</v>
      </c>
      <c r="Z70">
        <v>1</v>
      </c>
      <c r="AA70">
        <v>1</v>
      </c>
      <c r="AC70">
        <v>1</v>
      </c>
      <c r="AE70" t="s">
        <v>2161</v>
      </c>
      <c r="AF70" t="s">
        <v>2160</v>
      </c>
      <c r="AG70">
        <v>1</v>
      </c>
      <c r="AH70" t="e">
        <f>#N/A</f>
        <v>#N/A</v>
      </c>
      <c r="AI70" t="e">
        <f>#N/A</f>
        <v>#N/A</v>
      </c>
      <c r="AL70">
        <v>0</v>
      </c>
      <c r="AR70" t="s">
        <v>2289</v>
      </c>
      <c r="AS70" t="s">
        <v>2291</v>
      </c>
    </row>
    <row r="71" spans="1:45" x14ac:dyDescent="0.25">
      <c r="A71" t="s">
        <v>786</v>
      </c>
      <c r="B71" t="s">
        <v>786</v>
      </c>
      <c r="C71" t="s">
        <v>786</v>
      </c>
      <c r="D71" t="s">
        <v>788</v>
      </c>
      <c r="E71" t="s">
        <v>787</v>
      </c>
      <c r="F71">
        <v>2003</v>
      </c>
      <c r="G71" t="s">
        <v>169</v>
      </c>
      <c r="H71" t="s">
        <v>786</v>
      </c>
      <c r="I71">
        <v>1</v>
      </c>
      <c r="J71">
        <v>0</v>
      </c>
      <c r="K71">
        <v>1981</v>
      </c>
      <c r="L71">
        <v>1999</v>
      </c>
      <c r="M71">
        <v>0</v>
      </c>
      <c r="N71">
        <v>0</v>
      </c>
      <c r="O71">
        <v>0</v>
      </c>
      <c r="P71">
        <v>0</v>
      </c>
      <c r="Q71" t="s">
        <v>1053</v>
      </c>
      <c r="R71" t="b">
        <f>FALSE()</f>
        <v>0</v>
      </c>
      <c r="T71">
        <v>0.42272236943244901</v>
      </c>
      <c r="U71">
        <v>2.8985152244567902</v>
      </c>
      <c r="V71" t="s">
        <v>15</v>
      </c>
      <c r="W71" t="s">
        <v>46</v>
      </c>
      <c r="X71">
        <v>-1</v>
      </c>
      <c r="Y71">
        <v>1</v>
      </c>
      <c r="Z71">
        <v>1</v>
      </c>
      <c r="AA71">
        <v>1</v>
      </c>
      <c r="AC71">
        <v>1</v>
      </c>
      <c r="AE71" t="s">
        <v>2161</v>
      </c>
      <c r="AF71" t="s">
        <v>2191</v>
      </c>
      <c r="AG71">
        <v>1</v>
      </c>
      <c r="AH71" t="e">
        <f>#DIV/0!</f>
        <v>#DIV/0!</v>
      </c>
      <c r="AI71" t="e">
        <f>#DIV/0!</f>
        <v>#DIV/0!</v>
      </c>
      <c r="AL71">
        <v>0</v>
      </c>
      <c r="AR71" t="s">
        <v>2292</v>
      </c>
      <c r="AS71" t="s">
        <v>2293</v>
      </c>
    </row>
    <row r="72" spans="1:45" x14ac:dyDescent="0.25">
      <c r="A72" t="s">
        <v>831</v>
      </c>
      <c r="B72" t="s">
        <v>2294</v>
      </c>
      <c r="C72" t="s">
        <v>2295</v>
      </c>
      <c r="D72" t="s">
        <v>832</v>
      </c>
      <c r="E72" t="s">
        <v>1234</v>
      </c>
      <c r="F72">
        <v>2008</v>
      </c>
      <c r="G72" t="s">
        <v>14</v>
      </c>
      <c r="H72" t="s">
        <v>831</v>
      </c>
      <c r="I72">
        <v>1</v>
      </c>
      <c r="J72">
        <v>1</v>
      </c>
      <c r="K72">
        <v>1984</v>
      </c>
      <c r="L72">
        <v>2002</v>
      </c>
      <c r="M72">
        <v>0</v>
      </c>
      <c r="N72">
        <v>1</v>
      </c>
      <c r="O72">
        <v>0</v>
      </c>
      <c r="P72">
        <v>0</v>
      </c>
      <c r="Q72" t="s">
        <v>944</v>
      </c>
      <c r="R72" t="b">
        <f>FALSE()</f>
        <v>0</v>
      </c>
      <c r="T72">
        <v>0.40892186760902399</v>
      </c>
      <c r="U72">
        <v>4.7286105155944798</v>
      </c>
      <c r="V72" t="s">
        <v>15</v>
      </c>
      <c r="W72" t="s">
        <v>46</v>
      </c>
      <c r="X72">
        <v>1</v>
      </c>
      <c r="Y72">
        <v>1</v>
      </c>
      <c r="Z72">
        <v>1</v>
      </c>
      <c r="AA72">
        <v>1</v>
      </c>
      <c r="AC72">
        <v>1</v>
      </c>
      <c r="AE72" t="s">
        <v>2161</v>
      </c>
      <c r="AF72" t="s">
        <v>2160</v>
      </c>
      <c r="AG72">
        <v>1</v>
      </c>
      <c r="AH72" t="e">
        <f>#DIV/0!</f>
        <v>#DIV/0!</v>
      </c>
      <c r="AI72" t="e">
        <f>#DIV/0!</f>
        <v>#DIV/0!</v>
      </c>
      <c r="AL72">
        <v>0</v>
      </c>
      <c r="AR72" t="s">
        <v>2195</v>
      </c>
      <c r="AS72" t="s">
        <v>2196</v>
      </c>
    </row>
    <row r="73" spans="1:45" x14ac:dyDescent="0.25">
      <c r="A73" t="s">
        <v>849</v>
      </c>
      <c r="B73" t="s">
        <v>849</v>
      </c>
      <c r="C73" t="s">
        <v>2296</v>
      </c>
      <c r="D73" t="s">
        <v>850</v>
      </c>
      <c r="E73" t="s">
        <v>1234</v>
      </c>
      <c r="F73">
        <v>2008</v>
      </c>
      <c r="G73" t="s">
        <v>14</v>
      </c>
      <c r="H73" t="s">
        <v>849</v>
      </c>
      <c r="I73">
        <v>1</v>
      </c>
      <c r="J73">
        <v>1</v>
      </c>
      <c r="K73">
        <v>1984</v>
      </c>
      <c r="L73">
        <v>2002</v>
      </c>
      <c r="M73">
        <v>0</v>
      </c>
      <c r="N73">
        <v>1</v>
      </c>
      <c r="O73">
        <v>0</v>
      </c>
      <c r="P73">
        <v>0</v>
      </c>
      <c r="Q73" t="s">
        <v>953</v>
      </c>
      <c r="R73" t="b">
        <f>FALSE()</f>
        <v>0</v>
      </c>
      <c r="T73">
        <v>0.16125603020191201</v>
      </c>
      <c r="U73">
        <v>1.7830942869186399</v>
      </c>
      <c r="V73" t="s">
        <v>15</v>
      </c>
      <c r="W73" t="s">
        <v>46</v>
      </c>
      <c r="X73">
        <v>1</v>
      </c>
      <c r="Y73">
        <v>1</v>
      </c>
      <c r="Z73">
        <v>1</v>
      </c>
      <c r="AA73">
        <v>1</v>
      </c>
      <c r="AC73">
        <v>1</v>
      </c>
      <c r="AE73" t="s">
        <v>2161</v>
      </c>
      <c r="AF73" t="s">
        <v>2160</v>
      </c>
      <c r="AG73">
        <v>1</v>
      </c>
      <c r="AH73" t="e">
        <f>#DIV/0!</f>
        <v>#DIV/0!</v>
      </c>
      <c r="AI73" t="e">
        <f>#DIV/0!</f>
        <v>#DIV/0!</v>
      </c>
      <c r="AL73">
        <v>0</v>
      </c>
      <c r="AR73" t="s">
        <v>2195</v>
      </c>
      <c r="AS73" t="s">
        <v>2196</v>
      </c>
    </row>
    <row r="74" spans="1:45" x14ac:dyDescent="0.25">
      <c r="A74" t="s">
        <v>710</v>
      </c>
      <c r="B74" t="s">
        <v>2297</v>
      </c>
      <c r="C74" t="s">
        <v>2297</v>
      </c>
      <c r="D74" t="s">
        <v>712</v>
      </c>
      <c r="E74" t="s">
        <v>1001</v>
      </c>
      <c r="F74">
        <v>2009</v>
      </c>
      <c r="G74" t="s">
        <v>678</v>
      </c>
      <c r="H74" t="s">
        <v>710</v>
      </c>
      <c r="I74">
        <v>1</v>
      </c>
      <c r="J74">
        <v>0</v>
      </c>
      <c r="K74">
        <v>1980</v>
      </c>
      <c r="L74">
        <v>2003</v>
      </c>
      <c r="M74">
        <v>0</v>
      </c>
      <c r="N74">
        <v>0</v>
      </c>
      <c r="O74">
        <v>0</v>
      </c>
      <c r="P74">
        <v>0</v>
      </c>
      <c r="Q74" t="s">
        <v>1002</v>
      </c>
      <c r="R74" t="b">
        <f>FALSE()</f>
        <v>0</v>
      </c>
      <c r="T74">
        <v>1.4766367673873899</v>
      </c>
      <c r="U74">
        <v>4.63948678970337</v>
      </c>
      <c r="V74" t="s">
        <v>15</v>
      </c>
      <c r="W74" t="s">
        <v>147</v>
      </c>
      <c r="X74">
        <v>-1</v>
      </c>
      <c r="Y74">
        <v>1</v>
      </c>
      <c r="Z74">
        <v>1</v>
      </c>
      <c r="AA74">
        <v>1</v>
      </c>
      <c r="AC74">
        <v>1</v>
      </c>
      <c r="AD74">
        <v>30</v>
      </c>
      <c r="AE74" t="s">
        <v>2161</v>
      </c>
      <c r="AF74" t="s">
        <v>2160</v>
      </c>
      <c r="AG74">
        <v>1</v>
      </c>
      <c r="AH74">
        <v>-1.5381632993618599</v>
      </c>
      <c r="AI74">
        <v>1.61898737528348</v>
      </c>
      <c r="AJ74">
        <v>-0.96</v>
      </c>
      <c r="AK74">
        <v>2.865672</v>
      </c>
      <c r="AL74">
        <v>1</v>
      </c>
      <c r="AM74" t="s">
        <v>1126</v>
      </c>
      <c r="AN74">
        <v>10</v>
      </c>
      <c r="AO74" t="s">
        <v>1133</v>
      </c>
      <c r="AP74" t="s">
        <v>1131</v>
      </c>
      <c r="AR74" t="s">
        <v>2298</v>
      </c>
      <c r="AS74" t="s">
        <v>2299</v>
      </c>
    </row>
    <row r="75" spans="1:45" x14ac:dyDescent="0.25">
      <c r="A75" t="s">
        <v>234</v>
      </c>
      <c r="C75">
        <v>0</v>
      </c>
      <c r="D75" t="s">
        <v>236</v>
      </c>
      <c r="E75" t="s">
        <v>963</v>
      </c>
      <c r="F75">
        <v>2013</v>
      </c>
      <c r="G75" t="s">
        <v>237</v>
      </c>
      <c r="H75" t="s">
        <v>234</v>
      </c>
      <c r="I75">
        <v>0</v>
      </c>
      <c r="J75">
        <v>0</v>
      </c>
      <c r="K75">
        <v>1981</v>
      </c>
      <c r="L75">
        <v>2006</v>
      </c>
      <c r="M75" t="e">
        <f>#N/A</f>
        <v>#N/A</v>
      </c>
      <c r="O75">
        <v>0</v>
      </c>
      <c r="P75">
        <v>0</v>
      </c>
      <c r="R75" t="b">
        <f>FALSE()</f>
        <v>0</v>
      </c>
      <c r="S75" t="s">
        <v>25</v>
      </c>
      <c r="T75" t="e">
        <f>#N/A</f>
        <v>#N/A</v>
      </c>
      <c r="U75" t="e">
        <f>#N/A</f>
        <v>#N/A</v>
      </c>
      <c r="V75" t="s">
        <v>15</v>
      </c>
      <c r="X75" t="e">
        <f>#N/A</f>
        <v>#N/A</v>
      </c>
      <c r="Y75" t="s">
        <v>2204</v>
      </c>
      <c r="Z75">
        <v>1</v>
      </c>
      <c r="AA75">
        <v>0</v>
      </c>
      <c r="AB75" t="s">
        <v>2204</v>
      </c>
      <c r="AC75" t="s">
        <v>2204</v>
      </c>
      <c r="AD75">
        <v>5</v>
      </c>
      <c r="AE75" t="e">
        <f>#N/A</f>
        <v>#N/A</v>
      </c>
      <c r="AF75" t="e">
        <f>#N/A</f>
        <v>#N/A</v>
      </c>
      <c r="AG75" t="e">
        <f>#N/A</f>
        <v>#N/A</v>
      </c>
      <c r="AJ75" t="e">
        <f>#N/A</f>
        <v>#N/A</v>
      </c>
      <c r="AK75" t="e">
        <f>#N/A</f>
        <v>#N/A</v>
      </c>
      <c r="AL75">
        <v>0</v>
      </c>
      <c r="AR75" t="e">
        <f>#N/A</f>
        <v>#N/A</v>
      </c>
    </row>
    <row r="76" spans="1:45" x14ac:dyDescent="0.25">
      <c r="A76" t="s">
        <v>238</v>
      </c>
      <c r="C76">
        <v>0</v>
      </c>
      <c r="D76" t="s">
        <v>2300</v>
      </c>
      <c r="E76" t="s">
        <v>963</v>
      </c>
      <c r="F76">
        <v>2013</v>
      </c>
      <c r="G76" t="s">
        <v>237</v>
      </c>
      <c r="H76" t="s">
        <v>238</v>
      </c>
      <c r="I76">
        <v>0</v>
      </c>
      <c r="J76">
        <v>0</v>
      </c>
      <c r="K76">
        <v>1981</v>
      </c>
      <c r="L76">
        <v>2006</v>
      </c>
      <c r="M76" t="e">
        <f>#N/A</f>
        <v>#N/A</v>
      </c>
      <c r="O76">
        <v>0</v>
      </c>
      <c r="P76">
        <v>0</v>
      </c>
      <c r="R76" t="b">
        <f>FALSE()</f>
        <v>0</v>
      </c>
      <c r="S76" t="s">
        <v>240</v>
      </c>
      <c r="T76" t="e">
        <f>#N/A</f>
        <v>#N/A</v>
      </c>
      <c r="U76" t="e">
        <f>#N/A</f>
        <v>#N/A</v>
      </c>
      <c r="V76" t="s">
        <v>15</v>
      </c>
      <c r="X76" t="e">
        <f>#N/A</f>
        <v>#N/A</v>
      </c>
      <c r="Y76" t="s">
        <v>2204</v>
      </c>
      <c r="Z76">
        <v>1</v>
      </c>
      <c r="AA76">
        <v>0</v>
      </c>
      <c r="AB76" t="s">
        <v>2204</v>
      </c>
      <c r="AC76" t="s">
        <v>2204</v>
      </c>
      <c r="AD76">
        <v>5</v>
      </c>
      <c r="AE76" t="e">
        <f>#N/A</f>
        <v>#N/A</v>
      </c>
      <c r="AF76" t="e">
        <f>#N/A</f>
        <v>#N/A</v>
      </c>
      <c r="AG76" t="e">
        <f>#N/A</f>
        <v>#N/A</v>
      </c>
      <c r="AJ76" t="e">
        <f>#N/A</f>
        <v>#N/A</v>
      </c>
      <c r="AK76" t="e">
        <f>#N/A</f>
        <v>#N/A</v>
      </c>
      <c r="AL76">
        <v>0</v>
      </c>
      <c r="AR76" t="e">
        <f>#N/A</f>
        <v>#N/A</v>
      </c>
    </row>
    <row r="77" spans="1:45" x14ac:dyDescent="0.25">
      <c r="A77" t="s">
        <v>2301</v>
      </c>
      <c r="C77">
        <v>0</v>
      </c>
      <c r="D77" t="s">
        <v>269</v>
      </c>
      <c r="E77" t="s">
        <v>1068</v>
      </c>
      <c r="F77">
        <v>2001</v>
      </c>
      <c r="G77" t="s">
        <v>89</v>
      </c>
      <c r="H77" t="s">
        <v>2301</v>
      </c>
      <c r="I77">
        <v>0</v>
      </c>
      <c r="J77">
        <v>0</v>
      </c>
      <c r="K77">
        <v>1975</v>
      </c>
      <c r="L77">
        <v>1995</v>
      </c>
      <c r="M77" t="e">
        <f>#N/A</f>
        <v>#N/A</v>
      </c>
      <c r="O77">
        <v>0</v>
      </c>
      <c r="P77">
        <v>0</v>
      </c>
      <c r="R77" t="b">
        <f>FALSE()</f>
        <v>0</v>
      </c>
      <c r="S77" t="s">
        <v>2302</v>
      </c>
      <c r="T77" t="e">
        <f>#N/A</f>
        <v>#N/A</v>
      </c>
      <c r="U77" t="e">
        <f>#N/A</f>
        <v>#N/A</v>
      </c>
      <c r="V77" t="s">
        <v>15</v>
      </c>
      <c r="X77" t="e">
        <f>#N/A</f>
        <v>#N/A</v>
      </c>
      <c r="Y77" t="s">
        <v>2204</v>
      </c>
      <c r="Z77">
        <v>1</v>
      </c>
      <c r="AA77">
        <v>0</v>
      </c>
      <c r="AB77" t="s">
        <v>2204</v>
      </c>
      <c r="AC77" t="s">
        <v>2204</v>
      </c>
      <c r="AE77" t="e">
        <f>#N/A</f>
        <v>#N/A</v>
      </c>
      <c r="AF77" t="e">
        <f>#N/A</f>
        <v>#N/A</v>
      </c>
      <c r="AG77" t="e">
        <f>#N/A</f>
        <v>#N/A</v>
      </c>
      <c r="AJ77" t="e">
        <f>#N/A</f>
        <v>#N/A</v>
      </c>
      <c r="AK77" t="e">
        <f>#N/A</f>
        <v>#N/A</v>
      </c>
      <c r="AL77">
        <v>0</v>
      </c>
      <c r="AR77" t="e">
        <f>#N/A</f>
        <v>#N/A</v>
      </c>
    </row>
    <row r="78" spans="1:45" x14ac:dyDescent="0.25">
      <c r="A78" t="s">
        <v>2303</v>
      </c>
      <c r="C78">
        <v>0</v>
      </c>
      <c r="D78" t="s">
        <v>273</v>
      </c>
      <c r="E78" t="s">
        <v>272</v>
      </c>
      <c r="F78">
        <v>2009</v>
      </c>
      <c r="G78" t="s">
        <v>233</v>
      </c>
      <c r="H78" t="s">
        <v>2303</v>
      </c>
      <c r="I78">
        <v>0</v>
      </c>
      <c r="J78">
        <v>0</v>
      </c>
      <c r="K78">
        <v>1963</v>
      </c>
      <c r="L78">
        <v>2003</v>
      </c>
      <c r="M78" t="e">
        <f>#N/A</f>
        <v>#N/A</v>
      </c>
      <c r="O78">
        <v>0</v>
      </c>
      <c r="P78">
        <v>0</v>
      </c>
      <c r="R78" t="b">
        <f>FALSE()</f>
        <v>0</v>
      </c>
      <c r="S78" t="s">
        <v>2273</v>
      </c>
      <c r="T78" t="e">
        <f>#N/A</f>
        <v>#N/A</v>
      </c>
      <c r="U78" t="e">
        <f>#N/A</f>
        <v>#N/A</v>
      </c>
      <c r="V78" t="s">
        <v>15</v>
      </c>
      <c r="X78" t="e">
        <f>#N/A</f>
        <v>#N/A</v>
      </c>
      <c r="Y78" t="s">
        <v>2204</v>
      </c>
      <c r="Z78">
        <v>0</v>
      </c>
      <c r="AA78" t="s">
        <v>2204</v>
      </c>
      <c r="AB78" t="s">
        <v>2204</v>
      </c>
      <c r="AC78" t="s">
        <v>2204</v>
      </c>
      <c r="AE78" t="e">
        <f>#N/A</f>
        <v>#N/A</v>
      </c>
      <c r="AF78" t="e">
        <f>#N/A</f>
        <v>#N/A</v>
      </c>
      <c r="AG78" t="e">
        <f>#N/A</f>
        <v>#N/A</v>
      </c>
      <c r="AJ78" t="e">
        <f>#N/A</f>
        <v>#N/A</v>
      </c>
      <c r="AK78" t="e">
        <f>#N/A</f>
        <v>#N/A</v>
      </c>
      <c r="AL78">
        <v>0</v>
      </c>
      <c r="AR78" t="e">
        <f>#N/A</f>
        <v>#N/A</v>
      </c>
    </row>
    <row r="79" spans="1:45" x14ac:dyDescent="0.25">
      <c r="A79" t="s">
        <v>275</v>
      </c>
      <c r="C79">
        <v>0</v>
      </c>
      <c r="D79" t="s">
        <v>277</v>
      </c>
      <c r="E79" t="s">
        <v>276</v>
      </c>
      <c r="F79">
        <v>2010</v>
      </c>
      <c r="G79" t="s">
        <v>278</v>
      </c>
      <c r="H79" t="s">
        <v>275</v>
      </c>
      <c r="I79">
        <v>0</v>
      </c>
      <c r="J79">
        <v>0</v>
      </c>
      <c r="K79">
        <v>1972</v>
      </c>
      <c r="L79">
        <v>2006</v>
      </c>
      <c r="M79" t="e">
        <f>#N/A</f>
        <v>#N/A</v>
      </c>
      <c r="O79">
        <v>0</v>
      </c>
      <c r="P79">
        <v>0</v>
      </c>
      <c r="Q79" t="s">
        <v>1024</v>
      </c>
      <c r="R79" t="b">
        <f>FALSE()</f>
        <v>0</v>
      </c>
      <c r="S79" t="s">
        <v>279</v>
      </c>
      <c r="T79" t="e">
        <f>#N/A</f>
        <v>#N/A</v>
      </c>
      <c r="U79" t="e">
        <f>#N/A</f>
        <v>#N/A</v>
      </c>
      <c r="V79" t="s">
        <v>15</v>
      </c>
      <c r="X79" t="e">
        <f>#N/A</f>
        <v>#N/A</v>
      </c>
      <c r="Y79" t="s">
        <v>2204</v>
      </c>
      <c r="Z79">
        <v>0</v>
      </c>
      <c r="AA79">
        <v>1</v>
      </c>
      <c r="AB79" t="s">
        <v>2204</v>
      </c>
      <c r="AC79" t="s">
        <v>2204</v>
      </c>
      <c r="AE79" t="e">
        <f>#N/A</f>
        <v>#N/A</v>
      </c>
      <c r="AF79" t="e">
        <f>#N/A</f>
        <v>#N/A</v>
      </c>
      <c r="AG79" t="e">
        <f>#N/A</f>
        <v>#N/A</v>
      </c>
      <c r="AJ79" t="e">
        <f>#N/A</f>
        <v>#N/A</v>
      </c>
      <c r="AK79" t="e">
        <f>#N/A</f>
        <v>#N/A</v>
      </c>
      <c r="AL79">
        <v>0</v>
      </c>
      <c r="AR79" t="e">
        <f>#N/A</f>
        <v>#N/A</v>
      </c>
    </row>
    <row r="80" spans="1:45" x14ac:dyDescent="0.25">
      <c r="A80" t="s">
        <v>2304</v>
      </c>
      <c r="C80">
        <v>0</v>
      </c>
      <c r="D80" t="s">
        <v>297</v>
      </c>
      <c r="E80" t="s">
        <v>2305</v>
      </c>
      <c r="F80">
        <v>2013</v>
      </c>
      <c r="G80" t="s">
        <v>100</v>
      </c>
      <c r="H80" t="s">
        <v>2304</v>
      </c>
      <c r="I80">
        <v>0</v>
      </c>
      <c r="J80">
        <v>0</v>
      </c>
      <c r="K80">
        <v>1980</v>
      </c>
      <c r="L80">
        <v>2009</v>
      </c>
      <c r="M80" t="e">
        <f>#N/A</f>
        <v>#N/A</v>
      </c>
      <c r="O80">
        <v>1</v>
      </c>
      <c r="P80">
        <v>0</v>
      </c>
      <c r="R80" t="b">
        <f>FALSE()</f>
        <v>0</v>
      </c>
      <c r="S80" t="s">
        <v>2306</v>
      </c>
      <c r="T80" t="e">
        <f>#N/A</f>
        <v>#N/A</v>
      </c>
      <c r="U80" t="e">
        <f>#N/A</f>
        <v>#N/A</v>
      </c>
      <c r="V80" t="s">
        <v>15</v>
      </c>
      <c r="X80" t="e">
        <f>#N/A</f>
        <v>#N/A</v>
      </c>
      <c r="Y80" t="s">
        <v>2204</v>
      </c>
      <c r="Z80">
        <v>1</v>
      </c>
      <c r="AA80">
        <v>1</v>
      </c>
      <c r="AB80">
        <v>1</v>
      </c>
      <c r="AC80">
        <v>0</v>
      </c>
      <c r="AE80" t="e">
        <f>#N/A</f>
        <v>#N/A</v>
      </c>
      <c r="AF80" t="e">
        <f>#N/A</f>
        <v>#N/A</v>
      </c>
      <c r="AG80" t="e">
        <f>#N/A</f>
        <v>#N/A</v>
      </c>
      <c r="AJ80" t="e">
        <f>#N/A</f>
        <v>#N/A</v>
      </c>
      <c r="AK80" t="e">
        <f>#N/A</f>
        <v>#N/A</v>
      </c>
      <c r="AL80">
        <v>0</v>
      </c>
      <c r="AR80" t="e">
        <f>#N/A</f>
        <v>#N/A</v>
      </c>
    </row>
    <row r="81" spans="1:44" x14ac:dyDescent="0.25">
      <c r="A81" t="s">
        <v>2307</v>
      </c>
      <c r="C81">
        <v>0</v>
      </c>
      <c r="D81" t="s">
        <v>453</v>
      </c>
      <c r="E81" t="s">
        <v>440</v>
      </c>
      <c r="F81">
        <v>2004</v>
      </c>
      <c r="G81" t="s">
        <v>14</v>
      </c>
      <c r="H81" t="s">
        <v>2307</v>
      </c>
      <c r="I81">
        <v>0</v>
      </c>
      <c r="J81">
        <v>0</v>
      </c>
      <c r="K81">
        <v>1975</v>
      </c>
      <c r="L81">
        <v>2001</v>
      </c>
      <c r="M81" t="e">
        <f>#N/A</f>
        <v>#N/A</v>
      </c>
      <c r="O81">
        <v>0</v>
      </c>
      <c r="P81">
        <v>0</v>
      </c>
      <c r="R81" t="b">
        <f>FALSE()</f>
        <v>0</v>
      </c>
      <c r="S81" t="s">
        <v>2308</v>
      </c>
      <c r="T81" t="e">
        <f>#N/A</f>
        <v>#N/A</v>
      </c>
      <c r="U81" t="e">
        <f>#N/A</f>
        <v>#N/A</v>
      </c>
      <c r="V81" t="s">
        <v>15</v>
      </c>
      <c r="X81" t="e">
        <f>#N/A</f>
        <v>#N/A</v>
      </c>
      <c r="Y81" t="s">
        <v>2204</v>
      </c>
      <c r="Z81">
        <v>1</v>
      </c>
      <c r="AA81">
        <v>0</v>
      </c>
      <c r="AB81" t="s">
        <v>2204</v>
      </c>
      <c r="AC81" t="s">
        <v>2204</v>
      </c>
      <c r="AE81" t="e">
        <f>#N/A</f>
        <v>#N/A</v>
      </c>
      <c r="AF81" t="e">
        <f>#N/A</f>
        <v>#N/A</v>
      </c>
      <c r="AG81" t="e">
        <f>#N/A</f>
        <v>#N/A</v>
      </c>
      <c r="AJ81" t="e">
        <f>#N/A</f>
        <v>#N/A</v>
      </c>
      <c r="AK81" t="e">
        <f>#N/A</f>
        <v>#N/A</v>
      </c>
      <c r="AL81">
        <v>0</v>
      </c>
      <c r="AR81" t="e">
        <f>#N/A</f>
        <v>#N/A</v>
      </c>
    </row>
    <row r="82" spans="1:44" x14ac:dyDescent="0.25">
      <c r="A82" t="s">
        <v>2309</v>
      </c>
      <c r="C82">
        <v>0</v>
      </c>
      <c r="D82" t="s">
        <v>441</v>
      </c>
      <c r="E82" t="s">
        <v>440</v>
      </c>
      <c r="F82">
        <v>2005</v>
      </c>
      <c r="G82" t="s">
        <v>116</v>
      </c>
      <c r="H82" t="s">
        <v>2309</v>
      </c>
      <c r="I82">
        <v>0</v>
      </c>
      <c r="J82">
        <v>0</v>
      </c>
      <c r="K82">
        <v>1970</v>
      </c>
      <c r="L82">
        <v>2001</v>
      </c>
      <c r="M82" t="e">
        <f>#N/A</f>
        <v>#N/A</v>
      </c>
      <c r="O82">
        <v>0</v>
      </c>
      <c r="P82">
        <v>0</v>
      </c>
      <c r="R82" t="b">
        <f>FALSE()</f>
        <v>0</v>
      </c>
      <c r="S82" t="s">
        <v>2308</v>
      </c>
      <c r="T82" t="e">
        <f>#N/A</f>
        <v>#N/A</v>
      </c>
      <c r="U82" t="e">
        <f>#N/A</f>
        <v>#N/A</v>
      </c>
      <c r="V82" t="s">
        <v>15</v>
      </c>
      <c r="X82" t="e">
        <f>#N/A</f>
        <v>#N/A</v>
      </c>
      <c r="Y82" t="s">
        <v>2204</v>
      </c>
      <c r="Z82">
        <v>1</v>
      </c>
      <c r="AA82">
        <v>0</v>
      </c>
      <c r="AB82" t="s">
        <v>2204</v>
      </c>
      <c r="AC82" t="s">
        <v>2204</v>
      </c>
      <c r="AE82" t="e">
        <f>#N/A</f>
        <v>#N/A</v>
      </c>
      <c r="AF82" t="e">
        <f>#N/A</f>
        <v>#N/A</v>
      </c>
      <c r="AG82" t="e">
        <f>#N/A</f>
        <v>#N/A</v>
      </c>
      <c r="AJ82" t="e">
        <f>#N/A</f>
        <v>#N/A</v>
      </c>
      <c r="AK82" t="e">
        <f>#N/A</f>
        <v>#N/A</v>
      </c>
      <c r="AL82">
        <v>0</v>
      </c>
      <c r="AR82" t="e">
        <f>#N/A</f>
        <v>#N/A</v>
      </c>
    </row>
    <row r="83" spans="1:44" x14ac:dyDescent="0.25">
      <c r="A83" t="s">
        <v>464</v>
      </c>
      <c r="C83">
        <v>0</v>
      </c>
      <c r="D83" t="s">
        <v>466</v>
      </c>
      <c r="E83" t="s">
        <v>465</v>
      </c>
      <c r="F83">
        <v>1998</v>
      </c>
      <c r="G83" t="s">
        <v>116</v>
      </c>
      <c r="H83" t="s">
        <v>464</v>
      </c>
      <c r="I83">
        <v>0</v>
      </c>
      <c r="J83">
        <v>0</v>
      </c>
      <c r="K83">
        <v>1975</v>
      </c>
      <c r="L83">
        <v>1993</v>
      </c>
      <c r="M83">
        <v>0</v>
      </c>
      <c r="N83">
        <v>1</v>
      </c>
      <c r="O83">
        <v>0</v>
      </c>
      <c r="P83">
        <v>0</v>
      </c>
      <c r="Q83" t="s">
        <v>929</v>
      </c>
      <c r="R83" t="b">
        <f>FALSE()</f>
        <v>0</v>
      </c>
      <c r="S83" t="s">
        <v>468</v>
      </c>
      <c r="T83" t="e">
        <f>#N/A</f>
        <v>#N/A</v>
      </c>
      <c r="U83" t="e">
        <f>#N/A</f>
        <v>#N/A</v>
      </c>
      <c r="V83" t="s">
        <v>15</v>
      </c>
      <c r="X83">
        <v>-1</v>
      </c>
      <c r="Y83">
        <v>1</v>
      </c>
      <c r="Z83">
        <v>1</v>
      </c>
      <c r="AA83">
        <v>1</v>
      </c>
      <c r="AC83" t="s">
        <v>2204</v>
      </c>
      <c r="AE83" t="s">
        <v>2159</v>
      </c>
      <c r="AF83" t="s">
        <v>2160</v>
      </c>
      <c r="AG83">
        <v>1</v>
      </c>
      <c r="AH83" t="e">
        <f>#N/A</f>
        <v>#N/A</v>
      </c>
      <c r="AI83" t="e">
        <f>#N/A</f>
        <v>#N/A</v>
      </c>
      <c r="AL83">
        <v>0</v>
      </c>
      <c r="AR83" t="s">
        <v>2310</v>
      </c>
    </row>
    <row r="84" spans="1:44" x14ac:dyDescent="0.25">
      <c r="A84" t="s">
        <v>469</v>
      </c>
      <c r="C84">
        <v>0</v>
      </c>
      <c r="D84" t="s">
        <v>470</v>
      </c>
      <c r="E84" t="s">
        <v>465</v>
      </c>
      <c r="F84">
        <v>1998</v>
      </c>
      <c r="G84" t="s">
        <v>116</v>
      </c>
      <c r="H84" t="s">
        <v>469</v>
      </c>
      <c r="I84">
        <v>0</v>
      </c>
      <c r="J84">
        <v>0</v>
      </c>
      <c r="K84">
        <v>1975</v>
      </c>
      <c r="L84">
        <v>1993</v>
      </c>
      <c r="M84">
        <v>0</v>
      </c>
      <c r="N84">
        <v>1</v>
      </c>
      <c r="O84">
        <v>0</v>
      </c>
      <c r="P84">
        <v>0</v>
      </c>
      <c r="Q84" t="s">
        <v>1062</v>
      </c>
      <c r="R84" t="b">
        <f>FALSE()</f>
        <v>0</v>
      </c>
      <c r="S84" t="s">
        <v>468</v>
      </c>
      <c r="T84" t="e">
        <f>#N/A</f>
        <v>#N/A</v>
      </c>
      <c r="U84" t="e">
        <f>#N/A</f>
        <v>#N/A</v>
      </c>
      <c r="V84" t="s">
        <v>15</v>
      </c>
      <c r="X84">
        <v>1</v>
      </c>
      <c r="Y84">
        <v>1</v>
      </c>
      <c r="Z84">
        <v>1</v>
      </c>
      <c r="AA84">
        <v>1</v>
      </c>
      <c r="AC84" t="s">
        <v>2204</v>
      </c>
      <c r="AD84">
        <v>45</v>
      </c>
      <c r="AE84" t="s">
        <v>2159</v>
      </c>
      <c r="AF84" t="s">
        <v>2160</v>
      </c>
      <c r="AG84">
        <v>1</v>
      </c>
      <c r="AH84" t="e">
        <f>#N/A</f>
        <v>#N/A</v>
      </c>
      <c r="AI84" t="e">
        <f>#N/A</f>
        <v>#N/A</v>
      </c>
      <c r="AL84">
        <v>0</v>
      </c>
      <c r="AR84" t="s">
        <v>2311</v>
      </c>
    </row>
    <row r="85" spans="1:44" x14ac:dyDescent="0.25">
      <c r="A85" t="s">
        <v>2312</v>
      </c>
      <c r="C85">
        <v>0</v>
      </c>
      <c r="D85" t="s">
        <v>566</v>
      </c>
      <c r="E85" t="s">
        <v>562</v>
      </c>
      <c r="F85">
        <v>1992</v>
      </c>
      <c r="G85" t="s">
        <v>116</v>
      </c>
      <c r="H85" t="s">
        <v>2312</v>
      </c>
      <c r="I85">
        <v>0</v>
      </c>
      <c r="J85">
        <v>0</v>
      </c>
      <c r="K85">
        <v>1978</v>
      </c>
      <c r="L85">
        <v>1988</v>
      </c>
      <c r="M85" t="e">
        <f>#N/A</f>
        <v>#N/A</v>
      </c>
      <c r="O85">
        <v>0</v>
      </c>
      <c r="P85">
        <v>0</v>
      </c>
      <c r="R85" t="b">
        <f>FALSE()</f>
        <v>0</v>
      </c>
      <c r="S85" t="s">
        <v>564</v>
      </c>
      <c r="T85" t="e">
        <f>#N/A</f>
        <v>#N/A</v>
      </c>
      <c r="U85" t="e">
        <f>#N/A</f>
        <v>#N/A</v>
      </c>
      <c r="V85" t="s">
        <v>15</v>
      </c>
      <c r="X85" t="e">
        <f>#N/A</f>
        <v>#N/A</v>
      </c>
      <c r="Y85" t="s">
        <v>2204</v>
      </c>
      <c r="Z85">
        <v>1</v>
      </c>
      <c r="AA85">
        <v>0</v>
      </c>
      <c r="AB85" t="s">
        <v>2204</v>
      </c>
      <c r="AC85" t="s">
        <v>2204</v>
      </c>
      <c r="AE85" t="e">
        <f>#N/A</f>
        <v>#N/A</v>
      </c>
      <c r="AF85" t="e">
        <f>#N/A</f>
        <v>#N/A</v>
      </c>
      <c r="AG85" t="e">
        <f>#N/A</f>
        <v>#N/A</v>
      </c>
      <c r="AJ85" t="e">
        <f>#N/A</f>
        <v>#N/A</v>
      </c>
      <c r="AK85" t="e">
        <f>#N/A</f>
        <v>#N/A</v>
      </c>
      <c r="AL85">
        <v>0</v>
      </c>
      <c r="AR85" t="e">
        <f>#N/A</f>
        <v>#N/A</v>
      </c>
    </row>
    <row r="86" spans="1:44" x14ac:dyDescent="0.25">
      <c r="A86" t="s">
        <v>2313</v>
      </c>
      <c r="C86">
        <v>0</v>
      </c>
      <c r="D86" t="s">
        <v>569</v>
      </c>
      <c r="E86" t="s">
        <v>568</v>
      </c>
      <c r="F86">
        <v>2009</v>
      </c>
      <c r="G86" t="s">
        <v>57</v>
      </c>
      <c r="H86" t="s">
        <v>2313</v>
      </c>
      <c r="I86">
        <v>0</v>
      </c>
      <c r="J86">
        <v>0</v>
      </c>
      <c r="K86">
        <v>1926</v>
      </c>
      <c r="L86">
        <v>2006</v>
      </c>
      <c r="M86" t="e">
        <f>#N/A</f>
        <v>#N/A</v>
      </c>
      <c r="O86">
        <v>1</v>
      </c>
      <c r="P86">
        <v>0</v>
      </c>
      <c r="R86" t="b">
        <f>FALSE()</f>
        <v>0</v>
      </c>
      <c r="S86" t="s">
        <v>570</v>
      </c>
      <c r="T86" t="e">
        <f>#N/A</f>
        <v>#N/A</v>
      </c>
      <c r="U86" t="e">
        <f>#N/A</f>
        <v>#N/A</v>
      </c>
      <c r="V86" t="s">
        <v>15</v>
      </c>
      <c r="X86" t="e">
        <f>#N/A</f>
        <v>#N/A</v>
      </c>
      <c r="Y86" t="s">
        <v>2204</v>
      </c>
      <c r="Z86">
        <v>1</v>
      </c>
      <c r="AA86" t="s">
        <v>2204</v>
      </c>
      <c r="AB86">
        <v>0</v>
      </c>
      <c r="AC86" t="s">
        <v>2204</v>
      </c>
      <c r="AE86" t="e">
        <f>#N/A</f>
        <v>#N/A</v>
      </c>
      <c r="AF86" t="e">
        <f>#N/A</f>
        <v>#N/A</v>
      </c>
      <c r="AG86" t="e">
        <f>#N/A</f>
        <v>#N/A</v>
      </c>
      <c r="AJ86" t="e">
        <f>#N/A</f>
        <v>#N/A</v>
      </c>
      <c r="AK86" t="e">
        <f>#N/A</f>
        <v>#N/A</v>
      </c>
      <c r="AL86">
        <v>0</v>
      </c>
      <c r="AR86" t="e">
        <f>#N/A</f>
        <v>#N/A</v>
      </c>
    </row>
    <row r="87" spans="1:44" x14ac:dyDescent="0.25">
      <c r="A87" t="s">
        <v>2314</v>
      </c>
      <c r="C87">
        <v>0</v>
      </c>
      <c r="D87" t="s">
        <v>734</v>
      </c>
      <c r="E87" t="s">
        <v>733</v>
      </c>
      <c r="F87">
        <v>1989</v>
      </c>
      <c r="G87" t="s">
        <v>735</v>
      </c>
      <c r="H87" t="s">
        <v>2314</v>
      </c>
      <c r="I87">
        <v>0</v>
      </c>
      <c r="J87">
        <v>0</v>
      </c>
      <c r="K87">
        <v>1973</v>
      </c>
      <c r="L87">
        <v>1983</v>
      </c>
      <c r="M87" t="e">
        <f>#N/A</f>
        <v>#N/A</v>
      </c>
      <c r="O87">
        <v>0</v>
      </c>
      <c r="P87">
        <v>0</v>
      </c>
      <c r="R87" t="b">
        <f>FALSE()</f>
        <v>0</v>
      </c>
      <c r="S87" t="s">
        <v>736</v>
      </c>
      <c r="T87" t="e">
        <f>#N/A</f>
        <v>#N/A</v>
      </c>
      <c r="U87" t="e">
        <f>#N/A</f>
        <v>#N/A</v>
      </c>
      <c r="V87" t="s">
        <v>15</v>
      </c>
      <c r="X87" t="e">
        <f>#N/A</f>
        <v>#N/A</v>
      </c>
      <c r="Y87" t="s">
        <v>2204</v>
      </c>
      <c r="Z87">
        <v>1</v>
      </c>
      <c r="AA87">
        <v>0</v>
      </c>
      <c r="AB87" t="s">
        <v>2204</v>
      </c>
      <c r="AC87" t="s">
        <v>2204</v>
      </c>
      <c r="AE87" t="e">
        <f>#N/A</f>
        <v>#N/A</v>
      </c>
      <c r="AF87" t="e">
        <f>#N/A</f>
        <v>#N/A</v>
      </c>
      <c r="AG87" t="e">
        <f>#N/A</f>
        <v>#N/A</v>
      </c>
      <c r="AJ87" t="e">
        <f>#N/A</f>
        <v>#N/A</v>
      </c>
      <c r="AK87" t="e">
        <f>#N/A</f>
        <v>#N/A</v>
      </c>
      <c r="AL87">
        <v>0</v>
      </c>
      <c r="AR87" t="e">
        <f>#N/A</f>
        <v>#N/A</v>
      </c>
    </row>
    <row r="88" spans="1:44" x14ac:dyDescent="0.25">
      <c r="A88" t="s">
        <v>2315</v>
      </c>
      <c r="C88">
        <v>0</v>
      </c>
      <c r="D88" t="s">
        <v>738</v>
      </c>
      <c r="E88" t="s">
        <v>733</v>
      </c>
      <c r="F88">
        <v>1989</v>
      </c>
      <c r="G88" t="s">
        <v>735</v>
      </c>
      <c r="H88" t="s">
        <v>2315</v>
      </c>
      <c r="I88">
        <v>0</v>
      </c>
      <c r="J88">
        <v>0</v>
      </c>
      <c r="K88">
        <v>1973</v>
      </c>
      <c r="L88">
        <v>1983</v>
      </c>
      <c r="M88" t="e">
        <f>#N/A</f>
        <v>#N/A</v>
      </c>
      <c r="O88">
        <v>0</v>
      </c>
      <c r="P88">
        <v>0</v>
      </c>
      <c r="R88" t="b">
        <f>FALSE()</f>
        <v>0</v>
      </c>
      <c r="S88" t="s">
        <v>736</v>
      </c>
      <c r="T88" t="e">
        <f>#N/A</f>
        <v>#N/A</v>
      </c>
      <c r="U88" t="e">
        <f>#N/A</f>
        <v>#N/A</v>
      </c>
      <c r="V88" t="s">
        <v>15</v>
      </c>
      <c r="X88" t="e">
        <f>#N/A</f>
        <v>#N/A</v>
      </c>
      <c r="Y88" t="s">
        <v>2204</v>
      </c>
      <c r="Z88">
        <v>1</v>
      </c>
      <c r="AA88">
        <v>0</v>
      </c>
      <c r="AB88" t="s">
        <v>2204</v>
      </c>
      <c r="AC88" t="s">
        <v>2204</v>
      </c>
      <c r="AE88" t="e">
        <f>#N/A</f>
        <v>#N/A</v>
      </c>
      <c r="AF88" t="e">
        <f>#N/A</f>
        <v>#N/A</v>
      </c>
      <c r="AG88" t="e">
        <f>#N/A</f>
        <v>#N/A</v>
      </c>
      <c r="AJ88" t="e">
        <f>#N/A</f>
        <v>#N/A</v>
      </c>
      <c r="AK88" t="e">
        <f>#N/A</f>
        <v>#N/A</v>
      </c>
      <c r="AL88">
        <v>0</v>
      </c>
      <c r="AR88" t="e">
        <f>#N/A</f>
        <v>#N/A</v>
      </c>
    </row>
    <row r="89" spans="1:44" x14ac:dyDescent="0.25">
      <c r="A89" t="s">
        <v>2316</v>
      </c>
      <c r="C89">
        <v>0</v>
      </c>
      <c r="D89" t="s">
        <v>740</v>
      </c>
      <c r="E89" t="s">
        <v>733</v>
      </c>
      <c r="F89">
        <v>1989</v>
      </c>
      <c r="G89" t="s">
        <v>735</v>
      </c>
      <c r="H89" t="s">
        <v>2316</v>
      </c>
      <c r="I89">
        <v>0</v>
      </c>
      <c r="J89">
        <v>0</v>
      </c>
      <c r="K89">
        <v>1973</v>
      </c>
      <c r="L89">
        <v>1983</v>
      </c>
      <c r="M89" t="e">
        <f>#N/A</f>
        <v>#N/A</v>
      </c>
      <c r="O89">
        <v>0</v>
      </c>
      <c r="P89">
        <v>0</v>
      </c>
      <c r="R89" t="b">
        <f>FALSE()</f>
        <v>0</v>
      </c>
      <c r="S89" t="s">
        <v>736</v>
      </c>
      <c r="T89" t="e">
        <f>#N/A</f>
        <v>#N/A</v>
      </c>
      <c r="U89" t="e">
        <f>#N/A</f>
        <v>#N/A</v>
      </c>
      <c r="V89" t="s">
        <v>15</v>
      </c>
      <c r="X89" t="e">
        <f>#N/A</f>
        <v>#N/A</v>
      </c>
      <c r="Y89" t="s">
        <v>2204</v>
      </c>
      <c r="Z89">
        <v>1</v>
      </c>
      <c r="AA89">
        <v>0</v>
      </c>
      <c r="AB89" t="s">
        <v>2204</v>
      </c>
      <c r="AC89" t="s">
        <v>2204</v>
      </c>
      <c r="AE89" t="e">
        <f>#N/A</f>
        <v>#N/A</v>
      </c>
      <c r="AF89" t="e">
        <f>#N/A</f>
        <v>#N/A</v>
      </c>
      <c r="AG89" t="e">
        <f>#N/A</f>
        <v>#N/A</v>
      </c>
      <c r="AJ89" t="e">
        <f>#N/A</f>
        <v>#N/A</v>
      </c>
      <c r="AK89" t="e">
        <f>#N/A</f>
        <v>#N/A</v>
      </c>
      <c r="AL89">
        <v>0</v>
      </c>
      <c r="AR89" t="e">
        <f>#N/A</f>
        <v>#N/A</v>
      </c>
    </row>
    <row r="90" spans="1:44" x14ac:dyDescent="0.25">
      <c r="A90" t="s">
        <v>2317</v>
      </c>
      <c r="C90">
        <v>0</v>
      </c>
      <c r="D90" t="s">
        <v>746</v>
      </c>
      <c r="E90" t="s">
        <v>733</v>
      </c>
      <c r="F90">
        <v>1989</v>
      </c>
      <c r="G90" t="s">
        <v>735</v>
      </c>
      <c r="H90" t="s">
        <v>2317</v>
      </c>
      <c r="I90">
        <v>0</v>
      </c>
      <c r="J90">
        <v>0</v>
      </c>
      <c r="K90">
        <v>1973</v>
      </c>
      <c r="L90">
        <v>1983</v>
      </c>
      <c r="M90" t="e">
        <f>#N/A</f>
        <v>#N/A</v>
      </c>
      <c r="O90">
        <v>0</v>
      </c>
      <c r="P90">
        <v>0</v>
      </c>
      <c r="R90" t="b">
        <f>FALSE()</f>
        <v>0</v>
      </c>
      <c r="S90" t="s">
        <v>736</v>
      </c>
      <c r="T90" t="e">
        <f>#N/A</f>
        <v>#N/A</v>
      </c>
      <c r="U90" t="e">
        <f>#N/A</f>
        <v>#N/A</v>
      </c>
      <c r="V90" t="s">
        <v>15</v>
      </c>
      <c r="X90" t="e">
        <f>#N/A</f>
        <v>#N/A</v>
      </c>
      <c r="Y90" t="s">
        <v>2204</v>
      </c>
      <c r="Z90">
        <v>1</v>
      </c>
      <c r="AA90">
        <v>0</v>
      </c>
      <c r="AB90" t="s">
        <v>2204</v>
      </c>
      <c r="AC90" t="s">
        <v>2204</v>
      </c>
      <c r="AE90" t="e">
        <f>#N/A</f>
        <v>#N/A</v>
      </c>
      <c r="AF90" t="e">
        <f>#N/A</f>
        <v>#N/A</v>
      </c>
      <c r="AG90" t="e">
        <f>#N/A</f>
        <v>#N/A</v>
      </c>
      <c r="AJ90" t="e">
        <f>#N/A</f>
        <v>#N/A</v>
      </c>
      <c r="AK90" t="e">
        <f>#N/A</f>
        <v>#N/A</v>
      </c>
      <c r="AL90">
        <v>0</v>
      </c>
      <c r="AR90" t="e">
        <f>#N/A</f>
        <v>#N/A</v>
      </c>
    </row>
    <row r="91" spans="1:44" x14ac:dyDescent="0.25">
      <c r="A91" t="s">
        <v>2318</v>
      </c>
      <c r="C91">
        <v>0</v>
      </c>
      <c r="D91" t="s">
        <v>742</v>
      </c>
      <c r="E91" t="s">
        <v>733</v>
      </c>
      <c r="F91">
        <v>1989</v>
      </c>
      <c r="G91" t="s">
        <v>735</v>
      </c>
      <c r="H91" t="s">
        <v>2318</v>
      </c>
      <c r="I91">
        <v>0</v>
      </c>
      <c r="J91">
        <v>0</v>
      </c>
      <c r="K91">
        <v>1973</v>
      </c>
      <c r="L91">
        <v>1983</v>
      </c>
      <c r="M91" t="e">
        <f>#N/A</f>
        <v>#N/A</v>
      </c>
      <c r="O91">
        <v>0</v>
      </c>
      <c r="P91">
        <v>0</v>
      </c>
      <c r="R91" t="b">
        <f>FALSE()</f>
        <v>0</v>
      </c>
      <c r="S91" t="s">
        <v>736</v>
      </c>
      <c r="T91" t="e">
        <f>#N/A</f>
        <v>#N/A</v>
      </c>
      <c r="U91" t="e">
        <f>#N/A</f>
        <v>#N/A</v>
      </c>
      <c r="V91" t="s">
        <v>15</v>
      </c>
      <c r="X91" t="e">
        <f>#N/A</f>
        <v>#N/A</v>
      </c>
      <c r="Y91" t="s">
        <v>2204</v>
      </c>
      <c r="Z91">
        <v>1</v>
      </c>
      <c r="AA91">
        <v>0</v>
      </c>
      <c r="AB91" t="s">
        <v>2204</v>
      </c>
      <c r="AC91" t="s">
        <v>2204</v>
      </c>
      <c r="AE91" t="e">
        <f>#N/A</f>
        <v>#N/A</v>
      </c>
      <c r="AF91" t="e">
        <f>#N/A</f>
        <v>#N/A</v>
      </c>
      <c r="AG91" t="e">
        <f>#N/A</f>
        <v>#N/A</v>
      </c>
      <c r="AJ91" t="e">
        <f>#N/A</f>
        <v>#N/A</v>
      </c>
      <c r="AK91" t="e">
        <f>#N/A</f>
        <v>#N/A</v>
      </c>
      <c r="AL91">
        <v>0</v>
      </c>
      <c r="AR91" t="e">
        <f>#N/A</f>
        <v>#N/A</v>
      </c>
    </row>
    <row r="92" spans="1:44" x14ac:dyDescent="0.25">
      <c r="A92" t="s">
        <v>2319</v>
      </c>
      <c r="C92">
        <v>0</v>
      </c>
      <c r="D92" t="s">
        <v>748</v>
      </c>
      <c r="E92" t="s">
        <v>733</v>
      </c>
      <c r="F92">
        <v>1989</v>
      </c>
      <c r="G92" t="s">
        <v>735</v>
      </c>
      <c r="H92" t="s">
        <v>2319</v>
      </c>
      <c r="I92">
        <v>0</v>
      </c>
      <c r="J92">
        <v>0</v>
      </c>
      <c r="K92">
        <v>1973</v>
      </c>
      <c r="L92">
        <v>1983</v>
      </c>
      <c r="M92" t="e">
        <f>#N/A</f>
        <v>#N/A</v>
      </c>
      <c r="O92">
        <v>0</v>
      </c>
      <c r="P92">
        <v>0</v>
      </c>
      <c r="R92" t="b">
        <f>FALSE()</f>
        <v>0</v>
      </c>
      <c r="S92" t="s">
        <v>736</v>
      </c>
      <c r="T92" t="e">
        <f>#N/A</f>
        <v>#N/A</v>
      </c>
      <c r="U92" t="e">
        <f>#N/A</f>
        <v>#N/A</v>
      </c>
      <c r="V92" t="s">
        <v>15</v>
      </c>
      <c r="X92" t="e">
        <f>#N/A</f>
        <v>#N/A</v>
      </c>
      <c r="Y92" t="s">
        <v>2204</v>
      </c>
      <c r="Z92">
        <v>1</v>
      </c>
      <c r="AA92">
        <v>0</v>
      </c>
      <c r="AB92" t="s">
        <v>2204</v>
      </c>
      <c r="AC92" t="s">
        <v>2204</v>
      </c>
      <c r="AE92" t="e">
        <f>#N/A</f>
        <v>#N/A</v>
      </c>
      <c r="AF92" t="e">
        <f>#N/A</f>
        <v>#N/A</v>
      </c>
      <c r="AG92" t="e">
        <f>#N/A</f>
        <v>#N/A</v>
      </c>
      <c r="AJ92" t="e">
        <f>#N/A</f>
        <v>#N/A</v>
      </c>
      <c r="AK92" t="e">
        <f>#N/A</f>
        <v>#N/A</v>
      </c>
      <c r="AL92">
        <v>0</v>
      </c>
      <c r="AR92" t="e">
        <f>#N/A</f>
        <v>#N/A</v>
      </c>
    </row>
    <row r="93" spans="1:44" x14ac:dyDescent="0.25">
      <c r="A93" t="s">
        <v>2320</v>
      </c>
      <c r="C93">
        <v>0</v>
      </c>
      <c r="D93" t="s">
        <v>752</v>
      </c>
      <c r="E93" t="s">
        <v>733</v>
      </c>
      <c r="F93">
        <v>1989</v>
      </c>
      <c r="G93" t="s">
        <v>735</v>
      </c>
      <c r="H93" t="s">
        <v>2320</v>
      </c>
      <c r="I93">
        <v>0</v>
      </c>
      <c r="J93">
        <v>0</v>
      </c>
      <c r="K93">
        <v>1973</v>
      </c>
      <c r="L93">
        <v>1983</v>
      </c>
      <c r="M93" t="e">
        <f>#N/A</f>
        <v>#N/A</v>
      </c>
      <c r="O93">
        <v>0</v>
      </c>
      <c r="P93">
        <v>0</v>
      </c>
      <c r="R93" t="b">
        <f>FALSE()</f>
        <v>0</v>
      </c>
      <c r="S93" t="s">
        <v>736</v>
      </c>
      <c r="T93" t="e">
        <f>#N/A</f>
        <v>#N/A</v>
      </c>
      <c r="U93" t="e">
        <f>#N/A</f>
        <v>#N/A</v>
      </c>
      <c r="V93" t="s">
        <v>15</v>
      </c>
      <c r="X93" t="e">
        <f>#N/A</f>
        <v>#N/A</v>
      </c>
      <c r="Y93" t="s">
        <v>2204</v>
      </c>
      <c r="Z93">
        <v>1</v>
      </c>
      <c r="AA93">
        <v>0</v>
      </c>
      <c r="AB93" t="s">
        <v>2204</v>
      </c>
      <c r="AC93" t="s">
        <v>2204</v>
      </c>
      <c r="AE93" t="e">
        <f>#N/A</f>
        <v>#N/A</v>
      </c>
      <c r="AF93" t="e">
        <f>#N/A</f>
        <v>#N/A</v>
      </c>
      <c r="AG93" t="e">
        <f>#N/A</f>
        <v>#N/A</v>
      </c>
      <c r="AJ93" t="e">
        <f>#N/A</f>
        <v>#N/A</v>
      </c>
      <c r="AK93" t="e">
        <f>#N/A</f>
        <v>#N/A</v>
      </c>
      <c r="AL93">
        <v>0</v>
      </c>
      <c r="AR93" t="e">
        <f>#N/A</f>
        <v>#N/A</v>
      </c>
    </row>
    <row r="94" spans="1:44" x14ac:dyDescent="0.25">
      <c r="A94" t="s">
        <v>2321</v>
      </c>
      <c r="C94">
        <v>0</v>
      </c>
      <c r="D94" t="s">
        <v>750</v>
      </c>
      <c r="E94" t="s">
        <v>733</v>
      </c>
      <c r="F94">
        <v>1989</v>
      </c>
      <c r="G94" t="s">
        <v>735</v>
      </c>
      <c r="H94" t="s">
        <v>2321</v>
      </c>
      <c r="I94">
        <v>0</v>
      </c>
      <c r="J94">
        <v>0</v>
      </c>
      <c r="K94">
        <v>1973</v>
      </c>
      <c r="L94">
        <v>1983</v>
      </c>
      <c r="M94" t="e">
        <f>#N/A</f>
        <v>#N/A</v>
      </c>
      <c r="O94">
        <v>0</v>
      </c>
      <c r="P94">
        <v>0</v>
      </c>
      <c r="R94" t="b">
        <f>FALSE()</f>
        <v>0</v>
      </c>
      <c r="S94" t="s">
        <v>736</v>
      </c>
      <c r="T94" t="e">
        <f>#N/A</f>
        <v>#N/A</v>
      </c>
      <c r="U94" t="e">
        <f>#N/A</f>
        <v>#N/A</v>
      </c>
      <c r="V94" t="s">
        <v>15</v>
      </c>
      <c r="X94" t="e">
        <f>#N/A</f>
        <v>#N/A</v>
      </c>
      <c r="Y94" t="s">
        <v>2204</v>
      </c>
      <c r="Z94">
        <v>1</v>
      </c>
      <c r="AA94">
        <v>0</v>
      </c>
      <c r="AB94" t="s">
        <v>2204</v>
      </c>
      <c r="AC94" t="s">
        <v>2204</v>
      </c>
      <c r="AE94" t="e">
        <f>#N/A</f>
        <v>#N/A</v>
      </c>
      <c r="AF94" t="e">
        <f>#N/A</f>
        <v>#N/A</v>
      </c>
      <c r="AG94" t="e">
        <f>#N/A</f>
        <v>#N/A</v>
      </c>
      <c r="AJ94" t="e">
        <f>#N/A</f>
        <v>#N/A</v>
      </c>
      <c r="AK94" t="e">
        <f>#N/A</f>
        <v>#N/A</v>
      </c>
      <c r="AL94">
        <v>0</v>
      </c>
      <c r="AR94" t="e">
        <f>#N/A</f>
        <v>#N/A</v>
      </c>
    </row>
    <row r="95" spans="1:44" x14ac:dyDescent="0.25">
      <c r="A95" t="s">
        <v>2322</v>
      </c>
      <c r="C95">
        <v>0</v>
      </c>
      <c r="D95" t="s">
        <v>744</v>
      </c>
      <c r="E95" t="s">
        <v>733</v>
      </c>
      <c r="F95">
        <v>1989</v>
      </c>
      <c r="G95" t="s">
        <v>735</v>
      </c>
      <c r="H95" t="s">
        <v>2322</v>
      </c>
      <c r="I95">
        <v>0</v>
      </c>
      <c r="J95">
        <v>0</v>
      </c>
      <c r="K95">
        <v>1973</v>
      </c>
      <c r="L95">
        <v>1983</v>
      </c>
      <c r="M95" t="e">
        <f>#N/A</f>
        <v>#N/A</v>
      </c>
      <c r="O95">
        <v>0</v>
      </c>
      <c r="P95">
        <v>0</v>
      </c>
      <c r="Q95" t="s">
        <v>1058</v>
      </c>
      <c r="R95" t="b">
        <f>FALSE()</f>
        <v>0</v>
      </c>
      <c r="S95" t="s">
        <v>736</v>
      </c>
      <c r="T95" t="e">
        <f>#N/A</f>
        <v>#N/A</v>
      </c>
      <c r="U95" t="e">
        <f>#N/A</f>
        <v>#N/A</v>
      </c>
      <c r="V95" t="s">
        <v>15</v>
      </c>
      <c r="X95" t="e">
        <f>#N/A</f>
        <v>#N/A</v>
      </c>
      <c r="Y95" t="s">
        <v>2204</v>
      </c>
      <c r="Z95">
        <v>1</v>
      </c>
      <c r="AA95">
        <v>0</v>
      </c>
      <c r="AB95" t="s">
        <v>2204</v>
      </c>
      <c r="AC95" t="s">
        <v>2204</v>
      </c>
      <c r="AE95" t="e">
        <f>#N/A</f>
        <v>#N/A</v>
      </c>
      <c r="AF95" t="e">
        <f>#N/A</f>
        <v>#N/A</v>
      </c>
      <c r="AG95" t="e">
        <f>#N/A</f>
        <v>#N/A</v>
      </c>
      <c r="AJ95" t="e">
        <f>#N/A</f>
        <v>#N/A</v>
      </c>
      <c r="AK95" t="e">
        <f>#N/A</f>
        <v>#N/A</v>
      </c>
      <c r="AL95">
        <v>0</v>
      </c>
      <c r="AR95" t="e">
        <f>#N/A</f>
        <v>#N/A</v>
      </c>
    </row>
    <row r="96" spans="1:44" x14ac:dyDescent="0.25">
      <c r="A96" t="s">
        <v>2323</v>
      </c>
      <c r="C96">
        <v>0</v>
      </c>
      <c r="D96" t="s">
        <v>878</v>
      </c>
      <c r="E96" t="s">
        <v>873</v>
      </c>
      <c r="F96">
        <v>2016</v>
      </c>
      <c r="G96" t="s">
        <v>678</v>
      </c>
      <c r="H96" t="s">
        <v>2323</v>
      </c>
      <c r="I96">
        <v>0</v>
      </c>
      <c r="J96">
        <v>0</v>
      </c>
      <c r="K96">
        <v>1985</v>
      </c>
      <c r="L96">
        <v>2012</v>
      </c>
      <c r="M96" t="e">
        <f>#N/A</f>
        <v>#N/A</v>
      </c>
      <c r="O96">
        <v>0</v>
      </c>
      <c r="P96">
        <v>0</v>
      </c>
      <c r="R96" t="b">
        <f>FALSE()</f>
        <v>0</v>
      </c>
      <c r="S96" t="s">
        <v>25</v>
      </c>
      <c r="T96" t="e">
        <f>#N/A</f>
        <v>#N/A</v>
      </c>
      <c r="U96" t="e">
        <f>#N/A</f>
        <v>#N/A</v>
      </c>
      <c r="V96" t="s">
        <v>15</v>
      </c>
      <c r="X96" t="e">
        <f>#N/A</f>
        <v>#N/A</v>
      </c>
      <c r="Y96" t="s">
        <v>2204</v>
      </c>
      <c r="Z96">
        <v>1</v>
      </c>
      <c r="AA96">
        <v>0</v>
      </c>
      <c r="AB96" t="s">
        <v>2204</v>
      </c>
      <c r="AC96" t="s">
        <v>2204</v>
      </c>
      <c r="AE96" t="e">
        <f>#N/A</f>
        <v>#N/A</v>
      </c>
      <c r="AF96" t="e">
        <f>#N/A</f>
        <v>#N/A</v>
      </c>
      <c r="AG96" t="e">
        <f>#N/A</f>
        <v>#N/A</v>
      </c>
      <c r="AJ96" t="e">
        <f>#N/A</f>
        <v>#N/A</v>
      </c>
      <c r="AK96" t="e">
        <f>#N/A</f>
        <v>#N/A</v>
      </c>
      <c r="AL96">
        <v>0</v>
      </c>
      <c r="AR96" t="e">
        <f>#N/A</f>
        <v>#N/A</v>
      </c>
    </row>
    <row r="97" spans="1:45" x14ac:dyDescent="0.25">
      <c r="A97" t="s">
        <v>1850</v>
      </c>
      <c r="C97">
        <v>0</v>
      </c>
      <c r="D97" t="s">
        <v>880</v>
      </c>
      <c r="E97" t="s">
        <v>873</v>
      </c>
      <c r="F97">
        <v>2016</v>
      </c>
      <c r="G97" t="s">
        <v>678</v>
      </c>
      <c r="H97" t="s">
        <v>1850</v>
      </c>
      <c r="I97">
        <v>0</v>
      </c>
      <c r="J97">
        <v>0</v>
      </c>
      <c r="K97">
        <v>1985</v>
      </c>
      <c r="L97">
        <v>2012</v>
      </c>
      <c r="M97" t="e">
        <f>#N/A</f>
        <v>#N/A</v>
      </c>
      <c r="O97">
        <v>1</v>
      </c>
      <c r="P97">
        <v>0</v>
      </c>
      <c r="R97" t="b">
        <f>FALSE()</f>
        <v>0</v>
      </c>
      <c r="S97" t="s">
        <v>25</v>
      </c>
      <c r="T97" t="e">
        <f>#N/A</f>
        <v>#N/A</v>
      </c>
      <c r="U97" t="e">
        <f>#N/A</f>
        <v>#N/A</v>
      </c>
      <c r="V97" t="s">
        <v>15</v>
      </c>
      <c r="X97" t="e">
        <f>#N/A</f>
        <v>#N/A</v>
      </c>
      <c r="Y97" t="s">
        <v>2204</v>
      </c>
      <c r="Z97">
        <v>1</v>
      </c>
      <c r="AA97">
        <v>0</v>
      </c>
      <c r="AB97" t="s">
        <v>2204</v>
      </c>
      <c r="AC97" t="s">
        <v>2204</v>
      </c>
      <c r="AE97" t="e">
        <f>#N/A</f>
        <v>#N/A</v>
      </c>
      <c r="AF97" t="e">
        <f>#N/A</f>
        <v>#N/A</v>
      </c>
      <c r="AG97" t="e">
        <f>#N/A</f>
        <v>#N/A</v>
      </c>
      <c r="AJ97" t="e">
        <f>#N/A</f>
        <v>#N/A</v>
      </c>
      <c r="AK97" t="e">
        <f>#N/A</f>
        <v>#N/A</v>
      </c>
      <c r="AL97">
        <v>0</v>
      </c>
      <c r="AR97" t="e">
        <f>#N/A</f>
        <v>#N/A</v>
      </c>
    </row>
    <row r="98" spans="1:45" x14ac:dyDescent="0.25">
      <c r="A98" t="s">
        <v>381</v>
      </c>
      <c r="B98" t="s">
        <v>381</v>
      </c>
      <c r="C98" t="s">
        <v>2324</v>
      </c>
      <c r="D98" t="s">
        <v>383</v>
      </c>
      <c r="E98" t="s">
        <v>992</v>
      </c>
      <c r="F98">
        <v>2003</v>
      </c>
      <c r="G98" t="s">
        <v>169</v>
      </c>
      <c r="H98" t="s">
        <v>381</v>
      </c>
      <c r="I98">
        <v>1</v>
      </c>
      <c r="J98">
        <v>0</v>
      </c>
      <c r="K98">
        <v>1988</v>
      </c>
      <c r="L98">
        <v>1999</v>
      </c>
      <c r="M98">
        <v>0</v>
      </c>
      <c r="N98">
        <v>0</v>
      </c>
      <c r="O98">
        <v>0</v>
      </c>
      <c r="P98">
        <v>0</v>
      </c>
      <c r="Q98" t="s">
        <v>993</v>
      </c>
      <c r="R98" t="b">
        <f>FALSE()</f>
        <v>0</v>
      </c>
      <c r="T98">
        <v>1.46484935283661</v>
      </c>
      <c r="U98">
        <v>12.9612035751343</v>
      </c>
      <c r="V98" t="s">
        <v>152</v>
      </c>
      <c r="W98" t="s">
        <v>384</v>
      </c>
      <c r="X98">
        <v>-1</v>
      </c>
      <c r="Y98">
        <v>1</v>
      </c>
      <c r="Z98">
        <v>1</v>
      </c>
      <c r="AA98">
        <v>1</v>
      </c>
      <c r="AC98">
        <v>1</v>
      </c>
      <c r="AE98" t="s">
        <v>2159</v>
      </c>
      <c r="AF98" t="s">
        <v>2160</v>
      </c>
      <c r="AG98">
        <v>1</v>
      </c>
      <c r="AH98" t="e">
        <f>#DIV/0!</f>
        <v>#DIV/0!</v>
      </c>
      <c r="AI98" t="e">
        <f>#DIV/0!</f>
        <v>#DIV/0!</v>
      </c>
      <c r="AL98">
        <v>0</v>
      </c>
      <c r="AR98" t="s">
        <v>1180</v>
      </c>
    </row>
    <row r="99" spans="1:45" x14ac:dyDescent="0.25">
      <c r="A99" t="s">
        <v>819</v>
      </c>
      <c r="B99" t="s">
        <v>819</v>
      </c>
      <c r="C99" t="s">
        <v>819</v>
      </c>
      <c r="D99" t="s">
        <v>821</v>
      </c>
      <c r="E99" t="s">
        <v>820</v>
      </c>
      <c r="F99">
        <v>2008</v>
      </c>
      <c r="G99" t="s">
        <v>720</v>
      </c>
      <c r="H99" t="s">
        <v>819</v>
      </c>
      <c r="I99">
        <v>1</v>
      </c>
      <c r="J99">
        <v>0</v>
      </c>
      <c r="K99">
        <v>1982</v>
      </c>
      <c r="L99">
        <v>2005</v>
      </c>
      <c r="M99">
        <v>0</v>
      </c>
      <c r="N99">
        <v>0</v>
      </c>
      <c r="O99">
        <v>1</v>
      </c>
      <c r="P99">
        <v>0</v>
      </c>
      <c r="Q99" t="s">
        <v>950</v>
      </c>
      <c r="R99" t="b">
        <f>FALSE()</f>
        <v>0</v>
      </c>
      <c r="S99" t="s">
        <v>154</v>
      </c>
      <c r="T99">
        <v>0.31646218895912198</v>
      </c>
      <c r="U99">
        <v>3.8834478855133101</v>
      </c>
      <c r="V99" t="s">
        <v>152</v>
      </c>
      <c r="W99" t="s">
        <v>263</v>
      </c>
      <c r="X99">
        <v>-1</v>
      </c>
      <c r="Y99">
        <v>1</v>
      </c>
      <c r="Z99">
        <v>1</v>
      </c>
      <c r="AA99">
        <v>1</v>
      </c>
      <c r="AC99">
        <v>1</v>
      </c>
      <c r="AE99" t="s">
        <v>2161</v>
      </c>
      <c r="AF99" t="s">
        <v>2160</v>
      </c>
      <c r="AG99">
        <v>1</v>
      </c>
      <c r="AH99">
        <v>-0.68796128034591697</v>
      </c>
      <c r="AI99">
        <v>1.16270894775847</v>
      </c>
      <c r="AJ99">
        <v>-0.46</v>
      </c>
      <c r="AK99">
        <v>3.34</v>
      </c>
      <c r="AL99">
        <v>1</v>
      </c>
      <c r="AM99" t="s">
        <v>915</v>
      </c>
      <c r="AN99">
        <v>5</v>
      </c>
      <c r="AO99" t="s">
        <v>1217</v>
      </c>
      <c r="AP99" t="s">
        <v>1221</v>
      </c>
      <c r="AR99" t="s">
        <v>2325</v>
      </c>
      <c r="AS99" t="s">
        <v>2326</v>
      </c>
    </row>
    <row r="100" spans="1:45" x14ac:dyDescent="0.25">
      <c r="A100" t="s">
        <v>155</v>
      </c>
      <c r="B100" t="s">
        <v>155</v>
      </c>
      <c r="C100" t="s">
        <v>155</v>
      </c>
      <c r="D100" t="s">
        <v>156</v>
      </c>
      <c r="E100" t="s">
        <v>1247</v>
      </c>
      <c r="F100">
        <v>2001</v>
      </c>
      <c r="G100" t="s">
        <v>89</v>
      </c>
      <c r="H100" t="s">
        <v>155</v>
      </c>
      <c r="I100">
        <v>1</v>
      </c>
      <c r="J100">
        <v>1</v>
      </c>
      <c r="K100">
        <v>1985</v>
      </c>
      <c r="L100">
        <v>1997</v>
      </c>
      <c r="M100">
        <v>1</v>
      </c>
      <c r="N100">
        <v>0</v>
      </c>
      <c r="O100">
        <v>1</v>
      </c>
      <c r="P100">
        <v>0</v>
      </c>
      <c r="Q100" t="s">
        <v>981</v>
      </c>
      <c r="R100" t="b">
        <f>FALSE()</f>
        <v>0</v>
      </c>
      <c r="S100" t="s">
        <v>154</v>
      </c>
      <c r="T100">
        <v>0.999927997589111</v>
      </c>
      <c r="U100">
        <v>10.863655090331999</v>
      </c>
      <c r="V100" t="s">
        <v>152</v>
      </c>
      <c r="W100" t="s">
        <v>158</v>
      </c>
      <c r="X100">
        <v>-1</v>
      </c>
      <c r="Y100">
        <v>1</v>
      </c>
      <c r="Z100">
        <v>1</v>
      </c>
      <c r="AA100">
        <v>1</v>
      </c>
      <c r="AC100">
        <v>1</v>
      </c>
      <c r="AE100" t="s">
        <v>2159</v>
      </c>
      <c r="AF100" t="s">
        <v>2160</v>
      </c>
      <c r="AG100">
        <v>1</v>
      </c>
      <c r="AH100" t="e">
        <f>#DIV/0!</f>
        <v>#DIV/0!</v>
      </c>
      <c r="AI100" t="e">
        <f>#DIV/0!</f>
        <v>#DIV/0!</v>
      </c>
      <c r="AL100">
        <v>0</v>
      </c>
      <c r="AR100" t="s">
        <v>2327</v>
      </c>
      <c r="AS100" t="s">
        <v>2328</v>
      </c>
    </row>
    <row r="101" spans="1:45" x14ac:dyDescent="0.25">
      <c r="A101" t="s">
        <v>159</v>
      </c>
      <c r="B101" t="s">
        <v>159</v>
      </c>
      <c r="C101" t="s">
        <v>159</v>
      </c>
      <c r="D101" t="s">
        <v>160</v>
      </c>
      <c r="E101" t="s">
        <v>1247</v>
      </c>
      <c r="F101">
        <v>2001</v>
      </c>
      <c r="G101" t="s">
        <v>89</v>
      </c>
      <c r="H101" t="s">
        <v>159</v>
      </c>
      <c r="I101">
        <v>1</v>
      </c>
      <c r="J101">
        <v>1</v>
      </c>
      <c r="K101">
        <v>1985</v>
      </c>
      <c r="L101">
        <v>1997</v>
      </c>
      <c r="M101">
        <v>1</v>
      </c>
      <c r="N101">
        <v>0</v>
      </c>
      <c r="O101">
        <v>1</v>
      </c>
      <c r="P101">
        <v>0</v>
      </c>
      <c r="Q101" t="s">
        <v>1104</v>
      </c>
      <c r="R101" t="b">
        <f>FALSE()</f>
        <v>0</v>
      </c>
      <c r="S101" t="s">
        <v>154</v>
      </c>
      <c r="T101">
        <v>0.64855498075485196</v>
      </c>
      <c r="U101">
        <v>7.2334108352661097</v>
      </c>
      <c r="V101" t="s">
        <v>152</v>
      </c>
      <c r="W101" t="s">
        <v>158</v>
      </c>
      <c r="X101">
        <v>1</v>
      </c>
      <c r="Y101">
        <v>1</v>
      </c>
      <c r="Z101">
        <v>1</v>
      </c>
      <c r="AA101">
        <v>1</v>
      </c>
      <c r="AC101">
        <v>1</v>
      </c>
      <c r="AE101" t="s">
        <v>2159</v>
      </c>
      <c r="AF101" t="s">
        <v>2160</v>
      </c>
      <c r="AG101">
        <v>1</v>
      </c>
      <c r="AH101" t="e">
        <f>#DIV/0!</f>
        <v>#DIV/0!</v>
      </c>
      <c r="AI101" t="e">
        <f>#DIV/0!</f>
        <v>#DIV/0!</v>
      </c>
      <c r="AL101">
        <v>0</v>
      </c>
      <c r="AR101" t="s">
        <v>2327</v>
      </c>
      <c r="AS101" t="s">
        <v>2329</v>
      </c>
    </row>
    <row r="102" spans="1:45" x14ac:dyDescent="0.25">
      <c r="A102" t="s">
        <v>166</v>
      </c>
      <c r="B102" t="s">
        <v>2330</v>
      </c>
      <c r="C102" t="s">
        <v>2330</v>
      </c>
      <c r="D102" t="s">
        <v>168</v>
      </c>
      <c r="E102" t="s">
        <v>167</v>
      </c>
      <c r="F102">
        <v>2004</v>
      </c>
      <c r="G102" t="s">
        <v>169</v>
      </c>
      <c r="H102" t="s">
        <v>166</v>
      </c>
      <c r="I102">
        <v>1</v>
      </c>
      <c r="J102">
        <v>1</v>
      </c>
      <c r="K102">
        <v>1981</v>
      </c>
      <c r="L102">
        <v>1996</v>
      </c>
      <c r="M102">
        <v>0</v>
      </c>
      <c r="N102">
        <v>0</v>
      </c>
      <c r="O102">
        <v>1</v>
      </c>
      <c r="P102">
        <v>0</v>
      </c>
      <c r="Q102" t="s">
        <v>947</v>
      </c>
      <c r="R102" t="b">
        <f>FALSE()</f>
        <v>0</v>
      </c>
      <c r="S102" t="s">
        <v>171</v>
      </c>
      <c r="T102">
        <v>1.2214725017547601</v>
      </c>
      <c r="U102">
        <v>13.490593910217299</v>
      </c>
      <c r="V102" t="s">
        <v>152</v>
      </c>
      <c r="W102" t="s">
        <v>158</v>
      </c>
      <c r="X102">
        <v>1</v>
      </c>
      <c r="Y102">
        <v>1</v>
      </c>
      <c r="Z102">
        <v>1</v>
      </c>
      <c r="AA102">
        <v>1</v>
      </c>
      <c r="AC102">
        <v>1</v>
      </c>
      <c r="AE102" t="s">
        <v>2159</v>
      </c>
      <c r="AF102" t="s">
        <v>2160</v>
      </c>
      <c r="AG102">
        <v>1</v>
      </c>
      <c r="AH102" t="e">
        <f>#DIV/0!</f>
        <v>#DIV/0!</v>
      </c>
      <c r="AI102" t="e">
        <f>#DIV/0!</f>
        <v>#DIV/0!</v>
      </c>
      <c r="AL102">
        <v>0</v>
      </c>
      <c r="AR102" t="s">
        <v>1145</v>
      </c>
    </row>
    <row r="103" spans="1:45" x14ac:dyDescent="0.25">
      <c r="A103" t="s">
        <v>252</v>
      </c>
      <c r="B103" t="s">
        <v>2331</v>
      </c>
      <c r="C103" t="s">
        <v>2332</v>
      </c>
      <c r="D103" t="s">
        <v>254</v>
      </c>
      <c r="E103" t="s">
        <v>1240</v>
      </c>
      <c r="F103">
        <v>1996</v>
      </c>
      <c r="G103" t="s">
        <v>89</v>
      </c>
      <c r="H103" t="s">
        <v>252</v>
      </c>
      <c r="I103">
        <v>1</v>
      </c>
      <c r="J103">
        <v>0</v>
      </c>
      <c r="K103">
        <v>1977</v>
      </c>
      <c r="L103">
        <v>1992</v>
      </c>
      <c r="M103">
        <v>1</v>
      </c>
      <c r="N103">
        <v>0</v>
      </c>
      <c r="O103">
        <v>0</v>
      </c>
      <c r="P103">
        <v>0</v>
      </c>
      <c r="Q103" t="s">
        <v>1075</v>
      </c>
      <c r="R103" t="b">
        <f>FALSE()</f>
        <v>0</v>
      </c>
      <c r="T103">
        <v>0.97438037395477295</v>
      </c>
      <c r="U103">
        <v>7.11828660964966</v>
      </c>
      <c r="V103" t="s">
        <v>152</v>
      </c>
      <c r="W103" t="s">
        <v>158</v>
      </c>
      <c r="X103">
        <v>1</v>
      </c>
      <c r="Y103">
        <v>1</v>
      </c>
      <c r="Z103">
        <v>1</v>
      </c>
      <c r="AA103">
        <v>1</v>
      </c>
      <c r="AC103">
        <v>1</v>
      </c>
      <c r="AE103" t="s">
        <v>2159</v>
      </c>
      <c r="AF103" t="s">
        <v>2160</v>
      </c>
      <c r="AG103">
        <v>1</v>
      </c>
      <c r="AH103" t="e">
        <f>#DIV/0!</f>
        <v>#DIV/0!</v>
      </c>
      <c r="AI103" t="e">
        <f>#DIV/0!</f>
        <v>#DIV/0!</v>
      </c>
      <c r="AL103">
        <v>0</v>
      </c>
      <c r="AR103" t="s">
        <v>1160</v>
      </c>
    </row>
    <row r="104" spans="1:45" x14ac:dyDescent="0.25">
      <c r="A104" t="s">
        <v>622</v>
      </c>
      <c r="B104" t="s">
        <v>2333</v>
      </c>
      <c r="C104" t="s">
        <v>2333</v>
      </c>
      <c r="D104" t="s">
        <v>624</v>
      </c>
      <c r="E104" t="s">
        <v>623</v>
      </c>
      <c r="F104">
        <v>1996</v>
      </c>
      <c r="G104" t="s">
        <v>89</v>
      </c>
      <c r="H104" t="s">
        <v>622</v>
      </c>
      <c r="I104">
        <v>1</v>
      </c>
      <c r="J104">
        <v>0</v>
      </c>
      <c r="K104">
        <v>1983</v>
      </c>
      <c r="L104">
        <v>1990</v>
      </c>
      <c r="M104">
        <v>1</v>
      </c>
      <c r="N104">
        <v>0</v>
      </c>
      <c r="O104">
        <v>0</v>
      </c>
      <c r="P104">
        <v>0</v>
      </c>
      <c r="Q104" t="s">
        <v>995</v>
      </c>
      <c r="R104" t="b">
        <f>FALSE()</f>
        <v>0</v>
      </c>
      <c r="T104">
        <v>0.757654368877411</v>
      </c>
      <c r="U104">
        <v>1.9082733392715501</v>
      </c>
      <c r="V104" t="s">
        <v>152</v>
      </c>
      <c r="W104" t="s">
        <v>158</v>
      </c>
      <c r="X104">
        <v>-1</v>
      </c>
      <c r="Y104">
        <v>1</v>
      </c>
      <c r="Z104">
        <v>1</v>
      </c>
      <c r="AA104">
        <v>1</v>
      </c>
      <c r="AC104">
        <v>1</v>
      </c>
      <c r="AE104" t="s">
        <v>2161</v>
      </c>
      <c r="AF104" t="s">
        <v>2160</v>
      </c>
      <c r="AG104">
        <v>1</v>
      </c>
      <c r="AH104" t="e">
        <f>#DIV/0!</f>
        <v>#DIV/0!</v>
      </c>
      <c r="AI104" t="e">
        <f>#DIV/0!</f>
        <v>#DIV/0!</v>
      </c>
      <c r="AL104">
        <v>0</v>
      </c>
      <c r="AR104" t="s">
        <v>2289</v>
      </c>
      <c r="AS104" t="s">
        <v>2334</v>
      </c>
    </row>
    <row r="105" spans="1:45" x14ac:dyDescent="0.25">
      <c r="A105" t="s">
        <v>435</v>
      </c>
      <c r="B105" t="s">
        <v>2335</v>
      </c>
      <c r="C105" t="s">
        <v>2335</v>
      </c>
      <c r="D105" t="s">
        <v>437</v>
      </c>
      <c r="E105" t="s">
        <v>1257</v>
      </c>
      <c r="F105">
        <v>1984</v>
      </c>
      <c r="G105" t="s">
        <v>14</v>
      </c>
      <c r="H105" t="s">
        <v>435</v>
      </c>
      <c r="I105">
        <v>1</v>
      </c>
      <c r="J105">
        <v>1</v>
      </c>
      <c r="K105">
        <v>1974</v>
      </c>
      <c r="L105">
        <v>1981</v>
      </c>
      <c r="M105">
        <v>0</v>
      </c>
      <c r="N105">
        <v>1</v>
      </c>
      <c r="O105">
        <v>0</v>
      </c>
      <c r="P105">
        <v>0</v>
      </c>
      <c r="Q105" t="s">
        <v>985</v>
      </c>
      <c r="R105" t="b">
        <f>FALSE()</f>
        <v>0</v>
      </c>
      <c r="T105">
        <v>2.0439529418945299</v>
      </c>
      <c r="U105">
        <v>10.9785451889038</v>
      </c>
      <c r="V105" t="s">
        <v>152</v>
      </c>
      <c r="W105" t="s">
        <v>39</v>
      </c>
      <c r="X105">
        <v>1</v>
      </c>
      <c r="Y105">
        <v>1</v>
      </c>
      <c r="Z105">
        <v>1</v>
      </c>
      <c r="AA105">
        <v>1</v>
      </c>
      <c r="AC105">
        <v>1</v>
      </c>
      <c r="AE105" t="s">
        <v>2159</v>
      </c>
      <c r="AF105" t="s">
        <v>2160</v>
      </c>
      <c r="AG105">
        <v>1</v>
      </c>
      <c r="AH105" t="e">
        <f>#DIV/0!</f>
        <v>#DIV/0!</v>
      </c>
      <c r="AI105" t="e">
        <f>#DIV/0!</f>
        <v>#DIV/0!</v>
      </c>
      <c r="AL105">
        <v>0</v>
      </c>
      <c r="AR105" t="s">
        <v>1189</v>
      </c>
    </row>
    <row r="106" spans="1:45" x14ac:dyDescent="0.25">
      <c r="A106" t="s">
        <v>149</v>
      </c>
      <c r="B106" t="s">
        <v>149</v>
      </c>
      <c r="C106" t="s">
        <v>149</v>
      </c>
      <c r="D106" t="s">
        <v>151</v>
      </c>
      <c r="E106" t="s">
        <v>1247</v>
      </c>
      <c r="F106">
        <v>2001</v>
      </c>
      <c r="G106" t="s">
        <v>89</v>
      </c>
      <c r="H106" t="s">
        <v>149</v>
      </c>
      <c r="I106">
        <v>1</v>
      </c>
      <c r="J106">
        <v>0</v>
      </c>
      <c r="K106">
        <v>1985</v>
      </c>
      <c r="L106">
        <v>1997</v>
      </c>
      <c r="M106">
        <v>1</v>
      </c>
      <c r="N106">
        <v>0</v>
      </c>
      <c r="O106">
        <v>1</v>
      </c>
      <c r="P106">
        <v>0</v>
      </c>
      <c r="Q106" t="s">
        <v>957</v>
      </c>
      <c r="R106" t="b">
        <f>FALSE()</f>
        <v>0</v>
      </c>
      <c r="S106" t="s">
        <v>154</v>
      </c>
      <c r="T106">
        <v>1.5375612974166899</v>
      </c>
      <c r="U106">
        <v>4.6750507354736301</v>
      </c>
      <c r="V106" t="s">
        <v>152</v>
      </c>
      <c r="W106" t="s">
        <v>153</v>
      </c>
      <c r="X106">
        <v>-1</v>
      </c>
      <c r="Y106">
        <v>1</v>
      </c>
      <c r="Z106">
        <v>1</v>
      </c>
      <c r="AA106">
        <v>1</v>
      </c>
      <c r="AC106">
        <v>1</v>
      </c>
      <c r="AE106" t="s">
        <v>2159</v>
      </c>
      <c r="AF106" t="s">
        <v>2160</v>
      </c>
      <c r="AG106">
        <v>1</v>
      </c>
      <c r="AH106">
        <v>1.94628012331226</v>
      </c>
      <c r="AI106">
        <v>1.4623242838516199</v>
      </c>
      <c r="AJ106">
        <v>0.79</v>
      </c>
      <c r="AK106">
        <v>3.1970000000000001</v>
      </c>
      <c r="AL106">
        <v>1</v>
      </c>
      <c r="AM106" t="s">
        <v>915</v>
      </c>
      <c r="AN106">
        <v>5</v>
      </c>
      <c r="AO106" t="s">
        <v>1133</v>
      </c>
      <c r="AP106" t="s">
        <v>1131</v>
      </c>
      <c r="AR106" t="s">
        <v>1143</v>
      </c>
    </row>
    <row r="107" spans="1:45" x14ac:dyDescent="0.25">
      <c r="A107" t="s">
        <v>591</v>
      </c>
      <c r="B107" t="s">
        <v>2336</v>
      </c>
      <c r="C107" t="s">
        <v>2336</v>
      </c>
      <c r="D107" t="s">
        <v>593</v>
      </c>
      <c r="E107" t="s">
        <v>942</v>
      </c>
      <c r="F107">
        <v>2004</v>
      </c>
      <c r="G107" t="s">
        <v>89</v>
      </c>
      <c r="H107" t="s">
        <v>591</v>
      </c>
      <c r="I107">
        <v>1</v>
      </c>
      <c r="J107">
        <v>1</v>
      </c>
      <c r="K107">
        <v>1985</v>
      </c>
      <c r="L107">
        <v>1998</v>
      </c>
      <c r="M107">
        <v>1</v>
      </c>
      <c r="N107">
        <v>0</v>
      </c>
      <c r="O107">
        <v>0</v>
      </c>
      <c r="P107">
        <v>0</v>
      </c>
      <c r="Q107" t="s">
        <v>943</v>
      </c>
      <c r="R107" t="b">
        <f>FALSE()</f>
        <v>0</v>
      </c>
      <c r="T107">
        <v>0.97206050157546997</v>
      </c>
      <c r="U107">
        <v>5.6136980056762704</v>
      </c>
      <c r="V107" t="s">
        <v>152</v>
      </c>
      <c r="W107" t="s">
        <v>153</v>
      </c>
      <c r="X107">
        <v>1</v>
      </c>
      <c r="Y107">
        <v>1</v>
      </c>
      <c r="Z107">
        <v>1</v>
      </c>
      <c r="AA107">
        <v>1</v>
      </c>
      <c r="AC107">
        <v>1</v>
      </c>
      <c r="AE107" t="s">
        <v>2161</v>
      </c>
      <c r="AF107" t="s">
        <v>2160</v>
      </c>
      <c r="AG107">
        <v>1</v>
      </c>
      <c r="AH107" t="e">
        <f>#DIV/0!</f>
        <v>#DIV/0!</v>
      </c>
      <c r="AI107" t="e">
        <f>#DIV/0!</f>
        <v>#DIV/0!</v>
      </c>
      <c r="AL107">
        <v>0</v>
      </c>
      <c r="AR107" t="s">
        <v>2337</v>
      </c>
      <c r="AS107" t="s">
        <v>2338</v>
      </c>
    </row>
    <row r="108" spans="1:45" x14ac:dyDescent="0.25">
      <c r="A108" t="s">
        <v>399</v>
      </c>
      <c r="B108" t="s">
        <v>2339</v>
      </c>
      <c r="C108" t="s">
        <v>2339</v>
      </c>
      <c r="D108" t="s">
        <v>401</v>
      </c>
      <c r="E108" t="s">
        <v>1232</v>
      </c>
      <c r="F108">
        <v>2001</v>
      </c>
      <c r="G108" t="s">
        <v>14</v>
      </c>
      <c r="H108" t="s">
        <v>399</v>
      </c>
      <c r="I108">
        <v>1</v>
      </c>
      <c r="J108">
        <v>0</v>
      </c>
      <c r="K108">
        <v>1982</v>
      </c>
      <c r="L108">
        <v>1998</v>
      </c>
      <c r="M108">
        <v>0</v>
      </c>
      <c r="N108">
        <v>1</v>
      </c>
      <c r="O108">
        <v>0</v>
      </c>
      <c r="P108">
        <v>0</v>
      </c>
      <c r="Q108" t="s">
        <v>1082</v>
      </c>
      <c r="R108" t="b">
        <f>FALSE()</f>
        <v>0</v>
      </c>
      <c r="T108">
        <v>0.32514494657516502</v>
      </c>
      <c r="U108">
        <v>2.0186142921447798</v>
      </c>
      <c r="V108" t="s">
        <v>152</v>
      </c>
      <c r="W108" t="s">
        <v>147</v>
      </c>
      <c r="X108">
        <v>-1</v>
      </c>
      <c r="Y108">
        <v>1</v>
      </c>
      <c r="Z108">
        <v>1</v>
      </c>
      <c r="AA108">
        <v>1</v>
      </c>
      <c r="AC108">
        <v>1</v>
      </c>
      <c r="AE108" t="s">
        <v>2159</v>
      </c>
      <c r="AF108" t="s">
        <v>2160</v>
      </c>
      <c r="AG108">
        <v>1</v>
      </c>
      <c r="AH108" t="e">
        <f>#DIV/0!</f>
        <v>#DIV/0!</v>
      </c>
      <c r="AI108" t="e">
        <f>#DIV/0!</f>
        <v>#DIV/0!</v>
      </c>
      <c r="AL108">
        <v>0</v>
      </c>
      <c r="AR108" t="s">
        <v>1183</v>
      </c>
    </row>
    <row r="109" spans="1:45" x14ac:dyDescent="0.25">
      <c r="A109" t="s">
        <v>475</v>
      </c>
      <c r="C109">
        <v>0</v>
      </c>
      <c r="D109" t="s">
        <v>476</v>
      </c>
      <c r="E109" t="s">
        <v>465</v>
      </c>
      <c r="F109">
        <v>1998</v>
      </c>
      <c r="G109" t="s">
        <v>116</v>
      </c>
      <c r="H109" t="s">
        <v>475</v>
      </c>
      <c r="I109">
        <v>0</v>
      </c>
      <c r="J109">
        <v>1</v>
      </c>
      <c r="K109">
        <v>1975</v>
      </c>
      <c r="L109">
        <v>1993</v>
      </c>
      <c r="M109">
        <v>0</v>
      </c>
      <c r="N109">
        <v>1</v>
      </c>
      <c r="O109">
        <v>0</v>
      </c>
      <c r="P109">
        <v>0</v>
      </c>
      <c r="Q109" t="s">
        <v>927</v>
      </c>
      <c r="R109" t="b">
        <f>FALSE()</f>
        <v>0</v>
      </c>
      <c r="S109" t="s">
        <v>2340</v>
      </c>
      <c r="T109" t="e">
        <f>#N/A</f>
        <v>#N/A</v>
      </c>
      <c r="U109" t="e">
        <f>#N/A</f>
        <v>#N/A</v>
      </c>
      <c r="V109" t="s">
        <v>152</v>
      </c>
      <c r="W109" t="s">
        <v>147</v>
      </c>
      <c r="X109">
        <v>1</v>
      </c>
      <c r="Y109">
        <v>1</v>
      </c>
      <c r="Z109">
        <v>1</v>
      </c>
      <c r="AA109">
        <v>1</v>
      </c>
      <c r="AC109" t="s">
        <v>2204</v>
      </c>
      <c r="AE109" t="s">
        <v>2159</v>
      </c>
      <c r="AF109" t="s">
        <v>2160</v>
      </c>
      <c r="AG109">
        <v>1</v>
      </c>
      <c r="AH109" t="e">
        <f>#N/A</f>
        <v>#N/A</v>
      </c>
      <c r="AI109" t="e">
        <f>#N/A</f>
        <v>#N/A</v>
      </c>
      <c r="AL109">
        <v>0</v>
      </c>
      <c r="AR109" t="s">
        <v>1190</v>
      </c>
    </row>
    <row r="110" spans="1:45" x14ac:dyDescent="0.25">
      <c r="A110" t="s">
        <v>373</v>
      </c>
      <c r="B110" t="s">
        <v>373</v>
      </c>
      <c r="C110" t="s">
        <v>2341</v>
      </c>
      <c r="D110" t="s">
        <v>375</v>
      </c>
      <c r="E110" t="s">
        <v>998</v>
      </c>
      <c r="F110">
        <v>2002</v>
      </c>
      <c r="G110" t="s">
        <v>89</v>
      </c>
      <c r="H110" t="s">
        <v>373</v>
      </c>
      <c r="I110">
        <v>1</v>
      </c>
      <c r="J110">
        <v>1</v>
      </c>
      <c r="K110">
        <v>1976</v>
      </c>
      <c r="L110">
        <v>2000</v>
      </c>
      <c r="M110">
        <v>1</v>
      </c>
      <c r="N110">
        <v>0</v>
      </c>
      <c r="O110">
        <v>0</v>
      </c>
      <c r="P110">
        <v>0</v>
      </c>
      <c r="Q110" t="s">
        <v>999</v>
      </c>
      <c r="R110" t="b">
        <f>FALSE()</f>
        <v>0</v>
      </c>
      <c r="T110">
        <v>0.55873173475265503</v>
      </c>
      <c r="U110">
        <v>2.5430967807769802</v>
      </c>
      <c r="V110" t="s">
        <v>152</v>
      </c>
      <c r="W110" t="s">
        <v>96</v>
      </c>
      <c r="X110">
        <v>-1</v>
      </c>
      <c r="Y110">
        <v>1</v>
      </c>
      <c r="Z110">
        <v>1</v>
      </c>
      <c r="AA110">
        <v>1</v>
      </c>
      <c r="AC110">
        <v>1</v>
      </c>
      <c r="AE110" t="s">
        <v>2159</v>
      </c>
      <c r="AF110" t="s">
        <v>2160</v>
      </c>
      <c r="AG110">
        <v>1</v>
      </c>
      <c r="AH110">
        <v>-0.70725536044639903</v>
      </c>
      <c r="AI110">
        <v>0.88301971554756198</v>
      </c>
      <c r="AJ110">
        <v>-0.79</v>
      </c>
      <c r="AK110">
        <v>2.88</v>
      </c>
      <c r="AL110">
        <v>1</v>
      </c>
      <c r="AM110" t="s">
        <v>1126</v>
      </c>
      <c r="AN110">
        <v>5</v>
      </c>
      <c r="AO110" t="s">
        <v>1133</v>
      </c>
      <c r="AP110" t="s">
        <v>1131</v>
      </c>
      <c r="AR110" t="s">
        <v>1179</v>
      </c>
    </row>
    <row r="111" spans="1:45" x14ac:dyDescent="0.25">
      <c r="A111" t="s">
        <v>2342</v>
      </c>
      <c r="C111">
        <v>0</v>
      </c>
      <c r="D111" t="s">
        <v>403</v>
      </c>
      <c r="E111" t="s">
        <v>1232</v>
      </c>
      <c r="F111">
        <v>2001</v>
      </c>
      <c r="G111" t="s">
        <v>14</v>
      </c>
      <c r="H111" t="s">
        <v>2342</v>
      </c>
      <c r="I111">
        <v>0</v>
      </c>
      <c r="J111">
        <v>0</v>
      </c>
      <c r="K111">
        <v>1982</v>
      </c>
      <c r="L111">
        <v>1998</v>
      </c>
      <c r="M111" t="e">
        <f>#N/A</f>
        <v>#N/A</v>
      </c>
      <c r="O111">
        <v>0</v>
      </c>
      <c r="P111">
        <v>0</v>
      </c>
      <c r="R111" t="b">
        <f>FALSE()</f>
        <v>0</v>
      </c>
      <c r="S111" t="s">
        <v>2343</v>
      </c>
      <c r="T111" t="e">
        <f>#N/A</f>
        <v>#N/A</v>
      </c>
      <c r="U111" t="e">
        <f>#N/A</f>
        <v>#N/A</v>
      </c>
      <c r="V111" t="s">
        <v>152</v>
      </c>
      <c r="X111" t="e">
        <f>#N/A</f>
        <v>#N/A</v>
      </c>
      <c r="Y111" t="s">
        <v>2204</v>
      </c>
      <c r="Z111">
        <v>1</v>
      </c>
      <c r="AA111">
        <v>0</v>
      </c>
      <c r="AB111" t="s">
        <v>2204</v>
      </c>
      <c r="AC111" t="s">
        <v>2204</v>
      </c>
      <c r="AE111" t="e">
        <f>#N/A</f>
        <v>#N/A</v>
      </c>
      <c r="AF111" t="e">
        <f>#N/A</f>
        <v>#N/A</v>
      </c>
      <c r="AG111" t="e">
        <f>#N/A</f>
        <v>#N/A</v>
      </c>
      <c r="AJ111" t="e">
        <f>#N/A</f>
        <v>#N/A</v>
      </c>
      <c r="AK111" t="e">
        <f>#N/A</f>
        <v>#N/A</v>
      </c>
      <c r="AL111">
        <v>0</v>
      </c>
      <c r="AR111" t="e">
        <f>#N/A</f>
        <v>#N/A</v>
      </c>
    </row>
    <row r="112" spans="1:45" x14ac:dyDescent="0.25">
      <c r="A112" t="s">
        <v>2344</v>
      </c>
      <c r="B112" t="s">
        <v>2344</v>
      </c>
      <c r="C112" t="s">
        <v>2344</v>
      </c>
      <c r="D112" t="s">
        <v>1898</v>
      </c>
      <c r="E112" t="s">
        <v>2345</v>
      </c>
      <c r="F112">
        <v>1995</v>
      </c>
      <c r="G112" t="s">
        <v>89</v>
      </c>
      <c r="H112" t="s">
        <v>2344</v>
      </c>
      <c r="I112">
        <v>1</v>
      </c>
      <c r="J112">
        <v>1</v>
      </c>
      <c r="K112">
        <v>1975</v>
      </c>
      <c r="L112">
        <v>1984</v>
      </c>
      <c r="M112">
        <v>1</v>
      </c>
      <c r="N112">
        <v>0</v>
      </c>
      <c r="O112">
        <v>1</v>
      </c>
      <c r="P112">
        <v>0</v>
      </c>
      <c r="Q112" t="s">
        <v>2346</v>
      </c>
      <c r="R112" t="b">
        <f>FALSE()</f>
        <v>0</v>
      </c>
      <c r="S112" t="s">
        <v>688</v>
      </c>
      <c r="T112">
        <v>0.68681943416595503</v>
      </c>
      <c r="U112">
        <v>2.8075616359710698</v>
      </c>
      <c r="V112" t="s">
        <v>311</v>
      </c>
      <c r="W112" t="s">
        <v>218</v>
      </c>
      <c r="X112">
        <v>-1</v>
      </c>
      <c r="Y112">
        <v>1</v>
      </c>
      <c r="Z112">
        <v>1</v>
      </c>
      <c r="AA112">
        <v>1</v>
      </c>
      <c r="AC112">
        <v>1</v>
      </c>
      <c r="AE112" t="s">
        <v>2161</v>
      </c>
      <c r="AF112" t="s">
        <v>2160</v>
      </c>
      <c r="AG112">
        <v>1</v>
      </c>
      <c r="AH112" t="e">
        <f>#DIV/0!</f>
        <v>#DIV/0!</v>
      </c>
      <c r="AI112" t="e">
        <f>#DIV/0!</f>
        <v>#DIV/0!</v>
      </c>
      <c r="AL112">
        <v>0</v>
      </c>
      <c r="AR112" t="s">
        <v>2347</v>
      </c>
      <c r="AS112" t="s">
        <v>2348</v>
      </c>
    </row>
    <row r="113" spans="1:45" x14ac:dyDescent="0.25">
      <c r="A113" t="s">
        <v>815</v>
      </c>
      <c r="B113" t="s">
        <v>815</v>
      </c>
      <c r="C113" t="s">
        <v>815</v>
      </c>
      <c r="D113" t="s">
        <v>816</v>
      </c>
      <c r="E113" t="s">
        <v>812</v>
      </c>
      <c r="F113">
        <v>1991</v>
      </c>
      <c r="G113" t="s">
        <v>89</v>
      </c>
      <c r="H113" t="s">
        <v>815</v>
      </c>
      <c r="I113">
        <v>1</v>
      </c>
      <c r="J113">
        <v>1</v>
      </c>
      <c r="K113">
        <v>1975</v>
      </c>
      <c r="L113">
        <v>1984</v>
      </c>
      <c r="M113">
        <v>1</v>
      </c>
      <c r="N113">
        <v>0</v>
      </c>
      <c r="O113">
        <v>1</v>
      </c>
      <c r="P113">
        <v>0</v>
      </c>
      <c r="Q113" t="s">
        <v>1014</v>
      </c>
      <c r="R113" t="b">
        <f>FALSE()</f>
        <v>0</v>
      </c>
      <c r="S113" t="s">
        <v>2349</v>
      </c>
      <c r="T113">
        <v>0.519653260707855</v>
      </c>
      <c r="U113">
        <v>1.60932528972626</v>
      </c>
      <c r="V113" t="s">
        <v>311</v>
      </c>
      <c r="W113" t="s">
        <v>218</v>
      </c>
      <c r="X113">
        <v>-1</v>
      </c>
      <c r="Y113">
        <v>1</v>
      </c>
      <c r="Z113">
        <v>1</v>
      </c>
      <c r="AA113">
        <v>1</v>
      </c>
      <c r="AC113">
        <v>1</v>
      </c>
      <c r="AE113" t="s">
        <v>2161</v>
      </c>
      <c r="AF113" t="s">
        <v>2160</v>
      </c>
      <c r="AG113">
        <v>1</v>
      </c>
      <c r="AH113" t="e">
        <f>#DIV/0!</f>
        <v>#DIV/0!</v>
      </c>
      <c r="AI113" t="e">
        <f>#DIV/0!</f>
        <v>#DIV/0!</v>
      </c>
      <c r="AL113">
        <v>0</v>
      </c>
      <c r="AR113" t="s">
        <v>2350</v>
      </c>
      <c r="AS113" t="s">
        <v>2351</v>
      </c>
    </row>
    <row r="114" spans="1:45" x14ac:dyDescent="0.25">
      <c r="A114" t="s">
        <v>852</v>
      </c>
      <c r="B114" t="s">
        <v>852</v>
      </c>
      <c r="C114" t="s">
        <v>852</v>
      </c>
      <c r="D114" t="s">
        <v>854</v>
      </c>
      <c r="E114" t="s">
        <v>961</v>
      </c>
      <c r="F114">
        <v>1999</v>
      </c>
      <c r="G114" t="s">
        <v>57</v>
      </c>
      <c r="H114" t="s">
        <v>852</v>
      </c>
      <c r="I114">
        <v>1</v>
      </c>
      <c r="J114">
        <v>1</v>
      </c>
      <c r="K114">
        <v>1975</v>
      </c>
      <c r="L114">
        <v>1989</v>
      </c>
      <c r="M114">
        <v>1</v>
      </c>
      <c r="N114">
        <v>0</v>
      </c>
      <c r="O114">
        <v>1</v>
      </c>
      <c r="P114">
        <v>0</v>
      </c>
      <c r="Q114" t="s">
        <v>962</v>
      </c>
      <c r="R114" t="b">
        <f>FALSE()</f>
        <v>0</v>
      </c>
      <c r="S114" t="s">
        <v>154</v>
      </c>
      <c r="T114">
        <v>0.194196507334709</v>
      </c>
      <c r="U114">
        <v>3.5597162246704102</v>
      </c>
      <c r="V114" t="s">
        <v>311</v>
      </c>
      <c r="W114" t="s">
        <v>218</v>
      </c>
      <c r="X114">
        <v>-1</v>
      </c>
      <c r="Y114">
        <v>1</v>
      </c>
      <c r="Z114">
        <v>1</v>
      </c>
      <c r="AA114">
        <v>1</v>
      </c>
      <c r="AC114">
        <v>1</v>
      </c>
      <c r="AE114" t="s">
        <v>2161</v>
      </c>
      <c r="AF114" t="s">
        <v>2160</v>
      </c>
      <c r="AG114">
        <v>1</v>
      </c>
      <c r="AH114">
        <v>-0.66964312874037701</v>
      </c>
      <c r="AI114">
        <v>1.62544119847964</v>
      </c>
      <c r="AJ114">
        <v>-0.28999999999999998</v>
      </c>
      <c r="AK114">
        <v>2.19</v>
      </c>
      <c r="AL114">
        <v>1</v>
      </c>
      <c r="AM114" t="s">
        <v>1126</v>
      </c>
      <c r="AN114" t="s">
        <v>1164</v>
      </c>
      <c r="AO114" t="s">
        <v>1133</v>
      </c>
      <c r="AP114" t="s">
        <v>1221</v>
      </c>
      <c r="AR114" t="s">
        <v>2352</v>
      </c>
      <c r="AS114" t="s">
        <v>2353</v>
      </c>
    </row>
    <row r="115" spans="1:45" x14ac:dyDescent="0.25">
      <c r="A115" t="s">
        <v>872</v>
      </c>
      <c r="B115" t="s">
        <v>872</v>
      </c>
      <c r="C115" t="s">
        <v>872</v>
      </c>
      <c r="D115" t="s">
        <v>874</v>
      </c>
      <c r="E115" t="s">
        <v>873</v>
      </c>
      <c r="F115">
        <v>2016</v>
      </c>
      <c r="G115" t="s">
        <v>678</v>
      </c>
      <c r="H115" t="s">
        <v>872</v>
      </c>
      <c r="I115">
        <v>1</v>
      </c>
      <c r="J115">
        <v>0</v>
      </c>
      <c r="K115">
        <v>1985</v>
      </c>
      <c r="L115">
        <v>2012</v>
      </c>
      <c r="M115">
        <v>0</v>
      </c>
      <c r="N115">
        <v>0</v>
      </c>
      <c r="O115">
        <v>1</v>
      </c>
      <c r="P115">
        <v>0</v>
      </c>
      <c r="Q115" t="s">
        <v>958</v>
      </c>
      <c r="R115" t="b">
        <f>FALSE()</f>
        <v>0</v>
      </c>
      <c r="S115" t="s">
        <v>154</v>
      </c>
      <c r="T115">
        <v>0.33919078111648598</v>
      </c>
      <c r="U115">
        <v>3.6232795715332</v>
      </c>
      <c r="V115" t="s">
        <v>311</v>
      </c>
      <c r="W115" t="s">
        <v>218</v>
      </c>
      <c r="X115">
        <v>-1</v>
      </c>
      <c r="Y115">
        <v>1</v>
      </c>
      <c r="Z115">
        <v>1</v>
      </c>
      <c r="AA115">
        <v>1</v>
      </c>
      <c r="AC115">
        <v>1</v>
      </c>
      <c r="AE115" t="s">
        <v>2161</v>
      </c>
      <c r="AF115" t="s">
        <v>2160</v>
      </c>
      <c r="AG115">
        <v>1</v>
      </c>
      <c r="AH115" t="e">
        <f>#DIV/0!</f>
        <v>#DIV/0!</v>
      </c>
      <c r="AI115" t="e">
        <f>#DIV/0!</f>
        <v>#DIV/0!</v>
      </c>
      <c r="AL115">
        <v>0</v>
      </c>
      <c r="AR115" t="s">
        <v>2354</v>
      </c>
      <c r="AS115" t="s">
        <v>2355</v>
      </c>
    </row>
    <row r="116" spans="1:45" x14ac:dyDescent="0.25">
      <c r="A116" t="s">
        <v>308</v>
      </c>
      <c r="B116" t="s">
        <v>308</v>
      </c>
      <c r="C116" t="s">
        <v>308</v>
      </c>
      <c r="D116" t="s">
        <v>310</v>
      </c>
      <c r="E116" t="s">
        <v>1097</v>
      </c>
      <c r="F116">
        <v>1993</v>
      </c>
      <c r="G116" t="s">
        <v>57</v>
      </c>
      <c r="H116" t="s">
        <v>308</v>
      </c>
      <c r="I116">
        <v>1</v>
      </c>
      <c r="J116">
        <v>1</v>
      </c>
      <c r="K116">
        <v>1965</v>
      </c>
      <c r="L116">
        <v>1988</v>
      </c>
      <c r="M116">
        <v>1</v>
      </c>
      <c r="N116">
        <v>0</v>
      </c>
      <c r="O116">
        <v>1</v>
      </c>
      <c r="P116">
        <v>0</v>
      </c>
      <c r="Q116" t="s">
        <v>1098</v>
      </c>
      <c r="R116" t="b">
        <f>FALSE()</f>
        <v>0</v>
      </c>
      <c r="S116" t="s">
        <v>154</v>
      </c>
      <c r="T116">
        <v>0.40326872467994701</v>
      </c>
      <c r="U116">
        <v>2.1073300838470499</v>
      </c>
      <c r="V116" t="s">
        <v>311</v>
      </c>
      <c r="W116" t="s">
        <v>20</v>
      </c>
      <c r="X116">
        <v>1</v>
      </c>
      <c r="Y116">
        <v>1</v>
      </c>
      <c r="Z116">
        <v>1</v>
      </c>
      <c r="AA116">
        <v>1</v>
      </c>
      <c r="AC116">
        <v>1</v>
      </c>
      <c r="AE116" t="s">
        <v>2159</v>
      </c>
      <c r="AF116" t="s">
        <v>2160</v>
      </c>
      <c r="AG116">
        <v>1</v>
      </c>
      <c r="AH116">
        <v>0.387758389115334</v>
      </c>
      <c r="AI116">
        <v>0.86721402627450395</v>
      </c>
      <c r="AJ116">
        <v>1.04</v>
      </c>
      <c r="AK116">
        <v>2.4300000000000002</v>
      </c>
      <c r="AL116">
        <v>1</v>
      </c>
      <c r="AM116" t="s">
        <v>1126</v>
      </c>
      <c r="AN116" t="s">
        <v>1164</v>
      </c>
      <c r="AO116" t="s">
        <v>1165</v>
      </c>
      <c r="AP116" t="s">
        <v>1166</v>
      </c>
      <c r="AR116" t="s">
        <v>1167</v>
      </c>
    </row>
    <row r="117" spans="1:45" x14ac:dyDescent="0.25">
      <c r="A117" t="s">
        <v>356</v>
      </c>
      <c r="B117" t="s">
        <v>356</v>
      </c>
      <c r="C117" t="s">
        <v>356</v>
      </c>
      <c r="D117" t="s">
        <v>358</v>
      </c>
      <c r="E117" t="s">
        <v>990</v>
      </c>
      <c r="F117">
        <v>1995</v>
      </c>
      <c r="G117" t="s">
        <v>89</v>
      </c>
      <c r="H117" t="s">
        <v>356</v>
      </c>
      <c r="I117">
        <v>1</v>
      </c>
      <c r="J117">
        <v>1</v>
      </c>
      <c r="K117">
        <v>1962</v>
      </c>
      <c r="L117">
        <v>1990</v>
      </c>
      <c r="M117">
        <v>1</v>
      </c>
      <c r="N117">
        <v>0</v>
      </c>
      <c r="O117">
        <v>1</v>
      </c>
      <c r="P117">
        <v>0</v>
      </c>
      <c r="Q117" t="s">
        <v>991</v>
      </c>
      <c r="R117" t="b">
        <f>FALSE()</f>
        <v>0</v>
      </c>
      <c r="S117" t="s">
        <v>154</v>
      </c>
      <c r="T117">
        <v>0.45340672135353099</v>
      </c>
      <c r="U117">
        <v>2.9262969493865998</v>
      </c>
      <c r="V117" t="s">
        <v>311</v>
      </c>
      <c r="W117" t="s">
        <v>20</v>
      </c>
      <c r="X117">
        <v>-1</v>
      </c>
      <c r="Y117">
        <v>1</v>
      </c>
      <c r="Z117">
        <v>1</v>
      </c>
      <c r="AA117">
        <v>1</v>
      </c>
      <c r="AC117">
        <v>1</v>
      </c>
      <c r="AE117" t="s">
        <v>2159</v>
      </c>
      <c r="AF117" t="s">
        <v>2160</v>
      </c>
      <c r="AG117">
        <v>1</v>
      </c>
      <c r="AH117">
        <v>0.70844800211489201</v>
      </c>
      <c r="AI117">
        <v>0.79953468562475305</v>
      </c>
      <c r="AJ117">
        <v>0.64</v>
      </c>
      <c r="AK117">
        <v>3.66</v>
      </c>
      <c r="AL117">
        <v>1</v>
      </c>
      <c r="AM117" t="s">
        <v>1126</v>
      </c>
      <c r="AN117" t="s">
        <v>1164</v>
      </c>
      <c r="AO117" t="s">
        <v>1173</v>
      </c>
      <c r="AP117" t="s">
        <v>139</v>
      </c>
      <c r="AR117" t="s">
        <v>1174</v>
      </c>
    </row>
    <row r="118" spans="1:45" s="17" customFormat="1" x14ac:dyDescent="0.25">
      <c r="A118" s="17" t="s">
        <v>370</v>
      </c>
      <c r="B118" s="17" t="s">
        <v>370</v>
      </c>
      <c r="C118" s="17" t="s">
        <v>370</v>
      </c>
      <c r="D118" s="17" t="s">
        <v>372</v>
      </c>
      <c r="E118" s="17" t="s">
        <v>959</v>
      </c>
      <c r="F118" s="17">
        <v>2001</v>
      </c>
      <c r="G118" s="17" t="s">
        <v>89</v>
      </c>
      <c r="H118" s="17" t="s">
        <v>370</v>
      </c>
      <c r="I118" s="17">
        <v>1</v>
      </c>
      <c r="J118" s="17">
        <v>1</v>
      </c>
      <c r="K118" s="17">
        <v>1970</v>
      </c>
      <c r="L118" s="17">
        <v>1997</v>
      </c>
      <c r="M118" s="17">
        <v>1</v>
      </c>
      <c r="N118" s="17">
        <v>0</v>
      </c>
      <c r="O118" s="17">
        <v>1</v>
      </c>
      <c r="P118" s="17">
        <v>0</v>
      </c>
      <c r="Q118" s="17" t="s">
        <v>960</v>
      </c>
      <c r="R118" s="17" t="b">
        <f>FALSE()</f>
        <v>0</v>
      </c>
      <c r="S118" s="17" t="s">
        <v>2356</v>
      </c>
      <c r="T118" s="17">
        <v>0.57475072145462003</v>
      </c>
      <c r="U118" s="17">
        <v>1.8099867105484</v>
      </c>
      <c r="V118" s="17" t="s">
        <v>311</v>
      </c>
      <c r="W118" s="17" t="s">
        <v>20</v>
      </c>
      <c r="X118" s="17">
        <v>-1</v>
      </c>
      <c r="Y118" s="17">
        <v>1</v>
      </c>
      <c r="Z118" s="17">
        <v>1</v>
      </c>
      <c r="AA118" s="17">
        <v>1</v>
      </c>
      <c r="AC118" s="17">
        <v>1</v>
      </c>
      <c r="AE118" s="17" t="s">
        <v>2159</v>
      </c>
      <c r="AF118" s="17" t="s">
        <v>2160</v>
      </c>
      <c r="AG118" s="17">
        <v>1</v>
      </c>
      <c r="AH118" s="17">
        <v>0.43541721322319699</v>
      </c>
      <c r="AI118" s="17">
        <v>0.16394807160764499</v>
      </c>
      <c r="AJ118" s="17">
        <v>1.32</v>
      </c>
      <c r="AK118" s="17">
        <v>11.04</v>
      </c>
      <c r="AL118" s="17">
        <v>1</v>
      </c>
      <c r="AM118" s="17" t="s">
        <v>1126</v>
      </c>
      <c r="AN118" s="17" t="s">
        <v>1164</v>
      </c>
      <c r="AO118" s="17" t="s">
        <v>1137</v>
      </c>
      <c r="AP118" s="17" t="s">
        <v>1177</v>
      </c>
      <c r="AR118" s="17" t="s">
        <v>1178</v>
      </c>
    </row>
    <row r="119" spans="1:45" x14ac:dyDescent="0.25">
      <c r="A119" t="s">
        <v>520</v>
      </c>
      <c r="B119" t="s">
        <v>520</v>
      </c>
      <c r="C119" t="s">
        <v>520</v>
      </c>
      <c r="D119" t="s">
        <v>522</v>
      </c>
      <c r="E119" t="s">
        <v>974</v>
      </c>
      <c r="F119">
        <v>2013</v>
      </c>
      <c r="G119" t="s">
        <v>57</v>
      </c>
      <c r="H119" t="s">
        <v>520</v>
      </c>
      <c r="I119">
        <v>1</v>
      </c>
      <c r="J119">
        <v>1</v>
      </c>
      <c r="K119">
        <v>1927</v>
      </c>
      <c r="L119">
        <v>2011</v>
      </c>
      <c r="M119">
        <v>1</v>
      </c>
      <c r="N119">
        <v>0</v>
      </c>
      <c r="O119">
        <v>1</v>
      </c>
      <c r="P119">
        <v>0</v>
      </c>
      <c r="Q119" t="s">
        <v>975</v>
      </c>
      <c r="R119" t="b">
        <f>FALSE()</f>
        <v>0</v>
      </c>
      <c r="S119" t="s">
        <v>154</v>
      </c>
      <c r="T119">
        <v>0.187724068760872</v>
      </c>
      <c r="U119">
        <v>1.71255767345428</v>
      </c>
      <c r="V119" t="s">
        <v>311</v>
      </c>
      <c r="W119" t="s">
        <v>523</v>
      </c>
      <c r="X119">
        <v>1</v>
      </c>
      <c r="Y119">
        <v>1</v>
      </c>
      <c r="Z119">
        <v>1</v>
      </c>
      <c r="AA119">
        <v>1</v>
      </c>
      <c r="AC119">
        <v>1</v>
      </c>
      <c r="AE119" t="s">
        <v>2159</v>
      </c>
      <c r="AF119" t="s">
        <v>2160</v>
      </c>
      <c r="AG119">
        <v>1</v>
      </c>
      <c r="AH119">
        <v>0.368086409335043</v>
      </c>
      <c r="AI119">
        <v>0.16610646687238501</v>
      </c>
      <c r="AJ119">
        <v>0.51</v>
      </c>
      <c r="AK119">
        <v>10.31</v>
      </c>
      <c r="AL119">
        <v>1</v>
      </c>
      <c r="AM119" t="s">
        <v>1126</v>
      </c>
      <c r="AN119" t="s">
        <v>1164</v>
      </c>
      <c r="AO119" t="s">
        <v>1133</v>
      </c>
      <c r="AP119" t="s">
        <v>1131</v>
      </c>
      <c r="AQ119">
        <v>1</v>
      </c>
      <c r="AR119" t="s">
        <v>1201</v>
      </c>
    </row>
    <row r="120" spans="1:45" x14ac:dyDescent="0.25">
      <c r="A120" t="s">
        <v>588</v>
      </c>
      <c r="B120" t="s">
        <v>588</v>
      </c>
      <c r="C120" t="s">
        <v>588</v>
      </c>
      <c r="D120" t="s">
        <v>589</v>
      </c>
      <c r="E120" t="s">
        <v>1086</v>
      </c>
      <c r="F120">
        <v>1995</v>
      </c>
      <c r="G120" t="s">
        <v>57</v>
      </c>
      <c r="H120" t="s">
        <v>588</v>
      </c>
      <c r="I120">
        <v>1</v>
      </c>
      <c r="J120">
        <v>1</v>
      </c>
      <c r="K120">
        <v>1980</v>
      </c>
      <c r="L120">
        <v>1990</v>
      </c>
      <c r="M120">
        <v>1</v>
      </c>
      <c r="N120">
        <v>0</v>
      </c>
      <c r="O120">
        <v>1</v>
      </c>
      <c r="P120">
        <v>0</v>
      </c>
      <c r="Q120" t="s">
        <v>1087</v>
      </c>
      <c r="R120" t="b">
        <f>FALSE()</f>
        <v>0</v>
      </c>
      <c r="S120" t="s">
        <v>154</v>
      </c>
      <c r="T120">
        <v>0.36035478115081798</v>
      </c>
      <c r="U120">
        <v>4.0821638107299796</v>
      </c>
      <c r="V120" t="s">
        <v>311</v>
      </c>
      <c r="W120" t="s">
        <v>523</v>
      </c>
      <c r="X120">
        <v>1</v>
      </c>
      <c r="Y120">
        <v>1</v>
      </c>
      <c r="Z120">
        <v>1</v>
      </c>
      <c r="AA120">
        <v>1</v>
      </c>
      <c r="AC120">
        <v>1</v>
      </c>
      <c r="AE120" t="s">
        <v>2161</v>
      </c>
      <c r="AF120" t="s">
        <v>2160</v>
      </c>
      <c r="AG120">
        <v>1</v>
      </c>
      <c r="AH120">
        <v>2.1197340067695198</v>
      </c>
      <c r="AI120">
        <v>2.6821050004796199</v>
      </c>
      <c r="AJ120">
        <v>0.17</v>
      </c>
      <c r="AK120">
        <v>1.522</v>
      </c>
      <c r="AL120">
        <v>1</v>
      </c>
      <c r="AM120" t="s">
        <v>1126</v>
      </c>
      <c r="AN120" t="s">
        <v>1213</v>
      </c>
      <c r="AO120" t="s">
        <v>1214</v>
      </c>
      <c r="AP120" t="s">
        <v>1215</v>
      </c>
      <c r="AR120" t="s">
        <v>2357</v>
      </c>
      <c r="AS120" t="s">
        <v>2358</v>
      </c>
    </row>
    <row r="121" spans="1:45" x14ac:dyDescent="0.25">
      <c r="A121" t="s">
        <v>684</v>
      </c>
      <c r="B121" t="s">
        <v>684</v>
      </c>
      <c r="C121" t="s">
        <v>684</v>
      </c>
      <c r="D121" t="s">
        <v>686</v>
      </c>
      <c r="E121" t="s">
        <v>976</v>
      </c>
      <c r="F121">
        <v>1995</v>
      </c>
      <c r="G121" t="s">
        <v>89</v>
      </c>
      <c r="H121" t="s">
        <v>684</v>
      </c>
      <c r="I121">
        <v>1</v>
      </c>
      <c r="J121">
        <v>1</v>
      </c>
      <c r="K121">
        <v>1964</v>
      </c>
      <c r="L121">
        <v>1988</v>
      </c>
      <c r="M121">
        <v>1</v>
      </c>
      <c r="N121">
        <v>0</v>
      </c>
      <c r="O121">
        <v>1</v>
      </c>
      <c r="P121">
        <v>0</v>
      </c>
      <c r="Q121" t="s">
        <v>977</v>
      </c>
      <c r="R121" t="b">
        <f>FALSE()</f>
        <v>0</v>
      </c>
      <c r="S121" t="s">
        <v>688</v>
      </c>
      <c r="T121">
        <v>0.31928789615631098</v>
      </c>
      <c r="U121">
        <v>2.0805292129516602</v>
      </c>
      <c r="V121" t="s">
        <v>311</v>
      </c>
      <c r="W121" t="s">
        <v>523</v>
      </c>
      <c r="X121">
        <v>1</v>
      </c>
      <c r="Y121">
        <v>1</v>
      </c>
      <c r="Z121">
        <v>1</v>
      </c>
      <c r="AA121">
        <v>1</v>
      </c>
      <c r="AC121">
        <v>1</v>
      </c>
      <c r="AE121" t="s">
        <v>2161</v>
      </c>
      <c r="AF121" t="s">
        <v>2160</v>
      </c>
      <c r="AG121">
        <v>1</v>
      </c>
      <c r="AH121" t="e">
        <f>#DIV/0!</f>
        <v>#DIV/0!</v>
      </c>
      <c r="AI121" t="e">
        <f>#DIV/0!</f>
        <v>#DIV/0!</v>
      </c>
      <c r="AL121">
        <v>0</v>
      </c>
      <c r="AR121" t="s">
        <v>2359</v>
      </c>
      <c r="AS121" t="s">
        <v>2360</v>
      </c>
    </row>
    <row r="122" spans="1:45" x14ac:dyDescent="0.25">
      <c r="A122" t="s">
        <v>689</v>
      </c>
      <c r="B122" t="s">
        <v>689</v>
      </c>
      <c r="C122" t="s">
        <v>689</v>
      </c>
      <c r="D122" t="s">
        <v>690</v>
      </c>
      <c r="E122" t="s">
        <v>976</v>
      </c>
      <c r="F122">
        <v>1995</v>
      </c>
      <c r="G122" t="s">
        <v>89</v>
      </c>
      <c r="H122" t="s">
        <v>689</v>
      </c>
      <c r="I122">
        <v>1</v>
      </c>
      <c r="J122">
        <v>1</v>
      </c>
      <c r="K122">
        <v>1964</v>
      </c>
      <c r="L122">
        <v>1988</v>
      </c>
      <c r="M122">
        <v>1</v>
      </c>
      <c r="N122">
        <v>0</v>
      </c>
      <c r="O122">
        <v>1</v>
      </c>
      <c r="P122">
        <v>0</v>
      </c>
      <c r="Q122" t="s">
        <v>978</v>
      </c>
      <c r="R122" t="b">
        <f>FALSE()</f>
        <v>0</v>
      </c>
      <c r="S122" t="s">
        <v>688</v>
      </c>
      <c r="T122">
        <v>0.236959233880043</v>
      </c>
      <c r="U122">
        <v>2.6531515121460001</v>
      </c>
      <c r="V122" t="s">
        <v>311</v>
      </c>
      <c r="W122" t="s">
        <v>523</v>
      </c>
      <c r="X122">
        <v>-1</v>
      </c>
      <c r="Y122">
        <v>1</v>
      </c>
      <c r="Z122">
        <v>1</v>
      </c>
      <c r="AA122">
        <v>1</v>
      </c>
      <c r="AC122">
        <v>1</v>
      </c>
      <c r="AE122" t="s">
        <v>2161</v>
      </c>
      <c r="AF122" t="s">
        <v>2160</v>
      </c>
      <c r="AG122">
        <v>1</v>
      </c>
      <c r="AH122" t="e">
        <f>#DIV/0!</f>
        <v>#DIV/0!</v>
      </c>
      <c r="AI122" t="e">
        <f>#DIV/0!</f>
        <v>#DIV/0!</v>
      </c>
      <c r="AL122">
        <v>0</v>
      </c>
      <c r="AR122" t="s">
        <v>2359</v>
      </c>
      <c r="AS122" t="s">
        <v>2360</v>
      </c>
    </row>
    <row r="123" spans="1:45" x14ac:dyDescent="0.25">
      <c r="A123" t="s">
        <v>389</v>
      </c>
      <c r="B123" t="s">
        <v>389</v>
      </c>
      <c r="C123" t="s">
        <v>389</v>
      </c>
      <c r="D123" t="s">
        <v>391</v>
      </c>
      <c r="E123" t="s">
        <v>1100</v>
      </c>
      <c r="F123">
        <v>2004</v>
      </c>
      <c r="G123" t="s">
        <v>89</v>
      </c>
      <c r="H123" t="s">
        <v>389</v>
      </c>
      <c r="I123">
        <v>1</v>
      </c>
      <c r="J123">
        <v>1</v>
      </c>
      <c r="K123">
        <v>1974</v>
      </c>
      <c r="L123">
        <v>2001</v>
      </c>
      <c r="M123">
        <v>1</v>
      </c>
      <c r="N123">
        <v>0</v>
      </c>
      <c r="O123">
        <v>1</v>
      </c>
      <c r="P123">
        <v>0</v>
      </c>
      <c r="Q123" t="s">
        <v>1101</v>
      </c>
      <c r="R123" t="b">
        <f>FALSE()</f>
        <v>0</v>
      </c>
      <c r="S123" t="s">
        <v>154</v>
      </c>
      <c r="T123">
        <v>0.338079154491425</v>
      </c>
      <c r="U123">
        <v>2.2100944519043</v>
      </c>
      <c r="V123" t="s">
        <v>311</v>
      </c>
      <c r="W123" t="s">
        <v>259</v>
      </c>
      <c r="X123">
        <v>1</v>
      </c>
      <c r="Y123">
        <v>1</v>
      </c>
      <c r="Z123">
        <v>1</v>
      </c>
      <c r="AA123">
        <v>1</v>
      </c>
      <c r="AC123">
        <v>1</v>
      </c>
      <c r="AE123" t="s">
        <v>2159</v>
      </c>
      <c r="AF123" t="s">
        <v>2160</v>
      </c>
      <c r="AG123">
        <v>1</v>
      </c>
      <c r="AH123" t="e">
        <f>#DIV/0!</f>
        <v>#DIV/0!</v>
      </c>
      <c r="AI123" t="e">
        <f>#DIV/0!</f>
        <v>#DIV/0!</v>
      </c>
      <c r="AL123">
        <v>0</v>
      </c>
      <c r="AR123" t="s">
        <v>1181</v>
      </c>
    </row>
    <row r="124" spans="1:45" x14ac:dyDescent="0.25">
      <c r="A124" t="s">
        <v>494</v>
      </c>
      <c r="B124" t="s">
        <v>494</v>
      </c>
      <c r="C124" t="s">
        <v>494</v>
      </c>
      <c r="D124" t="s">
        <v>496</v>
      </c>
      <c r="E124" t="s">
        <v>1069</v>
      </c>
      <c r="F124">
        <v>2006</v>
      </c>
      <c r="G124" t="s">
        <v>497</v>
      </c>
      <c r="H124" t="s">
        <v>494</v>
      </c>
      <c r="I124">
        <v>1</v>
      </c>
      <c r="J124">
        <v>1</v>
      </c>
      <c r="K124">
        <v>1980</v>
      </c>
      <c r="L124">
        <v>1995</v>
      </c>
      <c r="M124">
        <v>0</v>
      </c>
      <c r="N124">
        <v>0</v>
      </c>
      <c r="O124">
        <v>1</v>
      </c>
      <c r="P124">
        <v>0</v>
      </c>
      <c r="Q124" t="s">
        <v>1070</v>
      </c>
      <c r="R124" t="b">
        <f>FALSE()</f>
        <v>0</v>
      </c>
      <c r="S124" t="s">
        <v>499</v>
      </c>
      <c r="T124">
        <v>0.77832555770874001</v>
      </c>
      <c r="U124">
        <v>4.3232588768005398</v>
      </c>
      <c r="V124" t="s">
        <v>311</v>
      </c>
      <c r="W124" t="s">
        <v>259</v>
      </c>
      <c r="X124">
        <v>-1</v>
      </c>
      <c r="Y124">
        <v>1</v>
      </c>
      <c r="Z124">
        <v>0</v>
      </c>
      <c r="AA124">
        <v>1</v>
      </c>
      <c r="AC124">
        <v>1</v>
      </c>
      <c r="AE124" t="s">
        <v>2159</v>
      </c>
      <c r="AF124" t="s">
        <v>2160</v>
      </c>
      <c r="AG124">
        <v>1</v>
      </c>
      <c r="AH124">
        <v>1.02411257593255</v>
      </c>
      <c r="AI124">
        <v>1.61315629731363</v>
      </c>
      <c r="AJ124">
        <v>0.76</v>
      </c>
      <c r="AK124">
        <v>2.68</v>
      </c>
      <c r="AL124">
        <v>1</v>
      </c>
      <c r="AM124" t="s">
        <v>1126</v>
      </c>
      <c r="AN124" t="s">
        <v>1164</v>
      </c>
      <c r="AO124" t="s">
        <v>1133</v>
      </c>
      <c r="AP124" t="s">
        <v>1131</v>
      </c>
      <c r="AQ124">
        <v>1</v>
      </c>
      <c r="AR124" t="s">
        <v>1196</v>
      </c>
    </row>
    <row r="125" spans="1:45" x14ac:dyDescent="0.25">
      <c r="A125" t="s">
        <v>2361</v>
      </c>
      <c r="C125">
        <v>0</v>
      </c>
      <c r="D125" t="s">
        <v>1888</v>
      </c>
      <c r="E125" t="s">
        <v>1889</v>
      </c>
      <c r="F125">
        <v>1978</v>
      </c>
      <c r="G125" t="s">
        <v>57</v>
      </c>
      <c r="H125" t="s">
        <v>2361</v>
      </c>
      <c r="I125">
        <v>0</v>
      </c>
      <c r="J125">
        <v>1</v>
      </c>
      <c r="K125">
        <v>1929</v>
      </c>
      <c r="L125">
        <v>1969</v>
      </c>
      <c r="M125" t="e">
        <f>#N/A</f>
        <v>#N/A</v>
      </c>
      <c r="O125">
        <v>1</v>
      </c>
      <c r="P125">
        <v>0</v>
      </c>
      <c r="Q125" t="s">
        <v>2362</v>
      </c>
      <c r="R125" t="b">
        <f>FALSE()</f>
        <v>0</v>
      </c>
      <c r="S125" t="s">
        <v>2363</v>
      </c>
      <c r="T125" t="e">
        <f>#N/A</f>
        <v>#N/A</v>
      </c>
      <c r="U125" t="e">
        <f>#N/A</f>
        <v>#N/A</v>
      </c>
      <c r="V125" t="s">
        <v>311</v>
      </c>
      <c r="X125" t="e">
        <f>#N/A</f>
        <v>#N/A</v>
      </c>
      <c r="Y125" t="s">
        <v>2204</v>
      </c>
      <c r="Z125">
        <v>1</v>
      </c>
      <c r="AA125" t="s">
        <v>2204</v>
      </c>
      <c r="AB125">
        <v>0</v>
      </c>
      <c r="AC125" t="s">
        <v>2204</v>
      </c>
      <c r="AE125" t="e">
        <f>#N/A</f>
        <v>#N/A</v>
      </c>
      <c r="AF125" t="e">
        <f>#N/A</f>
        <v>#N/A</v>
      </c>
      <c r="AG125" t="e">
        <f>#N/A</f>
        <v>#N/A</v>
      </c>
      <c r="AJ125" t="e">
        <f>#N/A</f>
        <v>#N/A</v>
      </c>
      <c r="AK125" t="e">
        <f>#N/A</f>
        <v>#N/A</v>
      </c>
      <c r="AL125">
        <v>0</v>
      </c>
      <c r="AR125" t="e">
        <f>#N/A</f>
        <v>#N/A</v>
      </c>
    </row>
    <row r="126" spans="1:45" x14ac:dyDescent="0.25">
      <c r="A126" t="s">
        <v>811</v>
      </c>
      <c r="C126">
        <v>0</v>
      </c>
      <c r="D126" t="s">
        <v>813</v>
      </c>
      <c r="E126" t="s">
        <v>812</v>
      </c>
      <c r="F126">
        <v>1991</v>
      </c>
      <c r="G126" t="s">
        <v>89</v>
      </c>
      <c r="H126" t="s">
        <v>811</v>
      </c>
      <c r="I126">
        <v>0</v>
      </c>
      <c r="J126">
        <v>1</v>
      </c>
      <c r="K126">
        <v>1975</v>
      </c>
      <c r="L126">
        <v>1984</v>
      </c>
      <c r="M126">
        <v>1</v>
      </c>
      <c r="N126">
        <v>0</v>
      </c>
      <c r="O126">
        <v>0</v>
      </c>
      <c r="P126">
        <v>0</v>
      </c>
      <c r="Q126" t="s">
        <v>925</v>
      </c>
      <c r="R126" t="b">
        <f>FALSE()</f>
        <v>0</v>
      </c>
      <c r="S126" t="s">
        <v>2364</v>
      </c>
      <c r="T126" t="e">
        <f>#N/A</f>
        <v>#N/A</v>
      </c>
      <c r="U126" t="e">
        <f>#N/A</f>
        <v>#N/A</v>
      </c>
      <c r="V126" t="s">
        <v>311</v>
      </c>
      <c r="X126">
        <v>1</v>
      </c>
      <c r="Y126">
        <v>1</v>
      </c>
      <c r="Z126">
        <v>1</v>
      </c>
      <c r="AA126">
        <v>1</v>
      </c>
      <c r="AC126" t="s">
        <v>2204</v>
      </c>
      <c r="AE126" t="s">
        <v>2161</v>
      </c>
      <c r="AF126" t="s">
        <v>2160</v>
      </c>
      <c r="AG126">
        <v>1</v>
      </c>
      <c r="AH126" t="e">
        <f>#N/A</f>
        <v>#N/A</v>
      </c>
      <c r="AI126" t="e">
        <f>#N/A</f>
        <v>#N/A</v>
      </c>
      <c r="AL126">
        <v>0</v>
      </c>
      <c r="AR126" t="s">
        <v>2365</v>
      </c>
      <c r="AS126" t="s">
        <v>2351</v>
      </c>
    </row>
    <row r="127" spans="1:45" x14ac:dyDescent="0.25">
      <c r="A127" t="s">
        <v>1235</v>
      </c>
      <c r="B127" t="s">
        <v>1235</v>
      </c>
      <c r="C127" t="s">
        <v>2366</v>
      </c>
      <c r="D127" t="s">
        <v>2367</v>
      </c>
      <c r="E127" t="s">
        <v>1093</v>
      </c>
      <c r="F127">
        <v>2010</v>
      </c>
      <c r="G127" t="s">
        <v>678</v>
      </c>
      <c r="H127" t="s">
        <v>1235</v>
      </c>
      <c r="I127">
        <v>1</v>
      </c>
      <c r="J127">
        <v>0</v>
      </c>
      <c r="K127">
        <v>1996</v>
      </c>
      <c r="L127">
        <v>2005</v>
      </c>
      <c r="M127">
        <v>0</v>
      </c>
      <c r="N127">
        <v>0</v>
      </c>
      <c r="O127">
        <v>0</v>
      </c>
      <c r="P127">
        <v>0</v>
      </c>
      <c r="Q127" t="s">
        <v>1094</v>
      </c>
      <c r="R127" t="b">
        <f>FALSE()</f>
        <v>0</v>
      </c>
      <c r="T127">
        <v>0.88</v>
      </c>
      <c r="U127">
        <v>5.4341678619384801</v>
      </c>
      <c r="V127" t="s">
        <v>904</v>
      </c>
      <c r="W127" t="s">
        <v>905</v>
      </c>
      <c r="X127">
        <v>1</v>
      </c>
      <c r="Y127">
        <v>1</v>
      </c>
      <c r="Z127">
        <v>1</v>
      </c>
      <c r="AA127">
        <v>1</v>
      </c>
      <c r="AC127">
        <v>1</v>
      </c>
      <c r="AE127" t="s">
        <v>2161</v>
      </c>
      <c r="AF127" t="s">
        <v>2160</v>
      </c>
      <c r="AG127">
        <v>1</v>
      </c>
      <c r="AH127">
        <v>1.375</v>
      </c>
      <c r="AI127">
        <v>2.48135518809976</v>
      </c>
      <c r="AJ127">
        <v>0.64</v>
      </c>
      <c r="AK127">
        <v>2.19</v>
      </c>
      <c r="AL127">
        <v>1</v>
      </c>
      <c r="AM127" t="s">
        <v>1126</v>
      </c>
      <c r="AN127">
        <v>5</v>
      </c>
      <c r="AO127" t="s">
        <v>1228</v>
      </c>
      <c r="AP127" t="s">
        <v>1131</v>
      </c>
      <c r="AR127" t="s">
        <v>2368</v>
      </c>
      <c r="AS127" t="s">
        <v>2369</v>
      </c>
    </row>
    <row r="128" spans="1:45" x14ac:dyDescent="0.25">
      <c r="A128" t="s">
        <v>906</v>
      </c>
      <c r="B128" t="s">
        <v>906</v>
      </c>
      <c r="C128" t="s">
        <v>2370</v>
      </c>
      <c r="D128" t="s">
        <v>2371</v>
      </c>
      <c r="E128" t="s">
        <v>907</v>
      </c>
      <c r="F128">
        <v>2011</v>
      </c>
      <c r="G128" t="s">
        <v>57</v>
      </c>
      <c r="H128" t="s">
        <v>906</v>
      </c>
      <c r="I128">
        <v>1</v>
      </c>
      <c r="J128">
        <v>0</v>
      </c>
      <c r="K128">
        <v>1996</v>
      </c>
      <c r="L128">
        <v>2005</v>
      </c>
      <c r="M128">
        <v>1</v>
      </c>
      <c r="N128">
        <v>0</v>
      </c>
      <c r="O128">
        <v>0</v>
      </c>
      <c r="P128">
        <v>0</v>
      </c>
      <c r="Q128" t="s">
        <v>1095</v>
      </c>
      <c r="R128" t="b">
        <f>FALSE()</f>
        <v>0</v>
      </c>
      <c r="T128">
        <v>1.33</v>
      </c>
      <c r="U128">
        <v>4.54813575744629</v>
      </c>
      <c r="V128" t="s">
        <v>904</v>
      </c>
      <c r="W128" t="s">
        <v>905</v>
      </c>
      <c r="X128">
        <v>1</v>
      </c>
      <c r="Y128">
        <v>1</v>
      </c>
      <c r="Z128">
        <v>1</v>
      </c>
      <c r="AA128">
        <v>1</v>
      </c>
      <c r="AC128">
        <v>1</v>
      </c>
      <c r="AE128" t="s">
        <v>2161</v>
      </c>
      <c r="AF128" t="s">
        <v>2160</v>
      </c>
      <c r="AG128">
        <v>1</v>
      </c>
      <c r="AH128">
        <v>0.73888888888888904</v>
      </c>
      <c r="AI128">
        <v>0.55682367255708698</v>
      </c>
      <c r="AJ128">
        <v>1.8</v>
      </c>
      <c r="AK128">
        <v>8.1679999999999993</v>
      </c>
      <c r="AL128">
        <v>1</v>
      </c>
      <c r="AM128" t="s">
        <v>1126</v>
      </c>
      <c r="AN128">
        <v>5</v>
      </c>
      <c r="AO128" t="s">
        <v>1133</v>
      </c>
      <c r="AP128" t="s">
        <v>1131</v>
      </c>
      <c r="AR128" t="s">
        <v>2372</v>
      </c>
      <c r="AS128" t="s">
        <v>2373</v>
      </c>
    </row>
    <row r="129" spans="1:45" ht="409.5" x14ac:dyDescent="0.25">
      <c r="A129" t="s">
        <v>695</v>
      </c>
      <c r="B129" t="s">
        <v>2374</v>
      </c>
      <c r="C129" t="s">
        <v>2374</v>
      </c>
      <c r="D129" t="s">
        <v>490</v>
      </c>
      <c r="E129" t="s">
        <v>489</v>
      </c>
      <c r="F129">
        <v>2003</v>
      </c>
      <c r="G129" t="s">
        <v>491</v>
      </c>
      <c r="H129" t="s">
        <v>695</v>
      </c>
      <c r="I129">
        <v>1</v>
      </c>
      <c r="J129">
        <v>1</v>
      </c>
      <c r="K129">
        <v>1990</v>
      </c>
      <c r="L129">
        <v>1999</v>
      </c>
      <c r="M129">
        <v>0</v>
      </c>
      <c r="N129">
        <v>0</v>
      </c>
      <c r="O129">
        <v>0</v>
      </c>
      <c r="P129">
        <v>1</v>
      </c>
      <c r="Q129" s="14" t="s">
        <v>1112</v>
      </c>
      <c r="R129" t="b">
        <f>FALSE()</f>
        <v>0</v>
      </c>
      <c r="T129">
        <v>0.33907720446586598</v>
      </c>
      <c r="U129">
        <v>1.88744020462036</v>
      </c>
      <c r="V129" t="s">
        <v>165</v>
      </c>
      <c r="W129" t="s">
        <v>20</v>
      </c>
      <c r="X129">
        <v>-1</v>
      </c>
      <c r="Y129">
        <v>1</v>
      </c>
      <c r="Z129">
        <v>1</v>
      </c>
      <c r="AA129">
        <v>1</v>
      </c>
      <c r="AC129">
        <v>1</v>
      </c>
      <c r="AE129" t="s">
        <v>2159</v>
      </c>
      <c r="AF129" t="s">
        <v>2160</v>
      </c>
      <c r="AG129">
        <v>1</v>
      </c>
      <c r="AH129">
        <v>0.44615421640245501</v>
      </c>
      <c r="AI129">
        <v>0.64638363171930202</v>
      </c>
      <c r="AJ129">
        <v>0.76</v>
      </c>
      <c r="AK129">
        <v>2.92</v>
      </c>
      <c r="AL129">
        <v>1</v>
      </c>
      <c r="AM129" t="s">
        <v>915</v>
      </c>
      <c r="AN129">
        <v>2</v>
      </c>
      <c r="AO129" t="s">
        <v>1194</v>
      </c>
      <c r="AP129" t="s">
        <v>1131</v>
      </c>
      <c r="AR129" t="s">
        <v>1195</v>
      </c>
    </row>
    <row r="130" spans="1:45" ht="409.5" x14ac:dyDescent="0.25">
      <c r="A130" t="s">
        <v>571</v>
      </c>
      <c r="B130" t="s">
        <v>2375</v>
      </c>
      <c r="C130" t="s">
        <v>2375</v>
      </c>
      <c r="D130" t="s">
        <v>572</v>
      </c>
      <c r="E130" t="s">
        <v>1090</v>
      </c>
      <c r="F130">
        <v>2009</v>
      </c>
      <c r="G130" t="s">
        <v>57</v>
      </c>
      <c r="H130" t="s">
        <v>571</v>
      </c>
      <c r="I130">
        <v>1</v>
      </c>
      <c r="J130">
        <v>0</v>
      </c>
      <c r="K130">
        <v>1926</v>
      </c>
      <c r="L130">
        <v>2006</v>
      </c>
      <c r="M130">
        <v>1</v>
      </c>
      <c r="N130">
        <v>0</v>
      </c>
      <c r="O130">
        <v>1</v>
      </c>
      <c r="P130">
        <v>0</v>
      </c>
      <c r="Q130" s="14" t="s">
        <v>1091</v>
      </c>
      <c r="R130" t="b">
        <f>FALSE()</f>
        <v>0</v>
      </c>
      <c r="S130" t="s">
        <v>154</v>
      </c>
      <c r="T130">
        <v>0.23073935508728</v>
      </c>
      <c r="U130">
        <v>2.0590722560882599</v>
      </c>
      <c r="V130" t="s">
        <v>165</v>
      </c>
      <c r="W130" t="s">
        <v>20</v>
      </c>
      <c r="X130">
        <v>1</v>
      </c>
      <c r="Y130">
        <v>1</v>
      </c>
      <c r="Z130">
        <v>1</v>
      </c>
      <c r="AA130">
        <v>1</v>
      </c>
      <c r="AC130">
        <v>1</v>
      </c>
      <c r="AE130" t="s">
        <v>2159</v>
      </c>
      <c r="AF130" t="s">
        <v>2160</v>
      </c>
      <c r="AG130">
        <v>1</v>
      </c>
      <c r="AH130">
        <v>0.92295742034912098</v>
      </c>
      <c r="AI130">
        <v>1.1503196961386899</v>
      </c>
      <c r="AJ130">
        <v>0.25</v>
      </c>
      <c r="AK130">
        <v>1.79</v>
      </c>
      <c r="AL130">
        <v>1</v>
      </c>
      <c r="AM130" t="s">
        <v>1126</v>
      </c>
      <c r="AN130" t="s">
        <v>1164</v>
      </c>
      <c r="AO130" t="s">
        <v>1133</v>
      </c>
      <c r="AP130" t="s">
        <v>1207</v>
      </c>
      <c r="AR130" t="s">
        <v>1208</v>
      </c>
    </row>
    <row r="131" spans="1:45" x14ac:dyDescent="0.25">
      <c r="A131" t="s">
        <v>583</v>
      </c>
      <c r="B131" t="s">
        <v>583</v>
      </c>
      <c r="C131" t="s">
        <v>583</v>
      </c>
      <c r="D131" t="s">
        <v>585</v>
      </c>
      <c r="E131" t="s">
        <v>584</v>
      </c>
      <c r="F131">
        <v>2006</v>
      </c>
      <c r="G131" t="s">
        <v>89</v>
      </c>
      <c r="H131" t="s">
        <v>583</v>
      </c>
      <c r="I131">
        <v>1</v>
      </c>
      <c r="J131">
        <v>1</v>
      </c>
      <c r="K131">
        <v>1963</v>
      </c>
      <c r="L131">
        <v>2001</v>
      </c>
      <c r="M131">
        <v>1</v>
      </c>
      <c r="N131">
        <v>0</v>
      </c>
      <c r="O131">
        <v>0</v>
      </c>
      <c r="P131">
        <v>0</v>
      </c>
      <c r="Q131" t="s">
        <v>1010</v>
      </c>
      <c r="R131" t="b">
        <f>FALSE()</f>
        <v>0</v>
      </c>
      <c r="T131">
        <v>0.188656195998192</v>
      </c>
      <c r="U131">
        <v>1.88637554645538</v>
      </c>
      <c r="V131" t="s">
        <v>165</v>
      </c>
      <c r="W131" t="s">
        <v>20</v>
      </c>
      <c r="X131">
        <v>-1</v>
      </c>
      <c r="Y131">
        <v>1</v>
      </c>
      <c r="Z131">
        <v>1</v>
      </c>
      <c r="AA131">
        <v>1</v>
      </c>
      <c r="AC131">
        <v>1</v>
      </c>
      <c r="AE131" t="s">
        <v>2159</v>
      </c>
      <c r="AF131" t="s">
        <v>2160</v>
      </c>
      <c r="AG131">
        <v>1</v>
      </c>
      <c r="AH131">
        <v>-0.72560075383919898</v>
      </c>
      <c r="AI131">
        <v>0.88148390021279599</v>
      </c>
      <c r="AJ131">
        <v>-0.26</v>
      </c>
      <c r="AK131">
        <v>2.14</v>
      </c>
      <c r="AL131">
        <v>1</v>
      </c>
      <c r="AM131" t="s">
        <v>1126</v>
      </c>
      <c r="AN131">
        <v>5</v>
      </c>
      <c r="AO131" t="s">
        <v>1133</v>
      </c>
      <c r="AP131" t="s">
        <v>1131</v>
      </c>
      <c r="AR131" t="s">
        <v>1212</v>
      </c>
    </row>
    <row r="132" spans="1:45" x14ac:dyDescent="0.25">
      <c r="A132" t="s">
        <v>161</v>
      </c>
      <c r="C132">
        <v>0</v>
      </c>
      <c r="D132" t="s">
        <v>163</v>
      </c>
      <c r="E132" t="s">
        <v>162</v>
      </c>
      <c r="F132">
        <v>1984</v>
      </c>
      <c r="G132" t="s">
        <v>57</v>
      </c>
      <c r="H132" t="s">
        <v>161</v>
      </c>
      <c r="I132">
        <v>0</v>
      </c>
      <c r="J132">
        <v>1</v>
      </c>
      <c r="K132">
        <v>1931</v>
      </c>
      <c r="L132">
        <v>1980</v>
      </c>
      <c r="M132">
        <v>1</v>
      </c>
      <c r="N132">
        <v>0</v>
      </c>
      <c r="O132">
        <v>0</v>
      </c>
      <c r="P132">
        <v>0</v>
      </c>
      <c r="Q132" t="s">
        <v>996</v>
      </c>
      <c r="R132" t="b">
        <f>FALSE()</f>
        <v>0</v>
      </c>
      <c r="S132" t="s">
        <v>2376</v>
      </c>
      <c r="T132" t="e">
        <f>#N/A</f>
        <v>#N/A</v>
      </c>
      <c r="U132" t="e">
        <f>#N/A</f>
        <v>#N/A</v>
      </c>
      <c r="V132" t="s">
        <v>165</v>
      </c>
      <c r="X132">
        <v>-1</v>
      </c>
      <c r="Y132">
        <v>1</v>
      </c>
      <c r="Z132">
        <v>1</v>
      </c>
      <c r="AA132">
        <v>1</v>
      </c>
      <c r="AB132">
        <v>0</v>
      </c>
      <c r="AC132">
        <v>0</v>
      </c>
      <c r="AE132" t="s">
        <v>2159</v>
      </c>
      <c r="AF132" t="s">
        <v>2160</v>
      </c>
      <c r="AG132">
        <v>1</v>
      </c>
      <c r="AH132" t="e">
        <f>#N/A</f>
        <v>#N/A</v>
      </c>
      <c r="AI132" t="e">
        <f>#N/A</f>
        <v>#N/A</v>
      </c>
      <c r="AL132">
        <v>0</v>
      </c>
      <c r="AR132" t="s">
        <v>1144</v>
      </c>
    </row>
    <row r="133" spans="1:45" x14ac:dyDescent="0.25">
      <c r="A133" t="s">
        <v>2377</v>
      </c>
      <c r="C133">
        <v>0</v>
      </c>
      <c r="D133" t="s">
        <v>305</v>
      </c>
      <c r="E133" t="s">
        <v>304</v>
      </c>
      <c r="F133">
        <v>2005</v>
      </c>
      <c r="G133" t="s">
        <v>89</v>
      </c>
      <c r="H133" t="s">
        <v>2377</v>
      </c>
      <c r="I133">
        <v>0</v>
      </c>
      <c r="J133">
        <v>0</v>
      </c>
      <c r="K133">
        <v>1990</v>
      </c>
      <c r="L133">
        <v>2001</v>
      </c>
      <c r="M133" t="e">
        <f>#N/A</f>
        <v>#N/A</v>
      </c>
      <c r="O133">
        <v>1</v>
      </c>
      <c r="P133">
        <v>0</v>
      </c>
      <c r="R133" t="b">
        <f>FALSE()</f>
        <v>0</v>
      </c>
      <c r="S133" t="s">
        <v>2306</v>
      </c>
      <c r="T133" t="e">
        <f>#N/A</f>
        <v>#N/A</v>
      </c>
      <c r="U133" t="e">
        <f>#N/A</f>
        <v>#N/A</v>
      </c>
      <c r="V133" t="s">
        <v>165</v>
      </c>
      <c r="X133" t="e">
        <f>#N/A</f>
        <v>#N/A</v>
      </c>
      <c r="Y133" t="s">
        <v>2204</v>
      </c>
      <c r="Z133">
        <v>1</v>
      </c>
      <c r="AA133">
        <v>1</v>
      </c>
      <c r="AB133">
        <v>1</v>
      </c>
      <c r="AC133">
        <v>0</v>
      </c>
      <c r="AE133" t="e">
        <f>#N/A</f>
        <v>#N/A</v>
      </c>
      <c r="AF133" t="e">
        <f>#N/A</f>
        <v>#N/A</v>
      </c>
      <c r="AG133" t="e">
        <f>#N/A</f>
        <v>#N/A</v>
      </c>
      <c r="AJ133" t="e">
        <f>#N/A</f>
        <v>#N/A</v>
      </c>
      <c r="AK133" t="e">
        <f>#N/A</f>
        <v>#N/A</v>
      </c>
      <c r="AL133">
        <v>0</v>
      </c>
      <c r="AR133" t="e">
        <f>#N/A</f>
        <v>#N/A</v>
      </c>
    </row>
    <row r="134" spans="1:45" x14ac:dyDescent="0.25">
      <c r="A134" t="s">
        <v>2378</v>
      </c>
      <c r="C134">
        <v>0</v>
      </c>
      <c r="D134" t="s">
        <v>307</v>
      </c>
      <c r="E134" t="s">
        <v>304</v>
      </c>
      <c r="F134">
        <v>2005</v>
      </c>
      <c r="G134" t="s">
        <v>89</v>
      </c>
      <c r="H134" t="s">
        <v>2378</v>
      </c>
      <c r="I134">
        <v>0</v>
      </c>
      <c r="J134">
        <v>0</v>
      </c>
      <c r="K134">
        <v>1990</v>
      </c>
      <c r="L134">
        <v>2001</v>
      </c>
      <c r="M134" t="e">
        <f>#N/A</f>
        <v>#N/A</v>
      </c>
      <c r="O134">
        <v>1</v>
      </c>
      <c r="P134">
        <v>0</v>
      </c>
      <c r="R134" t="b">
        <f>FALSE()</f>
        <v>0</v>
      </c>
      <c r="S134" t="s">
        <v>2306</v>
      </c>
      <c r="T134" t="e">
        <f>#N/A</f>
        <v>#N/A</v>
      </c>
      <c r="U134" t="e">
        <f>#N/A</f>
        <v>#N/A</v>
      </c>
      <c r="V134" t="s">
        <v>165</v>
      </c>
      <c r="X134" t="e">
        <f>#N/A</f>
        <v>#N/A</v>
      </c>
      <c r="Y134" t="s">
        <v>2204</v>
      </c>
      <c r="Z134">
        <v>1</v>
      </c>
      <c r="AA134">
        <v>1</v>
      </c>
      <c r="AB134">
        <v>1</v>
      </c>
      <c r="AC134">
        <v>0</v>
      </c>
      <c r="AE134" t="e">
        <f>#N/A</f>
        <v>#N/A</v>
      </c>
      <c r="AF134" t="e">
        <f>#N/A</f>
        <v>#N/A</v>
      </c>
      <c r="AG134" t="e">
        <f>#N/A</f>
        <v>#N/A</v>
      </c>
      <c r="AJ134" t="e">
        <f>#N/A</f>
        <v>#N/A</v>
      </c>
      <c r="AK134" t="e">
        <f>#N/A</f>
        <v>#N/A</v>
      </c>
      <c r="AL134">
        <v>0</v>
      </c>
      <c r="AR134" t="e">
        <f>#N/A</f>
        <v>#N/A</v>
      </c>
    </row>
    <row r="135" spans="1:45" x14ac:dyDescent="0.25">
      <c r="A135" t="s">
        <v>478</v>
      </c>
      <c r="B135" t="s">
        <v>2379</v>
      </c>
      <c r="C135" t="s">
        <v>2379</v>
      </c>
      <c r="D135" t="s">
        <v>480</v>
      </c>
      <c r="E135" t="s">
        <v>1258</v>
      </c>
      <c r="F135">
        <v>2006</v>
      </c>
      <c r="G135" t="s">
        <v>89</v>
      </c>
      <c r="H135" t="s">
        <v>478</v>
      </c>
      <c r="I135">
        <v>1</v>
      </c>
      <c r="J135">
        <v>1</v>
      </c>
      <c r="K135">
        <v>1980</v>
      </c>
      <c r="L135">
        <v>2002</v>
      </c>
      <c r="M135">
        <v>1</v>
      </c>
      <c r="N135">
        <v>0</v>
      </c>
      <c r="O135">
        <v>0</v>
      </c>
      <c r="P135">
        <v>0</v>
      </c>
      <c r="Q135" t="s">
        <v>1000</v>
      </c>
      <c r="R135" t="b">
        <f>FALSE()</f>
        <v>0</v>
      </c>
      <c r="T135">
        <v>0.26746973395347601</v>
      </c>
      <c r="U135">
        <v>2.77293157577515</v>
      </c>
      <c r="V135" t="s">
        <v>95</v>
      </c>
      <c r="W135" t="s">
        <v>384</v>
      </c>
      <c r="X135">
        <v>1</v>
      </c>
      <c r="Y135">
        <v>1</v>
      </c>
      <c r="Z135">
        <v>1</v>
      </c>
      <c r="AA135">
        <v>1</v>
      </c>
      <c r="AC135">
        <v>1</v>
      </c>
      <c r="AE135" t="s">
        <v>2159</v>
      </c>
      <c r="AF135" t="s">
        <v>2160</v>
      </c>
      <c r="AG135">
        <v>1</v>
      </c>
      <c r="AH135" t="e">
        <f>#DIV/0!</f>
        <v>#DIV/0!</v>
      </c>
      <c r="AI135" t="e">
        <f>#DIV/0!</f>
        <v>#DIV/0!</v>
      </c>
      <c r="AL135">
        <v>0</v>
      </c>
      <c r="AR135" t="s">
        <v>1192</v>
      </c>
    </row>
    <row r="136" spans="1:45" x14ac:dyDescent="0.25">
      <c r="A136" t="s">
        <v>365</v>
      </c>
      <c r="B136" t="s">
        <v>365</v>
      </c>
      <c r="C136" t="s">
        <v>365</v>
      </c>
      <c r="D136" t="s">
        <v>366</v>
      </c>
      <c r="E136" t="s">
        <v>360</v>
      </c>
      <c r="F136">
        <v>1998</v>
      </c>
      <c r="G136" t="s">
        <v>57</v>
      </c>
      <c r="H136" t="s">
        <v>365</v>
      </c>
      <c r="I136">
        <v>1</v>
      </c>
      <c r="J136">
        <v>1</v>
      </c>
      <c r="K136">
        <v>1981</v>
      </c>
      <c r="L136">
        <v>1995</v>
      </c>
      <c r="M136">
        <v>1</v>
      </c>
      <c r="N136">
        <v>0</v>
      </c>
      <c r="O136">
        <v>0</v>
      </c>
      <c r="P136">
        <v>0</v>
      </c>
      <c r="Q136" t="s">
        <v>1111</v>
      </c>
      <c r="R136" t="b">
        <f>FALSE()</f>
        <v>0</v>
      </c>
      <c r="S136" t="s">
        <v>369</v>
      </c>
      <c r="T136">
        <v>0.45860049128532399</v>
      </c>
      <c r="U136">
        <v>2.5471332073211701</v>
      </c>
      <c r="V136" t="s">
        <v>95</v>
      </c>
      <c r="W136" t="s">
        <v>245</v>
      </c>
      <c r="X136">
        <v>-1</v>
      </c>
      <c r="Y136">
        <v>1</v>
      </c>
      <c r="Z136">
        <v>1</v>
      </c>
      <c r="AA136">
        <v>1</v>
      </c>
      <c r="AC136">
        <v>1</v>
      </c>
      <c r="AE136" t="s">
        <v>2159</v>
      </c>
      <c r="AF136" t="s">
        <v>2160</v>
      </c>
      <c r="AG136">
        <v>1</v>
      </c>
      <c r="AH136" t="e">
        <f>#DIV/0!</f>
        <v>#DIV/0!</v>
      </c>
      <c r="AI136" t="e">
        <f>#DIV/0!</f>
        <v>#DIV/0!</v>
      </c>
      <c r="AL136">
        <v>0</v>
      </c>
      <c r="AR136" t="s">
        <v>1176</v>
      </c>
    </row>
    <row r="137" spans="1:45" x14ac:dyDescent="0.25">
      <c r="A137" t="s">
        <v>260</v>
      </c>
      <c r="B137" t="s">
        <v>2380</v>
      </c>
      <c r="C137" t="s">
        <v>2381</v>
      </c>
      <c r="D137" t="s">
        <v>261</v>
      </c>
      <c r="E137" t="s">
        <v>1240</v>
      </c>
      <c r="F137">
        <v>1996</v>
      </c>
      <c r="G137" t="s">
        <v>89</v>
      </c>
      <c r="H137" t="s">
        <v>260</v>
      </c>
      <c r="I137">
        <v>1</v>
      </c>
      <c r="J137">
        <v>0</v>
      </c>
      <c r="K137">
        <v>1977</v>
      </c>
      <c r="L137">
        <v>1992</v>
      </c>
      <c r="M137">
        <v>1</v>
      </c>
      <c r="N137">
        <v>0</v>
      </c>
      <c r="O137">
        <v>0</v>
      </c>
      <c r="P137">
        <v>0</v>
      </c>
      <c r="Q137" t="s">
        <v>928</v>
      </c>
      <c r="R137" t="b">
        <f>FALSE()</f>
        <v>0</v>
      </c>
      <c r="T137">
        <v>1.15528011322021</v>
      </c>
      <c r="U137">
        <v>3.8891944885253902</v>
      </c>
      <c r="V137" t="s">
        <v>95</v>
      </c>
      <c r="W137" t="s">
        <v>263</v>
      </c>
      <c r="X137">
        <v>1</v>
      </c>
      <c r="Y137">
        <v>1</v>
      </c>
      <c r="Z137">
        <v>1</v>
      </c>
      <c r="AA137">
        <v>1</v>
      </c>
      <c r="AC137">
        <v>1</v>
      </c>
      <c r="AE137" t="s">
        <v>2159</v>
      </c>
      <c r="AF137" t="s">
        <v>2160</v>
      </c>
      <c r="AG137">
        <v>1</v>
      </c>
      <c r="AH137" t="e">
        <f>#DIV/0!</f>
        <v>#DIV/0!</v>
      </c>
      <c r="AI137" t="e">
        <f>#DIV/0!</f>
        <v>#DIV/0!</v>
      </c>
      <c r="AL137">
        <v>0</v>
      </c>
      <c r="AR137" t="s">
        <v>1158</v>
      </c>
    </row>
    <row r="138" spans="1:45" x14ac:dyDescent="0.25">
      <c r="A138" t="s">
        <v>292</v>
      </c>
      <c r="B138" t="s">
        <v>2382</v>
      </c>
      <c r="C138" t="s">
        <v>2382</v>
      </c>
      <c r="D138" t="s">
        <v>294</v>
      </c>
      <c r="E138" t="s">
        <v>293</v>
      </c>
      <c r="F138">
        <v>2012</v>
      </c>
      <c r="G138" t="s">
        <v>57</v>
      </c>
      <c r="H138" t="s">
        <v>292</v>
      </c>
      <c r="I138">
        <v>1</v>
      </c>
      <c r="J138">
        <v>0</v>
      </c>
      <c r="K138">
        <v>1977</v>
      </c>
      <c r="L138">
        <v>2009</v>
      </c>
      <c r="M138">
        <v>1</v>
      </c>
      <c r="N138">
        <v>0</v>
      </c>
      <c r="O138">
        <v>0</v>
      </c>
      <c r="P138">
        <v>0</v>
      </c>
      <c r="Q138" t="s">
        <v>1074</v>
      </c>
      <c r="R138" t="b">
        <f>FALSE()</f>
        <v>0</v>
      </c>
      <c r="T138">
        <v>1.2949001789093</v>
      </c>
      <c r="U138">
        <v>6.1114215850830096</v>
      </c>
      <c r="V138" t="s">
        <v>95</v>
      </c>
      <c r="W138" t="s">
        <v>291</v>
      </c>
      <c r="X138">
        <v>1</v>
      </c>
      <c r="Y138">
        <v>1</v>
      </c>
      <c r="Z138">
        <v>1</v>
      </c>
      <c r="AA138">
        <v>1</v>
      </c>
      <c r="AC138">
        <v>1</v>
      </c>
      <c r="AE138" t="s">
        <v>2159</v>
      </c>
      <c r="AF138" t="s">
        <v>2160</v>
      </c>
      <c r="AG138">
        <v>1</v>
      </c>
      <c r="AH138">
        <v>1.0973730329739799</v>
      </c>
      <c r="AI138">
        <v>1.10915092288258</v>
      </c>
      <c r="AJ138">
        <v>1.18</v>
      </c>
      <c r="AK138">
        <v>5.51</v>
      </c>
      <c r="AL138">
        <v>1</v>
      </c>
      <c r="AM138" t="s">
        <v>1126</v>
      </c>
      <c r="AN138">
        <v>10</v>
      </c>
      <c r="AO138" t="s">
        <v>1133</v>
      </c>
      <c r="AP138" t="s">
        <v>1131</v>
      </c>
      <c r="AR138" t="s">
        <v>1162</v>
      </c>
    </row>
    <row r="139" spans="1:45" x14ac:dyDescent="0.25">
      <c r="A139" t="s">
        <v>577</v>
      </c>
      <c r="B139" t="s">
        <v>577</v>
      </c>
      <c r="C139" t="s">
        <v>577</v>
      </c>
      <c r="D139" t="s">
        <v>578</v>
      </c>
      <c r="E139" t="s">
        <v>575</v>
      </c>
      <c r="F139">
        <v>2007</v>
      </c>
      <c r="G139" t="s">
        <v>100</v>
      </c>
      <c r="H139" t="s">
        <v>577</v>
      </c>
      <c r="I139">
        <v>1</v>
      </c>
      <c r="J139">
        <v>0</v>
      </c>
      <c r="K139">
        <v>1972</v>
      </c>
      <c r="L139">
        <v>2001</v>
      </c>
      <c r="M139">
        <v>1</v>
      </c>
      <c r="N139">
        <v>0</v>
      </c>
      <c r="O139">
        <v>0</v>
      </c>
      <c r="P139">
        <v>0</v>
      </c>
      <c r="Q139" t="s">
        <v>1017</v>
      </c>
      <c r="R139" t="b">
        <f>FALSE()</f>
        <v>0</v>
      </c>
      <c r="T139">
        <v>2.2800586223602299</v>
      </c>
      <c r="U139">
        <v>9.5486850738525408</v>
      </c>
      <c r="V139" t="s">
        <v>95</v>
      </c>
      <c r="W139" t="s">
        <v>291</v>
      </c>
      <c r="X139">
        <v>1</v>
      </c>
      <c r="Y139">
        <v>1</v>
      </c>
      <c r="Z139">
        <v>1</v>
      </c>
      <c r="AA139">
        <v>1</v>
      </c>
      <c r="AC139">
        <v>1</v>
      </c>
      <c r="AE139" t="s">
        <v>2159</v>
      </c>
      <c r="AF139" t="s">
        <v>2160</v>
      </c>
      <c r="AG139">
        <v>1</v>
      </c>
      <c r="AH139" t="e">
        <f>#DIV/0!</f>
        <v>#DIV/0!</v>
      </c>
      <c r="AI139" t="e">
        <f>#DIV/0!</f>
        <v>#DIV/0!</v>
      </c>
      <c r="AL139">
        <v>0</v>
      </c>
      <c r="AR139" t="s">
        <v>1210</v>
      </c>
    </row>
    <row r="140" spans="1:45" x14ac:dyDescent="0.25">
      <c r="A140" t="s">
        <v>579</v>
      </c>
      <c r="B140" t="s">
        <v>579</v>
      </c>
      <c r="C140" t="s">
        <v>579</v>
      </c>
      <c r="D140" t="s">
        <v>581</v>
      </c>
      <c r="E140" t="s">
        <v>580</v>
      </c>
      <c r="F140">
        <v>2005</v>
      </c>
      <c r="G140" t="s">
        <v>100</v>
      </c>
      <c r="H140" t="s">
        <v>579</v>
      </c>
      <c r="I140">
        <v>1</v>
      </c>
      <c r="J140">
        <v>0</v>
      </c>
      <c r="K140">
        <v>1964</v>
      </c>
      <c r="L140">
        <v>2001</v>
      </c>
      <c r="M140">
        <v>1</v>
      </c>
      <c r="N140">
        <v>0</v>
      </c>
      <c r="O140">
        <v>0</v>
      </c>
      <c r="P140">
        <v>0</v>
      </c>
      <c r="Q140" t="s">
        <v>1064</v>
      </c>
      <c r="R140" t="b">
        <f>FALSE()</f>
        <v>0</v>
      </c>
      <c r="T140">
        <v>8.4105148911476094E-2</v>
      </c>
      <c r="U140">
        <v>1.64381098747253</v>
      </c>
      <c r="V140" t="s">
        <v>95</v>
      </c>
      <c r="W140" t="s">
        <v>291</v>
      </c>
      <c r="X140">
        <v>-1</v>
      </c>
      <c r="Y140">
        <v>1</v>
      </c>
      <c r="Z140">
        <v>1</v>
      </c>
      <c r="AA140">
        <v>1</v>
      </c>
      <c r="AC140">
        <v>1</v>
      </c>
      <c r="AE140" t="s">
        <v>2159</v>
      </c>
      <c r="AF140" t="s">
        <v>2160</v>
      </c>
      <c r="AG140">
        <v>1</v>
      </c>
      <c r="AH140">
        <v>6.2765036501101601E-2</v>
      </c>
      <c r="AI140">
        <v>0.38496744437295899</v>
      </c>
      <c r="AJ140">
        <v>1.34</v>
      </c>
      <c r="AK140">
        <v>4.2699999999999996</v>
      </c>
      <c r="AL140">
        <v>1</v>
      </c>
      <c r="AM140" t="s">
        <v>1126</v>
      </c>
      <c r="AN140">
        <v>10</v>
      </c>
      <c r="AO140" t="s">
        <v>1133</v>
      </c>
      <c r="AP140" t="s">
        <v>1131</v>
      </c>
      <c r="AR140" t="s">
        <v>1211</v>
      </c>
    </row>
    <row r="141" spans="1:45" x14ac:dyDescent="0.25">
      <c r="A141" t="s">
        <v>196</v>
      </c>
      <c r="B141" t="s">
        <v>196</v>
      </c>
      <c r="C141" t="s">
        <v>196</v>
      </c>
      <c r="D141" t="s">
        <v>198</v>
      </c>
      <c r="E141" t="s">
        <v>197</v>
      </c>
      <c r="F141">
        <v>1988</v>
      </c>
      <c r="G141" t="s">
        <v>57</v>
      </c>
      <c r="H141" t="s">
        <v>196</v>
      </c>
      <c r="I141">
        <v>1</v>
      </c>
      <c r="J141">
        <v>1</v>
      </c>
      <c r="K141">
        <v>1946</v>
      </c>
      <c r="L141">
        <v>1981</v>
      </c>
      <c r="M141">
        <v>1</v>
      </c>
      <c r="N141">
        <v>0</v>
      </c>
      <c r="O141">
        <v>0</v>
      </c>
      <c r="P141">
        <v>0</v>
      </c>
      <c r="Q141" t="s">
        <v>1028</v>
      </c>
      <c r="R141" t="b">
        <f>FALSE()</f>
        <v>0</v>
      </c>
      <c r="S141" t="s">
        <v>202</v>
      </c>
      <c r="T141" t="e">
        <f>#N/A</f>
        <v>#N/A</v>
      </c>
      <c r="U141" t="e">
        <f>#N/A</f>
        <v>#N/A</v>
      </c>
      <c r="V141" t="s">
        <v>95</v>
      </c>
      <c r="W141" t="s">
        <v>201</v>
      </c>
      <c r="X141">
        <v>1</v>
      </c>
      <c r="Y141">
        <v>1</v>
      </c>
      <c r="Z141">
        <v>1</v>
      </c>
      <c r="AA141">
        <v>1</v>
      </c>
      <c r="AC141">
        <v>1</v>
      </c>
      <c r="AE141" t="s">
        <v>2159</v>
      </c>
      <c r="AF141" t="s">
        <v>2160</v>
      </c>
      <c r="AG141">
        <v>1</v>
      </c>
      <c r="AH141" t="e">
        <f>#N/A</f>
        <v>#N/A</v>
      </c>
      <c r="AI141" t="e">
        <f>#N/A</f>
        <v>#N/A</v>
      </c>
      <c r="AL141">
        <v>0</v>
      </c>
      <c r="AR141" t="s">
        <v>1149</v>
      </c>
    </row>
    <row r="142" spans="1:45" x14ac:dyDescent="0.25">
      <c r="A142" t="s">
        <v>760</v>
      </c>
      <c r="B142" t="s">
        <v>760</v>
      </c>
      <c r="C142" t="s">
        <v>2383</v>
      </c>
      <c r="D142" t="s">
        <v>762</v>
      </c>
      <c r="E142" t="s">
        <v>1233</v>
      </c>
      <c r="F142">
        <v>2007</v>
      </c>
      <c r="G142" t="s">
        <v>735</v>
      </c>
      <c r="H142" t="s">
        <v>760</v>
      </c>
      <c r="I142">
        <v>1</v>
      </c>
      <c r="J142">
        <v>1</v>
      </c>
      <c r="K142">
        <v>1961</v>
      </c>
      <c r="L142">
        <v>2002</v>
      </c>
      <c r="M142">
        <v>0</v>
      </c>
      <c r="N142">
        <v>1</v>
      </c>
      <c r="O142">
        <v>0</v>
      </c>
      <c r="P142">
        <v>0</v>
      </c>
      <c r="Q142" t="s">
        <v>937</v>
      </c>
      <c r="R142" t="b">
        <f>FALSE()</f>
        <v>0</v>
      </c>
      <c r="T142">
        <v>0.16464069485664401</v>
      </c>
      <c r="U142">
        <v>2.2428276538848899</v>
      </c>
      <c r="V142" t="s">
        <v>95</v>
      </c>
      <c r="W142" t="s">
        <v>201</v>
      </c>
      <c r="X142">
        <v>-1</v>
      </c>
      <c r="Y142">
        <v>1</v>
      </c>
      <c r="Z142">
        <v>1</v>
      </c>
      <c r="AA142">
        <v>1</v>
      </c>
      <c r="AC142">
        <v>1</v>
      </c>
      <c r="AE142" t="s">
        <v>2161</v>
      </c>
      <c r="AF142" t="s">
        <v>2160</v>
      </c>
      <c r="AG142">
        <v>1</v>
      </c>
      <c r="AH142" t="e">
        <f>#DIV/0!</f>
        <v>#DIV/0!</v>
      </c>
      <c r="AI142" t="e">
        <f>#DIV/0!</f>
        <v>#DIV/0!</v>
      </c>
      <c r="AL142">
        <v>0</v>
      </c>
      <c r="AR142" t="s">
        <v>2384</v>
      </c>
      <c r="AS142" t="s">
        <v>2385</v>
      </c>
    </row>
    <row r="143" spans="1:45" x14ac:dyDescent="0.25">
      <c r="A143" t="s">
        <v>768</v>
      </c>
      <c r="B143" t="s">
        <v>768</v>
      </c>
      <c r="C143" t="s">
        <v>2386</v>
      </c>
      <c r="D143" t="s">
        <v>769</v>
      </c>
      <c r="E143" t="s">
        <v>1233</v>
      </c>
      <c r="F143">
        <v>2007</v>
      </c>
      <c r="G143" t="s">
        <v>735</v>
      </c>
      <c r="H143" t="s">
        <v>768</v>
      </c>
      <c r="I143">
        <v>1</v>
      </c>
      <c r="J143">
        <v>0</v>
      </c>
      <c r="K143">
        <v>1961</v>
      </c>
      <c r="L143">
        <v>2001</v>
      </c>
      <c r="M143">
        <v>0</v>
      </c>
      <c r="N143">
        <v>1</v>
      </c>
      <c r="O143">
        <v>0</v>
      </c>
      <c r="P143">
        <v>0</v>
      </c>
      <c r="Q143" t="s">
        <v>1043</v>
      </c>
      <c r="R143" t="b">
        <f>FALSE()</f>
        <v>0</v>
      </c>
      <c r="T143">
        <v>0.367229133844376</v>
      </c>
      <c r="U143">
        <v>1.86238265037537</v>
      </c>
      <c r="V143" t="s">
        <v>95</v>
      </c>
      <c r="W143" t="s">
        <v>201</v>
      </c>
      <c r="X143">
        <v>-1</v>
      </c>
      <c r="Y143">
        <v>1</v>
      </c>
      <c r="Z143">
        <v>1</v>
      </c>
      <c r="AA143">
        <v>1</v>
      </c>
      <c r="AC143">
        <v>1</v>
      </c>
      <c r="AE143" t="s">
        <v>2161</v>
      </c>
      <c r="AF143" t="s">
        <v>2191</v>
      </c>
      <c r="AG143">
        <v>1</v>
      </c>
      <c r="AH143">
        <v>-0.55781640583955805</v>
      </c>
      <c r="AI143">
        <v>0.79589002152793398</v>
      </c>
      <c r="AJ143">
        <v>-0.65833333333333299</v>
      </c>
      <c r="AK143">
        <v>2.34</v>
      </c>
      <c r="AL143">
        <v>1</v>
      </c>
      <c r="AM143" t="s">
        <v>1126</v>
      </c>
      <c r="AN143" t="s">
        <v>1226</v>
      </c>
      <c r="AO143" t="s">
        <v>7</v>
      </c>
      <c r="AP143" t="s">
        <v>139</v>
      </c>
      <c r="AR143" t="s">
        <v>2387</v>
      </c>
      <c r="AS143" t="s">
        <v>2388</v>
      </c>
    </row>
    <row r="144" spans="1:45" x14ac:dyDescent="0.25">
      <c r="A144" t="s">
        <v>322</v>
      </c>
      <c r="B144" t="s">
        <v>322</v>
      </c>
      <c r="C144" t="s">
        <v>322</v>
      </c>
      <c r="D144" t="s">
        <v>1548</v>
      </c>
      <c r="E144" t="s">
        <v>315</v>
      </c>
      <c r="F144">
        <v>2006</v>
      </c>
      <c r="G144" t="s">
        <v>89</v>
      </c>
      <c r="H144" t="s">
        <v>322</v>
      </c>
      <c r="I144">
        <v>1</v>
      </c>
      <c r="J144">
        <v>0</v>
      </c>
      <c r="K144">
        <v>1968</v>
      </c>
      <c r="L144">
        <v>2003</v>
      </c>
      <c r="M144">
        <v>1</v>
      </c>
      <c r="N144">
        <v>0</v>
      </c>
      <c r="O144">
        <v>0</v>
      </c>
      <c r="P144">
        <v>0</v>
      </c>
      <c r="Q144" t="s">
        <v>1018</v>
      </c>
      <c r="R144" t="b">
        <f>FALSE()</f>
        <v>0</v>
      </c>
      <c r="T144">
        <v>0.80830967426300104</v>
      </c>
      <c r="U144">
        <v>3.5931558609008798</v>
      </c>
      <c r="V144" t="s">
        <v>95</v>
      </c>
      <c r="W144" t="s">
        <v>325</v>
      </c>
      <c r="X144">
        <v>-1</v>
      </c>
      <c r="Y144">
        <v>1</v>
      </c>
      <c r="Z144">
        <v>1</v>
      </c>
      <c r="AA144">
        <v>1</v>
      </c>
      <c r="AC144">
        <v>1</v>
      </c>
      <c r="AD144" t="s">
        <v>2389</v>
      </c>
      <c r="AE144" t="s">
        <v>2159</v>
      </c>
      <c r="AF144" t="s">
        <v>2160</v>
      </c>
      <c r="AG144">
        <v>1</v>
      </c>
      <c r="AH144" t="e">
        <f>#DIV/0!</f>
        <v>#DIV/0!</v>
      </c>
      <c r="AI144" t="e">
        <f>#DIV/0!</f>
        <v>#DIV/0!</v>
      </c>
      <c r="AL144">
        <v>0</v>
      </c>
      <c r="AR144" t="s">
        <v>1168</v>
      </c>
    </row>
    <row r="145" spans="1:45" ht="409.5" x14ac:dyDescent="0.25">
      <c r="A145" t="s">
        <v>326</v>
      </c>
      <c r="B145" t="s">
        <v>326</v>
      </c>
      <c r="C145" t="s">
        <v>326</v>
      </c>
      <c r="D145" t="s">
        <v>1548</v>
      </c>
      <c r="E145" t="s">
        <v>315</v>
      </c>
      <c r="F145">
        <v>2006</v>
      </c>
      <c r="G145" t="s">
        <v>89</v>
      </c>
      <c r="H145" t="s">
        <v>326</v>
      </c>
      <c r="I145">
        <v>1</v>
      </c>
      <c r="J145">
        <v>0</v>
      </c>
      <c r="K145">
        <v>1968</v>
      </c>
      <c r="L145">
        <v>2003</v>
      </c>
      <c r="M145">
        <v>1</v>
      </c>
      <c r="N145">
        <v>0</v>
      </c>
      <c r="O145">
        <v>0</v>
      </c>
      <c r="P145">
        <v>0</v>
      </c>
      <c r="Q145" s="14" t="s">
        <v>1019</v>
      </c>
      <c r="R145" t="b">
        <f>FALSE()</f>
        <v>0</v>
      </c>
      <c r="T145">
        <v>0.60553926229476895</v>
      </c>
      <c r="U145">
        <v>3.4156024456024201</v>
      </c>
      <c r="V145" t="s">
        <v>95</v>
      </c>
      <c r="W145" t="s">
        <v>325</v>
      </c>
      <c r="X145">
        <v>-1</v>
      </c>
      <c r="Y145">
        <v>1</v>
      </c>
      <c r="Z145">
        <v>1</v>
      </c>
      <c r="AA145">
        <v>1</v>
      </c>
      <c r="AC145">
        <v>1</v>
      </c>
      <c r="AD145" t="s">
        <v>2389</v>
      </c>
      <c r="AE145" t="s">
        <v>2159</v>
      </c>
      <c r="AF145" t="s">
        <v>2160</v>
      </c>
      <c r="AG145">
        <v>1</v>
      </c>
      <c r="AH145" t="e">
        <f>#DIV/0!</f>
        <v>#DIV/0!</v>
      </c>
      <c r="AI145" t="e">
        <f>#DIV/0!</f>
        <v>#DIV/0!</v>
      </c>
      <c r="AL145">
        <v>0</v>
      </c>
      <c r="AR145" t="s">
        <v>1168</v>
      </c>
    </row>
    <row r="146" spans="1:45" ht="409.5" x14ac:dyDescent="0.25">
      <c r="A146" t="s">
        <v>328</v>
      </c>
      <c r="B146" t="s">
        <v>328</v>
      </c>
      <c r="C146" t="s">
        <v>328</v>
      </c>
      <c r="D146" t="s">
        <v>1548</v>
      </c>
      <c r="E146" t="s">
        <v>315</v>
      </c>
      <c r="F146">
        <v>2006</v>
      </c>
      <c r="G146" t="s">
        <v>89</v>
      </c>
      <c r="H146" t="s">
        <v>328</v>
      </c>
      <c r="I146">
        <v>1</v>
      </c>
      <c r="J146">
        <v>0</v>
      </c>
      <c r="K146">
        <v>1968</v>
      </c>
      <c r="L146">
        <v>2003</v>
      </c>
      <c r="M146">
        <v>1</v>
      </c>
      <c r="N146">
        <v>0</v>
      </c>
      <c r="O146">
        <v>0</v>
      </c>
      <c r="P146">
        <v>0</v>
      </c>
      <c r="Q146" s="14" t="s">
        <v>1020</v>
      </c>
      <c r="R146" t="b">
        <f>FALSE()</f>
        <v>0</v>
      </c>
      <c r="T146">
        <v>0.50343078374862704</v>
      </c>
      <c r="U146">
        <v>3.0031509399414098</v>
      </c>
      <c r="V146" t="s">
        <v>95</v>
      </c>
      <c r="W146" t="s">
        <v>325</v>
      </c>
      <c r="X146">
        <v>-1</v>
      </c>
      <c r="Y146">
        <v>1</v>
      </c>
      <c r="Z146">
        <v>1</v>
      </c>
      <c r="AA146">
        <v>1</v>
      </c>
      <c r="AC146">
        <v>1</v>
      </c>
      <c r="AD146" t="s">
        <v>2389</v>
      </c>
      <c r="AE146" t="s">
        <v>2159</v>
      </c>
      <c r="AF146" t="s">
        <v>2160</v>
      </c>
      <c r="AG146">
        <v>1</v>
      </c>
      <c r="AH146" t="e">
        <f>#DIV/0!</f>
        <v>#DIV/0!</v>
      </c>
      <c r="AI146" t="e">
        <f>#DIV/0!</f>
        <v>#DIV/0!</v>
      </c>
      <c r="AL146">
        <v>0</v>
      </c>
      <c r="AR146" t="s">
        <v>1168</v>
      </c>
    </row>
    <row r="147" spans="1:45" x14ac:dyDescent="0.25">
      <c r="A147" t="s">
        <v>330</v>
      </c>
      <c r="B147" t="s">
        <v>330</v>
      </c>
      <c r="C147" t="s">
        <v>330</v>
      </c>
      <c r="D147" t="s">
        <v>1548</v>
      </c>
      <c r="E147" t="s">
        <v>315</v>
      </c>
      <c r="F147">
        <v>2006</v>
      </c>
      <c r="G147" t="s">
        <v>89</v>
      </c>
      <c r="H147" t="s">
        <v>330</v>
      </c>
      <c r="I147">
        <v>1</v>
      </c>
      <c r="J147">
        <v>0</v>
      </c>
      <c r="K147">
        <v>1968</v>
      </c>
      <c r="L147">
        <v>2003</v>
      </c>
      <c r="M147">
        <v>1</v>
      </c>
      <c r="N147">
        <v>0</v>
      </c>
      <c r="O147">
        <v>0</v>
      </c>
      <c r="P147">
        <v>0</v>
      </c>
      <c r="Q147" t="s">
        <v>1021</v>
      </c>
      <c r="R147" t="b">
        <f>FALSE()</f>
        <v>0</v>
      </c>
      <c r="T147">
        <v>0.57996660470962502</v>
      </c>
      <c r="U147">
        <v>2.4408032894134499</v>
      </c>
      <c r="V147" t="s">
        <v>95</v>
      </c>
      <c r="W147" t="s">
        <v>325</v>
      </c>
      <c r="X147">
        <v>-1</v>
      </c>
      <c r="Y147">
        <v>1</v>
      </c>
      <c r="Z147">
        <v>1</v>
      </c>
      <c r="AA147">
        <v>1</v>
      </c>
      <c r="AC147">
        <v>1</v>
      </c>
      <c r="AD147" t="s">
        <v>2389</v>
      </c>
      <c r="AE147" t="s">
        <v>2159</v>
      </c>
      <c r="AF147" t="s">
        <v>2160</v>
      </c>
      <c r="AG147">
        <v>1</v>
      </c>
      <c r="AH147" t="e">
        <f>#DIV/0!</f>
        <v>#DIV/0!</v>
      </c>
      <c r="AI147" t="e">
        <f>#DIV/0!</f>
        <v>#DIV/0!</v>
      </c>
      <c r="AL147">
        <v>0</v>
      </c>
      <c r="AR147" t="s">
        <v>1168</v>
      </c>
    </row>
    <row r="148" spans="1:45" x14ac:dyDescent="0.25">
      <c r="A148" t="s">
        <v>336</v>
      </c>
      <c r="B148" t="s">
        <v>2390</v>
      </c>
      <c r="C148" t="s">
        <v>2390</v>
      </c>
      <c r="D148" t="s">
        <v>338</v>
      </c>
      <c r="E148" t="s">
        <v>337</v>
      </c>
      <c r="F148">
        <v>1985</v>
      </c>
      <c r="G148" t="s">
        <v>89</v>
      </c>
      <c r="H148" t="s">
        <v>336</v>
      </c>
      <c r="I148">
        <v>1</v>
      </c>
      <c r="J148">
        <v>1</v>
      </c>
      <c r="K148">
        <v>1933</v>
      </c>
      <c r="L148">
        <v>1980</v>
      </c>
      <c r="M148">
        <v>1</v>
      </c>
      <c r="N148">
        <v>0</v>
      </c>
      <c r="O148">
        <v>0</v>
      </c>
      <c r="P148">
        <v>0</v>
      </c>
      <c r="Q148" t="s">
        <v>1031</v>
      </c>
      <c r="R148" t="b">
        <f>FALSE()</f>
        <v>0</v>
      </c>
      <c r="T148">
        <v>0.592276811599731</v>
      </c>
      <c r="U148">
        <v>2.9897313117981001</v>
      </c>
      <c r="V148" t="s">
        <v>95</v>
      </c>
      <c r="W148" t="s">
        <v>325</v>
      </c>
      <c r="X148">
        <v>-1</v>
      </c>
      <c r="Y148">
        <v>1</v>
      </c>
      <c r="Z148">
        <v>1</v>
      </c>
      <c r="AA148">
        <v>1</v>
      </c>
      <c r="AC148">
        <v>1</v>
      </c>
      <c r="AE148" t="s">
        <v>2161</v>
      </c>
      <c r="AF148" t="s">
        <v>2160</v>
      </c>
      <c r="AG148">
        <v>1</v>
      </c>
      <c r="AH148" t="e">
        <f>#DIV/0!</f>
        <v>#DIV/0!</v>
      </c>
      <c r="AI148" t="e">
        <f>#DIV/0!</f>
        <v>#DIV/0!</v>
      </c>
      <c r="AL148">
        <v>0</v>
      </c>
      <c r="AR148" t="s">
        <v>2391</v>
      </c>
      <c r="AS148" t="s">
        <v>2392</v>
      </c>
    </row>
    <row r="149" spans="1:45" x14ac:dyDescent="0.25">
      <c r="A149" t="s">
        <v>339</v>
      </c>
      <c r="B149" t="s">
        <v>339</v>
      </c>
      <c r="C149" t="s">
        <v>339</v>
      </c>
      <c r="D149" t="s">
        <v>340</v>
      </c>
      <c r="E149" t="s">
        <v>337</v>
      </c>
      <c r="F149">
        <v>1985</v>
      </c>
      <c r="G149" t="s">
        <v>89</v>
      </c>
      <c r="H149" t="s">
        <v>339</v>
      </c>
      <c r="I149">
        <v>1</v>
      </c>
      <c r="J149">
        <v>1</v>
      </c>
      <c r="K149">
        <v>1926</v>
      </c>
      <c r="L149">
        <v>1982</v>
      </c>
      <c r="M149">
        <v>1</v>
      </c>
      <c r="N149">
        <v>0</v>
      </c>
      <c r="O149">
        <v>0</v>
      </c>
      <c r="P149">
        <v>0</v>
      </c>
      <c r="Q149" t="s">
        <v>1034</v>
      </c>
      <c r="R149" t="b">
        <f>FALSE()</f>
        <v>0</v>
      </c>
      <c r="T149">
        <v>0.82270777225494396</v>
      </c>
      <c r="U149">
        <v>3.15085792541504</v>
      </c>
      <c r="V149" t="s">
        <v>95</v>
      </c>
      <c r="W149" t="s">
        <v>325</v>
      </c>
      <c r="X149">
        <v>-1</v>
      </c>
      <c r="Y149">
        <v>1</v>
      </c>
      <c r="Z149">
        <v>1</v>
      </c>
      <c r="AA149">
        <v>1</v>
      </c>
      <c r="AC149">
        <v>1</v>
      </c>
      <c r="AE149" t="s">
        <v>2159</v>
      </c>
      <c r="AF149" t="s">
        <v>2160</v>
      </c>
      <c r="AG149">
        <v>1</v>
      </c>
      <c r="AH149">
        <v>8.2270777225494403</v>
      </c>
      <c r="AI149">
        <v>0.95770757611399404</v>
      </c>
      <c r="AJ149">
        <v>0.1</v>
      </c>
      <c r="AK149">
        <v>3.29</v>
      </c>
      <c r="AL149">
        <v>1</v>
      </c>
      <c r="AM149" t="s">
        <v>1126</v>
      </c>
      <c r="AN149" t="s">
        <v>1164</v>
      </c>
      <c r="AO149" t="s">
        <v>1133</v>
      </c>
      <c r="AP149" t="s">
        <v>1140</v>
      </c>
      <c r="AQ149">
        <v>1</v>
      </c>
      <c r="AR149" t="s">
        <v>1171</v>
      </c>
    </row>
    <row r="150" spans="1:45" x14ac:dyDescent="0.25">
      <c r="A150" t="s">
        <v>107</v>
      </c>
      <c r="B150" t="s">
        <v>107</v>
      </c>
      <c r="C150" t="s">
        <v>2393</v>
      </c>
      <c r="D150" t="s">
        <v>109</v>
      </c>
      <c r="E150" t="s">
        <v>1243</v>
      </c>
      <c r="F150">
        <v>2007</v>
      </c>
      <c r="G150" t="s">
        <v>89</v>
      </c>
      <c r="H150" t="s">
        <v>107</v>
      </c>
      <c r="I150">
        <v>1</v>
      </c>
      <c r="J150">
        <v>1</v>
      </c>
      <c r="K150">
        <v>1985</v>
      </c>
      <c r="L150">
        <v>2003</v>
      </c>
      <c r="M150">
        <v>1</v>
      </c>
      <c r="N150">
        <v>0</v>
      </c>
      <c r="O150">
        <v>0</v>
      </c>
      <c r="P150">
        <v>0</v>
      </c>
      <c r="Q150" t="s">
        <v>1036</v>
      </c>
      <c r="R150" t="b">
        <f>FALSE()</f>
        <v>0</v>
      </c>
      <c r="S150" t="s">
        <v>112</v>
      </c>
      <c r="T150">
        <v>1.26339995861053</v>
      </c>
      <c r="U150">
        <v>3.68839359283447</v>
      </c>
      <c r="V150" t="s">
        <v>95</v>
      </c>
      <c r="W150" t="s">
        <v>111</v>
      </c>
      <c r="X150">
        <v>1</v>
      </c>
      <c r="Y150">
        <v>1</v>
      </c>
      <c r="Z150">
        <v>1</v>
      </c>
      <c r="AA150">
        <v>1</v>
      </c>
      <c r="AC150">
        <v>1</v>
      </c>
      <c r="AE150" t="s">
        <v>2159</v>
      </c>
      <c r="AF150" t="s">
        <v>2160</v>
      </c>
      <c r="AG150">
        <v>1</v>
      </c>
      <c r="AH150">
        <v>0.59594337670308195</v>
      </c>
      <c r="AI150">
        <v>0.85976540625512199</v>
      </c>
      <c r="AJ150">
        <v>2.12</v>
      </c>
      <c r="AK150">
        <v>4.29</v>
      </c>
      <c r="AL150">
        <v>1</v>
      </c>
      <c r="AM150" t="s">
        <v>1126</v>
      </c>
      <c r="AN150">
        <v>10</v>
      </c>
      <c r="AO150" t="s">
        <v>1133</v>
      </c>
      <c r="AP150" t="s">
        <v>1131</v>
      </c>
      <c r="AR150" t="s">
        <v>1136</v>
      </c>
    </row>
    <row r="151" spans="1:45" x14ac:dyDescent="0.25">
      <c r="A151" t="s">
        <v>247</v>
      </c>
      <c r="B151" t="s">
        <v>247</v>
      </c>
      <c r="C151" t="s">
        <v>247</v>
      </c>
      <c r="D151" t="s">
        <v>249</v>
      </c>
      <c r="E151" t="s">
        <v>2394</v>
      </c>
      <c r="F151">
        <v>2006</v>
      </c>
      <c r="G151" t="s">
        <v>250</v>
      </c>
      <c r="H151" t="s">
        <v>247</v>
      </c>
      <c r="I151">
        <v>1</v>
      </c>
      <c r="J151">
        <v>1</v>
      </c>
      <c r="K151">
        <v>1965</v>
      </c>
      <c r="L151">
        <v>2001</v>
      </c>
      <c r="M151">
        <v>0</v>
      </c>
      <c r="N151">
        <v>0</v>
      </c>
      <c r="O151">
        <v>1</v>
      </c>
      <c r="P151">
        <v>0</v>
      </c>
      <c r="Q151" t="s">
        <v>1037</v>
      </c>
      <c r="R151" t="b">
        <f>FALSE()</f>
        <v>0</v>
      </c>
      <c r="S151" t="s">
        <v>251</v>
      </c>
      <c r="T151">
        <v>0.86089086532592796</v>
      </c>
      <c r="U151">
        <v>3.2201802730560298</v>
      </c>
      <c r="V151" t="s">
        <v>95</v>
      </c>
      <c r="W151" t="s">
        <v>111</v>
      </c>
      <c r="X151">
        <v>1</v>
      </c>
      <c r="Y151">
        <v>1</v>
      </c>
      <c r="Z151">
        <v>0</v>
      </c>
      <c r="AA151">
        <v>1</v>
      </c>
      <c r="AC151">
        <v>1</v>
      </c>
      <c r="AE151" t="s">
        <v>2159</v>
      </c>
      <c r="AF151" t="s">
        <v>2203</v>
      </c>
      <c r="AG151">
        <v>1</v>
      </c>
      <c r="AH151" t="e">
        <f>#DIV/0!</f>
        <v>#DIV/0!</v>
      </c>
      <c r="AI151" t="e">
        <f>#DIV/0!</f>
        <v>#DIV/0!</v>
      </c>
      <c r="AL151">
        <v>0</v>
      </c>
      <c r="AR151">
        <v>0</v>
      </c>
    </row>
    <row r="152" spans="1:45" x14ac:dyDescent="0.25">
      <c r="A152" s="7" t="s">
        <v>484</v>
      </c>
      <c r="B152" s="7" t="s">
        <v>484</v>
      </c>
      <c r="C152" s="7" t="s">
        <v>484</v>
      </c>
      <c r="D152" s="7" t="s">
        <v>486</v>
      </c>
      <c r="E152" s="7" t="s">
        <v>485</v>
      </c>
      <c r="F152" s="7">
        <v>2004</v>
      </c>
      <c r="G152" s="7" t="s">
        <v>89</v>
      </c>
      <c r="H152" s="7" t="s">
        <v>484</v>
      </c>
      <c r="I152" s="7">
        <v>1</v>
      </c>
      <c r="J152" s="7">
        <v>1</v>
      </c>
      <c r="K152" s="7">
        <v>1963</v>
      </c>
      <c r="L152" s="7">
        <v>2001</v>
      </c>
      <c r="M152" s="7">
        <v>1</v>
      </c>
      <c r="N152" s="7">
        <v>0</v>
      </c>
      <c r="O152" s="7">
        <v>0</v>
      </c>
      <c r="P152" s="7">
        <v>0</v>
      </c>
      <c r="Q152" s="7" t="s">
        <v>1011</v>
      </c>
      <c r="R152" s="7" t="b">
        <f>FALSE()</f>
        <v>0</v>
      </c>
      <c r="S152" s="7" t="s">
        <v>488</v>
      </c>
      <c r="T152" s="7">
        <v>0.60121381282806396</v>
      </c>
      <c r="U152" s="7">
        <v>2.2941126823425302</v>
      </c>
      <c r="V152" s="7" t="s">
        <v>95</v>
      </c>
      <c r="W152" s="7" t="s">
        <v>111</v>
      </c>
      <c r="X152" s="7">
        <v>1</v>
      </c>
      <c r="Y152" s="7">
        <v>1</v>
      </c>
      <c r="Z152" s="7">
        <v>1</v>
      </c>
      <c r="AA152" s="7">
        <v>1</v>
      </c>
      <c r="AB152" s="7"/>
      <c r="AC152" s="7">
        <v>1</v>
      </c>
      <c r="AD152" s="7"/>
      <c r="AE152" s="7" t="s">
        <v>2159</v>
      </c>
      <c r="AF152" s="7" t="s">
        <v>2160</v>
      </c>
      <c r="AG152" s="7">
        <v>1</v>
      </c>
      <c r="AH152" s="7">
        <v>1.3360306951734799</v>
      </c>
      <c r="AI152" s="7">
        <v>1.14705634117126</v>
      </c>
      <c r="AJ152" s="7">
        <v>0.45</v>
      </c>
      <c r="AK152" s="7">
        <v>2</v>
      </c>
      <c r="AL152" s="7">
        <v>1</v>
      </c>
      <c r="AM152" s="7" t="s">
        <v>1126</v>
      </c>
      <c r="AN152" s="7">
        <v>3</v>
      </c>
      <c r="AO152" s="7" t="s">
        <v>1133</v>
      </c>
      <c r="AP152" s="7" t="s">
        <v>1131</v>
      </c>
      <c r="AQ152" s="7"/>
      <c r="AR152" s="7" t="s">
        <v>1193</v>
      </c>
      <c r="AS152" s="7"/>
    </row>
    <row r="153" spans="1:45" x14ac:dyDescent="0.25">
      <c r="A153" t="s">
        <v>500</v>
      </c>
      <c r="B153" t="s">
        <v>500</v>
      </c>
      <c r="C153" t="s">
        <v>500</v>
      </c>
      <c r="D153" t="s">
        <v>502</v>
      </c>
      <c r="E153" t="s">
        <v>1015</v>
      </c>
      <c r="F153">
        <v>1999</v>
      </c>
      <c r="G153" t="s">
        <v>57</v>
      </c>
      <c r="H153" t="s">
        <v>500</v>
      </c>
      <c r="I153">
        <v>1</v>
      </c>
      <c r="J153">
        <v>1</v>
      </c>
      <c r="K153">
        <v>1963</v>
      </c>
      <c r="L153">
        <v>1995</v>
      </c>
      <c r="M153">
        <v>1</v>
      </c>
      <c r="N153">
        <v>0</v>
      </c>
      <c r="O153">
        <v>0</v>
      </c>
      <c r="P153">
        <v>0</v>
      </c>
      <c r="Q153" t="s">
        <v>1016</v>
      </c>
      <c r="R153" t="b">
        <f>FALSE()</f>
        <v>0</v>
      </c>
      <c r="T153">
        <v>0.72243314981460605</v>
      </c>
      <c r="U153">
        <v>5.2539906501770002</v>
      </c>
      <c r="V153" t="s">
        <v>95</v>
      </c>
      <c r="W153" t="s">
        <v>111</v>
      </c>
      <c r="X153">
        <v>1</v>
      </c>
      <c r="Y153">
        <v>1</v>
      </c>
      <c r="Z153">
        <v>1</v>
      </c>
      <c r="AA153">
        <v>1</v>
      </c>
      <c r="AC153">
        <v>1</v>
      </c>
      <c r="AE153" t="s">
        <v>2159</v>
      </c>
      <c r="AF153" t="s">
        <v>2160</v>
      </c>
      <c r="AG153">
        <v>1</v>
      </c>
      <c r="AH153">
        <v>1.47435336696858</v>
      </c>
      <c r="AI153">
        <v>0.93321325935648303</v>
      </c>
      <c r="AJ153">
        <v>0.49</v>
      </c>
      <c r="AK153">
        <v>5.63</v>
      </c>
      <c r="AL153">
        <v>1</v>
      </c>
      <c r="AM153" t="s">
        <v>1126</v>
      </c>
      <c r="AN153">
        <v>3</v>
      </c>
      <c r="AO153" t="s">
        <v>1133</v>
      </c>
      <c r="AP153" t="s">
        <v>1131</v>
      </c>
      <c r="AR153" t="s">
        <v>1197</v>
      </c>
    </row>
    <row r="154" spans="1:45" x14ac:dyDescent="0.25">
      <c r="A154" t="s">
        <v>600</v>
      </c>
      <c r="B154" t="s">
        <v>600</v>
      </c>
      <c r="C154" t="s">
        <v>600</v>
      </c>
      <c r="D154" t="s">
        <v>602</v>
      </c>
      <c r="E154" t="s">
        <v>601</v>
      </c>
      <c r="F154">
        <v>1993</v>
      </c>
      <c r="G154" t="s">
        <v>89</v>
      </c>
      <c r="H154" t="s">
        <v>600</v>
      </c>
      <c r="I154">
        <v>1</v>
      </c>
      <c r="J154">
        <v>0</v>
      </c>
      <c r="K154">
        <v>1964</v>
      </c>
      <c r="L154">
        <v>1989</v>
      </c>
      <c r="M154">
        <v>1</v>
      </c>
      <c r="N154">
        <v>0</v>
      </c>
      <c r="O154">
        <v>0</v>
      </c>
      <c r="P154">
        <v>0</v>
      </c>
      <c r="Q154" t="s">
        <v>1030</v>
      </c>
      <c r="R154" t="b">
        <f>FALSE()</f>
        <v>0</v>
      </c>
      <c r="T154">
        <v>1.23522841930389</v>
      </c>
      <c r="U154">
        <v>4.8154063224792498</v>
      </c>
      <c r="V154" t="s">
        <v>95</v>
      </c>
      <c r="W154" t="s">
        <v>111</v>
      </c>
      <c r="X154">
        <v>1</v>
      </c>
      <c r="Y154">
        <v>1</v>
      </c>
      <c r="Z154">
        <v>1</v>
      </c>
      <c r="AA154">
        <v>1</v>
      </c>
      <c r="AC154">
        <v>1</v>
      </c>
      <c r="AE154" t="s">
        <v>2161</v>
      </c>
      <c r="AF154" t="s">
        <v>2160</v>
      </c>
      <c r="AG154">
        <v>1</v>
      </c>
      <c r="AH154">
        <v>0.94292245748388903</v>
      </c>
      <c r="AI154">
        <v>1.2875417974543399</v>
      </c>
      <c r="AJ154">
        <v>1.31</v>
      </c>
      <c r="AK154">
        <v>3.74</v>
      </c>
      <c r="AL154">
        <v>1</v>
      </c>
      <c r="AM154" t="s">
        <v>1126</v>
      </c>
      <c r="AN154">
        <v>10</v>
      </c>
      <c r="AO154" t="s">
        <v>1216</v>
      </c>
      <c r="AP154" t="s">
        <v>1131</v>
      </c>
      <c r="AR154" t="s">
        <v>2395</v>
      </c>
      <c r="AS154" t="s">
        <v>2396</v>
      </c>
    </row>
    <row r="155" spans="1:45" x14ac:dyDescent="0.25">
      <c r="A155" t="s">
        <v>603</v>
      </c>
      <c r="B155" t="s">
        <v>603</v>
      </c>
      <c r="C155" t="s">
        <v>603</v>
      </c>
      <c r="D155" t="s">
        <v>604</v>
      </c>
      <c r="E155" t="s">
        <v>601</v>
      </c>
      <c r="F155">
        <v>1993</v>
      </c>
      <c r="G155" t="s">
        <v>89</v>
      </c>
      <c r="H155" t="s">
        <v>603</v>
      </c>
      <c r="I155">
        <v>1</v>
      </c>
      <c r="J155">
        <v>1</v>
      </c>
      <c r="K155">
        <v>1964</v>
      </c>
      <c r="L155">
        <v>1989</v>
      </c>
      <c r="M155">
        <v>1</v>
      </c>
      <c r="N155">
        <v>0</v>
      </c>
      <c r="O155">
        <v>0</v>
      </c>
      <c r="P155">
        <v>0</v>
      </c>
      <c r="Q155" t="s">
        <v>1035</v>
      </c>
      <c r="R155" t="b">
        <f>FALSE()</f>
        <v>0</v>
      </c>
      <c r="T155">
        <v>1.06235599517822</v>
      </c>
      <c r="U155">
        <v>5.1689834594726598</v>
      </c>
      <c r="V155" t="s">
        <v>95</v>
      </c>
      <c r="W155" t="s">
        <v>111</v>
      </c>
      <c r="X155">
        <v>1</v>
      </c>
      <c r="Y155">
        <v>1</v>
      </c>
      <c r="Z155">
        <v>1</v>
      </c>
      <c r="AA155">
        <v>1</v>
      </c>
      <c r="AC155">
        <v>1</v>
      </c>
      <c r="AE155" t="s">
        <v>2161</v>
      </c>
      <c r="AF155" t="s">
        <v>2160</v>
      </c>
      <c r="AG155">
        <v>1</v>
      </c>
      <c r="AH155">
        <v>1.26470951806931</v>
      </c>
      <c r="AI155">
        <v>2.1184358440461701</v>
      </c>
      <c r="AJ155">
        <v>0.84</v>
      </c>
      <c r="AK155">
        <v>2.44</v>
      </c>
      <c r="AL155">
        <v>1</v>
      </c>
      <c r="AM155" t="s">
        <v>1126</v>
      </c>
      <c r="AN155">
        <v>10</v>
      </c>
      <c r="AO155" t="s">
        <v>1216</v>
      </c>
      <c r="AP155" t="s">
        <v>1131</v>
      </c>
      <c r="AR155" t="s">
        <v>2397</v>
      </c>
      <c r="AS155" t="s">
        <v>2398</v>
      </c>
    </row>
    <row r="156" spans="1:45" x14ac:dyDescent="0.25">
      <c r="A156" t="s">
        <v>644</v>
      </c>
      <c r="B156" t="s">
        <v>644</v>
      </c>
      <c r="C156" t="s">
        <v>644</v>
      </c>
      <c r="D156" t="s">
        <v>646</v>
      </c>
      <c r="E156" t="s">
        <v>1039</v>
      </c>
      <c r="F156">
        <v>2000</v>
      </c>
      <c r="G156" t="s">
        <v>89</v>
      </c>
      <c r="H156" t="s">
        <v>644</v>
      </c>
      <c r="I156">
        <v>1</v>
      </c>
      <c r="J156">
        <v>1</v>
      </c>
      <c r="K156">
        <v>1965</v>
      </c>
      <c r="L156">
        <v>1995</v>
      </c>
      <c r="M156">
        <v>1</v>
      </c>
      <c r="N156">
        <v>0</v>
      </c>
      <c r="O156">
        <v>0</v>
      </c>
      <c r="P156">
        <v>0</v>
      </c>
      <c r="Q156" t="s">
        <v>1040</v>
      </c>
      <c r="R156" t="b">
        <f>FALSE()</f>
        <v>0</v>
      </c>
      <c r="T156">
        <v>0.50071835517883301</v>
      </c>
      <c r="U156">
        <v>2.1326589584350599</v>
      </c>
      <c r="V156" t="s">
        <v>95</v>
      </c>
      <c r="W156" t="s">
        <v>111</v>
      </c>
      <c r="X156">
        <v>1</v>
      </c>
      <c r="Y156">
        <v>1</v>
      </c>
      <c r="Z156">
        <v>1</v>
      </c>
      <c r="AA156">
        <v>1</v>
      </c>
      <c r="AC156">
        <v>1</v>
      </c>
      <c r="AE156" t="s">
        <v>2161</v>
      </c>
      <c r="AF156" t="s">
        <v>2160</v>
      </c>
      <c r="AG156">
        <v>1</v>
      </c>
      <c r="AH156">
        <v>0.32304410011537599</v>
      </c>
      <c r="AI156">
        <v>0.36897213813755297</v>
      </c>
      <c r="AJ156">
        <v>1.55</v>
      </c>
      <c r="AK156">
        <v>5.78</v>
      </c>
      <c r="AL156">
        <v>1</v>
      </c>
      <c r="AM156" t="s">
        <v>1126</v>
      </c>
      <c r="AN156" t="s">
        <v>1222</v>
      </c>
      <c r="AO156" t="s">
        <v>1133</v>
      </c>
      <c r="AP156" t="s">
        <v>1131</v>
      </c>
      <c r="AR156" t="s">
        <v>2399</v>
      </c>
      <c r="AS156" t="s">
        <v>2400</v>
      </c>
    </row>
    <row r="157" spans="1:45" x14ac:dyDescent="0.25">
      <c r="A157" t="s">
        <v>722</v>
      </c>
      <c r="B157" t="s">
        <v>2401</v>
      </c>
      <c r="C157" t="s">
        <v>2402</v>
      </c>
      <c r="D157" t="s">
        <v>723</v>
      </c>
      <c r="E157" t="s">
        <v>714</v>
      </c>
      <c r="F157">
        <v>2012</v>
      </c>
      <c r="G157" t="s">
        <v>57</v>
      </c>
      <c r="H157" t="s">
        <v>722</v>
      </c>
      <c r="I157">
        <v>1</v>
      </c>
      <c r="J157">
        <v>1</v>
      </c>
      <c r="K157">
        <v>1926</v>
      </c>
      <c r="L157">
        <v>2010</v>
      </c>
      <c r="M157">
        <v>1</v>
      </c>
      <c r="N157">
        <v>0</v>
      </c>
      <c r="O157">
        <v>0</v>
      </c>
      <c r="P157">
        <v>0</v>
      </c>
      <c r="Q157" t="s">
        <v>1022</v>
      </c>
      <c r="R157" t="b">
        <f>FALSE()</f>
        <v>0</v>
      </c>
      <c r="T157">
        <v>0.51242792606353804</v>
      </c>
      <c r="U157">
        <v>3.0309698581695601</v>
      </c>
      <c r="V157" t="s">
        <v>95</v>
      </c>
      <c r="W157" t="s">
        <v>111</v>
      </c>
      <c r="X157">
        <v>1</v>
      </c>
      <c r="Y157">
        <v>1</v>
      </c>
      <c r="Z157">
        <v>1</v>
      </c>
      <c r="AA157">
        <v>1</v>
      </c>
      <c r="AC157">
        <v>1</v>
      </c>
      <c r="AE157" t="s">
        <v>2161</v>
      </c>
      <c r="AF157" t="s">
        <v>2160</v>
      </c>
      <c r="AG157">
        <v>1</v>
      </c>
      <c r="AH157">
        <v>0.42702327171961502</v>
      </c>
      <c r="AI157">
        <v>0.523483567904932</v>
      </c>
      <c r="AJ157">
        <v>1.2</v>
      </c>
      <c r="AK157">
        <v>5.79</v>
      </c>
      <c r="AL157">
        <v>1</v>
      </c>
      <c r="AM157" t="s">
        <v>915</v>
      </c>
      <c r="AN157">
        <v>10</v>
      </c>
      <c r="AO157" t="s">
        <v>1133</v>
      </c>
      <c r="AP157" t="s">
        <v>1131</v>
      </c>
      <c r="AR157" t="s">
        <v>2403</v>
      </c>
      <c r="AS157" t="s">
        <v>2404</v>
      </c>
    </row>
    <row r="158" spans="1:45" x14ac:dyDescent="0.25">
      <c r="A158" t="s">
        <v>909</v>
      </c>
      <c r="B158" t="s">
        <v>909</v>
      </c>
      <c r="C158" t="s">
        <v>2405</v>
      </c>
      <c r="D158" t="s">
        <v>911</v>
      </c>
      <c r="E158" t="s">
        <v>910</v>
      </c>
      <c r="F158">
        <v>2004</v>
      </c>
      <c r="G158" t="s">
        <v>89</v>
      </c>
      <c r="H158" t="s">
        <v>909</v>
      </c>
      <c r="I158">
        <v>1</v>
      </c>
      <c r="J158">
        <v>1</v>
      </c>
      <c r="K158">
        <v>1983</v>
      </c>
      <c r="L158">
        <v>2001</v>
      </c>
      <c r="M158">
        <v>1</v>
      </c>
      <c r="N158">
        <v>0</v>
      </c>
      <c r="O158">
        <v>0</v>
      </c>
      <c r="P158">
        <v>0</v>
      </c>
      <c r="Q158" t="s">
        <v>997</v>
      </c>
      <c r="R158" t="b">
        <f>FALSE()</f>
        <v>0</v>
      </c>
      <c r="T158">
        <v>2.3156919479370099</v>
      </c>
      <c r="U158">
        <v>5.4611458778381401</v>
      </c>
      <c r="V158" t="s">
        <v>95</v>
      </c>
      <c r="W158" t="s">
        <v>111</v>
      </c>
      <c r="X158">
        <v>1</v>
      </c>
      <c r="Y158">
        <v>1</v>
      </c>
      <c r="Z158">
        <v>1</v>
      </c>
      <c r="AA158">
        <v>1</v>
      </c>
      <c r="AC158">
        <v>1</v>
      </c>
      <c r="AE158" t="s">
        <v>2161</v>
      </c>
      <c r="AF158" t="s">
        <v>2160</v>
      </c>
      <c r="AG158">
        <v>1</v>
      </c>
      <c r="AH158">
        <v>0.79851446480586596</v>
      </c>
      <c r="AI158">
        <v>0.757440482363125</v>
      </c>
      <c r="AJ158">
        <v>2.9</v>
      </c>
      <c r="AK158">
        <v>7.21</v>
      </c>
      <c r="AL158">
        <v>1</v>
      </c>
      <c r="AM158" t="s">
        <v>1126</v>
      </c>
      <c r="AN158">
        <v>5</v>
      </c>
      <c r="AO158" t="s">
        <v>1133</v>
      </c>
      <c r="AP158" t="s">
        <v>1131</v>
      </c>
      <c r="AR158" t="s">
        <v>2406</v>
      </c>
      <c r="AS158" t="s">
        <v>2407</v>
      </c>
    </row>
    <row r="159" spans="1:45" x14ac:dyDescent="0.25">
      <c r="A159" t="s">
        <v>95</v>
      </c>
      <c r="B159" t="s">
        <v>95</v>
      </c>
      <c r="C159" t="s">
        <v>95</v>
      </c>
      <c r="D159" t="s">
        <v>95</v>
      </c>
      <c r="E159" t="s">
        <v>207</v>
      </c>
      <c r="F159">
        <v>1972</v>
      </c>
      <c r="G159" t="s">
        <v>89</v>
      </c>
      <c r="H159" t="s">
        <v>95</v>
      </c>
      <c r="I159">
        <v>1</v>
      </c>
      <c r="J159">
        <v>1</v>
      </c>
      <c r="K159">
        <v>1932</v>
      </c>
      <c r="L159">
        <v>1971</v>
      </c>
      <c r="M159">
        <v>1</v>
      </c>
      <c r="N159">
        <v>0</v>
      </c>
      <c r="O159">
        <v>0</v>
      </c>
      <c r="P159">
        <v>0</v>
      </c>
      <c r="Q159" t="s">
        <v>1063</v>
      </c>
      <c r="R159" t="b">
        <f>FALSE()</f>
        <v>0</v>
      </c>
      <c r="T159">
        <v>1.4323927164077801</v>
      </c>
      <c r="U159">
        <v>3.0420784950256299</v>
      </c>
      <c r="V159" t="s">
        <v>95</v>
      </c>
      <c r="W159" t="s">
        <v>20</v>
      </c>
      <c r="X159">
        <v>-1</v>
      </c>
      <c r="Y159">
        <v>1</v>
      </c>
      <c r="Z159">
        <v>1</v>
      </c>
      <c r="AA159">
        <v>1</v>
      </c>
      <c r="AC159">
        <v>1</v>
      </c>
      <c r="AE159" t="s">
        <v>2159</v>
      </c>
      <c r="AF159" t="s">
        <v>2160</v>
      </c>
      <c r="AG159">
        <v>1</v>
      </c>
      <c r="AH159" t="e">
        <f>#DIV/0!</f>
        <v>#DIV/0!</v>
      </c>
      <c r="AI159" t="e">
        <f>#DIV/0!</f>
        <v>#DIV/0!</v>
      </c>
      <c r="AL159">
        <v>0</v>
      </c>
      <c r="AR159" t="s">
        <v>1150</v>
      </c>
    </row>
    <row r="160" spans="1:45" x14ac:dyDescent="0.25">
      <c r="A160" t="s">
        <v>545</v>
      </c>
      <c r="B160" t="s">
        <v>548</v>
      </c>
      <c r="C160" t="s">
        <v>548</v>
      </c>
      <c r="D160" t="s">
        <v>547</v>
      </c>
      <c r="E160" t="s">
        <v>1260</v>
      </c>
      <c r="F160">
        <v>2008</v>
      </c>
      <c r="G160" t="s">
        <v>57</v>
      </c>
      <c r="H160" t="s">
        <v>545</v>
      </c>
      <c r="I160">
        <v>1</v>
      </c>
      <c r="J160">
        <v>1</v>
      </c>
      <c r="K160">
        <v>1965</v>
      </c>
      <c r="L160">
        <v>2002</v>
      </c>
      <c r="M160">
        <v>1</v>
      </c>
      <c r="N160">
        <v>0</v>
      </c>
      <c r="O160">
        <v>0</v>
      </c>
      <c r="P160">
        <v>0</v>
      </c>
      <c r="Q160" t="s">
        <v>1038</v>
      </c>
      <c r="R160" t="b">
        <f>FALSE()</f>
        <v>0</v>
      </c>
      <c r="S160" t="s">
        <v>549</v>
      </c>
      <c r="T160">
        <v>0.20556530356407199</v>
      </c>
      <c r="U160">
        <v>1.69697749614716</v>
      </c>
      <c r="V160" t="s">
        <v>95</v>
      </c>
      <c r="W160" t="s">
        <v>20</v>
      </c>
      <c r="X160">
        <v>1</v>
      </c>
      <c r="Y160">
        <v>1</v>
      </c>
      <c r="Z160">
        <v>1</v>
      </c>
      <c r="AA160">
        <v>1</v>
      </c>
      <c r="AC160">
        <v>1</v>
      </c>
      <c r="AE160" t="s">
        <v>2159</v>
      </c>
      <c r="AF160" t="s">
        <v>2160</v>
      </c>
      <c r="AG160">
        <v>1</v>
      </c>
      <c r="AH160">
        <v>0.39531789146936902</v>
      </c>
      <c r="AI160">
        <v>0.37051910396226101</v>
      </c>
      <c r="AJ160">
        <v>0.52</v>
      </c>
      <c r="AK160">
        <v>4.58</v>
      </c>
      <c r="AL160">
        <v>1</v>
      </c>
      <c r="AM160" t="s">
        <v>1126</v>
      </c>
      <c r="AN160">
        <v>10</v>
      </c>
      <c r="AO160" t="s">
        <v>1133</v>
      </c>
      <c r="AP160" t="s">
        <v>1131</v>
      </c>
      <c r="AR160" t="s">
        <v>1204</v>
      </c>
    </row>
    <row r="161" spans="1:45" x14ac:dyDescent="0.25">
      <c r="A161" t="s">
        <v>255</v>
      </c>
      <c r="B161" t="s">
        <v>255</v>
      </c>
      <c r="C161" t="s">
        <v>255</v>
      </c>
      <c r="D161" t="s">
        <v>257</v>
      </c>
      <c r="E161" t="s">
        <v>1253</v>
      </c>
      <c r="F161">
        <v>2001</v>
      </c>
      <c r="G161" t="s">
        <v>89</v>
      </c>
      <c r="H161" t="s">
        <v>255</v>
      </c>
      <c r="I161">
        <v>1</v>
      </c>
      <c r="J161">
        <v>1</v>
      </c>
      <c r="K161">
        <v>1975</v>
      </c>
      <c r="L161">
        <v>1996</v>
      </c>
      <c r="M161">
        <v>1</v>
      </c>
      <c r="N161">
        <v>0</v>
      </c>
      <c r="O161">
        <v>0</v>
      </c>
      <c r="P161">
        <v>0</v>
      </c>
      <c r="Q161" t="s">
        <v>924</v>
      </c>
      <c r="R161" t="b">
        <f>FALSE()</f>
        <v>0</v>
      </c>
      <c r="T161">
        <v>0.36843025684356701</v>
      </c>
      <c r="U161">
        <v>3.3854308128356898</v>
      </c>
      <c r="V161" t="s">
        <v>95</v>
      </c>
      <c r="W161" t="s">
        <v>259</v>
      </c>
      <c r="X161">
        <v>1</v>
      </c>
      <c r="Y161">
        <v>1</v>
      </c>
      <c r="Z161">
        <v>1</v>
      </c>
      <c r="AA161">
        <v>1</v>
      </c>
      <c r="AC161">
        <v>1</v>
      </c>
      <c r="AE161" t="s">
        <v>2159</v>
      </c>
      <c r="AF161" t="s">
        <v>2160</v>
      </c>
      <c r="AG161">
        <v>1</v>
      </c>
      <c r="AH161" t="e">
        <f>#DIV/0!</f>
        <v>#DIV/0!</v>
      </c>
      <c r="AI161" t="e">
        <f>#DIV/0!</f>
        <v>#DIV/0!</v>
      </c>
      <c r="AL161">
        <v>0</v>
      </c>
      <c r="AR161" t="s">
        <v>1157</v>
      </c>
    </row>
    <row r="162" spans="1:45" x14ac:dyDescent="0.25">
      <c r="A162" t="s">
        <v>264</v>
      </c>
      <c r="B162" t="s">
        <v>264</v>
      </c>
      <c r="C162" t="s">
        <v>264</v>
      </c>
      <c r="D162" t="s">
        <v>265</v>
      </c>
      <c r="E162" t="s">
        <v>1253</v>
      </c>
      <c r="F162">
        <v>2001</v>
      </c>
      <c r="G162" t="s">
        <v>89</v>
      </c>
      <c r="H162" t="s">
        <v>264</v>
      </c>
      <c r="I162">
        <v>1</v>
      </c>
      <c r="J162">
        <v>1</v>
      </c>
      <c r="K162">
        <v>1975</v>
      </c>
      <c r="L162">
        <v>1995</v>
      </c>
      <c r="M162">
        <v>1</v>
      </c>
      <c r="N162">
        <v>0</v>
      </c>
      <c r="O162">
        <v>0</v>
      </c>
      <c r="P162">
        <v>0</v>
      </c>
      <c r="Q162" t="s">
        <v>1067</v>
      </c>
      <c r="R162" t="b">
        <f>FALSE()</f>
        <v>0</v>
      </c>
      <c r="T162">
        <v>0.59537559747695901</v>
      </c>
      <c r="U162">
        <v>4.36155462265015</v>
      </c>
      <c r="V162" t="s">
        <v>95</v>
      </c>
      <c r="W162" t="s">
        <v>259</v>
      </c>
      <c r="X162">
        <v>1</v>
      </c>
      <c r="Y162">
        <v>1</v>
      </c>
      <c r="Z162">
        <v>1</v>
      </c>
      <c r="AA162">
        <v>1</v>
      </c>
      <c r="AC162">
        <v>1</v>
      </c>
      <c r="AE162" t="s">
        <v>2159</v>
      </c>
      <c r="AF162" t="s">
        <v>2160</v>
      </c>
      <c r="AG162">
        <v>1</v>
      </c>
      <c r="AH162" t="e">
        <f>#DIV/0!</f>
        <v>#DIV/0!</v>
      </c>
      <c r="AI162" t="e">
        <f>#DIV/0!</f>
        <v>#DIV/0!</v>
      </c>
      <c r="AL162">
        <v>0</v>
      </c>
      <c r="AR162" t="s">
        <v>1159</v>
      </c>
    </row>
    <row r="163" spans="1:45" x14ac:dyDescent="0.25">
      <c r="A163" t="s">
        <v>428</v>
      </c>
      <c r="B163" t="s">
        <v>428</v>
      </c>
      <c r="C163" t="s">
        <v>428</v>
      </c>
      <c r="D163" t="s">
        <v>430</v>
      </c>
      <c r="E163" t="s">
        <v>429</v>
      </c>
      <c r="F163">
        <v>1973</v>
      </c>
      <c r="G163" t="s">
        <v>186</v>
      </c>
      <c r="H163" t="s">
        <v>428</v>
      </c>
      <c r="I163">
        <v>1</v>
      </c>
      <c r="J163">
        <v>1</v>
      </c>
      <c r="K163">
        <v>1926</v>
      </c>
      <c r="L163">
        <v>1968</v>
      </c>
      <c r="M163">
        <v>0</v>
      </c>
      <c r="N163">
        <v>0</v>
      </c>
      <c r="O163">
        <v>0</v>
      </c>
      <c r="P163">
        <v>0</v>
      </c>
      <c r="Q163" t="s">
        <v>932</v>
      </c>
      <c r="R163" t="b">
        <f>FALSE()</f>
        <v>0</v>
      </c>
      <c r="T163">
        <v>0.67125314474105802</v>
      </c>
      <c r="U163">
        <v>1.7773334980011</v>
      </c>
      <c r="V163" t="s">
        <v>95</v>
      </c>
      <c r="W163" t="s">
        <v>101</v>
      </c>
      <c r="X163">
        <v>1</v>
      </c>
      <c r="Y163">
        <v>1</v>
      </c>
      <c r="Z163">
        <v>1</v>
      </c>
      <c r="AA163">
        <v>1</v>
      </c>
      <c r="AC163">
        <v>1</v>
      </c>
      <c r="AE163" t="s">
        <v>2159</v>
      </c>
      <c r="AF163" t="s">
        <v>2160</v>
      </c>
      <c r="AG163">
        <v>1</v>
      </c>
      <c r="AH163" t="e">
        <f>#DIV/0!</f>
        <v>#DIV/0!</v>
      </c>
      <c r="AI163" t="e">
        <f>#DIV/0!</f>
        <v>#DIV/0!</v>
      </c>
      <c r="AL163">
        <v>0</v>
      </c>
      <c r="AR163" t="s">
        <v>1188</v>
      </c>
    </row>
    <row r="164" spans="1:45" x14ac:dyDescent="0.25">
      <c r="A164" t="s">
        <v>432</v>
      </c>
      <c r="B164" t="s">
        <v>432</v>
      </c>
      <c r="C164" t="s">
        <v>432</v>
      </c>
      <c r="D164" t="s">
        <v>433</v>
      </c>
      <c r="E164" t="s">
        <v>429</v>
      </c>
      <c r="F164">
        <v>1973</v>
      </c>
      <c r="G164" t="s">
        <v>186</v>
      </c>
      <c r="H164" t="s">
        <v>432</v>
      </c>
      <c r="I164">
        <v>1</v>
      </c>
      <c r="J164">
        <v>0</v>
      </c>
      <c r="K164">
        <v>1926</v>
      </c>
      <c r="L164">
        <v>1968</v>
      </c>
      <c r="M164">
        <v>0</v>
      </c>
      <c r="N164">
        <v>0</v>
      </c>
      <c r="O164">
        <v>0</v>
      </c>
      <c r="P164">
        <v>0</v>
      </c>
      <c r="Q164" t="s">
        <v>933</v>
      </c>
      <c r="R164" t="b">
        <f>FALSE()</f>
        <v>0</v>
      </c>
      <c r="T164">
        <v>0.66307032108306896</v>
      </c>
      <c r="U164">
        <v>1.75520896911621</v>
      </c>
      <c r="V164" t="s">
        <v>95</v>
      </c>
      <c r="W164" t="s">
        <v>101</v>
      </c>
      <c r="X164">
        <v>1</v>
      </c>
      <c r="Y164">
        <v>1</v>
      </c>
      <c r="Z164">
        <v>1</v>
      </c>
      <c r="AA164">
        <v>1</v>
      </c>
      <c r="AC164">
        <v>1</v>
      </c>
      <c r="AE164" t="s">
        <v>2159</v>
      </c>
      <c r="AF164" t="s">
        <v>2160</v>
      </c>
      <c r="AG164">
        <v>1</v>
      </c>
      <c r="AH164" t="e">
        <f>#DIV/0!</f>
        <v>#DIV/0!</v>
      </c>
      <c r="AI164" t="e">
        <f>#DIV/0!</f>
        <v>#DIV/0!</v>
      </c>
      <c r="AL164">
        <v>0</v>
      </c>
      <c r="AR164" t="s">
        <v>1188</v>
      </c>
    </row>
    <row r="165" spans="1:45" s="7" customFormat="1" x14ac:dyDescent="0.25">
      <c r="A165" t="s">
        <v>619</v>
      </c>
      <c r="B165" t="s">
        <v>619</v>
      </c>
      <c r="C165" t="s">
        <v>619</v>
      </c>
      <c r="D165" t="s">
        <v>621</v>
      </c>
      <c r="E165" t="s">
        <v>620</v>
      </c>
      <c r="F165">
        <v>2014</v>
      </c>
      <c r="G165" t="s">
        <v>100</v>
      </c>
      <c r="H165" t="s">
        <v>619</v>
      </c>
      <c r="I165">
        <v>1</v>
      </c>
      <c r="J165">
        <v>0</v>
      </c>
      <c r="K165">
        <v>1963</v>
      </c>
      <c r="L165">
        <v>2010</v>
      </c>
      <c r="M165">
        <v>1</v>
      </c>
      <c r="N165">
        <v>0</v>
      </c>
      <c r="O165">
        <v>0</v>
      </c>
      <c r="P165">
        <v>0</v>
      </c>
      <c r="Q165" t="s">
        <v>934</v>
      </c>
      <c r="R165" t="b">
        <f>FALSE()</f>
        <v>0</v>
      </c>
      <c r="S165"/>
      <c r="T165">
        <v>0.46662780642509499</v>
      </c>
      <c r="U165">
        <v>3.3192005157470699</v>
      </c>
      <c r="V165" t="s">
        <v>95</v>
      </c>
      <c r="W165" t="s">
        <v>101</v>
      </c>
      <c r="X165">
        <v>1</v>
      </c>
      <c r="Y165">
        <v>1</v>
      </c>
      <c r="Z165">
        <v>1</v>
      </c>
      <c r="AA165">
        <v>1</v>
      </c>
      <c r="AB165"/>
      <c r="AC165">
        <v>1</v>
      </c>
      <c r="AD165"/>
      <c r="AE165" t="s">
        <v>2161</v>
      </c>
      <c r="AF165" t="s">
        <v>2160</v>
      </c>
      <c r="AG165">
        <v>1</v>
      </c>
      <c r="AH165">
        <v>1.5052509884680501</v>
      </c>
      <c r="AI165">
        <v>1.56566062063541</v>
      </c>
      <c r="AJ165">
        <v>0.31</v>
      </c>
      <c r="AK165">
        <v>2.12</v>
      </c>
      <c r="AL165">
        <v>1</v>
      </c>
      <c r="AM165" t="s">
        <v>1126</v>
      </c>
      <c r="AN165">
        <v>5</v>
      </c>
      <c r="AO165" t="s">
        <v>1133</v>
      </c>
      <c r="AP165" t="s">
        <v>1131</v>
      </c>
      <c r="AQ165"/>
      <c r="AR165" t="s">
        <v>2408</v>
      </c>
      <c r="AS165" t="s">
        <v>2409</v>
      </c>
    </row>
    <row r="166" spans="1:45" x14ac:dyDescent="0.25">
      <c r="A166" t="s">
        <v>607</v>
      </c>
      <c r="B166" t="s">
        <v>607</v>
      </c>
      <c r="C166" t="s">
        <v>607</v>
      </c>
      <c r="D166" t="s">
        <v>609</v>
      </c>
      <c r="E166" t="s">
        <v>1032</v>
      </c>
      <c r="F166">
        <v>1989</v>
      </c>
      <c r="G166" t="s">
        <v>89</v>
      </c>
      <c r="H166" t="s">
        <v>607</v>
      </c>
      <c r="I166">
        <v>1</v>
      </c>
      <c r="J166">
        <v>1</v>
      </c>
      <c r="K166">
        <v>1934</v>
      </c>
      <c r="L166">
        <v>1987</v>
      </c>
      <c r="M166">
        <v>1</v>
      </c>
      <c r="N166">
        <v>0</v>
      </c>
      <c r="O166">
        <v>0</v>
      </c>
      <c r="P166">
        <v>0</v>
      </c>
      <c r="Q166" t="s">
        <v>1033</v>
      </c>
      <c r="R166" t="b">
        <f>FALSE()</f>
        <v>0</v>
      </c>
      <c r="T166">
        <v>2.0485405921936</v>
      </c>
      <c r="U166">
        <v>12.4904232025146</v>
      </c>
      <c r="V166" t="s">
        <v>95</v>
      </c>
      <c r="W166" t="s">
        <v>613</v>
      </c>
      <c r="X166">
        <v>-1</v>
      </c>
      <c r="Y166">
        <v>1</v>
      </c>
      <c r="Z166">
        <v>1</v>
      </c>
      <c r="AA166">
        <v>1</v>
      </c>
      <c r="AC166">
        <v>1</v>
      </c>
      <c r="AE166" t="s">
        <v>2161</v>
      </c>
      <c r="AF166" t="s">
        <v>2160</v>
      </c>
      <c r="AG166">
        <v>1</v>
      </c>
      <c r="AH166">
        <v>-1.02941738301186</v>
      </c>
      <c r="AI166">
        <v>1.0040533120992501</v>
      </c>
      <c r="AJ166">
        <v>-1.99</v>
      </c>
      <c r="AK166">
        <v>12.44</v>
      </c>
      <c r="AL166">
        <v>1</v>
      </c>
      <c r="AM166" t="s">
        <v>1126</v>
      </c>
      <c r="AN166">
        <v>10</v>
      </c>
      <c r="AO166" t="s">
        <v>1217</v>
      </c>
      <c r="AP166" t="s">
        <v>1140</v>
      </c>
      <c r="AR166" t="s">
        <v>2410</v>
      </c>
      <c r="AS166" t="s">
        <v>2411</v>
      </c>
    </row>
    <row r="167" spans="1:45" x14ac:dyDescent="0.25">
      <c r="A167" t="s">
        <v>135</v>
      </c>
      <c r="B167" t="s">
        <v>135</v>
      </c>
      <c r="C167" t="s">
        <v>135</v>
      </c>
      <c r="D167" t="s">
        <v>135</v>
      </c>
      <c r="E167" t="s">
        <v>136</v>
      </c>
      <c r="F167">
        <v>1981</v>
      </c>
      <c r="G167" t="s">
        <v>57</v>
      </c>
      <c r="H167" t="s">
        <v>135</v>
      </c>
      <c r="I167">
        <v>1</v>
      </c>
      <c r="J167">
        <v>1</v>
      </c>
      <c r="K167">
        <v>1926</v>
      </c>
      <c r="L167">
        <v>1975</v>
      </c>
      <c r="M167">
        <v>1</v>
      </c>
      <c r="N167">
        <v>0</v>
      </c>
      <c r="O167">
        <v>0</v>
      </c>
      <c r="P167">
        <v>0</v>
      </c>
      <c r="Q167" t="s">
        <v>1092</v>
      </c>
      <c r="R167" t="b">
        <f>FALSE()</f>
        <v>0</v>
      </c>
      <c r="T167">
        <v>1.1639156341552701</v>
      </c>
      <c r="U167">
        <v>3.3666696548461901</v>
      </c>
      <c r="V167" t="s">
        <v>95</v>
      </c>
      <c r="W167" t="s">
        <v>139</v>
      </c>
      <c r="X167">
        <v>-1</v>
      </c>
      <c r="Y167">
        <v>1</v>
      </c>
      <c r="Z167">
        <v>1</v>
      </c>
      <c r="AA167">
        <v>1</v>
      </c>
      <c r="AC167">
        <v>1</v>
      </c>
      <c r="AE167" t="s">
        <v>2159</v>
      </c>
      <c r="AF167" t="s">
        <v>2160</v>
      </c>
      <c r="AG167">
        <v>1</v>
      </c>
      <c r="AH167">
        <v>1.1523917169854201</v>
      </c>
      <c r="AI167">
        <v>1.0966350667251401</v>
      </c>
      <c r="AJ167">
        <v>1.01</v>
      </c>
      <c r="AK167">
        <v>3.07</v>
      </c>
      <c r="AL167">
        <v>1</v>
      </c>
      <c r="AM167" t="s">
        <v>1126</v>
      </c>
      <c r="AN167">
        <v>2</v>
      </c>
      <c r="AO167" t="s">
        <v>7</v>
      </c>
      <c r="AP167" t="s">
        <v>1140</v>
      </c>
      <c r="AR167" t="s">
        <v>1141</v>
      </c>
    </row>
    <row r="168" spans="1:45" x14ac:dyDescent="0.25">
      <c r="A168" t="s">
        <v>140</v>
      </c>
      <c r="B168" t="s">
        <v>2412</v>
      </c>
      <c r="C168" t="s">
        <v>2413</v>
      </c>
      <c r="D168" t="s">
        <v>142</v>
      </c>
      <c r="E168" t="s">
        <v>1246</v>
      </c>
      <c r="F168">
        <v>1996</v>
      </c>
      <c r="G168" t="s">
        <v>143</v>
      </c>
      <c r="H168" t="s">
        <v>140</v>
      </c>
      <c r="I168">
        <v>1</v>
      </c>
      <c r="J168">
        <v>1</v>
      </c>
      <c r="K168">
        <v>1979</v>
      </c>
      <c r="L168">
        <v>1991</v>
      </c>
      <c r="M168">
        <v>0</v>
      </c>
      <c r="N168">
        <v>0</v>
      </c>
      <c r="O168">
        <v>0</v>
      </c>
      <c r="P168">
        <v>0</v>
      </c>
      <c r="Q168" t="s">
        <v>1096</v>
      </c>
      <c r="R168" t="b">
        <f>FALSE()</f>
        <v>0</v>
      </c>
      <c r="S168" t="s">
        <v>148</v>
      </c>
      <c r="T168">
        <v>1.0165239572525</v>
      </c>
      <c r="U168">
        <v>3.6092472076415998</v>
      </c>
      <c r="V168" t="s">
        <v>95</v>
      </c>
      <c r="W168" t="s">
        <v>147</v>
      </c>
      <c r="X168">
        <v>1</v>
      </c>
      <c r="Y168">
        <v>1</v>
      </c>
      <c r="Z168">
        <v>0</v>
      </c>
      <c r="AA168">
        <v>1</v>
      </c>
      <c r="AC168">
        <v>1</v>
      </c>
      <c r="AE168" t="s">
        <v>2159</v>
      </c>
      <c r="AF168" t="s">
        <v>2160</v>
      </c>
      <c r="AG168">
        <v>1</v>
      </c>
      <c r="AH168" t="e">
        <f>#DIV/0!</f>
        <v>#DIV/0!</v>
      </c>
      <c r="AI168" t="e">
        <f>#DIV/0!</f>
        <v>#DIV/0!</v>
      </c>
      <c r="AL168">
        <v>0</v>
      </c>
      <c r="AR168" t="s">
        <v>1142</v>
      </c>
    </row>
    <row r="169" spans="1:45" x14ac:dyDescent="0.25">
      <c r="A169" t="s">
        <v>172</v>
      </c>
      <c r="B169" t="s">
        <v>172</v>
      </c>
      <c r="C169" t="s">
        <v>172</v>
      </c>
      <c r="D169" t="s">
        <v>174</v>
      </c>
      <c r="E169" t="s">
        <v>173</v>
      </c>
      <c r="F169">
        <v>2004</v>
      </c>
      <c r="G169" t="s">
        <v>175</v>
      </c>
      <c r="H169" t="s">
        <v>172</v>
      </c>
      <c r="I169">
        <v>1</v>
      </c>
      <c r="J169">
        <v>1</v>
      </c>
      <c r="K169">
        <v>1980</v>
      </c>
      <c r="L169">
        <v>1998</v>
      </c>
      <c r="M169">
        <v>0</v>
      </c>
      <c r="N169">
        <v>0</v>
      </c>
      <c r="O169">
        <v>1</v>
      </c>
      <c r="P169">
        <v>0</v>
      </c>
      <c r="Q169" t="s">
        <v>923</v>
      </c>
      <c r="R169" t="b">
        <f>FALSE()</f>
        <v>0</v>
      </c>
      <c r="S169" t="s">
        <v>251</v>
      </c>
      <c r="T169">
        <v>0.59559279680252097</v>
      </c>
      <c r="U169">
        <v>1.95781791210175</v>
      </c>
      <c r="V169" t="s">
        <v>95</v>
      </c>
      <c r="W169" t="s">
        <v>147</v>
      </c>
      <c r="X169">
        <v>-1</v>
      </c>
      <c r="Y169">
        <v>1</v>
      </c>
      <c r="Z169">
        <v>0</v>
      </c>
      <c r="AA169">
        <v>1</v>
      </c>
      <c r="AC169">
        <v>1</v>
      </c>
      <c r="AE169" t="s">
        <v>2159</v>
      </c>
      <c r="AF169" t="s">
        <v>2160</v>
      </c>
      <c r="AG169">
        <v>1</v>
      </c>
      <c r="AH169">
        <v>-2.8912271689442801</v>
      </c>
      <c r="AI169">
        <v>0.35596689310940799</v>
      </c>
      <c r="AJ169">
        <v>-0.20599999999999999</v>
      </c>
      <c r="AK169">
        <v>5.5</v>
      </c>
      <c r="AL169">
        <v>1</v>
      </c>
      <c r="AM169" t="s">
        <v>1126</v>
      </c>
      <c r="AN169">
        <v>5</v>
      </c>
      <c r="AO169" t="s">
        <v>7</v>
      </c>
      <c r="AP169" t="s">
        <v>1131</v>
      </c>
      <c r="AR169" t="s">
        <v>1146</v>
      </c>
    </row>
    <row r="170" spans="1:45" x14ac:dyDescent="0.25">
      <c r="A170" t="s">
        <v>177</v>
      </c>
      <c r="B170" t="s">
        <v>177</v>
      </c>
      <c r="C170" t="s">
        <v>177</v>
      </c>
      <c r="D170" t="s">
        <v>179</v>
      </c>
      <c r="E170" t="s">
        <v>178</v>
      </c>
      <c r="F170">
        <v>1977</v>
      </c>
      <c r="G170" t="s">
        <v>89</v>
      </c>
      <c r="H170" t="s">
        <v>177</v>
      </c>
      <c r="I170">
        <v>1</v>
      </c>
      <c r="J170">
        <v>1</v>
      </c>
      <c r="K170">
        <v>1957</v>
      </c>
      <c r="L170">
        <v>1971</v>
      </c>
      <c r="M170">
        <v>1</v>
      </c>
      <c r="N170">
        <v>0</v>
      </c>
      <c r="O170">
        <v>0</v>
      </c>
      <c r="P170">
        <v>0</v>
      </c>
      <c r="Q170" t="s">
        <v>989</v>
      </c>
      <c r="R170" t="b">
        <f>FALSE()</f>
        <v>0</v>
      </c>
      <c r="S170" t="s">
        <v>182</v>
      </c>
      <c r="T170">
        <v>0.35938584804534901</v>
      </c>
      <c r="U170">
        <v>2.0569224357604998</v>
      </c>
      <c r="V170" t="s">
        <v>95</v>
      </c>
      <c r="W170" t="s">
        <v>147</v>
      </c>
      <c r="X170">
        <v>1</v>
      </c>
      <c r="Y170">
        <v>1</v>
      </c>
      <c r="Z170">
        <v>1</v>
      </c>
      <c r="AA170">
        <v>1</v>
      </c>
      <c r="AB170">
        <v>1</v>
      </c>
      <c r="AC170">
        <v>1</v>
      </c>
      <c r="AE170" t="s">
        <v>2159</v>
      </c>
      <c r="AF170" t="s">
        <v>2160</v>
      </c>
      <c r="AG170">
        <v>1</v>
      </c>
      <c r="AH170" t="e">
        <f>#DIV/0!</f>
        <v>#DIV/0!</v>
      </c>
      <c r="AI170" t="e">
        <f>#DIV/0!</f>
        <v>#DIV/0!</v>
      </c>
      <c r="AL170">
        <v>0</v>
      </c>
      <c r="AR170" t="s">
        <v>1147</v>
      </c>
    </row>
    <row r="171" spans="1:45" x14ac:dyDescent="0.25">
      <c r="A171" t="s">
        <v>208</v>
      </c>
      <c r="B171" t="s">
        <v>208</v>
      </c>
      <c r="C171" t="s">
        <v>2414</v>
      </c>
      <c r="D171" t="s">
        <v>210</v>
      </c>
      <c r="E171" t="s">
        <v>1249</v>
      </c>
      <c r="F171">
        <v>2007</v>
      </c>
      <c r="G171" t="s">
        <v>89</v>
      </c>
      <c r="H171" t="s">
        <v>208</v>
      </c>
      <c r="I171">
        <v>1</v>
      </c>
      <c r="J171">
        <v>0</v>
      </c>
      <c r="K171">
        <v>1984</v>
      </c>
      <c r="L171">
        <v>2003</v>
      </c>
      <c r="M171">
        <v>1</v>
      </c>
      <c r="N171">
        <v>0</v>
      </c>
      <c r="O171">
        <v>0</v>
      </c>
      <c r="P171">
        <v>0</v>
      </c>
      <c r="Q171" t="s">
        <v>1045</v>
      </c>
      <c r="R171" t="b">
        <f>FALSE()</f>
        <v>0</v>
      </c>
      <c r="T171">
        <v>0.94507193565368597</v>
      </c>
      <c r="U171">
        <v>2.3446784019470202</v>
      </c>
      <c r="V171" t="s">
        <v>95</v>
      </c>
      <c r="W171" t="s">
        <v>147</v>
      </c>
      <c r="X171">
        <v>1</v>
      </c>
      <c r="Y171">
        <v>1</v>
      </c>
      <c r="Z171">
        <v>1</v>
      </c>
      <c r="AA171">
        <v>1</v>
      </c>
      <c r="AC171">
        <v>1</v>
      </c>
      <c r="AE171" t="s">
        <v>2159</v>
      </c>
      <c r="AF171" t="s">
        <v>2160</v>
      </c>
      <c r="AG171">
        <v>1</v>
      </c>
      <c r="AH171">
        <v>2.1978417108225301</v>
      </c>
      <c r="AI171">
        <v>0.82850826923923004</v>
      </c>
      <c r="AJ171">
        <v>0.43</v>
      </c>
      <c r="AK171">
        <v>2.83</v>
      </c>
      <c r="AL171">
        <v>1</v>
      </c>
      <c r="AM171" t="s">
        <v>1126</v>
      </c>
      <c r="AN171">
        <v>3</v>
      </c>
      <c r="AO171" t="s">
        <v>7</v>
      </c>
      <c r="AP171" t="s">
        <v>1151</v>
      </c>
      <c r="AR171" t="s">
        <v>1152</v>
      </c>
    </row>
    <row r="172" spans="1:45" x14ac:dyDescent="0.25">
      <c r="A172" t="s">
        <v>212</v>
      </c>
      <c r="B172" t="s">
        <v>2415</v>
      </c>
      <c r="C172" t="s">
        <v>2415</v>
      </c>
      <c r="D172" t="s">
        <v>213</v>
      </c>
      <c r="E172" t="s">
        <v>1249</v>
      </c>
      <c r="F172">
        <v>2007</v>
      </c>
      <c r="G172" t="s">
        <v>89</v>
      </c>
      <c r="H172" t="s">
        <v>212</v>
      </c>
      <c r="I172">
        <v>1</v>
      </c>
      <c r="J172">
        <v>0</v>
      </c>
      <c r="K172">
        <v>1984</v>
      </c>
      <c r="L172">
        <v>2003</v>
      </c>
      <c r="M172">
        <v>1</v>
      </c>
      <c r="N172">
        <v>0</v>
      </c>
      <c r="O172">
        <v>0</v>
      </c>
      <c r="P172">
        <v>0</v>
      </c>
      <c r="Q172" t="s">
        <v>1056</v>
      </c>
      <c r="R172" t="b">
        <f>FALSE()</f>
        <v>0</v>
      </c>
      <c r="S172" t="s">
        <v>214</v>
      </c>
      <c r="T172">
        <v>0.27236714959144598</v>
      </c>
      <c r="U172">
        <v>1.8186888694763199</v>
      </c>
      <c r="V172" t="s">
        <v>95</v>
      </c>
      <c r="W172" t="s">
        <v>147</v>
      </c>
      <c r="X172">
        <v>1</v>
      </c>
      <c r="Y172">
        <v>1</v>
      </c>
      <c r="Z172">
        <v>1</v>
      </c>
      <c r="AA172">
        <v>1</v>
      </c>
      <c r="AC172">
        <v>1</v>
      </c>
      <c r="AE172" t="s">
        <v>2159</v>
      </c>
      <c r="AF172" t="s">
        <v>2160</v>
      </c>
      <c r="AG172">
        <v>1</v>
      </c>
      <c r="AH172">
        <v>0.71675565681959497</v>
      </c>
      <c r="AI172">
        <v>0.46395124221334699</v>
      </c>
      <c r="AJ172">
        <v>0.38</v>
      </c>
      <c r="AK172">
        <v>3.92</v>
      </c>
      <c r="AL172">
        <v>1</v>
      </c>
      <c r="AM172" t="s">
        <v>1126</v>
      </c>
      <c r="AN172">
        <v>3</v>
      </c>
      <c r="AO172" t="s">
        <v>7</v>
      </c>
      <c r="AP172" t="s">
        <v>1151</v>
      </c>
      <c r="AR172" t="s">
        <v>1153</v>
      </c>
    </row>
    <row r="173" spans="1:45" x14ac:dyDescent="0.25">
      <c r="A173" t="s">
        <v>352</v>
      </c>
      <c r="B173" t="s">
        <v>2416</v>
      </c>
      <c r="C173" t="s">
        <v>2417</v>
      </c>
      <c r="D173" t="s">
        <v>353</v>
      </c>
      <c r="E173" t="s">
        <v>1256</v>
      </c>
      <c r="F173">
        <v>2004</v>
      </c>
      <c r="G173" t="s">
        <v>14</v>
      </c>
      <c r="H173" t="s">
        <v>352</v>
      </c>
      <c r="I173">
        <v>1</v>
      </c>
      <c r="J173">
        <v>0</v>
      </c>
      <c r="K173">
        <v>1973</v>
      </c>
      <c r="L173">
        <v>1997</v>
      </c>
      <c r="M173">
        <v>0</v>
      </c>
      <c r="N173">
        <v>1</v>
      </c>
      <c r="O173">
        <v>0</v>
      </c>
      <c r="P173">
        <v>0</v>
      </c>
      <c r="Q173" t="s">
        <v>941</v>
      </c>
      <c r="R173" t="b">
        <f>FALSE()</f>
        <v>0</v>
      </c>
      <c r="S173" t="s">
        <v>355</v>
      </c>
      <c r="T173">
        <v>0.54336220026016202</v>
      </c>
      <c r="U173">
        <v>3.40177202224731</v>
      </c>
      <c r="V173" t="s">
        <v>95</v>
      </c>
      <c r="W173" t="s">
        <v>147</v>
      </c>
      <c r="X173">
        <v>1</v>
      </c>
      <c r="Y173">
        <v>1</v>
      </c>
      <c r="Z173">
        <v>1</v>
      </c>
      <c r="AA173">
        <v>1</v>
      </c>
      <c r="AC173">
        <v>1</v>
      </c>
      <c r="AE173" t="s">
        <v>2159</v>
      </c>
      <c r="AF173" t="s">
        <v>2203</v>
      </c>
      <c r="AG173">
        <v>1</v>
      </c>
      <c r="AH173" t="e">
        <f>#DIV/0!</f>
        <v>#DIV/0!</v>
      </c>
      <c r="AI173" t="e">
        <f>#DIV/0!</f>
        <v>#DIV/0!</v>
      </c>
      <c r="AL173">
        <v>0</v>
      </c>
      <c r="AR173">
        <v>0</v>
      </c>
    </row>
    <row r="174" spans="1:45" x14ac:dyDescent="0.25">
      <c r="A174" t="s">
        <v>423</v>
      </c>
      <c r="B174" t="s">
        <v>423</v>
      </c>
      <c r="C174" t="s">
        <v>423</v>
      </c>
      <c r="D174" t="s">
        <v>424</v>
      </c>
      <c r="E174" t="s">
        <v>410</v>
      </c>
      <c r="F174">
        <v>1992</v>
      </c>
      <c r="G174" t="s">
        <v>89</v>
      </c>
      <c r="H174" t="s">
        <v>423</v>
      </c>
      <c r="I174">
        <v>1</v>
      </c>
      <c r="J174">
        <v>1</v>
      </c>
      <c r="K174">
        <v>1963</v>
      </c>
      <c r="L174">
        <v>1990</v>
      </c>
      <c r="M174">
        <v>1</v>
      </c>
      <c r="N174">
        <v>0</v>
      </c>
      <c r="O174">
        <v>0</v>
      </c>
      <c r="P174">
        <v>0</v>
      </c>
      <c r="Q174" t="s">
        <v>936</v>
      </c>
      <c r="R174" t="b">
        <f>FALSE()</f>
        <v>0</v>
      </c>
      <c r="T174">
        <v>1.01236760616303</v>
      </c>
      <c r="U174">
        <v>4.6087017059326199</v>
      </c>
      <c r="V174" t="s">
        <v>95</v>
      </c>
      <c r="W174" t="s">
        <v>147</v>
      </c>
      <c r="X174">
        <v>1</v>
      </c>
      <c r="Y174">
        <v>1</v>
      </c>
      <c r="Z174">
        <v>1</v>
      </c>
      <c r="AA174">
        <v>1</v>
      </c>
      <c r="AC174">
        <v>1</v>
      </c>
      <c r="AE174" t="s">
        <v>2159</v>
      </c>
      <c r="AF174" t="s">
        <v>2160</v>
      </c>
      <c r="AG174">
        <v>1</v>
      </c>
      <c r="AH174" t="e">
        <f>#DIV/0!</f>
        <v>#DIV/0!</v>
      </c>
      <c r="AI174" t="e">
        <f>#DIV/0!</f>
        <v>#DIV/0!</v>
      </c>
      <c r="AL174">
        <v>0</v>
      </c>
      <c r="AR174" t="s">
        <v>1186</v>
      </c>
    </row>
    <row r="175" spans="1:45" x14ac:dyDescent="0.25">
      <c r="A175" t="s">
        <v>409</v>
      </c>
      <c r="C175">
        <v>0</v>
      </c>
      <c r="D175" t="s">
        <v>411</v>
      </c>
      <c r="E175" t="s">
        <v>410</v>
      </c>
      <c r="F175">
        <v>1992</v>
      </c>
      <c r="G175" t="s">
        <v>89</v>
      </c>
      <c r="H175" t="s">
        <v>409</v>
      </c>
      <c r="I175">
        <v>0</v>
      </c>
      <c r="J175">
        <v>0</v>
      </c>
      <c r="K175">
        <v>1963</v>
      </c>
      <c r="L175">
        <v>1990</v>
      </c>
      <c r="M175">
        <v>1</v>
      </c>
      <c r="N175">
        <v>0</v>
      </c>
      <c r="O175">
        <v>0</v>
      </c>
      <c r="P175">
        <v>0</v>
      </c>
      <c r="Q175" t="s">
        <v>926</v>
      </c>
      <c r="R175" t="b">
        <f>FALSE()</f>
        <v>0</v>
      </c>
      <c r="S175" t="s">
        <v>413</v>
      </c>
      <c r="T175">
        <v>0.70901685953140303</v>
      </c>
      <c r="U175">
        <v>3.5007300376892099</v>
      </c>
      <c r="V175" t="s">
        <v>95</v>
      </c>
      <c r="W175" t="s">
        <v>147</v>
      </c>
      <c r="X175">
        <v>1</v>
      </c>
      <c r="Y175">
        <v>1</v>
      </c>
      <c r="Z175">
        <v>1</v>
      </c>
      <c r="AA175">
        <v>1</v>
      </c>
      <c r="AC175">
        <v>1</v>
      </c>
      <c r="AE175" t="s">
        <v>2159</v>
      </c>
      <c r="AF175" t="s">
        <v>2160</v>
      </c>
      <c r="AG175">
        <v>1</v>
      </c>
      <c r="AH175" t="e">
        <f>#DIV/0!</f>
        <v>#DIV/0!</v>
      </c>
      <c r="AI175" t="e">
        <f>#DIV/0!</f>
        <v>#DIV/0!</v>
      </c>
      <c r="AL175">
        <v>0</v>
      </c>
      <c r="AR175" t="s">
        <v>1185</v>
      </c>
    </row>
    <row r="176" spans="1:45" x14ac:dyDescent="0.25">
      <c r="A176" t="s">
        <v>472</v>
      </c>
      <c r="C176">
        <v>0</v>
      </c>
      <c r="D176" t="s">
        <v>473</v>
      </c>
      <c r="E176" t="s">
        <v>465</v>
      </c>
      <c r="F176">
        <v>1998</v>
      </c>
      <c r="G176" t="s">
        <v>116</v>
      </c>
      <c r="H176" t="s">
        <v>472</v>
      </c>
      <c r="I176">
        <v>0</v>
      </c>
      <c r="J176">
        <v>0</v>
      </c>
      <c r="K176">
        <v>1975</v>
      </c>
      <c r="L176">
        <v>1993</v>
      </c>
      <c r="M176">
        <v>0</v>
      </c>
      <c r="N176">
        <v>1</v>
      </c>
      <c r="O176">
        <v>0</v>
      </c>
      <c r="P176">
        <v>0</v>
      </c>
      <c r="Q176" t="s">
        <v>1023</v>
      </c>
      <c r="R176" t="b">
        <f>FALSE()</f>
        <v>0</v>
      </c>
      <c r="S176" t="s">
        <v>468</v>
      </c>
      <c r="T176" t="e">
        <f>#N/A</f>
        <v>#N/A</v>
      </c>
      <c r="U176" t="e">
        <f>#N/A</f>
        <v>#N/A</v>
      </c>
      <c r="V176" t="s">
        <v>95</v>
      </c>
      <c r="W176" t="s">
        <v>147</v>
      </c>
      <c r="X176">
        <v>1</v>
      </c>
      <c r="Y176">
        <v>1</v>
      </c>
      <c r="Z176">
        <v>1</v>
      </c>
      <c r="AA176">
        <v>1</v>
      </c>
      <c r="AC176" t="s">
        <v>2204</v>
      </c>
      <c r="AE176" t="s">
        <v>2159</v>
      </c>
      <c r="AF176" t="s">
        <v>2160</v>
      </c>
      <c r="AG176">
        <v>1</v>
      </c>
      <c r="AH176" t="e">
        <f>#N/A</f>
        <v>#N/A</v>
      </c>
      <c r="AI176" t="e">
        <f>#N/A</f>
        <v>#N/A</v>
      </c>
      <c r="AL176">
        <v>0</v>
      </c>
      <c r="AR176" t="s">
        <v>1191</v>
      </c>
    </row>
    <row r="177" spans="1:45" x14ac:dyDescent="0.25">
      <c r="A177" t="s">
        <v>634</v>
      </c>
      <c r="B177" t="s">
        <v>2418</v>
      </c>
      <c r="C177" t="s">
        <v>2419</v>
      </c>
      <c r="D177" t="s">
        <v>635</v>
      </c>
      <c r="E177" t="s">
        <v>1262</v>
      </c>
      <c r="F177">
        <v>1994</v>
      </c>
      <c r="G177" t="s">
        <v>89</v>
      </c>
      <c r="H177" t="s">
        <v>634</v>
      </c>
      <c r="I177">
        <v>1</v>
      </c>
      <c r="J177">
        <v>1</v>
      </c>
      <c r="K177">
        <v>1968</v>
      </c>
      <c r="L177">
        <v>1990</v>
      </c>
      <c r="M177">
        <v>1</v>
      </c>
      <c r="N177">
        <v>0</v>
      </c>
      <c r="O177">
        <v>0</v>
      </c>
      <c r="P177">
        <v>0</v>
      </c>
      <c r="Q177" t="s">
        <v>940</v>
      </c>
      <c r="R177" t="b">
        <f>FALSE()</f>
        <v>0</v>
      </c>
      <c r="T177">
        <v>0.90384429693222001</v>
      </c>
      <c r="U177">
        <v>4.4810070991516104</v>
      </c>
      <c r="V177" t="s">
        <v>95</v>
      </c>
      <c r="W177" t="s">
        <v>147</v>
      </c>
      <c r="X177">
        <v>1</v>
      </c>
      <c r="Y177">
        <v>1</v>
      </c>
      <c r="Z177">
        <v>1</v>
      </c>
      <c r="AA177">
        <v>1</v>
      </c>
      <c r="AC177">
        <v>1</v>
      </c>
      <c r="AE177" t="s">
        <v>2161</v>
      </c>
      <c r="AF177" t="s">
        <v>2160</v>
      </c>
      <c r="AG177">
        <v>1</v>
      </c>
      <c r="AH177">
        <v>1.37292804597299</v>
      </c>
      <c r="AI177">
        <v>1.3261340926758201</v>
      </c>
      <c r="AJ177">
        <v>0.65833333333333299</v>
      </c>
      <c r="AK177">
        <v>3.379</v>
      </c>
      <c r="AL177">
        <v>1</v>
      </c>
      <c r="AM177" t="s">
        <v>1126</v>
      </c>
      <c r="AN177">
        <v>10</v>
      </c>
      <c r="AO177" t="s">
        <v>7</v>
      </c>
      <c r="AP177" t="s">
        <v>1131</v>
      </c>
      <c r="AR177" t="s">
        <v>2420</v>
      </c>
      <c r="AS177" t="s">
        <v>2421</v>
      </c>
    </row>
    <row r="178" spans="1:45" x14ac:dyDescent="0.25">
      <c r="A178" t="s">
        <v>675</v>
      </c>
      <c r="B178" t="s">
        <v>675</v>
      </c>
      <c r="C178" t="s">
        <v>675</v>
      </c>
      <c r="D178" t="s">
        <v>677</v>
      </c>
      <c r="E178" t="s">
        <v>676</v>
      </c>
      <c r="F178">
        <v>2011</v>
      </c>
      <c r="G178" t="s">
        <v>678</v>
      </c>
      <c r="H178" t="s">
        <v>675</v>
      </c>
      <c r="I178">
        <v>1</v>
      </c>
      <c r="J178">
        <v>1</v>
      </c>
      <c r="K178">
        <v>1963</v>
      </c>
      <c r="L178">
        <v>2009</v>
      </c>
      <c r="M178">
        <v>0</v>
      </c>
      <c r="N178">
        <v>0</v>
      </c>
      <c r="O178">
        <v>0</v>
      </c>
      <c r="P178">
        <v>0</v>
      </c>
      <c r="Q178" t="s">
        <v>988</v>
      </c>
      <c r="R178" t="b">
        <f>FALSE()</f>
        <v>0</v>
      </c>
      <c r="T178">
        <v>0.95008623600006104</v>
      </c>
      <c r="U178">
        <v>7.26918268203735</v>
      </c>
      <c r="V178" t="s">
        <v>95</v>
      </c>
      <c r="W178" t="s">
        <v>147</v>
      </c>
      <c r="X178">
        <v>-1</v>
      </c>
      <c r="Y178">
        <v>1</v>
      </c>
      <c r="Z178">
        <v>1</v>
      </c>
      <c r="AA178">
        <v>1</v>
      </c>
      <c r="AC178">
        <v>1</v>
      </c>
      <c r="AE178" t="s">
        <v>2161</v>
      </c>
      <c r="AF178" t="s">
        <v>2160</v>
      </c>
      <c r="AG178">
        <v>1</v>
      </c>
      <c r="AH178">
        <v>-1.0000907747369101</v>
      </c>
      <c r="AI178">
        <v>1.11149582294149</v>
      </c>
      <c r="AJ178">
        <v>-0.95</v>
      </c>
      <c r="AK178">
        <v>6.54</v>
      </c>
      <c r="AL178">
        <v>1</v>
      </c>
      <c r="AM178" t="s">
        <v>1126</v>
      </c>
      <c r="AN178">
        <v>10</v>
      </c>
      <c r="AO178" t="s">
        <v>1133</v>
      </c>
      <c r="AP178" t="s">
        <v>1140</v>
      </c>
      <c r="AR178" t="s">
        <v>2422</v>
      </c>
      <c r="AS178" t="s">
        <v>2423</v>
      </c>
    </row>
    <row r="179" spans="1:45" x14ac:dyDescent="0.25">
      <c r="A179" t="s">
        <v>706</v>
      </c>
      <c r="B179" t="s">
        <v>706</v>
      </c>
      <c r="C179" t="s">
        <v>706</v>
      </c>
      <c r="D179" t="s">
        <v>707</v>
      </c>
      <c r="E179" t="s">
        <v>979</v>
      </c>
      <c r="F179">
        <v>1998</v>
      </c>
      <c r="G179" t="s">
        <v>89</v>
      </c>
      <c r="H179" t="s">
        <v>706</v>
      </c>
      <c r="I179">
        <v>1</v>
      </c>
      <c r="J179">
        <v>1</v>
      </c>
      <c r="K179">
        <v>1963</v>
      </c>
      <c r="L179">
        <v>1994</v>
      </c>
      <c r="M179">
        <v>1</v>
      </c>
      <c r="N179">
        <v>0</v>
      </c>
      <c r="O179">
        <v>0</v>
      </c>
      <c r="P179">
        <v>0</v>
      </c>
      <c r="Q179" t="s">
        <v>2424</v>
      </c>
      <c r="R179" t="b">
        <f>FALSE()</f>
        <v>0</v>
      </c>
      <c r="T179">
        <v>0.35917037725448597</v>
      </c>
      <c r="U179">
        <v>1.96039974689484</v>
      </c>
      <c r="V179" t="s">
        <v>95</v>
      </c>
      <c r="W179" t="s">
        <v>147</v>
      </c>
      <c r="X179">
        <v>1</v>
      </c>
      <c r="Y179">
        <v>1</v>
      </c>
      <c r="Z179">
        <v>1</v>
      </c>
      <c r="AA179">
        <v>1</v>
      </c>
      <c r="AC179">
        <v>1</v>
      </c>
      <c r="AE179" t="s">
        <v>2161</v>
      </c>
      <c r="AF179" t="s">
        <v>2160</v>
      </c>
      <c r="AG179">
        <v>1</v>
      </c>
      <c r="AH179" t="e">
        <f>#DIV/0!</f>
        <v>#DIV/0!</v>
      </c>
      <c r="AI179" t="e">
        <f>#DIV/0!</f>
        <v>#DIV/0!</v>
      </c>
      <c r="AL179">
        <v>0</v>
      </c>
      <c r="AR179" t="s">
        <v>2425</v>
      </c>
      <c r="AS179" t="s">
        <v>2426</v>
      </c>
    </row>
    <row r="180" spans="1:45" x14ac:dyDescent="0.25">
      <c r="A180" t="s">
        <v>764</v>
      </c>
      <c r="B180" t="s">
        <v>2427</v>
      </c>
      <c r="C180" t="s">
        <v>2427</v>
      </c>
      <c r="D180" t="s">
        <v>765</v>
      </c>
      <c r="E180" t="s">
        <v>1233</v>
      </c>
      <c r="F180">
        <v>2007</v>
      </c>
      <c r="G180" t="s">
        <v>735</v>
      </c>
      <c r="H180" t="s">
        <v>764</v>
      </c>
      <c r="I180">
        <v>1</v>
      </c>
      <c r="J180">
        <v>1</v>
      </c>
      <c r="K180">
        <v>1961</v>
      </c>
      <c r="L180">
        <v>2001</v>
      </c>
      <c r="M180">
        <v>0</v>
      </c>
      <c r="N180">
        <v>1</v>
      </c>
      <c r="O180">
        <v>0</v>
      </c>
      <c r="P180">
        <v>0</v>
      </c>
      <c r="Q180" t="s">
        <v>987</v>
      </c>
      <c r="R180" t="b">
        <f>TRUE()</f>
        <v>1</v>
      </c>
      <c r="T180">
        <v>0.447688639163971</v>
      </c>
      <c r="U180">
        <v>4.4535942077636701</v>
      </c>
      <c r="V180" t="s">
        <v>95</v>
      </c>
      <c r="W180" t="s">
        <v>147</v>
      </c>
      <c r="X180">
        <v>1</v>
      </c>
      <c r="Y180">
        <v>1</v>
      </c>
      <c r="Z180">
        <v>1</v>
      </c>
      <c r="AA180">
        <v>1</v>
      </c>
      <c r="AC180">
        <v>1</v>
      </c>
      <c r="AE180" t="s">
        <v>2161</v>
      </c>
      <c r="AF180" t="s">
        <v>2191</v>
      </c>
      <c r="AG180">
        <v>1</v>
      </c>
      <c r="AH180" t="e">
        <f>#DIV/0!</f>
        <v>#DIV/0!</v>
      </c>
      <c r="AI180" t="e">
        <f>#DIV/0!</f>
        <v>#DIV/0!</v>
      </c>
      <c r="AL180">
        <v>0</v>
      </c>
      <c r="AR180" t="s">
        <v>2384</v>
      </c>
      <c r="AS180" t="s">
        <v>2428</v>
      </c>
    </row>
    <row r="181" spans="1:45" x14ac:dyDescent="0.25">
      <c r="A181" t="s">
        <v>90</v>
      </c>
      <c r="B181" t="s">
        <v>90</v>
      </c>
      <c r="C181" t="s">
        <v>2429</v>
      </c>
      <c r="D181" t="s">
        <v>92</v>
      </c>
      <c r="E181" t="s">
        <v>1242</v>
      </c>
      <c r="F181">
        <v>2006</v>
      </c>
      <c r="G181" t="s">
        <v>89</v>
      </c>
      <c r="H181" t="s">
        <v>90</v>
      </c>
      <c r="I181">
        <v>1</v>
      </c>
      <c r="J181">
        <v>1</v>
      </c>
      <c r="K181">
        <v>1963</v>
      </c>
      <c r="L181">
        <v>2000</v>
      </c>
      <c r="M181">
        <v>1</v>
      </c>
      <c r="N181">
        <v>0</v>
      </c>
      <c r="O181">
        <v>0</v>
      </c>
      <c r="P181">
        <v>1</v>
      </c>
      <c r="Q181" t="s">
        <v>1113</v>
      </c>
      <c r="R181" t="b">
        <f>FALSE()</f>
        <v>0</v>
      </c>
      <c r="T181">
        <v>0.98776537179946899</v>
      </c>
      <c r="U181">
        <v>3.12274217605591</v>
      </c>
      <c r="V181" t="s">
        <v>95</v>
      </c>
      <c r="W181" t="s">
        <v>96</v>
      </c>
      <c r="X181">
        <v>-1</v>
      </c>
      <c r="Y181">
        <v>1</v>
      </c>
      <c r="Z181">
        <v>1</v>
      </c>
      <c r="AA181">
        <v>1</v>
      </c>
      <c r="AC181">
        <v>1</v>
      </c>
      <c r="AE181" t="s">
        <v>2159</v>
      </c>
      <c r="AF181" t="s">
        <v>2160</v>
      </c>
      <c r="AG181">
        <v>1</v>
      </c>
      <c r="AH181">
        <v>-0.93185412433912196</v>
      </c>
      <c r="AI181">
        <v>1.00733618582449</v>
      </c>
      <c r="AJ181">
        <v>-1.06</v>
      </c>
      <c r="AK181">
        <v>3.1</v>
      </c>
      <c r="AL181">
        <v>1</v>
      </c>
      <c r="AM181" t="s">
        <v>915</v>
      </c>
      <c r="AN181">
        <v>5</v>
      </c>
      <c r="AO181" t="s">
        <v>1133</v>
      </c>
      <c r="AP181" t="s">
        <v>1131</v>
      </c>
      <c r="AR181" t="s">
        <v>1134</v>
      </c>
    </row>
    <row r="182" spans="1:45" x14ac:dyDescent="0.25">
      <c r="A182" t="s">
        <v>121</v>
      </c>
      <c r="B182" t="s">
        <v>121</v>
      </c>
      <c r="C182" t="s">
        <v>121</v>
      </c>
      <c r="D182" t="s">
        <v>123</v>
      </c>
      <c r="E182" t="s">
        <v>1230</v>
      </c>
      <c r="F182">
        <v>2010</v>
      </c>
      <c r="G182" t="s">
        <v>89</v>
      </c>
      <c r="H182" t="s">
        <v>121</v>
      </c>
      <c r="I182">
        <v>1</v>
      </c>
      <c r="J182">
        <v>1</v>
      </c>
      <c r="K182">
        <v>1962</v>
      </c>
      <c r="L182">
        <v>2005</v>
      </c>
      <c r="M182">
        <v>1</v>
      </c>
      <c r="N182">
        <v>0</v>
      </c>
      <c r="O182">
        <v>0</v>
      </c>
      <c r="P182">
        <v>0</v>
      </c>
      <c r="Q182" t="s">
        <v>1114</v>
      </c>
      <c r="R182" t="b">
        <f>FALSE()</f>
        <v>0</v>
      </c>
      <c r="T182">
        <v>0.62540799379348799</v>
      </c>
      <c r="U182">
        <v>2.3101861476898198</v>
      </c>
      <c r="V182" t="s">
        <v>95</v>
      </c>
      <c r="W182" t="s">
        <v>96</v>
      </c>
      <c r="X182">
        <v>-1</v>
      </c>
      <c r="Y182">
        <v>1</v>
      </c>
      <c r="Z182">
        <v>1</v>
      </c>
      <c r="AA182">
        <v>1</v>
      </c>
      <c r="AC182">
        <v>1</v>
      </c>
      <c r="AE182" t="s">
        <v>2159</v>
      </c>
      <c r="AF182" t="s">
        <v>2200</v>
      </c>
      <c r="AG182">
        <v>1</v>
      </c>
      <c r="AH182">
        <v>-0.962166144297673</v>
      </c>
      <c r="AI182">
        <v>1.2623968020162899</v>
      </c>
      <c r="AJ182">
        <v>-0.65</v>
      </c>
      <c r="AK182">
        <v>1.83</v>
      </c>
      <c r="AL182">
        <v>1</v>
      </c>
      <c r="AM182" t="s">
        <v>1126</v>
      </c>
      <c r="AN182">
        <v>10</v>
      </c>
      <c r="AO182" t="s">
        <v>1133</v>
      </c>
      <c r="AP182" t="s">
        <v>1131</v>
      </c>
      <c r="AR182" t="s">
        <v>1138</v>
      </c>
    </row>
    <row r="183" spans="1:45" x14ac:dyDescent="0.25">
      <c r="A183" t="s">
        <v>524</v>
      </c>
      <c r="C183">
        <v>0</v>
      </c>
      <c r="D183" t="s">
        <v>524</v>
      </c>
      <c r="E183" t="s">
        <v>525</v>
      </c>
      <c r="F183">
        <v>2000</v>
      </c>
      <c r="G183" t="s">
        <v>89</v>
      </c>
      <c r="H183" t="s">
        <v>524</v>
      </c>
      <c r="I183">
        <v>0</v>
      </c>
      <c r="J183">
        <v>1</v>
      </c>
      <c r="K183">
        <v>1963</v>
      </c>
      <c r="L183">
        <v>1993</v>
      </c>
      <c r="M183">
        <v>1</v>
      </c>
      <c r="N183">
        <v>0</v>
      </c>
      <c r="O183">
        <v>0</v>
      </c>
      <c r="P183">
        <v>0</v>
      </c>
      <c r="R183" t="b">
        <f>FALSE()</f>
        <v>0</v>
      </c>
      <c r="S183" t="s">
        <v>2430</v>
      </c>
      <c r="T183" t="e">
        <f>#N/A</f>
        <v>#N/A</v>
      </c>
      <c r="U183" t="e">
        <f>#N/A</f>
        <v>#N/A</v>
      </c>
      <c r="V183" t="s">
        <v>95</v>
      </c>
      <c r="X183">
        <v>1</v>
      </c>
      <c r="Y183">
        <v>1</v>
      </c>
      <c r="Z183">
        <v>1</v>
      </c>
      <c r="AA183">
        <v>1</v>
      </c>
      <c r="AB183">
        <v>0</v>
      </c>
      <c r="AC183" t="s">
        <v>2204</v>
      </c>
      <c r="AE183" t="s">
        <v>2159</v>
      </c>
      <c r="AF183" t="s">
        <v>2160</v>
      </c>
      <c r="AG183">
        <v>1</v>
      </c>
      <c r="AH183" t="e">
        <f>#N/A</f>
        <v>#N/A</v>
      </c>
      <c r="AI183" t="e">
        <f>#N/A</f>
        <v>#N/A</v>
      </c>
      <c r="AL183">
        <v>0</v>
      </c>
      <c r="AR183" t="s">
        <v>1202</v>
      </c>
    </row>
    <row r="184" spans="1:45" x14ac:dyDescent="0.25">
      <c r="A184" t="s">
        <v>2431</v>
      </c>
      <c r="C184">
        <v>0</v>
      </c>
      <c r="D184" t="s">
        <v>528</v>
      </c>
      <c r="E184" t="s">
        <v>527</v>
      </c>
      <c r="F184">
        <v>1996</v>
      </c>
      <c r="G184" t="s">
        <v>57</v>
      </c>
      <c r="H184" t="s">
        <v>2431</v>
      </c>
      <c r="I184">
        <v>0</v>
      </c>
      <c r="J184">
        <v>0</v>
      </c>
      <c r="K184">
        <v>1979</v>
      </c>
      <c r="L184">
        <v>1993</v>
      </c>
      <c r="M184" t="e">
        <f>#N/A</f>
        <v>#N/A</v>
      </c>
      <c r="O184">
        <v>0</v>
      </c>
      <c r="P184">
        <v>0</v>
      </c>
      <c r="R184" t="b">
        <f>FALSE()</f>
        <v>0</v>
      </c>
      <c r="S184" t="s">
        <v>530</v>
      </c>
      <c r="T184" t="e">
        <f>#N/A</f>
        <v>#N/A</v>
      </c>
      <c r="U184" t="e">
        <f>#N/A</f>
        <v>#N/A</v>
      </c>
      <c r="V184" t="s">
        <v>95</v>
      </c>
      <c r="X184" t="e">
        <f>#N/A</f>
        <v>#N/A</v>
      </c>
      <c r="Y184" t="s">
        <v>2204</v>
      </c>
      <c r="Z184">
        <v>1</v>
      </c>
      <c r="AA184">
        <v>0</v>
      </c>
      <c r="AB184" t="s">
        <v>2204</v>
      </c>
      <c r="AC184" t="s">
        <v>2204</v>
      </c>
      <c r="AE184" t="e">
        <f>#N/A</f>
        <v>#N/A</v>
      </c>
      <c r="AF184" t="e">
        <f>#N/A</f>
        <v>#N/A</v>
      </c>
      <c r="AG184" t="e">
        <f>#N/A</f>
        <v>#N/A</v>
      </c>
      <c r="AJ184" t="e">
        <f>#N/A</f>
        <v>#N/A</v>
      </c>
      <c r="AK184" t="e">
        <f>#N/A</f>
        <v>#N/A</v>
      </c>
      <c r="AL184">
        <v>0</v>
      </c>
      <c r="AR184" t="e">
        <f>#N/A</f>
        <v>#N/A</v>
      </c>
    </row>
    <row r="185" spans="1:45" x14ac:dyDescent="0.25">
      <c r="A185" t="s">
        <v>2432</v>
      </c>
      <c r="C185">
        <v>0</v>
      </c>
      <c r="D185" t="s">
        <v>886</v>
      </c>
      <c r="E185" t="s">
        <v>882</v>
      </c>
      <c r="F185">
        <v>2003</v>
      </c>
      <c r="G185" t="s">
        <v>884</v>
      </c>
      <c r="H185" t="s">
        <v>2432</v>
      </c>
      <c r="I185">
        <v>0</v>
      </c>
      <c r="J185">
        <v>0</v>
      </c>
      <c r="K185">
        <v>1927</v>
      </c>
      <c r="L185">
        <v>1999</v>
      </c>
      <c r="M185" t="e">
        <f>#N/A</f>
        <v>#N/A</v>
      </c>
      <c r="O185">
        <v>1</v>
      </c>
      <c r="P185">
        <v>0</v>
      </c>
      <c r="R185" t="b">
        <f>FALSE()</f>
        <v>0</v>
      </c>
      <c r="S185" t="s">
        <v>2273</v>
      </c>
      <c r="T185" t="e">
        <f>#N/A</f>
        <v>#N/A</v>
      </c>
      <c r="U185" t="e">
        <f>#N/A</f>
        <v>#N/A</v>
      </c>
      <c r="V185" t="s">
        <v>95</v>
      </c>
      <c r="X185" t="e">
        <f>#N/A</f>
        <v>#N/A</v>
      </c>
      <c r="Y185" t="s">
        <v>2204</v>
      </c>
      <c r="Z185">
        <v>0</v>
      </c>
      <c r="AA185" t="s">
        <v>2204</v>
      </c>
      <c r="AB185" t="s">
        <v>2204</v>
      </c>
      <c r="AC185" t="s">
        <v>2204</v>
      </c>
      <c r="AE185" t="e">
        <f>#N/A</f>
        <v>#N/A</v>
      </c>
      <c r="AF185" t="e">
        <f>#N/A</f>
        <v>#N/A</v>
      </c>
      <c r="AG185" t="e">
        <f>#N/A</f>
        <v>#N/A</v>
      </c>
      <c r="AJ185" t="e">
        <f>#N/A</f>
        <v>#N/A</v>
      </c>
      <c r="AK185" t="e">
        <f>#N/A</f>
        <v>#N/A</v>
      </c>
      <c r="AL185">
        <v>0</v>
      </c>
      <c r="AR185" t="e">
        <f>#N/A</f>
        <v>#N/A</v>
      </c>
    </row>
    <row r="186" spans="1:45" x14ac:dyDescent="0.25">
      <c r="A186" t="s">
        <v>2433</v>
      </c>
      <c r="C186">
        <v>0</v>
      </c>
      <c r="D186" t="s">
        <v>883</v>
      </c>
      <c r="E186" t="s">
        <v>882</v>
      </c>
      <c r="F186">
        <v>2003</v>
      </c>
      <c r="G186" t="s">
        <v>884</v>
      </c>
      <c r="H186" t="s">
        <v>2433</v>
      </c>
      <c r="I186">
        <v>0</v>
      </c>
      <c r="J186">
        <v>0</v>
      </c>
      <c r="K186">
        <v>1927</v>
      </c>
      <c r="L186">
        <v>1999</v>
      </c>
      <c r="M186" t="e">
        <f>#N/A</f>
        <v>#N/A</v>
      </c>
      <c r="O186">
        <v>1</v>
      </c>
      <c r="P186">
        <v>0</v>
      </c>
      <c r="R186" t="b">
        <f>FALSE()</f>
        <v>0</v>
      </c>
      <c r="S186" t="s">
        <v>2273</v>
      </c>
      <c r="T186" t="e">
        <f>#N/A</f>
        <v>#N/A</v>
      </c>
      <c r="U186" t="e">
        <f>#N/A</f>
        <v>#N/A</v>
      </c>
      <c r="V186" t="s">
        <v>95</v>
      </c>
      <c r="X186" t="e">
        <f>#N/A</f>
        <v>#N/A</v>
      </c>
      <c r="Y186" t="s">
        <v>2204</v>
      </c>
      <c r="Z186">
        <v>0</v>
      </c>
      <c r="AA186" t="s">
        <v>2204</v>
      </c>
      <c r="AB186" t="s">
        <v>2204</v>
      </c>
      <c r="AC186" t="s">
        <v>2204</v>
      </c>
      <c r="AE186" t="e">
        <f>#N/A</f>
        <v>#N/A</v>
      </c>
      <c r="AF186" t="e">
        <f>#N/A</f>
        <v>#N/A</v>
      </c>
      <c r="AG186" t="e">
        <f>#N/A</f>
        <v>#N/A</v>
      </c>
      <c r="AJ186" t="e">
        <f>#N/A</f>
        <v>#N/A</v>
      </c>
      <c r="AK186" t="e">
        <f>#N/A</f>
        <v>#N/A</v>
      </c>
      <c r="AL186">
        <v>0</v>
      </c>
      <c r="AR186" t="e">
        <f>#N/A</f>
        <v>#N/A</v>
      </c>
    </row>
    <row r="187" spans="1:45" x14ac:dyDescent="0.25">
      <c r="A187" t="s">
        <v>2434</v>
      </c>
      <c r="C187">
        <v>0</v>
      </c>
      <c r="D187" t="s">
        <v>888</v>
      </c>
      <c r="E187" t="s">
        <v>882</v>
      </c>
      <c r="F187">
        <v>2003</v>
      </c>
      <c r="G187" t="s">
        <v>884</v>
      </c>
      <c r="H187" t="s">
        <v>2434</v>
      </c>
      <c r="I187">
        <v>0</v>
      </c>
      <c r="J187">
        <v>0</v>
      </c>
      <c r="K187">
        <v>1927</v>
      </c>
      <c r="L187">
        <v>1999</v>
      </c>
      <c r="M187" t="e">
        <f>#N/A</f>
        <v>#N/A</v>
      </c>
      <c r="O187">
        <v>1</v>
      </c>
      <c r="P187">
        <v>0</v>
      </c>
      <c r="R187" t="b">
        <f>FALSE()</f>
        <v>0</v>
      </c>
      <c r="S187" t="s">
        <v>2273</v>
      </c>
      <c r="T187" t="e">
        <f>#N/A</f>
        <v>#N/A</v>
      </c>
      <c r="U187" t="e">
        <f>#N/A</f>
        <v>#N/A</v>
      </c>
      <c r="V187" t="s">
        <v>95</v>
      </c>
      <c r="X187" t="e">
        <f>#N/A</f>
        <v>#N/A</v>
      </c>
      <c r="Y187" t="s">
        <v>2204</v>
      </c>
      <c r="Z187">
        <v>0</v>
      </c>
      <c r="AA187" t="s">
        <v>2204</v>
      </c>
      <c r="AB187" t="s">
        <v>2204</v>
      </c>
      <c r="AC187" t="s">
        <v>2204</v>
      </c>
      <c r="AE187" t="e">
        <f>#N/A</f>
        <v>#N/A</v>
      </c>
      <c r="AF187" t="e">
        <f>#N/A</f>
        <v>#N/A</v>
      </c>
      <c r="AG187" t="e">
        <f>#N/A</f>
        <v>#N/A</v>
      </c>
      <c r="AJ187" t="e">
        <f>#N/A</f>
        <v>#N/A</v>
      </c>
      <c r="AK187" t="e">
        <f>#N/A</f>
        <v>#N/A</v>
      </c>
      <c r="AL187">
        <v>0</v>
      </c>
      <c r="AR187" t="e">
        <f>#N/A</f>
        <v>#N/A</v>
      </c>
    </row>
    <row r="188" spans="1:45" x14ac:dyDescent="0.25">
      <c r="A188" t="s">
        <v>75</v>
      </c>
      <c r="B188" t="s">
        <v>75</v>
      </c>
      <c r="C188" t="s">
        <v>2435</v>
      </c>
      <c r="D188" t="s">
        <v>77</v>
      </c>
      <c r="E188" t="s">
        <v>1241</v>
      </c>
      <c r="F188">
        <v>2002</v>
      </c>
      <c r="G188" t="s">
        <v>78</v>
      </c>
      <c r="H188" t="s">
        <v>75</v>
      </c>
      <c r="I188">
        <v>1</v>
      </c>
      <c r="J188">
        <v>1</v>
      </c>
      <c r="K188">
        <v>1964</v>
      </c>
      <c r="L188">
        <v>1997</v>
      </c>
      <c r="M188">
        <v>0</v>
      </c>
      <c r="N188">
        <v>0</v>
      </c>
      <c r="O188">
        <v>0</v>
      </c>
      <c r="P188">
        <v>0</v>
      </c>
      <c r="Q188" t="s">
        <v>1013</v>
      </c>
      <c r="R188" t="b">
        <f>FALSE()</f>
        <v>0</v>
      </c>
      <c r="T188">
        <v>0.492390066385269</v>
      </c>
      <c r="U188">
        <v>2.6895627975463898</v>
      </c>
      <c r="V188" t="s">
        <v>58</v>
      </c>
      <c r="W188" t="s">
        <v>59</v>
      </c>
      <c r="X188">
        <v>1</v>
      </c>
      <c r="Y188">
        <v>1</v>
      </c>
      <c r="Z188">
        <v>0</v>
      </c>
      <c r="AA188">
        <v>1</v>
      </c>
      <c r="AC188">
        <v>1</v>
      </c>
      <c r="AE188" t="s">
        <v>2159</v>
      </c>
      <c r="AF188" t="s">
        <v>2160</v>
      </c>
      <c r="AG188">
        <v>1</v>
      </c>
      <c r="AH188" t="e">
        <f>#DIV/0!</f>
        <v>#DIV/0!</v>
      </c>
      <c r="AI188" t="e">
        <f>#DIV/0!</f>
        <v>#DIV/0!</v>
      </c>
      <c r="AL188">
        <v>0</v>
      </c>
      <c r="AR188" t="s">
        <v>1129</v>
      </c>
    </row>
    <row r="189" spans="1:45" x14ac:dyDescent="0.25">
      <c r="A189" t="s">
        <v>81</v>
      </c>
      <c r="B189" t="s">
        <v>81</v>
      </c>
      <c r="C189" t="s">
        <v>81</v>
      </c>
      <c r="D189" t="s">
        <v>83</v>
      </c>
      <c r="E189" t="s">
        <v>82</v>
      </c>
      <c r="F189">
        <v>1986</v>
      </c>
      <c r="G189" t="s">
        <v>57</v>
      </c>
      <c r="H189" t="s">
        <v>81</v>
      </c>
      <c r="I189">
        <v>1</v>
      </c>
      <c r="J189">
        <v>1</v>
      </c>
      <c r="K189">
        <v>1961</v>
      </c>
      <c r="L189">
        <v>1980</v>
      </c>
      <c r="M189">
        <v>1</v>
      </c>
      <c r="N189">
        <v>0</v>
      </c>
      <c r="O189">
        <v>0</v>
      </c>
      <c r="P189">
        <v>0</v>
      </c>
      <c r="Q189" t="s">
        <v>935</v>
      </c>
      <c r="R189" t="b">
        <f>FALSE()</f>
        <v>0</v>
      </c>
      <c r="T189">
        <v>0.97819715738296498</v>
      </c>
      <c r="U189">
        <v>2.5113255977630602</v>
      </c>
      <c r="V189" t="s">
        <v>58</v>
      </c>
      <c r="W189" t="s">
        <v>59</v>
      </c>
      <c r="X189">
        <v>1</v>
      </c>
      <c r="Y189">
        <v>1</v>
      </c>
      <c r="Z189">
        <v>1</v>
      </c>
      <c r="AA189">
        <v>1</v>
      </c>
      <c r="AC189">
        <v>1</v>
      </c>
      <c r="AE189" t="s">
        <v>2159</v>
      </c>
      <c r="AF189" t="s">
        <v>2160</v>
      </c>
      <c r="AG189">
        <v>1</v>
      </c>
      <c r="AH189" t="e">
        <f>#DIV/0!</f>
        <v>#DIV/0!</v>
      </c>
      <c r="AI189" t="e">
        <f>#DIV/0!</f>
        <v>#DIV/0!</v>
      </c>
      <c r="AL189">
        <v>0</v>
      </c>
      <c r="AR189" t="s">
        <v>1130</v>
      </c>
    </row>
    <row r="190" spans="1:45" x14ac:dyDescent="0.25">
      <c r="A190" t="s">
        <v>285</v>
      </c>
      <c r="C190">
        <v>0</v>
      </c>
      <c r="D190" t="s">
        <v>2436</v>
      </c>
      <c r="E190" t="s">
        <v>1238</v>
      </c>
      <c r="F190">
        <v>2001</v>
      </c>
      <c r="G190" t="s">
        <v>57</v>
      </c>
      <c r="H190" t="s">
        <v>285</v>
      </c>
      <c r="I190">
        <v>0</v>
      </c>
      <c r="J190">
        <v>0</v>
      </c>
      <c r="K190">
        <v>1966</v>
      </c>
      <c r="L190">
        <v>1995</v>
      </c>
      <c r="M190">
        <v>1</v>
      </c>
      <c r="N190">
        <v>0</v>
      </c>
      <c r="O190">
        <v>0</v>
      </c>
      <c r="P190">
        <v>0</v>
      </c>
      <c r="Q190" t="s">
        <v>2437</v>
      </c>
      <c r="R190" t="b">
        <f>FALSE()</f>
        <v>0</v>
      </c>
      <c r="S190" t="s">
        <v>2438</v>
      </c>
      <c r="T190">
        <v>0.21822829544544201</v>
      </c>
      <c r="U190">
        <v>1.57233238220215</v>
      </c>
      <c r="V190" t="s">
        <v>58</v>
      </c>
      <c r="W190" t="s">
        <v>59</v>
      </c>
      <c r="X190">
        <v>1</v>
      </c>
      <c r="Y190">
        <v>1</v>
      </c>
      <c r="Z190">
        <v>1</v>
      </c>
      <c r="AA190">
        <v>1</v>
      </c>
      <c r="AC190">
        <v>1</v>
      </c>
      <c r="AE190" t="s">
        <v>2159</v>
      </c>
      <c r="AF190" t="s">
        <v>2160</v>
      </c>
      <c r="AG190">
        <v>1</v>
      </c>
      <c r="AH190" t="e">
        <f>#DIV/0!</f>
        <v>#DIV/0!</v>
      </c>
      <c r="AI190" t="e">
        <f>#DIV/0!</f>
        <v>#DIV/0!</v>
      </c>
      <c r="AL190">
        <v>0</v>
      </c>
      <c r="AR190" t="s">
        <v>2439</v>
      </c>
    </row>
    <row r="191" spans="1:45" x14ac:dyDescent="0.25">
      <c r="A191" t="s">
        <v>286</v>
      </c>
      <c r="B191" t="s">
        <v>2440</v>
      </c>
      <c r="C191" t="s">
        <v>2441</v>
      </c>
      <c r="D191" t="s">
        <v>2442</v>
      </c>
      <c r="E191" t="s">
        <v>1231</v>
      </c>
      <c r="F191">
        <v>2001</v>
      </c>
      <c r="G191" t="s">
        <v>57</v>
      </c>
      <c r="H191" t="s">
        <v>286</v>
      </c>
      <c r="I191">
        <v>1</v>
      </c>
      <c r="J191">
        <v>0</v>
      </c>
      <c r="K191">
        <v>1966</v>
      </c>
      <c r="L191">
        <v>1995</v>
      </c>
      <c r="M191">
        <v>1</v>
      </c>
      <c r="N191">
        <v>0</v>
      </c>
      <c r="O191">
        <v>0</v>
      </c>
      <c r="P191">
        <v>0</v>
      </c>
      <c r="Q191" t="s">
        <v>1099</v>
      </c>
      <c r="R191" t="b">
        <f>FALSE()</f>
        <v>0</v>
      </c>
      <c r="S191" t="s">
        <v>2443</v>
      </c>
      <c r="T191">
        <v>0.492066860198975</v>
      </c>
      <c r="U191">
        <v>2.0091531276702899</v>
      </c>
      <c r="V191" t="s">
        <v>58</v>
      </c>
      <c r="W191" t="s">
        <v>59</v>
      </c>
      <c r="X191">
        <v>-1</v>
      </c>
      <c r="Y191">
        <v>1</v>
      </c>
      <c r="Z191">
        <v>1</v>
      </c>
      <c r="AA191">
        <v>1</v>
      </c>
      <c r="AC191">
        <v>1</v>
      </c>
      <c r="AE191" t="s">
        <v>2159</v>
      </c>
      <c r="AF191" t="s">
        <v>2160</v>
      </c>
      <c r="AG191">
        <v>1</v>
      </c>
      <c r="AH191" t="e">
        <f>#DIV/0!</f>
        <v>#DIV/0!</v>
      </c>
      <c r="AI191" t="e">
        <f>#DIV/0!</f>
        <v>#DIV/0!</v>
      </c>
      <c r="AL191">
        <v>0</v>
      </c>
      <c r="AR191" t="s">
        <v>2444</v>
      </c>
    </row>
    <row r="192" spans="1:45" x14ac:dyDescent="0.25">
      <c r="A192" t="s">
        <v>283</v>
      </c>
      <c r="B192" t="s">
        <v>283</v>
      </c>
      <c r="C192" t="s">
        <v>2445</v>
      </c>
      <c r="D192" t="s">
        <v>284</v>
      </c>
      <c r="E192" t="s">
        <v>1231</v>
      </c>
      <c r="F192">
        <v>2001</v>
      </c>
      <c r="G192" t="s">
        <v>57</v>
      </c>
      <c r="H192" t="s">
        <v>283</v>
      </c>
      <c r="I192">
        <v>1</v>
      </c>
      <c r="J192">
        <v>1</v>
      </c>
      <c r="K192">
        <v>1966</v>
      </c>
      <c r="L192">
        <v>1995</v>
      </c>
      <c r="M192">
        <v>1</v>
      </c>
      <c r="N192">
        <v>0</v>
      </c>
      <c r="O192">
        <v>0</v>
      </c>
      <c r="P192">
        <v>0</v>
      </c>
      <c r="Q192" t="s">
        <v>1107</v>
      </c>
      <c r="R192" t="b">
        <f>FALSE()</f>
        <v>0</v>
      </c>
      <c r="T192">
        <v>0.48548787832260099</v>
      </c>
      <c r="U192">
        <v>3.6094624996185298</v>
      </c>
      <c r="V192" t="s">
        <v>58</v>
      </c>
      <c r="W192" t="s">
        <v>59</v>
      </c>
      <c r="X192">
        <v>-1</v>
      </c>
      <c r="Y192">
        <v>1</v>
      </c>
      <c r="Z192">
        <v>1</v>
      </c>
      <c r="AA192">
        <v>1</v>
      </c>
      <c r="AC192">
        <v>1</v>
      </c>
      <c r="AE192" t="s">
        <v>2159</v>
      </c>
      <c r="AF192" t="s">
        <v>2160</v>
      </c>
      <c r="AG192">
        <v>1</v>
      </c>
      <c r="AH192" t="e">
        <f>#DIV/0!</f>
        <v>#DIV/0!</v>
      </c>
      <c r="AI192" t="e">
        <f>#DIV/0!</f>
        <v>#DIV/0!</v>
      </c>
      <c r="AL192">
        <v>0</v>
      </c>
      <c r="AR192" t="s">
        <v>2444</v>
      </c>
    </row>
    <row r="193" spans="1:45" x14ac:dyDescent="0.25">
      <c r="A193" t="s">
        <v>656</v>
      </c>
      <c r="B193" t="s">
        <v>2446</v>
      </c>
      <c r="C193" t="s">
        <v>2446</v>
      </c>
      <c r="D193" t="s">
        <v>658</v>
      </c>
      <c r="E193" t="s">
        <v>1264</v>
      </c>
      <c r="F193">
        <v>2006</v>
      </c>
      <c r="G193" t="s">
        <v>57</v>
      </c>
      <c r="H193" t="s">
        <v>656</v>
      </c>
      <c r="I193">
        <v>1</v>
      </c>
      <c r="J193">
        <v>0</v>
      </c>
      <c r="K193">
        <v>1960</v>
      </c>
      <c r="L193">
        <v>2003</v>
      </c>
      <c r="M193">
        <v>1</v>
      </c>
      <c r="N193">
        <v>0</v>
      </c>
      <c r="O193">
        <v>0</v>
      </c>
      <c r="P193">
        <v>0</v>
      </c>
      <c r="Q193" t="s">
        <v>1110</v>
      </c>
      <c r="R193" t="b">
        <f>FALSE()</f>
        <v>0</v>
      </c>
      <c r="T193">
        <v>0.89033609628677401</v>
      </c>
      <c r="U193">
        <v>3.9094901084899898</v>
      </c>
      <c r="V193" t="s">
        <v>58</v>
      </c>
      <c r="W193" t="s">
        <v>59</v>
      </c>
      <c r="X193">
        <v>1</v>
      </c>
      <c r="Y193">
        <v>1</v>
      </c>
      <c r="Z193">
        <v>1</v>
      </c>
      <c r="AA193">
        <v>1</v>
      </c>
      <c r="AC193">
        <v>1</v>
      </c>
      <c r="AE193" t="s">
        <v>2161</v>
      </c>
      <c r="AF193" t="s">
        <v>2160</v>
      </c>
      <c r="AG193">
        <v>1</v>
      </c>
      <c r="AH193">
        <v>1.1046353551945101</v>
      </c>
      <c r="AI193">
        <v>0.96292859815024401</v>
      </c>
      <c r="AJ193">
        <v>0.80600000000000005</v>
      </c>
      <c r="AK193">
        <v>4.0599999999999996</v>
      </c>
      <c r="AL193">
        <v>1</v>
      </c>
      <c r="AM193" t="s">
        <v>1126</v>
      </c>
      <c r="AN193">
        <v>10</v>
      </c>
      <c r="AO193" t="s">
        <v>1133</v>
      </c>
      <c r="AP193" t="s">
        <v>1131</v>
      </c>
      <c r="AR193" t="s">
        <v>2447</v>
      </c>
      <c r="AS193" t="s">
        <v>2448</v>
      </c>
    </row>
    <row r="194" spans="1:45" x14ac:dyDescent="0.25">
      <c r="A194" t="s">
        <v>343</v>
      </c>
      <c r="B194" t="s">
        <v>343</v>
      </c>
      <c r="C194" t="s">
        <v>343</v>
      </c>
      <c r="D194" t="s">
        <v>345</v>
      </c>
      <c r="E194" t="s">
        <v>1255</v>
      </c>
      <c r="F194">
        <v>2001</v>
      </c>
      <c r="G194" t="s">
        <v>57</v>
      </c>
      <c r="H194" t="s">
        <v>343</v>
      </c>
      <c r="I194">
        <v>1</v>
      </c>
      <c r="J194">
        <v>1</v>
      </c>
      <c r="K194">
        <v>1976</v>
      </c>
      <c r="L194">
        <v>1993</v>
      </c>
      <c r="M194">
        <v>1</v>
      </c>
      <c r="N194">
        <v>0</v>
      </c>
      <c r="O194">
        <v>0</v>
      </c>
      <c r="P194">
        <v>0</v>
      </c>
      <c r="Q194" t="s">
        <v>1089</v>
      </c>
      <c r="R194" t="b">
        <f>FALSE()</f>
        <v>0</v>
      </c>
      <c r="T194">
        <v>0.82448554039001498</v>
      </c>
      <c r="U194">
        <v>5.2393255233764702</v>
      </c>
      <c r="V194" t="s">
        <v>58</v>
      </c>
      <c r="W194" t="s">
        <v>347</v>
      </c>
      <c r="X194">
        <v>-1</v>
      </c>
      <c r="Y194">
        <v>1</v>
      </c>
      <c r="Z194">
        <v>1</v>
      </c>
      <c r="AA194">
        <v>1</v>
      </c>
      <c r="AC194">
        <v>1</v>
      </c>
      <c r="AE194" t="s">
        <v>2159</v>
      </c>
      <c r="AF194" t="s">
        <v>2160</v>
      </c>
      <c r="AG194">
        <v>1</v>
      </c>
      <c r="AH194" t="e">
        <f>#DIV/0!</f>
        <v>#DIV/0!</v>
      </c>
      <c r="AI194" t="e">
        <f>#DIV/0!</f>
        <v>#DIV/0!</v>
      </c>
      <c r="AL194">
        <v>0</v>
      </c>
      <c r="AR194" t="s">
        <v>1172</v>
      </c>
    </row>
    <row r="195" spans="1:45" x14ac:dyDescent="0.25">
      <c r="A195" t="s">
        <v>226</v>
      </c>
      <c r="B195" t="s">
        <v>226</v>
      </c>
      <c r="C195" t="s">
        <v>2449</v>
      </c>
      <c r="D195" t="s">
        <v>227</v>
      </c>
      <c r="E195" t="s">
        <v>1251</v>
      </c>
      <c r="F195">
        <v>1998</v>
      </c>
      <c r="G195" t="s">
        <v>57</v>
      </c>
      <c r="H195" t="s">
        <v>226</v>
      </c>
      <c r="I195">
        <v>1</v>
      </c>
      <c r="J195">
        <v>0</v>
      </c>
      <c r="K195">
        <v>1966</v>
      </c>
      <c r="L195">
        <v>1995</v>
      </c>
      <c r="M195">
        <v>1</v>
      </c>
      <c r="N195">
        <v>0</v>
      </c>
      <c r="O195">
        <v>0</v>
      </c>
      <c r="P195">
        <v>0</v>
      </c>
      <c r="Q195" t="s">
        <v>980</v>
      </c>
      <c r="R195" t="b">
        <f>FALSE()</f>
        <v>0</v>
      </c>
      <c r="S195" t="s">
        <v>229</v>
      </c>
      <c r="T195">
        <v>0.78639858961105302</v>
      </c>
      <c r="U195">
        <v>2.7782855033874498</v>
      </c>
      <c r="V195" t="s">
        <v>58</v>
      </c>
      <c r="W195" t="s">
        <v>228</v>
      </c>
      <c r="X195">
        <v>-1</v>
      </c>
      <c r="Y195">
        <v>1</v>
      </c>
      <c r="Z195">
        <v>1</v>
      </c>
      <c r="AA195">
        <v>1</v>
      </c>
      <c r="AC195">
        <v>1</v>
      </c>
      <c r="AE195" t="s">
        <v>2159</v>
      </c>
      <c r="AF195" t="s">
        <v>2160</v>
      </c>
      <c r="AG195">
        <v>1</v>
      </c>
      <c r="AH195" t="e">
        <f>#DIV/0!</f>
        <v>#DIV/0!</v>
      </c>
      <c r="AI195" t="e">
        <f>#DIV/0!</f>
        <v>#DIV/0!</v>
      </c>
      <c r="AL195">
        <v>0</v>
      </c>
      <c r="AR195" t="s">
        <v>1155</v>
      </c>
    </row>
    <row r="196" spans="1:45" x14ac:dyDescent="0.25">
      <c r="A196" t="s">
        <v>332</v>
      </c>
      <c r="B196" t="s">
        <v>332</v>
      </c>
      <c r="C196" t="s">
        <v>2450</v>
      </c>
      <c r="D196" t="s">
        <v>334</v>
      </c>
      <c r="E196" t="s">
        <v>1254</v>
      </c>
      <c r="F196">
        <v>1998</v>
      </c>
      <c r="G196" t="s">
        <v>78</v>
      </c>
      <c r="H196" t="s">
        <v>332</v>
      </c>
      <c r="I196">
        <v>1</v>
      </c>
      <c r="J196">
        <v>1</v>
      </c>
      <c r="K196">
        <v>1962</v>
      </c>
      <c r="L196">
        <v>1991</v>
      </c>
      <c r="M196">
        <v>0</v>
      </c>
      <c r="N196">
        <v>0</v>
      </c>
      <c r="O196">
        <v>0</v>
      </c>
      <c r="P196">
        <v>0</v>
      </c>
      <c r="Q196" t="s">
        <v>1088</v>
      </c>
      <c r="R196" t="b">
        <f>FALSE()</f>
        <v>0</v>
      </c>
      <c r="S196" t="s">
        <v>335</v>
      </c>
      <c r="T196">
        <v>0.52018523216247603</v>
      </c>
      <c r="U196">
        <v>3.14789843559265</v>
      </c>
      <c r="V196" t="s">
        <v>58</v>
      </c>
      <c r="W196" t="s">
        <v>228</v>
      </c>
      <c r="X196">
        <v>-1</v>
      </c>
      <c r="Y196">
        <v>1</v>
      </c>
      <c r="Z196">
        <v>0</v>
      </c>
      <c r="AA196">
        <v>1</v>
      </c>
      <c r="AC196">
        <v>1</v>
      </c>
      <c r="AE196" t="s">
        <v>2159</v>
      </c>
      <c r="AF196" t="s">
        <v>2160</v>
      </c>
      <c r="AG196">
        <v>1</v>
      </c>
      <c r="AH196" t="e">
        <f>#DIV/0!</f>
        <v>#DIV/0!</v>
      </c>
      <c r="AI196" t="e">
        <f>#DIV/0!</f>
        <v>#DIV/0!</v>
      </c>
      <c r="AL196">
        <v>0</v>
      </c>
      <c r="AR196" t="s">
        <v>1170</v>
      </c>
    </row>
    <row r="197" spans="1:45" x14ac:dyDescent="0.25">
      <c r="A197" t="s">
        <v>542</v>
      </c>
      <c r="B197" t="s">
        <v>542</v>
      </c>
      <c r="C197" t="s">
        <v>2451</v>
      </c>
      <c r="D197" t="s">
        <v>543</v>
      </c>
      <c r="E197" t="s">
        <v>527</v>
      </c>
      <c r="F197">
        <v>1996</v>
      </c>
      <c r="G197" t="s">
        <v>57</v>
      </c>
      <c r="H197" t="s">
        <v>542</v>
      </c>
      <c r="I197">
        <v>1</v>
      </c>
      <c r="J197">
        <v>1</v>
      </c>
      <c r="K197">
        <v>1979</v>
      </c>
      <c r="L197">
        <v>1993</v>
      </c>
      <c r="M197">
        <v>1</v>
      </c>
      <c r="N197">
        <v>0</v>
      </c>
      <c r="O197">
        <v>0</v>
      </c>
      <c r="P197">
        <v>0</v>
      </c>
      <c r="Q197" t="s">
        <v>1106</v>
      </c>
      <c r="R197" t="b">
        <f>FALSE()</f>
        <v>0</v>
      </c>
      <c r="T197">
        <v>0.515028417110443</v>
      </c>
      <c r="U197">
        <v>1.6184118986129801</v>
      </c>
      <c r="V197" t="s">
        <v>58</v>
      </c>
      <c r="W197" t="s">
        <v>228</v>
      </c>
      <c r="X197">
        <v>-1</v>
      </c>
      <c r="Y197">
        <v>1</v>
      </c>
      <c r="Z197">
        <v>1</v>
      </c>
      <c r="AA197">
        <v>1</v>
      </c>
      <c r="AC197">
        <v>1</v>
      </c>
      <c r="AE197" t="s">
        <v>2159</v>
      </c>
      <c r="AF197" t="s">
        <v>2160</v>
      </c>
      <c r="AG197">
        <v>1</v>
      </c>
      <c r="AH197" t="e">
        <f>#DIV/0!</f>
        <v>#DIV/0!</v>
      </c>
      <c r="AI197" t="e">
        <f>#DIV/0!</f>
        <v>#DIV/0!</v>
      </c>
      <c r="AL197">
        <v>0</v>
      </c>
      <c r="AR197" t="s">
        <v>1203</v>
      </c>
    </row>
    <row r="198" spans="1:45" x14ac:dyDescent="0.25">
      <c r="A198" t="s">
        <v>540</v>
      </c>
      <c r="B198" t="s">
        <v>540</v>
      </c>
      <c r="C198" t="s">
        <v>540</v>
      </c>
      <c r="D198" t="s">
        <v>541</v>
      </c>
      <c r="E198" t="s">
        <v>527</v>
      </c>
      <c r="F198">
        <v>1996</v>
      </c>
      <c r="G198" t="s">
        <v>57</v>
      </c>
      <c r="H198" t="s">
        <v>540</v>
      </c>
      <c r="I198">
        <v>1</v>
      </c>
      <c r="J198">
        <v>1</v>
      </c>
      <c r="K198">
        <v>1979</v>
      </c>
      <c r="L198">
        <v>1993</v>
      </c>
      <c r="M198">
        <v>1</v>
      </c>
      <c r="N198">
        <v>0</v>
      </c>
      <c r="O198">
        <v>0</v>
      </c>
      <c r="P198">
        <v>0</v>
      </c>
      <c r="Q198" t="s">
        <v>1108</v>
      </c>
      <c r="R198" t="b">
        <f>FALSE()</f>
        <v>0</v>
      </c>
      <c r="T198">
        <v>0.587521731853485</v>
      </c>
      <c r="U198">
        <v>2.6937127113342298</v>
      </c>
      <c r="V198" t="s">
        <v>58</v>
      </c>
      <c r="W198" t="s">
        <v>228</v>
      </c>
      <c r="X198">
        <v>-1</v>
      </c>
      <c r="Y198">
        <v>1</v>
      </c>
      <c r="Z198">
        <v>1</v>
      </c>
      <c r="AA198">
        <v>1</v>
      </c>
      <c r="AC198">
        <v>1</v>
      </c>
      <c r="AE198" t="s">
        <v>2159</v>
      </c>
      <c r="AF198" t="s">
        <v>2160</v>
      </c>
      <c r="AG198">
        <v>1</v>
      </c>
      <c r="AH198" t="e">
        <f>#DIV/0!</f>
        <v>#DIV/0!</v>
      </c>
      <c r="AI198" t="e">
        <f>#DIV/0!</f>
        <v>#DIV/0!</v>
      </c>
      <c r="AL198">
        <v>0</v>
      </c>
      <c r="AR198" t="s">
        <v>1203</v>
      </c>
    </row>
    <row r="199" spans="1:45" x14ac:dyDescent="0.25">
      <c r="A199" t="s">
        <v>617</v>
      </c>
      <c r="B199" t="s">
        <v>2452</v>
      </c>
      <c r="C199" t="s">
        <v>2453</v>
      </c>
      <c r="D199" t="s">
        <v>618</v>
      </c>
      <c r="E199" t="s">
        <v>1050</v>
      </c>
      <c r="F199">
        <v>2012</v>
      </c>
      <c r="G199" t="s">
        <v>57</v>
      </c>
      <c r="H199" t="s">
        <v>617</v>
      </c>
      <c r="I199">
        <v>1</v>
      </c>
      <c r="J199">
        <v>0</v>
      </c>
      <c r="K199">
        <v>1996</v>
      </c>
      <c r="L199">
        <v>2010</v>
      </c>
      <c r="M199">
        <v>1</v>
      </c>
      <c r="N199">
        <v>0</v>
      </c>
      <c r="O199">
        <v>0</v>
      </c>
      <c r="P199">
        <v>0</v>
      </c>
      <c r="Q199" t="s">
        <v>1052</v>
      </c>
      <c r="R199" t="b">
        <f>FALSE()</f>
        <v>0</v>
      </c>
      <c r="S199" t="s">
        <v>2454</v>
      </c>
      <c r="T199">
        <v>0.53017568588256803</v>
      </c>
      <c r="U199">
        <v>1.77528083324432</v>
      </c>
      <c r="V199" t="s">
        <v>58</v>
      </c>
      <c r="W199" t="s">
        <v>228</v>
      </c>
      <c r="X199">
        <v>-1</v>
      </c>
      <c r="Y199">
        <v>1</v>
      </c>
      <c r="Z199">
        <v>1</v>
      </c>
      <c r="AA199">
        <v>1</v>
      </c>
      <c r="AC199">
        <v>1</v>
      </c>
      <c r="AE199" t="s">
        <v>2161</v>
      </c>
      <c r="AF199" t="s">
        <v>2160</v>
      </c>
      <c r="AG199">
        <v>1</v>
      </c>
      <c r="AH199">
        <v>-1.02747225946234</v>
      </c>
      <c r="AI199">
        <v>0.72460442173237705</v>
      </c>
      <c r="AJ199">
        <v>-0.51600000000000001</v>
      </c>
      <c r="AK199">
        <v>2.4500000000000002</v>
      </c>
      <c r="AL199">
        <v>1</v>
      </c>
      <c r="AM199" t="s">
        <v>1126</v>
      </c>
      <c r="AN199" t="s">
        <v>1218</v>
      </c>
      <c r="AO199" t="s">
        <v>1219</v>
      </c>
      <c r="AP199" t="s">
        <v>1140</v>
      </c>
      <c r="AR199" t="s">
        <v>2455</v>
      </c>
    </row>
    <row r="200" spans="1:45" x14ac:dyDescent="0.25">
      <c r="A200" t="s">
        <v>614</v>
      </c>
      <c r="B200" t="s">
        <v>2456</v>
      </c>
      <c r="C200" t="s">
        <v>2456</v>
      </c>
      <c r="D200" t="s">
        <v>616</v>
      </c>
      <c r="E200" t="s">
        <v>1050</v>
      </c>
      <c r="F200">
        <v>2012</v>
      </c>
      <c r="G200" t="s">
        <v>57</v>
      </c>
      <c r="H200" t="s">
        <v>614</v>
      </c>
      <c r="I200">
        <v>1</v>
      </c>
      <c r="J200">
        <v>0</v>
      </c>
      <c r="K200">
        <v>1996</v>
      </c>
      <c r="L200">
        <v>2010</v>
      </c>
      <c r="M200">
        <v>1</v>
      </c>
      <c r="N200">
        <v>0</v>
      </c>
      <c r="O200">
        <v>0</v>
      </c>
      <c r="P200">
        <v>0</v>
      </c>
      <c r="Q200" t="s">
        <v>1051</v>
      </c>
      <c r="R200" t="b">
        <f>FALSE()</f>
        <v>0</v>
      </c>
      <c r="T200">
        <v>0.709181308746338</v>
      </c>
      <c r="U200">
        <v>2.1163189411163299</v>
      </c>
      <c r="V200" t="s">
        <v>58</v>
      </c>
      <c r="W200" t="s">
        <v>228</v>
      </c>
      <c r="X200">
        <v>-1</v>
      </c>
      <c r="Y200">
        <v>1</v>
      </c>
      <c r="Z200">
        <v>1</v>
      </c>
      <c r="AA200">
        <v>1</v>
      </c>
      <c r="AC200">
        <v>1</v>
      </c>
      <c r="AE200" t="s">
        <v>2161</v>
      </c>
      <c r="AF200" t="s">
        <v>2160</v>
      </c>
      <c r="AG200">
        <v>1</v>
      </c>
      <c r="AH200">
        <v>-0.77421540256150401</v>
      </c>
      <c r="AI200">
        <v>0.61342578003371995</v>
      </c>
      <c r="AJ200">
        <v>-0.91600000000000004</v>
      </c>
      <c r="AK200">
        <v>3.45</v>
      </c>
      <c r="AL200">
        <v>1</v>
      </c>
      <c r="AM200" t="s">
        <v>1126</v>
      </c>
      <c r="AN200" t="s">
        <v>1218</v>
      </c>
      <c r="AO200" t="s">
        <v>1219</v>
      </c>
      <c r="AP200" t="s">
        <v>1140</v>
      </c>
      <c r="AR200" t="s">
        <v>2457</v>
      </c>
      <c r="AS200" t="s">
        <v>2458</v>
      </c>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BasicInfo</vt:lpstr>
      <vt:lpstr>AddInfo</vt:lpstr>
      <vt:lpstr>MP</vt:lpstr>
      <vt:lpstr>GHZ</vt:lpstr>
      <vt:lpstr>HXZ</vt:lpstr>
      <vt:lpstr>HLZ</vt:lpstr>
      <vt:lpstr>CZ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dc:description/>
  <cp:lastModifiedBy>Andrew Chen</cp:lastModifiedBy>
  <cp:revision>4</cp:revision>
  <dcterms:created xsi:type="dcterms:W3CDTF">2015-06-05T18:17:20Z</dcterms:created>
  <dcterms:modified xsi:type="dcterms:W3CDTF">2021-04-14T16:48:28Z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TitusGUID">
    <vt:lpwstr>6cdf60a1-3201-4556-9de1-bcf7011a8dc5</vt:lpwstr>
  </property>
</Properties>
</file>