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B:\anomalies.com\cfr1\"/>
    </mc:Choice>
  </mc:AlternateContent>
  <xr:revisionPtr revIDLastSave="0" documentId="13_ncr:1_{BE4C27A4-FE2B-4160-AF42-FE44A912BF18}" xr6:coauthVersionLast="45" xr6:coauthVersionMax="45" xr10:uidLastSave="{00000000-0000-0000-0000-000000000000}"/>
  <bookViews>
    <workbookView xWindow="2175" yWindow="-120" windowWidth="26745" windowHeight="16440" activeTab="4" xr2:uid="{00000000-000D-0000-FFFF-FFFF0000000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BasicInfo!$A$1:$O$325</definedName>
    <definedName name="_xlnm._FilterDatabase" localSheetId="6" hidden="1">HLZ!$K$1:$L$435</definedName>
    <definedName name="_xlnm._FilterDatabase" localSheetId="5" hidden="1">HXZ!$J$1:$J$462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4" i="8"/>
  <c r="H45" i="8"/>
  <c r="H46"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G2" i="2"/>
  <c r="F2" i="2"/>
  <c r="I43" i="8" l="1"/>
  <c r="I47" i="8"/>
  <c r="I82" i="8" l="1"/>
  <c r="I17" i="8"/>
  <c r="C156" i="21"/>
  <c r="C155" i="21"/>
  <c r="J154" i="21"/>
  <c r="C154" i="21"/>
  <c r="J153" i="21"/>
  <c r="C153" i="21"/>
  <c r="C29" i="21" l="1"/>
  <c r="J33" i="21" l="1"/>
  <c r="C33" i="21"/>
  <c r="C81" i="21"/>
  <c r="C250" i="21" l="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36" i="21" l="1"/>
  <c r="K65" i="21"/>
  <c r="J65" i="21"/>
  <c r="K251" i="21"/>
  <c r="K169" i="21" l="1"/>
  <c r="J244" i="21"/>
  <c r="C200" i="21" l="1"/>
  <c r="J157" i="21" l="1"/>
  <c r="J177" i="21" l="1"/>
  <c r="K177" i="21"/>
  <c r="C177" i="21"/>
  <c r="C260" i="21" l="1"/>
  <c r="C97" i="21"/>
  <c r="C77" i="21"/>
  <c r="C78" i="21"/>
  <c r="C19" i="21"/>
  <c r="C274" i="21"/>
  <c r="C276" i="21"/>
  <c r="C102" i="21"/>
  <c r="C292" i="21"/>
  <c r="C143" i="21"/>
  <c r="C242" i="21"/>
  <c r="C243" i="21"/>
  <c r="C53" i="21"/>
  <c r="C52" i="21"/>
  <c r="C291" i="21"/>
  <c r="C122" i="21"/>
  <c r="C36" i="21"/>
  <c r="C117" i="21"/>
  <c r="C207" i="21"/>
  <c r="C127" i="21"/>
  <c r="C210" i="21"/>
  <c r="C162" i="21"/>
  <c r="C65" i="21"/>
  <c r="C66" i="21"/>
  <c r="C114" i="21"/>
  <c r="C240" i="21"/>
  <c r="C241" i="21"/>
  <c r="C194" i="21"/>
  <c r="C17" i="21"/>
  <c r="C23" i="21"/>
  <c r="C56" i="21"/>
  <c r="C103" i="21"/>
  <c r="C170" i="21"/>
  <c r="C34" i="21"/>
  <c r="C35" i="21"/>
  <c r="C218" i="21"/>
  <c r="C227" i="21"/>
  <c r="C118" i="21"/>
  <c r="C48" i="21"/>
  <c r="C111" i="21"/>
  <c r="C293" i="21"/>
  <c r="C82" i="21"/>
  <c r="C221" i="21"/>
  <c r="C112" i="21"/>
  <c r="C239" i="21"/>
  <c r="C205" i="21"/>
  <c r="C190" i="21"/>
  <c r="C131" i="21"/>
  <c r="C188" i="21"/>
  <c r="C189" i="21"/>
  <c r="C49" i="21"/>
  <c r="C54" i="21"/>
  <c r="C63" i="21"/>
  <c r="C67" i="21"/>
  <c r="C75" i="21"/>
  <c r="C83" i="21"/>
  <c r="C84" i="21"/>
  <c r="C90" i="21"/>
  <c r="C93" i="21"/>
  <c r="C94" i="21"/>
  <c r="C105" i="21"/>
  <c r="C106" i="21"/>
  <c r="C107" i="21"/>
  <c r="C108" i="21"/>
  <c r="C125" i="21"/>
  <c r="C136" i="21"/>
  <c r="C138" i="21"/>
  <c r="C142" i="21"/>
  <c r="C191" i="21"/>
  <c r="C196" i="21"/>
  <c r="C197" i="21"/>
  <c r="C198" i="21"/>
  <c r="C225" i="21"/>
  <c r="C285" i="21"/>
  <c r="C290" i="21"/>
  <c r="C297" i="21"/>
  <c r="C299" i="21"/>
  <c r="C300" i="21"/>
  <c r="C302" i="21"/>
  <c r="C303" i="21"/>
  <c r="C304" i="21"/>
  <c r="C305" i="21"/>
  <c r="C307" i="21"/>
  <c r="C314" i="21"/>
  <c r="C315" i="21"/>
  <c r="C9" i="21"/>
  <c r="C10" i="21"/>
  <c r="C11" i="21"/>
  <c r="C12" i="21"/>
  <c r="C13" i="21"/>
  <c r="C14" i="21"/>
  <c r="C21" i="21"/>
  <c r="C40" i="21"/>
  <c r="C41" i="21"/>
  <c r="C99" i="21"/>
  <c r="C116" i="21"/>
  <c r="C119" i="21"/>
  <c r="C121" i="21"/>
  <c r="C124" i="21"/>
  <c r="C129" i="21"/>
  <c r="C164" i="21"/>
  <c r="C172" i="21"/>
  <c r="C226" i="21"/>
  <c r="C228" i="21"/>
  <c r="C253" i="21"/>
  <c r="C254" i="21"/>
  <c r="C294" i="21"/>
  <c r="C301" i="21"/>
  <c r="C306" i="21"/>
  <c r="C171" i="21"/>
  <c r="C173" i="21"/>
  <c r="C174" i="21"/>
  <c r="C175" i="21"/>
  <c r="C176" i="21"/>
  <c r="C113" i="21"/>
  <c r="C309" i="21"/>
  <c r="C15" i="21"/>
  <c r="C20" i="21"/>
  <c r="C22" i="21"/>
  <c r="C24" i="21"/>
  <c r="C25" i="21"/>
  <c r="C30" i="21"/>
  <c r="C37" i="21"/>
  <c r="C38" i="21"/>
  <c r="C39" i="21"/>
  <c r="C42" i="21"/>
  <c r="C45" i="21"/>
  <c r="C51" i="21"/>
  <c r="C55" i="21"/>
  <c r="C59" i="21"/>
  <c r="C60" i="21"/>
  <c r="C62" i="21"/>
  <c r="C76" i="21"/>
  <c r="C79" i="21"/>
  <c r="C88" i="21"/>
  <c r="C96" i="21"/>
  <c r="C98" i="21"/>
  <c r="C115" i="21"/>
  <c r="C123" i="21"/>
  <c r="C160" i="21"/>
  <c r="C163" i="21"/>
  <c r="C166" i="21"/>
  <c r="C169" i="21"/>
  <c r="C183" i="21"/>
  <c r="C185" i="21"/>
  <c r="C181" i="21"/>
  <c r="C186" i="21"/>
  <c r="C182" i="21"/>
  <c r="C187" i="21"/>
  <c r="C178" i="21"/>
  <c r="C179" i="21"/>
  <c r="C184" i="21"/>
  <c r="C180" i="21"/>
  <c r="C201" i="21"/>
  <c r="C199" i="21"/>
  <c r="C202" i="21"/>
  <c r="C208" i="21"/>
  <c r="C209" i="21"/>
  <c r="C213" i="21"/>
  <c r="C216" i="21"/>
  <c r="C224" i="21"/>
  <c r="C229" i="21"/>
  <c r="C230" i="21"/>
  <c r="C231" i="21"/>
  <c r="C232" i="21"/>
  <c r="C235" i="21"/>
  <c r="C246" i="21"/>
  <c r="C245" i="21"/>
  <c r="C248" i="21"/>
  <c r="C247" i="21"/>
  <c r="C251" i="21"/>
  <c r="C252" i="21"/>
  <c r="C255" i="21"/>
  <c r="C256" i="21"/>
  <c r="C271" i="21"/>
  <c r="C278" i="21"/>
  <c r="C311" i="21"/>
  <c r="C313" i="21"/>
  <c r="C322" i="21"/>
  <c r="C324" i="21"/>
  <c r="C325" i="21"/>
  <c r="C31" i="21"/>
  <c r="C126" i="21"/>
  <c r="C132" i="21"/>
  <c r="C100" i="21"/>
  <c r="C101" i="21"/>
  <c r="C206" i="21"/>
  <c r="C211" i="21"/>
  <c r="C212" i="21"/>
  <c r="C236" i="21"/>
  <c r="C238" i="21"/>
  <c r="C272" i="21"/>
  <c r="C203" i="21"/>
  <c r="C204" i="21"/>
  <c r="C26" i="21"/>
  <c r="C68" i="21"/>
  <c r="C70" i="21"/>
  <c r="C223" i="21"/>
  <c r="C233" i="21"/>
  <c r="C234" i="21"/>
  <c r="C295" i="21"/>
  <c r="C262" i="21"/>
  <c r="C263" i="21"/>
  <c r="C264" i="21"/>
  <c r="C265" i="21"/>
  <c r="C266" i="21"/>
  <c r="C267" i="21"/>
  <c r="C268" i="21"/>
  <c r="C269" i="21"/>
  <c r="C270" i="21"/>
  <c r="C128" i="21"/>
  <c r="C95" i="21"/>
  <c r="C85" i="21"/>
  <c r="C86" i="21"/>
  <c r="C157" i="21"/>
  <c r="C249" i="21"/>
  <c r="C159" i="21"/>
  <c r="C192" i="21"/>
  <c r="C193" i="21"/>
  <c r="C72" i="21"/>
  <c r="C73" i="21"/>
  <c r="C74" i="21"/>
  <c r="C92" i="21"/>
  <c r="C165" i="21"/>
  <c r="C244" i="21"/>
  <c r="C296" i="21"/>
  <c r="C310" i="21"/>
  <c r="C323" i="21"/>
  <c r="C312" i="21"/>
  <c r="C57" i="21"/>
  <c r="C2" i="21"/>
  <c r="C3" i="21"/>
  <c r="C4" i="21"/>
  <c r="C5" i="21"/>
  <c r="C6" i="21"/>
  <c r="C7" i="21"/>
  <c r="C8" i="21"/>
  <c r="C16" i="21"/>
  <c r="C18" i="21"/>
  <c r="C130" i="21"/>
  <c r="C104" i="21"/>
  <c r="C109" i="21"/>
  <c r="C110" i="21"/>
  <c r="C120" i="21"/>
  <c r="C133" i="21"/>
  <c r="C135" i="21"/>
  <c r="C141" i="21"/>
  <c r="C167" i="21"/>
  <c r="C214" i="21"/>
  <c r="C273" i="21"/>
  <c r="C280" i="21"/>
  <c r="C281" i="21"/>
  <c r="C282" i="21"/>
  <c r="C283" i="21"/>
  <c r="C284" i="21"/>
  <c r="C286" i="21"/>
  <c r="C287" i="21"/>
  <c r="C288" i="21"/>
  <c r="C289" i="21"/>
  <c r="C27" i="21"/>
  <c r="C28" i="21"/>
  <c r="C32" i="21"/>
  <c r="C43" i="21"/>
  <c r="C44" i="21"/>
  <c r="C46" i="21"/>
  <c r="C47" i="21"/>
  <c r="C50" i="21"/>
  <c r="C58" i="21"/>
  <c r="C61" i="21"/>
  <c r="C64" i="21"/>
  <c r="C69" i="21"/>
  <c r="C71" i="21"/>
  <c r="C80" i="21"/>
  <c r="C87" i="21"/>
  <c r="C89" i="21"/>
  <c r="C91" i="21"/>
  <c r="C134" i="21"/>
  <c r="C137" i="21"/>
  <c r="C139" i="21"/>
  <c r="C140" i="21"/>
  <c r="C144" i="21"/>
  <c r="C145" i="21"/>
  <c r="C146" i="21"/>
  <c r="C150" i="21"/>
  <c r="C151" i="21"/>
  <c r="C152" i="21"/>
  <c r="C147" i="21"/>
  <c r="C148" i="21"/>
  <c r="C149" i="21"/>
  <c r="C158" i="21"/>
  <c r="C161" i="21"/>
  <c r="C168" i="21"/>
  <c r="C195" i="21"/>
  <c r="C215" i="21"/>
  <c r="C217" i="21"/>
  <c r="C219" i="21"/>
  <c r="C220" i="21"/>
  <c r="C222" i="21"/>
  <c r="C237" i="21"/>
  <c r="C257" i="21"/>
  <c r="C259" i="21"/>
  <c r="C261" i="21"/>
  <c r="C275" i="21"/>
  <c r="C277" i="21"/>
  <c r="C279" i="21"/>
  <c r="C298" i="21"/>
  <c r="C308" i="21"/>
  <c r="C316" i="21"/>
  <c r="C317" i="21"/>
  <c r="C318" i="21"/>
  <c r="C319" i="21"/>
  <c r="C320" i="21"/>
  <c r="C321" i="21"/>
  <c r="C258" i="21"/>
  <c r="J102" i="21"/>
  <c r="J243" i="21"/>
  <c r="J242" i="21"/>
  <c r="K314" i="21" l="1"/>
  <c r="J272" i="21"/>
  <c r="K161" i="21"/>
  <c r="J143" i="21" l="1"/>
  <c r="J132" i="21"/>
  <c r="J128" i="21"/>
  <c r="K127" i="21"/>
  <c r="J122" i="21"/>
  <c r="J170" i="21"/>
  <c r="J117" i="21"/>
  <c r="J115" i="21"/>
  <c r="K114" i="21"/>
  <c r="J113" i="21"/>
  <c r="J292" i="21" l="1"/>
  <c r="J291" i="21"/>
  <c r="K221" i="21"/>
  <c r="J131" i="21" l="1"/>
  <c r="J130" i="21"/>
  <c r="J101" i="21"/>
  <c r="J100" i="21"/>
  <c r="J62" i="21"/>
  <c r="J60" i="21"/>
  <c r="K205" i="21"/>
  <c r="J205" i="21"/>
  <c r="J112" i="21"/>
  <c r="J92" i="21"/>
  <c r="J86" i="21"/>
  <c r="J85" i="21"/>
  <c r="J79" i="21" l="1"/>
  <c r="J57" i="21"/>
  <c r="J312" i="21"/>
  <c r="J31" i="21"/>
  <c r="J17" i="21"/>
  <c r="J323" i="21"/>
  <c r="J55" i="21"/>
  <c r="J210" i="21" l="1"/>
  <c r="M276" i="21"/>
  <c r="M238" i="21"/>
  <c r="M223" i="21"/>
  <c r="O47" i="2" l="1"/>
  <c r="O28" i="2"/>
  <c r="O27" i="2"/>
  <c r="O26" i="2"/>
  <c r="O24" i="2"/>
  <c r="O16" i="2"/>
  <c r="O15" i="2"/>
  <c r="O14" i="2"/>
  <c r="O13" i="2"/>
  <c r="O12" i="2"/>
  <c r="O11" i="2"/>
  <c r="O10" i="2"/>
  <c r="K15" i="21" l="1"/>
  <c r="J15"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<sst xmlns="http://schemas.openxmlformats.org/spreadsheetml/2006/main" count="16847" uniqueCount="5530">
  <si>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</si>
  <si>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</si>
  <si>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</si>
  <si>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</si>
  <si>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</si>
  <si>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</si>
  <si>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</si>
  <si>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</si>
  <si>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</si>
  <si>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</si>
  <si>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</si>
  <si>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</si>
  <si>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</si>
  <si>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</si>
  <si>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</si>
  <si>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</si>
  <si>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</si>
  <si>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</si>
  <si>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</si>
  <si>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</si>
  <si>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</si>
  <si>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</si>
  <si>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</si>
  <si>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</si>
  <si>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</si>
  <si>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</si>
  <si>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</si>
  <si>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</si>
  <si>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</si>
  <si>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</si>
  <si>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</si>
  <si>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</si>
  <si>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</si>
  <si>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</si>
  <si>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</si>
  <si>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</si>
  <si>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</si>
  <si>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</si>
  <si>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</si>
  <si>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</si>
  <si>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</si>
  <si>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</si>
  <si>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</si>
  <si>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</si>
  <si>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</si>
  <si>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</si>
  <si>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</si>
  <si>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</si>
  <si>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</si>
  <si>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</si>
  <si>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</si>
  <si>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</si>
  <si>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</si>
  <si>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</si>
  <si>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</si>
  <si>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</si>
  <si>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</si>
  <si>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</si>
  <si>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</si>
  <si>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</si>
  <si>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</si>
  <si>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</si>
  <si>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</si>
  <si>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</si>
  <si>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</si>
  <si>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</si>
  <si>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</si>
  <si>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</si>
  <si>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</si>
  <si>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</si>
  <si>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</si>
  <si>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</si>
  <si>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</si>
  <si>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</si>
  <si>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</si>
  <si>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</si>
  <si>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</si>
  <si>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</si>
  <si>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</si>
  <si>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</si>
  <si>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</si>
  <si>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</si>
  <si>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</si>
  <si>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</si>
  <si>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</si>
  <si>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</si>
  <si>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</si>
  <si>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</si>
  <si>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</si>
  <si>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</si>
  <si>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</si>
  <si>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</si>
  <si>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</si>
  <si>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</si>
  <si>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</si>
  <si>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</si>
  <si>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</si>
  <si>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</si>
  <si>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</si>
  <si>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</si>
  <si>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</si>
  <si>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</si>
  <si>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</si>
  <si>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</si>
  <si>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</si>
  <si>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</si>
  <si>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</si>
  <si>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</si>
  <si>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</si>
  <si>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</si>
  <si>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</si>
  <si>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</si>
  <si>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</si>
  <si>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</si>
  <si>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</si>
  <si>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</si>
  <si>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</si>
  <si>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</si>
  <si>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</si>
  <si>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</si>
  <si>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</si>
  <si>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</si>
  <si>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</si>
  <si>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</si>
  <si>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</si>
  <si>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</si>
  <si>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</si>
  <si>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</si>
  <si>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</si>
  <si>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</si>
  <si>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</si>
  <si>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</si>
  <si>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</si>
  <si>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</si>
  <si>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</si>
  <si>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</si>
  <si>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</si>
  <si>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</si>
  <si>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</si>
  <si>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</si>
  <si>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</si>
  <si>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</si>
  <si>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</si>
  <si>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</si>
  <si>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</si>
  <si>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</si>
  <si>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</si>
  <si>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</si>
  <si>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</si>
  <si>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</si>
  <si>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</si>
  <si>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</si>
  <si>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</si>
  <si>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</si>
  <si>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</si>
  <si>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</si>
  <si>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</si>
  <si>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</si>
  <si>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</si>
  <si>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</si>
  <si>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</si>
  <si>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</si>
  <si>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</si>
  <si>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</si>
  <si>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</si>
  <si>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</si>
  <si>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</si>
  <si>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</si>
  <si>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</si>
  <si>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</si>
  <si>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</si>
  <si>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</si>
  <si>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</si>
  <si>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</si>
  <si>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</si>
  <si>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</si>
  <si>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</si>
  <si>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</si>
  <si>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</si>
  <si>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</si>
  <si>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</si>
  <si>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</si>
  <si>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</si>
  <si>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</si>
  <si>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</si>
  <si>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</si>
  <si>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</si>
  <si>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</si>
  <si>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</si>
  <si>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</si>
  <si>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</si>
  <si>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</si>
  <si>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</si>
  <si>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</si>
  <si>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</si>
  <si>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</si>
  <si>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</si>
  <si>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</si>
  <si>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</si>
  <si>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</si>
  <si>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</si>
  <si>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</si>
  <si>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</si>
  <si>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</si>
  <si>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</si>
  <si>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</si>
  <si>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</si>
  <si>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</si>
  <si>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</si>
  <si>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</si>
  <si>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</si>
  <si>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</si>
  <si>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</si>
  <si>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</si>
  <si>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</si>
  <si>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</si>
  <si>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</si>
  <si>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</si>
  <si>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</si>
  <si>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</si>
  <si>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</si>
  <si>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</si>
  <si>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</si>
  <si>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</si>
  <si>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</si>
  <si>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</si>
  <si>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</si>
  <si>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</si>
  <si>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</si>
  <si>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</si>
  <si>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</si>
  <si>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</si>
  <si>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</si>
  <si>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</si>
  <si>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</si>
  <si>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</si>
  <si>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</si>
  <si>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</si>
  <si>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</si>
  <si>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</si>
  <si>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</si>
  <si>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</si>
  <si>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</si>
  <si>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</si>
  <si>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</si>
  <si>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</si>
  <si>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</si>
  <si>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</si>
  <si>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</si>
  <si>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</si>
  <si>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</si>
  <si>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</si>
  <si>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</si>
  <si>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</si>
  <si>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</si>
  <si>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</si>
  <si>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</si>
  <si>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</si>
  <si>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</si>
  <si>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</si>
  <si>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</si>
  <si>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</si>
  <si>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</si>
  <si>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</si>
  <si>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</si>
  <si>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</si>
  <si>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</si>
  <si>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</si>
  <si>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</si>
  <si>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</si>
  <si>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</si>
  <si>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</si>
  <si>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</si>
  <si>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</si>
  <si>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</si>
  <si>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</si>
  <si>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</si>
  <si>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</si>
  <si>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</si>
  <si>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</si>
  <si>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</si>
  <si>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</si>
  <si>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</si>
  <si>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</si>
  <si>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</si>
  <si>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</si>
  <si>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</si>
  <si>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</si>
  <si>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</si>
  <si>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</si>
  <si>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</si>
  <si>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</si>
  <si>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</si>
  <si>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</si>
  <si>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</si>
  <si>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</si>
  <si>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</si>
  <si>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</si>
  <si>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</si>
  <si>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</si>
  <si>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</si>
  <si>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</si>
  <si>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</si>
  <si>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</si>
  <si>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</si>
  <si>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</si>
  <si>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</si>
  <si>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</si>
  <si>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</si>
  <si>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</si>
  <si>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</si>
  <si>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</si>
  <si>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</si>
  <si>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</si>
  <si>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</si>
  <si>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</si>
  <si>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</si>
  <si>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</si>
  <si>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</si>
  <si>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</si>
  <si>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</si>
  <si>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</si>
  <si>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</si>
  <si>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</si>
  <si>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</si>
  <si>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</si>
  <si>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</si>
  <si>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</si>
  <si>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</si>
  <si>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</si>
  <si>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</si>
  <si>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</si>
  <si>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</si>
  <si>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</si>
  <si>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</si>
  <si>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</si>
  <si>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</si>
  <si>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</si>
  <si>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</si>
  <si>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</si>
  <si>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</si>
  <si>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</si>
  <si>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</si>
  <si>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</si>
  <si>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</si>
  <si>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</si>
  <si>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</si>
  <si>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</si>
  <si>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</si>
  <si>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</si>
  <si>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</si>
  <si>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</si>
  <si>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</si>
  <si>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</si>
  <si>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</si>
  <si>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</si>
  <si>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</si>
  <si>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</si>
  <si>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</si>
  <si>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</si>
  <si>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</si>
  <si>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</si>
  <si>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</si>
  <si>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</si>
  <si>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</si>
  <si>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</si>
  <si>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</si>
  <si>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</si>
  <si>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</si>
  <si>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</si>
  <si>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</si>
  <si>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</si>
  <si>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</si>
  <si>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</si>
  <si>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</si>
  <si>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</si>
  <si>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</si>
  <si>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</si>
  <si>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</si>
  <si>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</si>
  <si>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</si>
  <si>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</si>
  <si>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</si>
  <si>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</si>
  <si>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</si>
  <si>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</si>
  <si>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</si>
  <si>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</si>
  <si>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</si>
  <si>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</si>
  <si>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</si>
  <si>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</si>
  <si>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</si>
  <si>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</si>
  <si>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</si>
  <si>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</si>
  <si>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</si>
  <si>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</si>
  <si>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</si>
  <si>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</si>
  <si>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</si>
  <si>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</si>
  <si>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</si>
  <si>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</si>
  <si>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</si>
  <si>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</si>
  <si>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</si>
  <si>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</si>
  <si>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</si>
  <si>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</si>
  <si>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</si>
  <si>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</si>
  <si>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</si>
  <si>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</si>
  <si>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</si>
  <si>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</si>
  <si>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</si>
  <si>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</si>
  <si>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</si>
  <si>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</si>
  <si>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</si>
  <si>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</si>
  <si>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</si>
  <si>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</si>
  <si>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</si>
  <si>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</si>
  <si>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</si>
  <si>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</si>
  <si>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</si>
  <si>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</si>
  <si>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</si>
  <si>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</si>
  <si>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</si>
  <si>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</si>
  <si>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</si>
  <si>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</si>
  <si>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</si>
  <si>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</si>
  <si>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</si>
  <si>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</si>
  <si>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</si>
  <si>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</si>
  <si>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</si>
  <si>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</si>
  <si>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</si>
  <si>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</si>
  <si>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</si>
  <si>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</si>
  <si>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</si>
  <si>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</si>
  <si>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</si>
  <si>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</si>
  <si>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</si>
  <si>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</si>
  <si>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</si>
  <si>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</si>
  <si>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</si>
  <si>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</si>
  <si>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</si>
  <si>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</si>
  <si>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</si>
  <si>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</si>
  <si>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</si>
  <si>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</si>
  <si>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</si>
  <si>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</si>
  <si>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</si>
  <si>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</si>
  <si>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</si>
  <si>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</si>
  <si>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</si>
  <si>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</si>
  <si>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</si>
  <si>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</si>
  <si>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</si>
  <si>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</si>
  <si>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</si>
  <si>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</si>
  <si>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</si>
  <si>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</si>
  <si>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</si>
  <si>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</si>
  <si>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</si>
  <si>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</si>
  <si>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</si>
  <si>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</si>
  <si>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</si>
  <si>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</si>
  <si>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</si>
  <si>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</si>
  <si>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</si>
  <si>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</si>
  <si>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</si>
  <si>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</si>
  <si>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</si>
  <si>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</si>
  <si>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</si>
  <si>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</si>
  <si>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</si>
  <si>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</si>
  <si>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</si>
  <si>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</si>
  <si>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</si>
  <si>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</si>
  <si>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</si>
  <si>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</si>
  <si>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</si>
  <si>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</si>
  <si>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</si>
  <si>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</si>
  <si>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</si>
  <si>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</si>
  <si>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</si>
  <si>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</si>
  <si>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</si>
  <si>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</si>
  <si>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</si>
  <si>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</si>
  <si>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</si>
  <si>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</si>
  <si>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</si>
  <si>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</si>
  <si>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</si>
  <si>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</si>
  <si>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</si>
  <si>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</si>
  <si>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</si>
  <si>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</si>
  <si>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</si>
  <si>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</si>
  <si>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</si>
  <si>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</si>
  <si>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</si>
  <si>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</si>
  <si>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</si>
  <si>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</si>
  <si>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</si>
  <si>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</si>
  <si>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</si>
  <si>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</si>
  <si>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</si>
  <si>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</si>
  <si>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</si>
  <si>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</si>
  <si>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</si>
  <si>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</si>
  <si>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</si>
  <si>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</si>
  <si>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</si>
  <si>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</si>
  <si>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</si>
  <si>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</si>
  <si>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</si>
  <si>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</si>
  <si>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</si>
  <si>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</si>
  <si>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</si>
  <si>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</si>
  <si>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</si>
  <si>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</si>
  <si>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</si>
  <si>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</si>
  <si>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</si>
  <si>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</si>
  <si>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</si>
  <si>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</si>
  <si>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</si>
  <si>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</si>
  <si>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</si>
  <si>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</si>
  <si>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</si>
  <si>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</si>
  <si>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</si>
  <si>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</si>
  <si>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</si>
  <si>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</si>
  <si>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</si>
  <si>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</si>
  <si>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</si>
  <si>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</si>
  <si>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</si>
  <si>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</si>
  <si>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</si>
  <si>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</si>
  <si>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</si>
  <si>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</si>
  <si>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</si>
  <si>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</si>
  <si>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</si>
  <si>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</si>
  <si>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</si>
  <si>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</si>
  <si>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</si>
  <si>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</si>
  <si>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</si>
  <si>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</si>
  <si>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</si>
  <si>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</si>
  <si>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</si>
  <si>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</si>
  <si>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</si>
  <si>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</si>
  <si>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</si>
  <si>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</si>
  <si>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</si>
  <si>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</si>
  <si>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</si>
  <si>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</si>
  <si>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</si>
  <si>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</si>
  <si>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</si>
  <si>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</si>
  <si>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</si>
  <si>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</si>
  <si>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</si>
  <si>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</si>
  <si>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</si>
  <si>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</si>
  <si>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</si>
  <si>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</si>
  <si>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</si>
  <si>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</si>
  <si>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</si>
  <si>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</si>
  <si>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</si>
  <si>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</si>
  <si>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</si>
  <si>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</si>
  <si>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</si>
  <si>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</si>
  <si>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</si>
  <si>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</si>
  <si>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</si>
  <si>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</si>
  <si>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</si>
  <si>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</si>
  <si>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</si>
  <si>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</si>
  <si>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</si>
  <si>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</si>
  <si>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</si>
  <si>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</si>
  <si>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</si>
  <si>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</si>
  <si>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</si>
  <si>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</si>
  <si>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</si>
  <si>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</si>
  <si>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</si>
  <si>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</si>
  <si>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</si>
  <si>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</si>
  <si>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</si>
  <si>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</si>
  <si>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</si>
  <si>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</si>
  <si>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</si>
  <si>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</si>
  <si>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</si>
  <si>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</si>
  <si>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</si>
  <si>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</si>
  <si>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</si>
  <si>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</si>
  <si>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</si>
  <si>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</si>
  <si>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</si>
  <si>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</si>
  <si>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</si>
  <si>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</si>
  <si>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</si>
  <si>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</si>
  <si>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</si>
  <si>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</si>
  <si>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</si>
  <si>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</si>
  <si>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</si>
  <si>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</si>
  <si>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</si>
  <si>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</si>
  <si>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</si>
  <si>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</si>
  <si>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</si>
  <si>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</si>
  <si>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</si>
  <si>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</si>
  <si>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</si>
  <si>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</si>
  <si>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</si>
  <si>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</si>
  <si>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</si>
  <si>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</si>
  <si>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</si>
  <si>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</si>
  <si>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</si>
  <si>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</si>
  <si>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</si>
  <si>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</si>
  <si>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</si>
  <si>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</si>
  <si>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</si>
  <si>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</si>
  <si>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</si>
  <si>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</si>
  <si>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</si>
  <si>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</si>
  <si>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</si>
  <si>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</si>
  <si>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</si>
  <si>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</si>
  <si>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</si>
  <si>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</si>
  <si>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</si>
  <si>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</si>
  <si>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</si>
  <si>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</si>
  <si>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</si>
  <si>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</si>
  <si>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</si>
  <si>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</si>
  <si>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</si>
  <si>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</si>
  <si>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</si>
  <si>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</si>
  <si>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</si>
  <si>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</si>
  <si>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</si>
  <si>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</si>
  <si>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</si>
  <si>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</si>
  <si>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</si>
  <si>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</si>
  <si>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</si>
  <si>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</si>
  <si>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</si>
  <si>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</si>
  <si>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</si>
  <si>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</si>
  <si>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</si>
  <si>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</si>
  <si>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</si>
  <si>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</si>
  <si>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</si>
  <si>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</si>
  <si>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</si>
  <si>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</si>
  <si>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</si>
  <si>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</si>
  <si>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</si>
  <si>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</si>
  <si>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</si>
  <si>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</si>
  <si>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</si>
  <si>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</si>
  <si>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</si>
  <si>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</si>
  <si>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</si>
  <si>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</si>
  <si>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</si>
  <si>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</si>
  <si>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</si>
  <si>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</si>
  <si>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</si>
  <si>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</si>
  <si>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</si>
  <si>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</si>
  <si>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</si>
  <si>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</si>
  <si>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</si>
  <si>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</si>
  <si>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</si>
  <si>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</si>
  <si>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</si>
  <si>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</si>
  <si>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</si>
  <si>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</si>
  <si>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</si>
  <si>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</si>
  <si>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</si>
  <si>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</si>
  <si>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</si>
  <si>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</si>
  <si>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</si>
  <si>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</si>
  <si>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</si>
  <si>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</si>
  <si>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</si>
  <si>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</si>
  <si>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</si>
  <si>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</si>
  <si>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</si>
  <si>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</si>
  <si>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</si>
  <si>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</si>
  <si>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</si>
  <si>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</si>
  <si>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</si>
  <si>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</si>
  <si>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</si>
  <si>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</si>
  <si>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</si>
  <si>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</si>
  <si>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</si>
  <si>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</si>
  <si>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</si>
  <si>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</si>
  <si>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</si>
  <si>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</si>
  <si>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</si>
  <si>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</si>
  <si>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</si>
  <si>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</si>
  <si>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</si>
  <si>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</si>
  <si>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</si>
  <si>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</si>
  <si>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</si>
  <si>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</si>
  <si>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</si>
  <si>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</si>
  <si>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</si>
  <si>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</si>
  <si>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</si>
  <si>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</si>
  <si>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</si>
  <si>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</si>
  <si>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</si>
  <si>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</si>
  <si>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</si>
  <si>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</si>
  <si>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</si>
  <si>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</si>
  <si>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</si>
  <si>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</si>
  <si>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</si>
  <si>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</si>
  <si>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</si>
  <si>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</si>
  <si>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</si>
  <si>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</si>
  <si>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</si>
  <si>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</si>
  <si>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</si>
  <si>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</si>
  <si>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</si>
  <si>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</si>
  <si>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</si>
  <si>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</si>
  <si>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</si>
  <si>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</si>
  <si>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</si>
  <si>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</si>
  <si>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</si>
  <si>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</si>
  <si>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</si>
  <si>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</si>
  <si>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</si>
  <si>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</si>
  <si>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</si>
  <si>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</si>
  <si>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</si>
  <si>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</si>
  <si>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</si>
  <si>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</si>
  <si>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</si>
  <si>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</si>
  <si>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</si>
  <si>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</si>
  <si>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</si>
  <si>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</si>
  <si>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</si>
  <si>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</si>
  <si>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</si>
  <si>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</si>
  <si>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</si>
  <si>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</si>
  <si>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</si>
  <si>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</si>
  <si>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</si>
  <si>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</si>
  <si>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</si>
  <si>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</si>
  <si>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</si>
  <si>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</si>
  <si>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</si>
  <si>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</si>
  <si>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</si>
  <si>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</si>
  <si>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</si>
  <si>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</si>
  <si>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</si>
  <si>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</si>
  <si>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</si>
  <si>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</si>
  <si>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</si>
  <si>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</si>
  <si>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</si>
  <si>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</si>
  <si>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</si>
  <si>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</si>
  <si>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</si>
  <si>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</si>
  <si>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</si>
  <si>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</si>
  <si>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</si>
  <si>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</si>
  <si>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</si>
  <si>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</si>
  <si>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</si>
  <si>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</si>
  <si>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</si>
  <si>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</si>
  <si>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</si>
  <si>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</si>
  <si>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</si>
  <si>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</si>
  <si>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</si>
  <si>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</si>
  <si>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</si>
  <si>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</si>
  <si>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</si>
  <si>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</si>
  <si>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</si>
  <si>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</si>
  <si>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</si>
  <si>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</si>
  <si>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</si>
  <si>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</si>
  <si>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</si>
  <si>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</si>
  <si>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</si>
  <si>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</si>
  <si>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</si>
  <si>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</si>
  <si>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</si>
  <si>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</si>
  <si>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</si>
  <si>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</si>
  <si>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</si>
  <si>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</si>
  <si>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</si>
  <si>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</si>
  <si>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</si>
  <si>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</si>
  <si>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</si>
  <si>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</si>
  <si>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</si>
  <si>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</si>
  <si>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</si>
  <si>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</si>
  <si>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</si>
  <si>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</si>
  <si>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</si>
  <si>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</si>
  <si>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</si>
  <si>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</si>
  <si>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</si>
  <si>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</si>
  <si>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</si>
  <si>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</si>
  <si>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</si>
  <si>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</si>
  <si>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</si>
  <si>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</si>
  <si>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</si>
  <si>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</si>
  <si>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</si>
  <si>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</si>
  <si>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</si>
  <si>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</si>
  <si>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</si>
  <si>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</si>
  <si>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</si>
  <si>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</si>
  <si>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</si>
  <si>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</si>
  <si>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</si>
  <si>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</si>
  <si>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</si>
  <si>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</si>
  <si>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</si>
  <si>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</si>
  <si>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</si>
  <si>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</si>
  <si>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</si>
  <si>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</si>
  <si>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</si>
  <si>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</si>
  <si>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</si>
  <si>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</si>
  <si>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</si>
  <si>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</si>
  <si>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</si>
  <si>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</si>
  <si>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</si>
  <si>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</si>
  <si>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</si>
  <si>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</si>
  <si>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</si>
  <si>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</si>
  <si>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</si>
  <si>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</si>
  <si>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</si>
  <si>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</si>
  <si>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</si>
  <si>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</si>
  <si>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</si>
  <si>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</si>
  <si>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</si>
  <si>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</si>
  <si>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</si>
  <si>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</si>
  <si>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</si>
  <si>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</si>
  <si>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</si>
  <si>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</si>
  <si>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</si>
  <si>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</si>
  <si>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</si>
  <si>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</si>
  <si>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</si>
  <si>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</si>
  <si>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</si>
  <si>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</si>
  <si>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</si>
  <si>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</si>
  <si>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</si>
  <si>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</si>
  <si>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</si>
  <si>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</si>
  <si>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</si>
  <si>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</si>
  <si>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</si>
  <si>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</si>
  <si>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</si>
  <si>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</si>
  <si>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</si>
  <si>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</si>
  <si>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</si>
  <si>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</si>
  <si>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</si>
  <si>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</si>
  <si>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</si>
  <si>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</si>
  <si>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</si>
  <si>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</si>
  <si>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</si>
  <si>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</si>
  <si>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</si>
  <si>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</si>
  <si>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</si>
  <si>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</si>
  <si>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</si>
  <si>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</si>
  <si>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</si>
  <si>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</si>
  <si>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</si>
  <si>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</si>
  <si>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</si>
  <si>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</si>
  <si>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</si>
  <si>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</si>
  <si>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</si>
  <si>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</si>
  <si>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</si>
  <si>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</si>
  <si>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</si>
  <si>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</si>
  <si>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</si>
  <si>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</si>
  <si>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</si>
  <si>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</si>
  <si>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</si>
  <si>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</si>
  <si>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</si>
  <si>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</si>
  <si>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</si>
  <si>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</si>
  <si>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</si>
  <si>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</si>
  <si>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</si>
  <si>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</si>
  <si>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</si>
  <si>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</si>
  <si>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</si>
  <si>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</si>
  <si>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</si>
  <si>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</si>
  <si>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</si>
  <si>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</si>
  <si>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</si>
  <si>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</si>
  <si>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</si>
  <si>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</si>
  <si>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</si>
  <si>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</si>
  <si>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</si>
  <si>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</si>
  <si>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</si>
  <si>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</si>
  <si>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</si>
  <si>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</si>
  <si>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</si>
  <si>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</si>
  <si>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</si>
  <si>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</si>
  <si>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</si>
  <si>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</si>
  <si>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</si>
  <si>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</si>
  <si>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</si>
  <si>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</si>
  <si>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</si>
  <si>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</si>
  <si>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</si>
  <si>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</si>
  <si>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</si>
  <si>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</si>
  <si>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</si>
  <si>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</si>
  <si>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</si>
  <si>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</si>
  <si>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</si>
  <si>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</si>
  <si>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</si>
  <si>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</si>
  <si>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</si>
  <si>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</si>
  <si>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</si>
  <si>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</si>
  <si>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</si>
  <si>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</si>
  <si>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</si>
  <si>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</si>
  <si>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</si>
  <si>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</si>
  <si>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</si>
  <si>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</si>
  <si>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</si>
  <si>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</si>
  <si>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</si>
  <si>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</si>
  <si>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</si>
  <si>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</si>
  <si>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</si>
  <si>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</si>
  <si>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</si>
  <si>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</si>
  <si>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</si>
  <si>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</si>
  <si>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</si>
  <si>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</si>
  <si>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</si>
  <si>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</si>
  <si>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</si>
  <si>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</si>
  <si>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</si>
  <si>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</si>
  <si>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</si>
  <si>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</si>
  <si>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</si>
  <si>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</si>
  <si>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</si>
  <si>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</si>
  <si>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</si>
  <si>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</si>
  <si>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</si>
  <si>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</si>
  <si>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</si>
  <si>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</si>
  <si>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</si>
  <si>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</si>
  <si>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</si>
  <si>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</si>
  <si>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</si>
  <si>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</si>
  <si>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</si>
  <si>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</si>
  <si>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</si>
  <si>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</si>
  <si>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</si>
  <si>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</si>
  <si>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</si>
  <si>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</si>
  <si>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</si>
  <si>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</si>
  <si>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</si>
  <si>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</si>
  <si>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</si>
  <si>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</si>
  <si>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</si>
  <si>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</si>
  <si>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</si>
  <si>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</si>
  <si>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</si>
  <si>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</si>
  <si>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</si>
  <si>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</si>
  <si>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</si>
  <si>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</si>
  <si>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</si>
  <si>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</si>
  <si>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</si>
  <si>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</si>
  <si>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</si>
  <si>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</si>
  <si>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</si>
  <si>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</si>
  <si>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</si>
  <si>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</si>
  <si>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</si>
  <si>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</si>
  <si>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</si>
  <si>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</si>
  <si>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</si>
  <si>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</si>
  <si>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</si>
  <si>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</si>
  <si>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</si>
  <si>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</si>
  <si>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</si>
  <si>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</si>
  <si>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</si>
  <si>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</si>
  <si>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</si>
  <si>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</si>
  <si>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</si>
  <si>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</si>
  <si>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</si>
  <si>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</si>
  <si>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</si>
  <si>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</si>
  <si>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</si>
  <si>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</si>
  <si>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</si>
  <si>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</si>
  <si>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</si>
  <si>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</si>
  <si>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</si>
  <si>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</si>
  <si>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</si>
  <si>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</si>
  <si>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</si>
  <si>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</si>
  <si>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</si>
  <si>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</si>
  <si>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</si>
  <si>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</si>
  <si>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</si>
  <si>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</si>
  <si>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</si>
  <si>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</si>
  <si>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</si>
  <si>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</si>
  <si>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</si>
  <si>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</si>
  <si>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</si>
  <si>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</si>
  <si>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</si>
  <si>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</si>
  <si>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</si>
  <si>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</si>
  <si>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</si>
  <si>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</si>
  <si>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</si>
  <si>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</si>
  <si>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</si>
  <si>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</si>
  <si>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</si>
  <si>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</si>
  <si>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</si>
  <si>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</si>
  <si>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</si>
  <si>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</si>
  <si>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</si>
  <si>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</si>
  <si>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</si>
  <si>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</si>
  <si>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</si>
  <si>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</si>
  <si>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</si>
  <si>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</si>
  <si>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</si>
  <si>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</si>
  <si>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</si>
  <si>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</si>
  <si>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</si>
  <si>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</si>
  <si>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</si>
  <si>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</si>
  <si>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</si>
  <si>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</si>
  <si>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</si>
  <si>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</si>
  <si>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</si>
  <si>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</si>
  <si>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</si>
  <si>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</si>
  <si>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</si>
  <si>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</si>
  <si>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</si>
  <si>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</si>
  <si>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</si>
  <si>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</si>
  <si>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</si>
  <si>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</si>
  <si>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</si>
  <si>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</si>
  <si>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</si>
  <si>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</si>
  <si>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</si>
  <si>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</si>
  <si>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</si>
  <si>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</si>
  <si>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</si>
  <si>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</si>
  <si>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</si>
  <si>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</si>
  <si>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</si>
  <si>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</si>
  <si>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</si>
  <si>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</si>
  <si>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</si>
  <si>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</si>
  <si>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</si>
  <si>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</si>
  <si>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</si>
  <si>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</si>
  <si>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</si>
  <si>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</si>
  <si>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</si>
  <si>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</si>
  <si>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</si>
  <si>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</si>
  <si>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</si>
  <si>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</si>
  <si>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</si>
  <si>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</si>
  <si>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</si>
  <si>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</si>
  <si>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</si>
  <si>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</si>
  <si>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</si>
  <si>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</si>
  <si>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</si>
  <si>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</si>
  <si>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</si>
  <si>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</si>
  <si>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</si>
  <si>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</si>
  <si>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</si>
  <si>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</si>
  <si>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</si>
  <si>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</si>
  <si>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</si>
  <si>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</si>
  <si>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</si>
  <si>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</si>
  <si>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</si>
  <si>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</si>
  <si>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</si>
  <si>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</si>
  <si>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</si>
  <si>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</si>
  <si>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</si>
  <si>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</si>
  <si>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</si>
  <si>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</si>
  <si>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</si>
  <si>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</si>
  <si>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</si>
  <si>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</si>
  <si>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</si>
  <si>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</si>
  <si>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</si>
  <si>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</si>
  <si>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</si>
  <si>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</si>
  <si>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</si>
  <si>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</si>
  <si>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</si>
  <si>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</si>
  <si>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</si>
  <si>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</si>
  <si>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</si>
  <si>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</si>
  <si>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</si>
  <si>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</si>
  <si>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</si>
  <si>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</si>
  <si>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</si>
  <si>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</si>
  <si>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</si>
  <si>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</si>
  <si>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</si>
  <si>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</si>
  <si>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</si>
  <si>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</si>
  <si>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</si>
  <si>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</si>
  <si>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</si>
  <si>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</si>
  <si>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</si>
  <si>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</si>
  <si>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</si>
  <si>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</si>
  <si>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</si>
  <si>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</si>
  <si>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</si>
  <si>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</si>
  <si>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</si>
  <si>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</si>
  <si>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</si>
  <si>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</si>
  <si>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</si>
  <si>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</si>
  <si>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</si>
  <si>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</si>
  <si>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</si>
  <si>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</si>
  <si>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</si>
  <si>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</si>
  <si>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</si>
  <si>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</si>
  <si>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</si>
  <si>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</si>
  <si>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</si>
  <si>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</si>
  <si>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</si>
  <si>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</si>
  <si>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</si>
  <si>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</si>
  <si>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</si>
  <si>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</si>
  <si>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</si>
  <si>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</si>
  <si>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</si>
  <si>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</si>
  <si>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</si>
  <si>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</si>
  <si>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</si>
  <si>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</si>
  <si>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</si>
  <si>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</si>
  <si>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</si>
  <si>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</si>
  <si>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</si>
  <si>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</si>
  <si>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</si>
  <si>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</si>
  <si>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</si>
  <si>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</si>
  <si>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</si>
  <si>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</si>
  <si>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</si>
  <si>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</si>
  <si>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</si>
  <si>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</si>
  <si>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</si>
  <si>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</si>
  <si>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</si>
  <si>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</si>
  <si>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</si>
  <si>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</si>
  <si>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</si>
  <si>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</si>
  <si>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</si>
  <si>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</si>
  <si>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</si>
  <si>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</si>
  <si>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</si>
  <si>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</si>
  <si>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</si>
  <si>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</si>
  <si>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</si>
  <si>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</si>
  <si>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</si>
  <si>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</si>
  <si>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</si>
  <si>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</si>
  <si>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</si>
  <si>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</si>
  <si>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</si>
  <si>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</si>
  <si>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</si>
  <si>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</si>
  <si>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</si>
  <si>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</si>
  <si>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</si>
  <si>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</si>
  <si>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</si>
  <si>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</si>
  <si>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</si>
  <si>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</si>
  <si>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</si>
  <si>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</si>
  <si>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</si>
  <si>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</si>
  <si>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</si>
  <si>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</si>
  <si>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</si>
  <si>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</si>
  <si>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</si>
  <si>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</si>
  <si>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</si>
  <si>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</si>
  <si>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</si>
  <si>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</si>
  <si>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</si>
  <si>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</si>
  <si>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</si>
  <si>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</si>
  <si>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</si>
  <si>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</si>
  <si>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</si>
  <si>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</si>
  <si>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</si>
  <si>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</si>
  <si>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</si>
  <si>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</si>
  <si>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</si>
  <si>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</si>
  <si>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</si>
  <si>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</si>
  <si>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</si>
  <si>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</si>
  <si>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</si>
  <si>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</si>
  <si>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</si>
  <si>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</si>
  <si>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</si>
  <si>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</si>
  <si>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</si>
  <si>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</si>
  <si>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</si>
  <si>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</si>
  <si>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</si>
  <si>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</si>
  <si>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</si>
  <si>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</si>
  <si>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</si>
  <si>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</si>
  <si>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</si>
  <si>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</si>
  <si>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</si>
  <si>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</si>
  <si>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</si>
  <si>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</si>
  <si>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</si>
  <si>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</si>
  <si>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</si>
  <si>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</si>
  <si>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</si>
  <si>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</si>
  <si>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</si>
  <si>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</si>
  <si>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</si>
  <si>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</si>
  <si>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</si>
  <si>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</si>
  <si>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</si>
  <si>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</si>
  <si>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</si>
  <si>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</si>
  <si>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</si>
  <si>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</si>
  <si>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</si>
  <si>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</si>
  <si>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</si>
  <si>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</si>
  <si>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</si>
  <si>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</si>
  <si>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</si>
  <si>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</si>
  <si>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</si>
  <si>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</si>
  <si>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</si>
  <si>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</si>
  <si>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</si>
  <si>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</si>
  <si>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</si>
  <si>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</si>
  <si>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</si>
  <si>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</si>
  <si>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</si>
  <si>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</si>
  <si>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</si>
  <si>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</si>
  <si>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</si>
  <si>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</si>
  <si>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</si>
  <si>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</si>
  <si>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</si>
  <si>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</si>
  <si>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</si>
  <si>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</si>
  <si>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</si>
  <si>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</si>
  <si>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</si>
  <si>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</si>
  <si>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</si>
  <si>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</si>
  <si>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</si>
  <si>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</si>
  <si>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</si>
  <si>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</si>
  <si>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</si>
  <si>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</si>
  <si>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</si>
  <si>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</si>
  <si>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</si>
  <si>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</si>
  <si>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</si>
  <si>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</si>
  <si>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</si>
  <si>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</si>
  <si>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</si>
  <si>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</si>
  <si>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</si>
  <si>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</si>
  <si>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</si>
  <si>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</si>
  <si>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</si>
  <si>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</si>
  <si>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</si>
  <si>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</si>
  <si>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</si>
  <si>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</si>
  <si>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</si>
  <si>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</si>
  <si>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</si>
  <si>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</si>
  <si>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</si>
  <si>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</si>
  <si>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</si>
  <si>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</si>
  <si>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</si>
  <si>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</si>
  <si>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</si>
  <si>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</si>
  <si>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</si>
  <si>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</si>
  <si>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</si>
  <si>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</si>
  <si>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</si>
  <si>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</si>
  <si>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</si>
  <si>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</si>
  <si>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</si>
  <si>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</si>
  <si>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</si>
  <si>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</si>
  <si>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</si>
  <si>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</si>
  <si>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</si>
  <si>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</si>
  <si>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</si>
  <si>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</si>
  <si>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</si>
  <si>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</si>
  <si>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</si>
  <si>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</si>
  <si>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</si>
  <si>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</si>
  <si>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</si>
  <si>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</si>
  <si>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</si>
  <si>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</si>
  <si>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</si>
  <si>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</si>
  <si>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</si>
  <si>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</si>
  <si>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</si>
  <si>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</si>
  <si>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</si>
  <si>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</si>
  <si>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</si>
  <si>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</si>
  <si>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</si>
  <si>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</si>
  <si>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</si>
  <si>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</si>
  <si>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</si>
  <si>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</si>
  <si>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</si>
  <si>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</si>
  <si>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</si>
  <si>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</si>
  <si>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</si>
  <si>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</si>
  <si>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</si>
  <si>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</si>
  <si>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</si>
  <si>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</si>
  <si>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</si>
  <si>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</si>
  <si>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</si>
  <si>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</si>
  <si>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</si>
  <si>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</si>
  <si>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</si>
  <si>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</si>
  <si>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</si>
  <si>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</si>
  <si>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</si>
  <si>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</si>
  <si>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</si>
  <si>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</si>
  <si>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</si>
  <si>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</si>
  <si>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</si>
  <si>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</si>
  <si>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</si>
  <si>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</si>
  <si>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</si>
  <si>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</si>
  <si>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</si>
  <si>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</si>
  <si>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</si>
  <si>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</si>
  <si>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</si>
  <si>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</si>
  <si>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</si>
  <si>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</si>
  <si>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</si>
  <si>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</si>
  <si>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</si>
  <si>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</si>
  <si>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</si>
  <si>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</si>
  <si>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</si>
  <si>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</si>
  <si>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</si>
  <si>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</si>
  <si>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</si>
  <si>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</si>
  <si>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</si>
  <si>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</si>
  <si>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</si>
  <si>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</si>
  <si>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</si>
  <si>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</si>
  <si>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</si>
  <si>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</si>
  <si>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</si>
  <si>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</si>
  <si>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</si>
  <si>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</si>
  <si>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</si>
  <si>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</si>
  <si>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</si>
  <si>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</si>
  <si>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</si>
  <si>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</si>
  <si>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</si>
  <si>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</si>
  <si>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</si>
  <si>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</si>
  <si>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</si>
  <si>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</si>
  <si>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</si>
  <si>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</si>
  <si>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</si>
  <si>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</si>
  <si>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</si>
  <si>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</si>
  <si>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</si>
  <si>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</si>
  <si>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</si>
  <si>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</si>
  <si>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</si>
  <si>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</si>
  <si>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</si>
  <si>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</si>
  <si>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</si>
  <si>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</si>
  <si>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</si>
  <si>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</si>
  <si>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</si>
  <si>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</si>
  <si>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</si>
  <si>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</si>
  <si>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</si>
  <si>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</si>
  <si>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</si>
  <si>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</si>
  <si>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</si>
  <si>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</si>
  <si>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</si>
  <si>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</si>
  <si>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</si>
  <si>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</si>
  <si>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</si>
  <si>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</si>
  <si>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</si>
  <si>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</si>
  <si>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</si>
  <si>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</si>
  <si>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</si>
  <si>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</si>
  <si>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</si>
  <si>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</si>
  <si>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</si>
  <si>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</si>
  <si>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</si>
  <si>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</si>
  <si>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</si>
  <si>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</si>
  <si>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</si>
  <si>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</si>
  <si>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</si>
  <si>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</si>
  <si>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</si>
  <si>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</si>
  <si>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</si>
  <si>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</si>
  <si>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</si>
  <si>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</si>
  <si>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</si>
  <si>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</si>
  <si>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</si>
  <si>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</si>
  <si>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</si>
  <si>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</si>
  <si>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</si>
  <si>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</si>
  <si>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</si>
  <si>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</si>
  <si>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</si>
  <si>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</si>
  <si>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</si>
  <si>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</si>
  <si>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</si>
  <si>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</si>
  <si>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</si>
  <si>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</si>
  <si>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</si>
  <si>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</si>
  <si>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</si>
  <si>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</si>
  <si>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</si>
  <si>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</si>
  <si>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</si>
  <si>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</si>
  <si>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</si>
  <si>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</si>
  <si>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</si>
  <si>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</si>
  <si>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</si>
  <si>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</si>
  <si>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</si>
  <si>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</si>
  <si>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</si>
  <si>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</si>
  <si>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</si>
  <si>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</si>
  <si>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</si>
  <si>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</si>
  <si>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</si>
  <si>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</si>
  <si>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</si>
  <si>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</si>
  <si>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</si>
  <si>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</si>
  <si>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</si>
  <si>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</si>
  <si>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</si>
  <si>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</si>
  <si>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</si>
  <si>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</si>
  <si>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</si>
  <si>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</si>
  <si>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</si>
  <si>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</si>
  <si>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</si>
  <si>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</si>
  <si>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</si>
  <si>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</si>
  <si>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</si>
  <si>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</si>
  <si>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</si>
  <si>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</si>
  <si>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</si>
  <si>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</si>
  <si>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</si>
  <si>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</si>
  <si>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</si>
  <si>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</si>
  <si>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</si>
  <si>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</si>
  <si>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</si>
  <si>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</si>
  <si>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</si>
  <si>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</si>
  <si>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</si>
  <si>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</si>
  <si>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</si>
  <si>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</si>
  <si>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</si>
  <si>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</si>
  <si>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</si>
  <si>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</si>
  <si>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</si>
  <si>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</si>
  <si>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</si>
  <si>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</si>
  <si>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</si>
  <si>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</si>
  <si>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</si>
  <si>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</si>
  <si>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</si>
  <si>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</si>
  <si>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</si>
  <si>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</si>
  <si>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</si>
  <si>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</si>
  <si>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</si>
  <si>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</si>
  <si>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</si>
  <si>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</si>
  <si>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</si>
  <si>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</si>
  <si>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</si>
  <si>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</si>
  <si>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</si>
  <si>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</si>
  <si>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</si>
  <si>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</si>
  <si>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</si>
  <si>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</si>
  <si>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</si>
  <si>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</si>
  <si>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</si>
  <si>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</si>
  <si>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</si>
  <si>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</si>
  <si>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</si>
  <si>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</si>
  <si>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</si>
  <si>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</si>
  <si>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</si>
  <si>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</si>
  <si>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</si>
  <si>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</si>
  <si>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</si>
  <si>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</si>
  <si>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</si>
  <si>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</si>
  <si>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</si>
  <si>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</si>
  <si>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</si>
  <si>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</si>
  <si>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</si>
  <si>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</si>
  <si>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</si>
  <si>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</si>
  <si>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</si>
  <si>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</si>
  <si>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</si>
  <si>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</si>
  <si>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</si>
  <si>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</si>
  <si>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</si>
  <si>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</si>
  <si>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</si>
  <si>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</si>
  <si>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</si>
  <si>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</si>
  <si>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</si>
  <si>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</si>
  <si>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</si>
  <si>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</si>
  <si>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</si>
  <si>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</si>
  <si>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</si>
  <si>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</si>
  <si>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</si>
  <si>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</si>
  <si>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</si>
  <si>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</si>
  <si>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</si>
  <si>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</si>
  <si>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</si>
  <si>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</si>
  <si>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</si>
  <si>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</si>
  <si>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</si>
  <si>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</si>
  <si>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</si>
  <si>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</si>
  <si>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</si>
  <si>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</si>
  <si>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</si>
  <si>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</si>
  <si>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</si>
  <si>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</si>
  <si>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</si>
  <si>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</si>
  <si>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</si>
  <si>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</si>
  <si>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</si>
  <si>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</si>
  <si>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</si>
  <si>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</si>
  <si>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</si>
  <si>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</si>
  <si>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</si>
  <si>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</si>
  <si>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</si>
  <si>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</si>
  <si>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</si>
  <si>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</si>
  <si>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</si>
  <si>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</si>
  <si>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</si>
  <si>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</si>
  <si>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</si>
  <si>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</si>
  <si>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</si>
  <si>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</si>
  <si>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</si>
  <si>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</si>
  <si>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</si>
  <si>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</si>
  <si>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</si>
  <si>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</si>
  <si>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</si>
  <si>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</si>
  <si>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</si>
  <si>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</si>
  <si>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</si>
  <si>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</si>
  <si>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</si>
  <si>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</si>
  <si>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</si>
  <si>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</si>
  <si>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</si>
  <si>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</si>
  <si>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</si>
  <si>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</si>
  <si>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</si>
  <si>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</si>
  <si>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</si>
  <si>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</si>
  <si>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</si>
  <si>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</si>
  <si>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</si>
  <si>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</si>
  <si>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</si>
  <si>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</si>
  <si>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</si>
  <si>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</si>
  <si>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</si>
  <si>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</si>
  <si>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</si>
  <si>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</si>
  <si>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</si>
  <si>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</si>
  <si>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</si>
  <si>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</si>
  <si>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</si>
  <si>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</si>
  <si>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</si>
  <si>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</si>
  <si>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</si>
  <si>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</si>
  <si>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</si>
  <si>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</si>
  <si>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</si>
  <si>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</si>
  <si>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</si>
  <si>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</si>
  <si>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</si>
  <si>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</si>
  <si>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</si>
  <si>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</si>
  <si>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</si>
  <si>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</si>
  <si>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</si>
  <si>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</si>
  <si>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</si>
  <si>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</si>
  <si>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</si>
  <si>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</si>
  <si>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</si>
  <si>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</si>
  <si>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</si>
  <si>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</si>
  <si>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</si>
  <si>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</si>
  <si>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</si>
  <si>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</si>
  <si>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</si>
  <si>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</si>
  <si>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</si>
  <si>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</si>
  <si>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</si>
  <si>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</si>
  <si>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</si>
  <si>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</si>
  <si>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</si>
  <si>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</si>
  <si>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</si>
  <si>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</si>
  <si>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</si>
  <si>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</si>
  <si>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</si>
  <si>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</si>
  <si>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</si>
  <si>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</si>
  <si>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</si>
  <si>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</si>
  <si>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</si>
  <si>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</si>
  <si>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</si>
  <si>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</si>
  <si>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</si>
  <si>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</si>
  <si>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</si>
  <si>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</si>
  <si>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</si>
  <si>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</si>
  <si>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</si>
  <si>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</si>
  <si>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</si>
  <si>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</si>
  <si>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</si>
  <si>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</si>
  <si>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</si>
  <si>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</si>
  <si>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</si>
  <si>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</si>
  <si>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</si>
  <si>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</si>
  <si>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</si>
  <si>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</si>
  <si>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</si>
  <si>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</si>
  <si>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</si>
  <si>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</si>
  <si>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</si>
  <si>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</si>
  <si>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</si>
  <si>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</si>
  <si>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</si>
  <si>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</si>
  <si>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</si>
  <si>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</si>
  <si>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</si>
  <si>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</si>
  <si>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</si>
  <si>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</si>
  <si>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</si>
  <si>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</si>
  <si>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</si>
  <si>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</si>
  <si>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</si>
  <si>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</si>
  <si>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</si>
  <si>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</si>
  <si>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</si>
  <si>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</si>
  <si>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</si>
  <si>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</si>
  <si>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</si>
  <si>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</si>
  <si>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</si>
  <si>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</si>
  <si>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</si>
  <si>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</si>
  <si>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</si>
  <si>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</si>
  <si>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</si>
  <si>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</si>
  <si>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</si>
  <si>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</si>
  <si>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</si>
  <si>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</si>
  <si>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</si>
  <si>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</si>
  <si>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</si>
  <si>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</si>
  <si>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</si>
  <si>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</si>
  <si>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</si>
  <si>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</si>
  <si>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</si>
  <si>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</si>
  <si>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</si>
  <si>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</si>
  <si>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</si>
  <si>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</si>
  <si>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</si>
  <si>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</si>
  <si>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</si>
  <si>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</si>
  <si>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</si>
  <si>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</si>
  <si>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</si>
  <si>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</si>
  <si>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</si>
  <si>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</si>
  <si>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</si>
  <si>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</si>
  <si>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</si>
  <si>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</si>
  <si>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</si>
  <si>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</si>
  <si>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</si>
  <si>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</si>
  <si>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</si>
  <si>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</si>
  <si>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</si>
  <si>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</si>
  <si>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</si>
  <si>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</si>
  <si>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</si>
  <si>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</si>
  <si>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</si>
  <si>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</si>
  <si>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</si>
  <si>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</si>
  <si>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</si>
  <si>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</si>
  <si>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</si>
  <si>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</si>
  <si>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</si>
  <si>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</si>
  <si>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</si>
  <si>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</si>
  <si>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</si>
  <si>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</si>
  <si>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</si>
  <si>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</si>
  <si>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</si>
  <si>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</si>
  <si>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</si>
  <si>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</si>
  <si>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</si>
  <si>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</si>
  <si>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</si>
  <si>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</si>
  <si>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</si>
  <si>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</si>
  <si>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</si>
  <si>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</si>
  <si>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</si>
  <si>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</si>
  <si>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</si>
  <si>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</si>
  <si>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</si>
  <si>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</si>
  <si>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</si>
  <si>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</si>
  <si>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</si>
  <si>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</si>
  <si>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</si>
  <si>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</si>
  <si>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</si>
  <si>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</si>
  <si>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</si>
  <si>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</si>
  <si>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</si>
  <si>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</si>
  <si>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</si>
  <si>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</si>
  <si>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</si>
  <si>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</si>
  <si>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</si>
  <si>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</si>
  <si>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</si>
  <si>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</si>
  <si>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</si>
  <si>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</si>
  <si>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</si>
  <si>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</si>
  <si>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</si>
  <si>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</si>
  <si>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</si>
  <si>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</si>
  <si>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</si>
  <si>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</si>
  <si>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</si>
  <si>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</si>
  <si>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</si>
  <si>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</si>
  <si>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</si>
  <si>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</si>
  <si>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</si>
  <si>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</si>
  <si>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</si>
  <si>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</si>
  <si>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</si>
  <si>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</si>
  <si>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</si>
  <si>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</si>
  <si>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</si>
  <si>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</si>
  <si>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</si>
  <si>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</si>
  <si>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</si>
  <si>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</si>
  <si>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</si>
  <si>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</si>
  <si>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</si>
  <si>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</si>
  <si>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</si>
  <si>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</si>
  <si>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</si>
  <si>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</si>
  <si>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</si>
  <si>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</si>
  <si>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</si>
  <si>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</si>
  <si>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</si>
  <si>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</si>
  <si>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</si>
  <si>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</si>
  <si>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</si>
  <si>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</si>
  <si>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</si>
  <si>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</si>
  <si>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</si>
  <si>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</si>
  <si>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</si>
  <si>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</si>
  <si>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</si>
  <si>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</si>
  <si>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</si>
  <si>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</si>
  <si>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</si>
  <si>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</si>
  <si>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</si>
  <si>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</si>
  <si>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</si>
  <si>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</si>
  <si>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</si>
  <si>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</si>
  <si>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</si>
  <si>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</si>
  <si>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</si>
  <si>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</si>
  <si>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</si>
  <si>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</si>
  <si>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</si>
  <si>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</si>
  <si>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</si>
  <si>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</si>
  <si>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</si>
  <si>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</si>
  <si>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</si>
  <si>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</si>
  <si>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</si>
  <si>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</si>
  <si>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</si>
  <si>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</si>
  <si>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</si>
  <si>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</si>
  <si>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</si>
  <si>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</si>
  <si>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</si>
  <si>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</si>
  <si>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</si>
  <si>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</si>
  <si>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</si>
  <si>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</si>
  <si>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</si>
  <si>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</si>
  <si>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</si>
  <si>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</si>
  <si>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</si>
  <si>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</si>
  <si>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</si>
  <si>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</si>
  <si>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</si>
  <si>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</si>
  <si>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</si>
  <si>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</si>
  <si>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</si>
  <si>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</si>
  <si>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</si>
  <si>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</si>
  <si>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</si>
  <si>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</si>
  <si>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</si>
  <si>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</si>
  <si>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</si>
  <si>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</si>
  <si>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</si>
  <si>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</si>
  <si>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</si>
  <si>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</si>
  <si>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</si>
  <si>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</si>
  <si>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</si>
  <si>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</si>
  <si>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</si>
  <si>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</si>
  <si>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</si>
  <si>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</si>
  <si>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</si>
  <si>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</si>
  <si>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</si>
  <si>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</si>
  <si>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</si>
  <si>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</si>
  <si>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</si>
  <si>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</si>
  <si>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</si>
  <si>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</si>
  <si>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</si>
  <si>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</si>
  <si>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</si>
  <si>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</si>
  <si>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</si>
  <si>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</si>
  <si>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</si>
  <si>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</si>
  <si>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</si>
  <si>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</si>
  <si>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</si>
  <si>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</si>
  <si>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</si>
  <si>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</si>
  <si>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</si>
  <si>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</si>
  <si>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</si>
  <si>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</si>
  <si>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</si>
  <si>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</si>
  <si>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</si>
  <si>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</si>
  <si>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</si>
  <si>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</si>
  <si>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</si>
  <si>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</si>
  <si>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</si>
  <si>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</si>
  <si>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</si>
  <si>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</si>
  <si>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</si>
  <si>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</si>
  <si>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</si>
  <si>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</si>
  <si>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</si>
  <si>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</si>
  <si>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</si>
  <si>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</si>
  <si>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</si>
  <si>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</si>
  <si>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</si>
  <si>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</si>
  <si>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</si>
  <si>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</si>
  <si>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</si>
  <si>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</si>
  <si>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</si>
  <si>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</si>
  <si>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</si>
  <si>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</si>
  <si>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</si>
  <si>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</si>
  <si>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</si>
  <si>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</si>
  <si>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</si>
  <si>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</si>
  <si>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</si>
  <si>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</si>
  <si>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</si>
  <si>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</si>
  <si>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</si>
  <si>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</si>
  <si>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</si>
  <si>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</si>
  <si>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</si>
  <si>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</si>
  <si>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</si>
  <si>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</si>
  <si>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</si>
  <si>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</si>
  <si>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</si>
  <si>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</si>
  <si>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</si>
  <si>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</si>
  <si>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</si>
  <si>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</si>
  <si>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</si>
  <si>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</si>
  <si>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</si>
  <si>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</si>
  <si>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</si>
  <si>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</si>
  <si>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</si>
  <si>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</si>
  <si>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</si>
  <si>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</si>
  <si>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</si>
  <si>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</si>
  <si>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</si>
  <si>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</si>
  <si>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</si>
  <si>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</si>
  <si>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</si>
  <si>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</si>
  <si>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</si>
  <si>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</si>
  <si>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</si>
  <si>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</si>
  <si>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</si>
  <si>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</si>
  <si>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</si>
  <si>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</si>
  <si>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</si>
  <si>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</si>
  <si>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</si>
  <si>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</si>
  <si>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</si>
  <si>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</si>
  <si>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</si>
  <si>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</si>
  <si>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</si>
  <si>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</si>
  <si>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</si>
  <si>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</si>
  <si>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</si>
  <si>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</si>
  <si>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</si>
  <si>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</si>
  <si>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</si>
  <si>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</si>
  <si>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</si>
  <si>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</si>
  <si>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</si>
  <si>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</si>
  <si>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</si>
  <si>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</si>
  <si>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</si>
  <si>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</si>
  <si>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</si>
  <si>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</si>
  <si>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</si>
  <si>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</si>
  <si>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</si>
  <si>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</si>
  <si>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</si>
  <si>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</si>
  <si>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</si>
  <si>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</si>
  <si>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</si>
  <si>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</si>
  <si>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</si>
  <si>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</si>
  <si>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</si>
  <si>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</si>
  <si>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</si>
  <si>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</si>
  <si>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</si>
  <si>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</si>
  <si>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</si>
  <si>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</si>
  <si>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</si>
  <si>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</si>
  <si>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</si>
  <si>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</si>
  <si>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</si>
  <si>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</si>
  <si>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</si>
  <si>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</si>
  <si>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</si>
  <si>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</si>
  <si>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</si>
  <si>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</si>
  <si>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</si>
  <si>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</si>
  <si>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</si>
  <si>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</si>
  <si>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</si>
  <si>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</si>
  <si>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</si>
  <si>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</si>
  <si>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</si>
  <si>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</si>
  <si>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</si>
  <si>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</si>
  <si>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</si>
  <si>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</si>
  <si>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</si>
  <si>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</si>
  <si>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</si>
  <si>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</si>
  <si>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</si>
  <si>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</si>
  <si>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</si>
  <si>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</si>
  <si>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</si>
  <si>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</si>
  <si>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</si>
  <si>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</si>
  <si>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</si>
  <si>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</si>
  <si>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</si>
  <si>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</si>
  <si>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</si>
  <si>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</si>
  <si>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</si>
  <si>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</si>
  <si>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</si>
  <si>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</si>
  <si>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</si>
  <si>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</si>
  <si>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</si>
  <si>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</si>
  <si>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</si>
  <si>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</si>
  <si>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</si>
  <si>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</si>
  <si>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</si>
  <si>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</si>
  <si>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</si>
  <si>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</si>
  <si>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</si>
  <si>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</si>
  <si>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</si>
  <si>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</si>
  <si>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</si>
  <si>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</si>
  <si>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</si>
  <si>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</si>
  <si>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</si>
  <si>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</si>
  <si>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</si>
  <si>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</si>
  <si>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</si>
  <si>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</si>
  <si>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</si>
  <si>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</si>
  <si>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</si>
  <si>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</si>
  <si>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</si>
  <si>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</si>
  <si>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</si>
  <si>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</si>
  <si>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</si>
  <si>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</si>
  <si>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</si>
  <si>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</si>
  <si>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</si>
  <si>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</si>
  <si>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</si>
  <si>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</si>
  <si>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</si>
  <si>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</si>
  <si>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</si>
  <si>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</si>
  <si>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</si>
  <si>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</si>
  <si>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</si>
  <si>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</si>
  <si>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</si>
  <si>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</si>
  <si>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</si>
  <si>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</si>
  <si>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</si>
  <si>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</si>
  <si>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</si>
  <si>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</si>
  <si>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</si>
  <si>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</si>
  <si>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</si>
  <si>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</si>
  <si>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</si>
  <si>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</si>
  <si>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</si>
  <si>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</si>
  <si>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</si>
  <si>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</si>
  <si>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</si>
  <si>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</si>
  <si>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</si>
  <si>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</si>
  <si>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</si>
  <si>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</si>
  <si>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</si>
  <si>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</si>
  <si>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</si>
  <si>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</si>
  <si>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</si>
  <si>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</si>
  <si>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</si>
  <si>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</si>
  <si>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</si>
  <si>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</si>
  <si>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</si>
  <si>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</si>
  <si>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</si>
  <si>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</si>
  <si>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</si>
  <si>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</si>
  <si>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</si>
  <si>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</si>
  <si>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</si>
  <si>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</si>
  <si>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</si>
  <si>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</si>
  <si>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</si>
  <si>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</si>
  <si>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</si>
  <si>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</si>
  <si>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</si>
  <si>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</si>
  <si>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</si>
  <si>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</si>
  <si>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</si>
  <si>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</si>
  <si>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</si>
  <si>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</si>
  <si>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</si>
  <si>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</si>
  <si>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</si>
  <si>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</si>
  <si>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</si>
  <si>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</si>
  <si>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</si>
  <si>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</si>
  <si>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</si>
  <si>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</si>
  <si>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</si>
  <si>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</si>
  <si>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</si>
  <si>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</si>
  <si>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</si>
  <si>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</si>
  <si>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</si>
  <si>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</si>
  <si>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</si>
  <si>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</si>
  <si>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</si>
  <si>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</si>
  <si>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</si>
  <si>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</si>
  <si>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</si>
  <si>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</si>
  <si>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</si>
  <si>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</si>
  <si>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</si>
  <si>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</si>
  <si>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</si>
  <si>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</si>
  <si>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</si>
  <si>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</si>
  <si>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</si>
  <si>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</si>
  <si>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</si>
  <si>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</si>
  <si>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</si>
  <si>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</si>
  <si>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</si>
  <si>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</si>
  <si>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</si>
  <si>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</si>
  <si>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</si>
  <si>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</si>
  <si>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</si>
  <si>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</si>
  <si>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</si>
  <si>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</si>
  <si>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</si>
  <si>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</si>
  <si>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</si>
  <si>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</si>
  <si>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</si>
  <si>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</si>
  <si>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</si>
  <si>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</si>
  <si>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</si>
  <si>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</si>
  <si>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</si>
  <si>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</si>
  <si>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</si>
  <si>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</si>
  <si>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</si>
  <si>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</si>
  <si>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</si>
  <si>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</si>
  <si>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</si>
  <si>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</si>
  <si>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</si>
  <si>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</si>
  <si>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</si>
  <si>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</si>
  <si>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</si>
  <si>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</si>
  <si>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</si>
  <si>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</si>
  <si>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</si>
  <si>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</si>
  <si>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</si>
  <si>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</si>
  <si>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</si>
  <si>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</si>
  <si>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</si>
  <si>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</si>
  <si>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</si>
  <si>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</si>
  <si>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</si>
  <si>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</si>
  <si>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</si>
  <si>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</si>
  <si>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</si>
  <si>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</si>
  <si>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</si>
  <si>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</si>
  <si>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</si>
  <si>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</si>
  <si>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</si>
  <si>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</si>
  <si>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</si>
  <si>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</si>
  <si>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</si>
  <si>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</si>
  <si>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</si>
  <si>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</si>
  <si>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</si>
  <si>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</si>
  <si>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</si>
  <si>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</si>
  <si>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</si>
  <si>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</si>
  <si>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</si>
  <si>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</si>
  <si>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</si>
  <si>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</si>
  <si>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</si>
  <si>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</si>
  <si>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</si>
  <si>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</si>
  <si>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</si>
  <si>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</si>
  <si>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</si>
  <si>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</si>
  <si>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</si>
  <si>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</si>
  <si>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</si>
  <si>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</si>
  <si>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</si>
  <si>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</si>
  <si>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</si>
  <si>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</si>
  <si>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</si>
  <si>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</si>
  <si>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</si>
  <si>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</si>
  <si>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</si>
  <si>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</si>
  <si>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</si>
  <si>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</si>
  <si>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</si>
  <si>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</si>
  <si>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</si>
  <si>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</si>
  <si>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</si>
  <si>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</si>
  <si>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</si>
  <si>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</si>
  <si>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</si>
  <si>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</si>
  <si>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</si>
  <si>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</si>
  <si>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</si>
  <si>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</si>
  <si>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</si>
  <si>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</si>
  <si>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</si>
  <si>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</si>
  <si>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</si>
  <si>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</si>
  <si>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</si>
  <si>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</si>
  <si>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</si>
  <si>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</si>
  <si>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</si>
  <si>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</si>
  <si>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</si>
  <si>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</si>
  <si>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</si>
  <si>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</si>
  <si>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</si>
  <si>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</si>
  <si>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</si>
  <si>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</si>
  <si>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</si>
  <si>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</si>
  <si>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</si>
  <si>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</si>
  <si>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</si>
  <si>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</si>
  <si>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</si>
  <si>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</si>
  <si>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</si>
  <si>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</si>
  <si>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</si>
  <si>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</si>
  <si>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</si>
  <si>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</si>
  <si>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</si>
  <si>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</si>
  <si>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</si>
  <si>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</si>
  <si>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</si>
  <si>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</si>
  <si>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</si>
  <si>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</si>
  <si>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</si>
  <si>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</si>
  <si>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</si>
  <si>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</si>
  <si>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</si>
  <si>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</si>
  <si>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</si>
  <si>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</si>
  <si>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</si>
  <si>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</si>
  <si>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</si>
  <si>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</si>
  <si>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</si>
  <si>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</si>
  <si>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</si>
  <si>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</si>
  <si>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</si>
  <si>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</si>
  <si>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</si>
  <si>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</si>
  <si>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</si>
  <si>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</si>
  <si>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</si>
  <si>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</si>
  <si>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</si>
  <si>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</si>
  <si>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</si>
  <si>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</si>
  <si>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</si>
  <si>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</si>
  <si>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</si>
  <si>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</si>
  <si>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</si>
  <si>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</si>
  <si>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</si>
  <si>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</si>
  <si>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</si>
  <si>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</si>
  <si>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</si>
  <si>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</si>
  <si>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</si>
  <si>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</si>
  <si>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</si>
  <si>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</si>
  <si>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</si>
  <si>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</si>
  <si>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</si>
  <si>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</si>
  <si>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</si>
  <si>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</si>
  <si>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</si>
  <si>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</si>
  <si>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</si>
  <si>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</si>
  <si>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</si>
  <si>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</si>
  <si>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</si>
  <si>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</si>
  <si>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</si>
  <si>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</si>
  <si>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</si>
  <si>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</si>
  <si>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</si>
  <si>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</si>
  <si>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</si>
  <si>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</si>
  <si>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</si>
  <si>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</si>
  <si>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</si>
  <si>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</si>
  <si>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</si>
  <si>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</si>
  <si>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</si>
  <si>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</si>
  <si>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</si>
  <si>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</si>
  <si>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</si>
  <si>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</si>
  <si>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</si>
  <si>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</si>
  <si>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</si>
  <si>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</si>
  <si>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</si>
  <si>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</si>
  <si>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</si>
  <si>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</si>
  <si>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</si>
  <si>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</si>
  <si>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</si>
  <si>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</si>
  <si>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</si>
  <si>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</si>
  <si>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</si>
  <si>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</si>
  <si>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</si>
  <si>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</si>
  <si>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</si>
  <si>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</si>
  <si>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</si>
  <si>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</si>
  <si>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</si>
  <si>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</si>
  <si>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</si>
  <si>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</si>
  <si>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</si>
  <si>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</si>
  <si>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</si>
  <si>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</si>
  <si>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</si>
  <si>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</si>
  <si>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</si>
  <si>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</si>
  <si>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</si>
  <si>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</si>
  <si>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</si>
  <si>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</si>
  <si>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</si>
  <si>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</si>
  <si>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</si>
  <si>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</si>
  <si>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</si>
  <si>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</si>
  <si>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</si>
  <si>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</si>
  <si>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</si>
  <si>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</si>
  <si>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</si>
  <si>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</si>
  <si>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</si>
  <si>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</si>
  <si>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</si>
  <si>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</si>
  <si>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</si>
  <si>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</si>
  <si>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</si>
  <si>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</si>
  <si>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</si>
  <si>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</si>
  <si>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</si>
  <si>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</si>
  <si>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</si>
  <si>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</si>
  <si>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</si>
  <si>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</si>
  <si>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</si>
  <si>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</si>
  <si>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</si>
  <si>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</si>
  <si>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</si>
  <si>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</si>
  <si>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</si>
  <si>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</si>
  <si>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</si>
  <si>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</si>
  <si>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</si>
  <si>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</si>
  <si>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</si>
  <si>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</si>
  <si>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</si>
  <si>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</si>
  <si>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</si>
  <si>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</si>
  <si>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</si>
  <si>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</si>
  <si>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</si>
  <si>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</si>
  <si>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</si>
  <si>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</si>
  <si>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</si>
  <si>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</si>
  <si>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</si>
  <si>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</si>
  <si>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</si>
  <si>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</si>
  <si>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</si>
  <si>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</si>
  <si>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</si>
  <si>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</si>
  <si>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</si>
  <si>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</si>
  <si>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</si>
  <si>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</si>
  <si>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</si>
  <si>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</si>
  <si>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</si>
  <si>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</si>
  <si>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</si>
  <si>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</si>
  <si>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</si>
  <si>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</si>
  <si>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</si>
  <si>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</si>
  <si>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</si>
  <si>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</si>
  <si>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</si>
  <si>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</si>
  <si>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</si>
  <si>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</si>
  <si>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</si>
  <si>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</si>
  <si>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</si>
  <si>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</si>
  <si>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</si>
  <si>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</si>
  <si>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</si>
  <si>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</si>
  <si>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</si>
  <si>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</si>
  <si>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</si>
  <si>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</si>
  <si>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</si>
  <si>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</si>
  <si>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</si>
  <si>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</si>
  <si>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Coefficient on daily change in the VIX of a 1-month rolling window regression of daily stock excess returns on market return and the daily change in the CBOE S&amp;P 100 volatility index (downloaded from FRED). Require at least 15 non-missing observations.</t>
  </si>
  <si>
    <t>Skewness of daily returns (ret) over previous month.</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</si>
  <si>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</si>
  <si>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</si>
  <si>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</si>
  <si>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Standard deviation of residuals from Fama-French three factor regressions using the past month of daily data.  Value weighted</t>
  </si>
  <si>
    <t>Standard deviation of residuals from q-factor regressions using the past month of daily data.  Value weighted</t>
  </si>
  <si>
    <t>Standard deviation of residuals from CAPM regressions using the past year of daily data. Require at least 100 non-missing observations.</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</si>
  <si>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</si>
  <si>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</si>
  <si>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</si>
  <si>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</si>
  <si>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</si>
  <si>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</si>
  <si>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Calculate market value of equity (mve_c) as absolute price (prc) times number of shares outstanding (shrout). Cash productivity is equal to the difference between mve_c and total assets (at) divided by cash and short-term investments (che).</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</si>
  <si>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</si>
  <si>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Monthly excess return (ret -rf) regressed on innovations in liquidity from Pastor's website (\url{https://faculty.chicagobooth.edu/lubos.pastor/research/liq_data_1962_2018.txt}). Use 60 month rolling window regression, and require at least 36 non-missing observations.</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</si>
  <si>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</si>
  <si>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Twelve-month change in noncurrent operating liabilites. Noncurrent operating liabilites is (lt - dlc- dltt).</t>
  </si>
  <si>
    <t>Growth between one-year lagged capital expenditures (capx) and two-year lagged capital expenditures. Replace capx with the one year difference in property, plant and equipment (ppent) if capx is missing and the corresponding firm age is greater or equal than two years.</t>
  </si>
  <si>
    <t>Sum of income before extraordinary items (ib) and depreciation and amortization (dp) divided by total liabilities (lt) averaged over the current and previous fiscal years.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</si>
  <si>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</si>
  <si>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One year growth of the current ratio (currat) defined as current total assets (act) divided by current total liabilities (lct).</t>
  </si>
  <si>
    <t>One year growth in sales (sale) to inventory (invt) ratio.</t>
  </si>
  <si>
    <t>One year growth in quick ratio, defined as change between total current assets (act) and inventory (invt) scaled by the total current liabilities (lct).</t>
  </si>
  <si>
    <t>Difference between current total assets (act) and total inventory (invt) all divided by the current total liabilities (lct).</t>
  </si>
  <si>
    <t>Change in Return on assets</t>
  </si>
  <si>
    <t>Change in Return on equity</t>
  </si>
  <si>
    <t>Sales (sale) divided by cash and short-term investments (che).</t>
  </si>
  <si>
    <t>Sales (sale) divded by total inventory (invt).</t>
  </si>
  <si>
    <t>Sales (sale) divded by total receivables (rect).</t>
  </si>
  <si>
    <t>Quarterly return on assets (rdq/atq) minus its value four quarters ago.</t>
  </si>
  <si>
    <t>Quarterly return on equity (ceqq/atq) minus its value four quarters ago.</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</si>
  <si>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</si>
  <si>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Based on firms' principals customers from Compustat Segment data as in Cohen and Frazzini.</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</si>
  <si>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</si>
  <si>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</si>
  <si>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</si>
  <si>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</si>
  <si>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</si>
  <si>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</si>
  <si>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</si>
  <si>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</si>
  <si>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</si>
  <si>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</si>
  <si>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</si>
  <si>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</si>
  <si>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</si>
  <si>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</si>
  <si>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</si>
  <si>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</si>
  <si>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</si>
  <si>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</si>
  <si>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</si>
  <si>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</si>
  <si>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</si>
  <si>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</si>
  <si>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</si>
  <si>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</si>
  <si>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</si>
  <si>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</si>
  <si>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</si>
  <si>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</si>
  <si>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</si>
  <si>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</si>
  <si>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</si>
  <si>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</si>
  <si>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</si>
  <si>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</si>
  <si>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</si>
  <si>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</si>
  <si>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</si>
  <si>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</si>
  <si>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</si>
  <si>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</si>
  <si>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</si>
  <si>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</si>
  <si>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</si>
  <si>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</si>
  <si>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</si>
  <si>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</si>
  <si>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 xml:space="preserve">Belo and Lin </t>
  </si>
  <si>
    <t>FR = (FVPA - PBO), scaled by total assets (at). FVPA is pbnaa from 1980 to 1986, pplao + pplao from 1987 to 1997, and pplao after 1997. PBO is pbnvv from 1980 to 1986, pbpro + pbpru from 1987 to 1997, and pbpro after 1997. Exclude if price less than 5 or  shrcd &gt; 11.</t>
  </si>
  <si>
    <t>AbnormalAccrualsPercent</t>
  </si>
  <si>
    <t>Percent Abnormal Accruals</t>
  </si>
  <si>
    <t>Capital turnover (quarterly)</t>
  </si>
  <si>
    <t>Revenue (revtq) - cost of goods solds (cogsq), divided by one quarter lagged total assets (atq).</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</si>
  <si>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</si>
  <si>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</si>
  <si>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</si>
  <si>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</si>
  <si>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</si>
  <si>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</si>
  <si>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</si>
  <si>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</si>
  <si>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</si>
  <si>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</si>
  <si>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</si>
  <si>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</si>
  <si>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</si>
  <si>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</si>
  <si>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</si>
  <si>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</si>
  <si>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</si>
  <si>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</si>
  <si>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</si>
  <si>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</si>
  <si>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</si>
  <si>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</si>
  <si>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</si>
  <si>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</si>
  <si>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</si>
  <si>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</si>
  <si>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</si>
  <si>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</si>
  <si>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</si>
  <si>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</si>
  <si>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</si>
  <si>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</si>
  <si>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</si>
  <si>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</si>
  <si>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</si>
  <si>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</si>
  <si>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</si>
  <si>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</si>
  <si>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</si>
  <si>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</si>
  <si>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</si>
  <si>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</si>
  <si>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</si>
  <si>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</si>
  <si>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</si>
  <si>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</si>
  <si>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</si>
  <si>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</si>
  <si>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</si>
  <si>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</si>
  <si>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</si>
  <si>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</si>
  <si>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</si>
  <si>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</si>
  <si>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</si>
  <si>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</si>
  <si>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</si>
  <si>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</si>
  <si>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</si>
  <si>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</si>
  <si>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</si>
  <si>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</si>
  <si>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</si>
  <si>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</si>
  <si>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</si>
  <si>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</si>
  <si>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</si>
  <si>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</si>
  <si>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</si>
  <si>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</si>
  <si>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</si>
  <si>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</si>
  <si>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</si>
  <si>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</si>
  <si>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</si>
  <si>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</si>
  <si>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</si>
  <si>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</si>
  <si>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</si>
  <si>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</si>
  <si>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</si>
  <si>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</si>
  <si>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</si>
  <si>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</si>
  <si>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</si>
  <si>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</si>
  <si>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</si>
  <si>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</si>
  <si>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</si>
  <si>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</si>
  <si>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</si>
  <si>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</si>
  <si>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</si>
  <si>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</si>
  <si>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</si>
  <si>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</si>
  <si>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</si>
  <si>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</si>
  <si>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</si>
  <si>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</si>
  <si>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</si>
  <si>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</si>
  <si>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</si>
  <si>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</si>
  <si>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</si>
  <si>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</si>
  <si>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</si>
  <si>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</si>
  <si>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</si>
  <si>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</si>
  <si>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</si>
  <si>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</si>
  <si>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</si>
  <si>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</si>
  <si>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</si>
  <si>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</si>
  <si>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</si>
  <si>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</si>
  <si>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</si>
  <si>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</si>
  <si>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</si>
  <si>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</si>
  <si>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</si>
  <si>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</si>
  <si>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</si>
  <si>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</si>
  <si>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</si>
  <si>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</si>
  <si>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</si>
  <si>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</si>
  <si>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</si>
  <si>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</si>
  <si>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</si>
  <si>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</si>
  <si>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</si>
  <si>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</si>
  <si>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</si>
  <si>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</si>
  <si>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</si>
  <si>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</si>
  <si>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</si>
  <si>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</si>
  <si>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</si>
  <si>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</si>
  <si>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</si>
  <si>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</si>
  <si>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</si>
  <si>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</si>
  <si>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</si>
  <si>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</si>
  <si>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</si>
  <si>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</si>
  <si>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</si>
  <si>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</si>
  <si>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</si>
  <si>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</si>
  <si>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</si>
  <si>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</si>
  <si>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</si>
  <si>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</si>
  <si>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</si>
  <si>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</si>
  <si>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</si>
  <si>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</si>
  <si>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</si>
  <si>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</si>
  <si>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</si>
  <si>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</si>
  <si>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</si>
  <si>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</si>
  <si>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</si>
  <si>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</si>
  <si>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</si>
  <si>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</si>
  <si>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</si>
  <si>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</si>
  <si>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</si>
  <si>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</si>
  <si>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</si>
  <si>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</si>
  <si>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</si>
  <si>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</si>
  <si>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</si>
  <si>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</si>
  <si>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</si>
  <si>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</si>
  <si>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</si>
  <si>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</si>
  <si>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</si>
  <si>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</si>
  <si>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</si>
  <si>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</si>
  <si>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</si>
  <si>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</si>
  <si>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</si>
  <si>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</si>
  <si>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</si>
  <si>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</si>
  <si>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</si>
  <si>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</si>
  <si>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</si>
  <si>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</si>
  <si>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</si>
  <si>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</si>
  <si>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</si>
  <si>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</si>
  <si>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</si>
  <si>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</si>
  <si>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</si>
  <si>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</si>
  <si>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</si>
  <si>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</si>
  <si>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</si>
  <si>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</si>
  <si>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</si>
  <si>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</si>
  <si>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</si>
  <si>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</si>
  <si>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</si>
  <si>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</si>
  <si>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</si>
  <si>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</si>
  <si>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</si>
  <si>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</si>
  <si>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</si>
  <si>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</si>
  <si>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</si>
  <si>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</si>
  <si>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</si>
  <si>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</si>
  <si>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</si>
  <si>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</si>
  <si>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</si>
  <si>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</si>
  <si>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</si>
  <si>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</si>
  <si>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</si>
  <si>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</si>
  <si>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</si>
  <si>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</si>
  <si>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</si>
  <si>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</si>
  <si>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</si>
  <si>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</si>
  <si>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</si>
  <si>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</si>
  <si>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</si>
  <si>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</si>
  <si>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</si>
  <si>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</si>
  <si>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</si>
  <si>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</si>
  <si>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</si>
  <si>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</si>
  <si>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</si>
  <si>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</si>
  <si>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</si>
  <si>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</si>
  <si>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</si>
  <si>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</si>
  <si>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</si>
  <si>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</si>
  <si>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</si>
  <si>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</si>
  <si>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</si>
  <si>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</si>
  <si>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</si>
  <si>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</si>
  <si>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</si>
  <si>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</si>
  <si>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</si>
  <si>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</si>
  <si>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</si>
  <si>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</si>
  <si>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</si>
  <si>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</si>
  <si>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</si>
  <si>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</si>
  <si>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</si>
  <si>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</si>
  <si>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</si>
  <si>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</si>
  <si>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</si>
  <si>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</si>
  <si>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</si>
  <si>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</si>
  <si>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</si>
  <si>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</si>
  <si>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</si>
  <si>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</si>
  <si>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</si>
  <si>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</si>
  <si>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</si>
  <si>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</si>
  <si>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</si>
  <si>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</si>
  <si>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</si>
  <si>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</si>
  <si>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</si>
  <si>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</si>
  <si>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</si>
  <si>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</si>
  <si>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</si>
  <si>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</si>
  <si>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</si>
  <si>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</si>
  <si>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</si>
  <si>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</si>
  <si>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</si>
  <si>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</si>
  <si>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</si>
  <si>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</si>
  <si>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</si>
  <si>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</si>
  <si>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</si>
  <si>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</si>
  <si>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</si>
  <si>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</si>
  <si>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</si>
  <si>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</si>
  <si>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</si>
  <si>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</si>
  <si>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</si>
  <si>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</si>
  <si>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</si>
  <si>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</si>
  <si>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</si>
  <si>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</si>
  <si>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</si>
  <si>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</si>
  <si>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</si>
  <si>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</si>
  <si>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</si>
  <si>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</si>
  <si>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</si>
  <si>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</si>
  <si>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</si>
  <si>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</si>
  <si>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</si>
  <si>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</si>
  <si>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</si>
  <si>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</si>
  <si>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</si>
  <si>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</si>
  <si>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</si>
  <si>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</si>
  <si>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</si>
  <si>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</si>
  <si>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</si>
  <si>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</si>
  <si>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</si>
  <si>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</si>
  <si>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</si>
  <si>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</si>
  <si>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</si>
  <si>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</si>
  <si>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</si>
  <si>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</si>
  <si>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</si>
  <si>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</si>
  <si>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</si>
  <si>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</si>
  <si>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</si>
  <si>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</si>
  <si>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</si>
  <si>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</si>
  <si>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</si>
  <si>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</si>
  <si>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</si>
  <si>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</si>
  <si>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</si>
  <si>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</si>
  <si>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</si>
  <si>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</si>
  <si>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</si>
  <si>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</si>
  <si>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</si>
  <si>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</si>
  <si>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</si>
  <si>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</si>
  <si>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</si>
  <si>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</si>
  <si>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</si>
  <si>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</si>
  <si>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</si>
  <si>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</si>
  <si>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</si>
  <si>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</si>
  <si>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</si>
  <si>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</si>
  <si>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</si>
  <si>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</si>
  <si>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</si>
  <si>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</si>
  <si>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</si>
  <si>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</si>
  <si>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</si>
  <si>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</si>
  <si>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</si>
  <si>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</si>
  <si>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</si>
  <si>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</si>
  <si>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</si>
  <si>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</si>
  <si>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</si>
  <si>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</si>
  <si>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</si>
  <si>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</si>
  <si>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</si>
  <si>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</si>
  <si>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</si>
  <si>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</si>
  <si>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</si>
  <si>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</si>
  <si>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</si>
  <si>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</si>
  <si>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</si>
  <si>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</si>
  <si>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</si>
  <si>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</si>
  <si>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</si>
  <si>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</si>
  <si>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</si>
  <si>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</si>
  <si>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</si>
  <si>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</si>
  <si>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</si>
  <si>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</si>
  <si>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</si>
  <si>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</si>
  <si>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</si>
  <si>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</si>
  <si>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</si>
  <si>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</si>
  <si>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</si>
  <si>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</si>
  <si>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</si>
  <si>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</si>
  <si>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</si>
  <si>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</si>
  <si>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</si>
  <si>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</si>
  <si>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</si>
  <si>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</si>
  <si>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</si>
  <si>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</si>
  <si>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</si>
  <si>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</si>
  <si>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</si>
  <si>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</si>
  <si>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</si>
  <si>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</si>
  <si>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</si>
  <si>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</si>
  <si>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</si>
  <si>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</si>
  <si>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</si>
  <si>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</si>
  <si>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</si>
  <si>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</si>
  <si>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</si>
  <si>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</si>
  <si>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</si>
  <si>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</si>
  <si>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</si>
  <si>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</si>
  <si>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</si>
  <si>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</si>
  <si>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</si>
  <si>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</si>
  <si>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</si>
  <si>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</si>
  <si>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</si>
  <si>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</si>
  <si>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</si>
  <si>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</si>
  <si>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</si>
  <si>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</si>
  <si>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</si>
  <si>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</si>
  <si>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</si>
  <si>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</si>
  <si>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</si>
  <si>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</si>
  <si>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</si>
  <si>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</si>
  <si>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</si>
  <si>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</si>
  <si>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</si>
  <si>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</si>
  <si>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</si>
  <si>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</si>
  <si>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</si>
  <si>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</si>
  <si>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</si>
  <si>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</si>
  <si>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</si>
  <si>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</si>
  <si>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</si>
  <si>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</si>
  <si>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</si>
  <si>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</si>
  <si>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</si>
  <si>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</si>
  <si>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</si>
  <si>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</si>
  <si>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</si>
  <si>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</si>
  <si>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</si>
  <si>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</si>
  <si>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</si>
  <si>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</si>
  <si>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</si>
  <si>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</si>
  <si>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</si>
  <si>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</si>
  <si>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</si>
  <si>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</si>
  <si>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</si>
  <si>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</si>
  <si>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</si>
  <si>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</si>
  <si>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</si>
  <si>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</si>
  <si>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</si>
  <si>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</si>
  <si>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</si>
  <si>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</si>
  <si>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</si>
  <si>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</si>
  <si>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</si>
  <si>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</si>
  <si>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</si>
  <si>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</si>
  <si>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</si>
  <si>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</si>
  <si>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</si>
  <si>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</si>
  <si>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</si>
  <si>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</si>
  <si>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</si>
  <si>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</si>
  <si>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</si>
  <si>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</si>
  <si>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</si>
  <si>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</si>
  <si>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</si>
  <si>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</si>
  <si>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</si>
  <si>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</si>
  <si>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</si>
  <si>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</si>
  <si>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</si>
  <si>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</si>
  <si>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</si>
  <si>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</si>
  <si>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</si>
  <si>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</si>
  <si>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</si>
  <si>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</si>
  <si>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</si>
  <si>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</si>
  <si>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</si>
  <si>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</si>
  <si>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</si>
  <si>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</si>
  <si>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</si>
  <si>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</si>
  <si>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</si>
  <si>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</si>
  <si>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</si>
  <si>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</si>
  <si>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</si>
  <si>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</si>
  <si>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</si>
  <si>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</si>
  <si>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</si>
  <si>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</si>
  <si>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</si>
  <si>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</si>
  <si>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</si>
  <si>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</si>
  <si>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</si>
  <si>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</si>
  <si>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</si>
  <si>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</si>
  <si>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</si>
  <si>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</si>
  <si>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</si>
  <si>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</si>
  <si>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</si>
  <si>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</si>
  <si>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</si>
  <si>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</si>
  <si>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</si>
  <si>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</si>
  <si>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</si>
  <si>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</si>
  <si>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</si>
  <si>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</si>
  <si>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</si>
  <si>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</si>
  <si>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</si>
  <si>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</si>
  <si>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</si>
  <si>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</si>
  <si>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</si>
  <si>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</si>
  <si>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</si>
  <si>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</si>
  <si>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</si>
  <si>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</si>
  <si>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</si>
  <si>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</si>
  <si>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</si>
  <si>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</si>
  <si>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</si>
  <si>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</si>
  <si>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</si>
  <si>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</si>
  <si>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</si>
  <si>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</si>
  <si>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</si>
  <si>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</si>
  <si>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</si>
  <si>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</si>
  <si>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</si>
  <si>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</si>
  <si>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</si>
  <si>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</si>
  <si>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</si>
  <si>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</si>
  <si>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</si>
  <si>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</si>
  <si>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</si>
  <si>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</si>
  <si>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</si>
  <si>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</si>
  <si>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</si>
  <si>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</si>
  <si>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</si>
  <si>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</si>
  <si>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</si>
  <si>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</si>
  <si>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</si>
  <si>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</si>
  <si>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</si>
  <si>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</si>
  <si>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</si>
  <si>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</si>
  <si>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</si>
  <si>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</si>
  <si>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</si>
  <si>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</si>
  <si>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</si>
  <si>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</si>
  <si>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</si>
  <si>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</si>
  <si>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</si>
  <si>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</si>
  <si>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</si>
  <si>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</si>
  <si>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</si>
  <si>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</si>
  <si>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</si>
  <si>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</si>
  <si>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</si>
  <si>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</si>
  <si>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</si>
  <si>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</si>
  <si>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</si>
  <si>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</si>
  <si>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</si>
  <si>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</si>
  <si>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</si>
  <si>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</si>
  <si>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</si>
  <si>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</si>
  <si>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</si>
  <si>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</si>
  <si>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</si>
  <si>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</si>
  <si>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</si>
  <si>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</si>
  <si>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</si>
  <si>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</si>
  <si>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</si>
  <si>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</si>
  <si>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</si>
  <si>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</si>
  <si>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</si>
  <si>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</si>
  <si>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</si>
  <si>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</si>
  <si>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</si>
  <si>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</si>
  <si>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</si>
  <si>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</si>
  <si>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</si>
  <si>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</si>
  <si>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</si>
  <si>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</si>
  <si>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</si>
  <si>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</si>
  <si>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</si>
  <si>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</si>
  <si>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</si>
  <si>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</si>
  <si>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</si>
  <si>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</si>
  <si>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</si>
  <si>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</si>
  <si>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</si>
  <si>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</si>
  <si>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</si>
  <si>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</si>
  <si>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</si>
  <si>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</si>
  <si>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</si>
  <si>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</si>
  <si>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</si>
  <si>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</si>
  <si>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</si>
  <si>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</si>
  <si>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</si>
  <si>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</si>
  <si>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</si>
  <si>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</si>
  <si>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</si>
  <si>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</si>
  <si>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</si>
  <si>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</si>
  <si>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</si>
  <si>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</si>
  <si>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</si>
  <si>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</si>
  <si>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</si>
  <si>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</si>
  <si>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</si>
  <si>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</si>
  <si>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</si>
  <si>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</si>
  <si>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</si>
  <si>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</si>
  <si>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</si>
  <si>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</si>
  <si>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</si>
  <si>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</si>
  <si>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</si>
  <si>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</si>
  <si>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</si>
  <si>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</si>
  <si>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</si>
  <si>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</si>
  <si>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</si>
  <si>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</si>
  <si>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</si>
  <si>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</si>
  <si>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</si>
  <si>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</si>
  <si>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</si>
  <si>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</si>
  <si>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</si>
  <si>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</si>
  <si>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</si>
  <si>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</si>
  <si>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</si>
  <si>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</si>
  <si>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</si>
  <si>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</si>
  <si>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</si>
  <si>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</si>
  <si>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</si>
  <si>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</si>
  <si>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</si>
  <si>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</si>
  <si>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</si>
  <si>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</si>
  <si>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</si>
  <si>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</si>
  <si>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</si>
  <si>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</si>
  <si>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</si>
  <si>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</si>
  <si>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</si>
  <si>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</si>
  <si>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</si>
  <si>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</si>
  <si>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</si>
  <si>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</si>
  <si>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</si>
  <si>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</si>
  <si>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</si>
  <si>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</si>
  <si>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</si>
  <si>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</si>
  <si>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</si>
  <si>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</si>
  <si>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</si>
  <si>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</si>
  <si>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</si>
  <si>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</si>
  <si>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</si>
  <si>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</si>
  <si>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</si>
  <si>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</si>
  <si>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</si>
  <si>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</si>
  <si>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</si>
  <si>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</si>
  <si>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</si>
  <si>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</si>
  <si>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</si>
  <si>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</si>
  <si>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</si>
  <si>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</si>
  <si>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</si>
  <si>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</si>
  <si>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</si>
  <si>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</si>
  <si>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</si>
  <si>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</si>
  <si>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</si>
  <si>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</si>
  <si>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</si>
  <si>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</si>
  <si>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</si>
  <si>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</si>
  <si>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</si>
  <si>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</si>
  <si>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</si>
  <si>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</si>
  <si>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</si>
  <si>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</si>
  <si>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</si>
  <si>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</si>
  <si>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</si>
  <si>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</si>
  <si>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</si>
  <si>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</si>
  <si>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</si>
  <si>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</si>
  <si>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</si>
  <si>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</si>
  <si>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</si>
  <si>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</si>
  <si>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</si>
  <si>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</si>
  <si>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</si>
  <si>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</si>
  <si>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</si>
  <si>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</si>
  <si>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</si>
  <si>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</si>
  <si>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</si>
  <si>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</si>
  <si>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</si>
  <si>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</si>
  <si>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</si>
  <si>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</si>
  <si>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</si>
  <si>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</si>
  <si>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</si>
  <si>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</si>
  <si>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</si>
  <si>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</si>
  <si>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</si>
  <si>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</si>
  <si>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</si>
  <si>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</si>
  <si>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</si>
  <si>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</si>
  <si>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</si>
  <si>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</si>
  <si>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</si>
  <si>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</si>
  <si>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</si>
  <si>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</si>
  <si>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</si>
  <si>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</si>
  <si>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</si>
  <si>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</si>
  <si>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</si>
  <si>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</si>
  <si>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</si>
  <si>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</si>
  <si>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</si>
  <si>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</si>
  <si>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</si>
  <si>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</si>
  <si>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</si>
  <si>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</si>
  <si>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</si>
  <si>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</si>
  <si>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</si>
  <si>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</si>
  <si>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</si>
  <si>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</si>
  <si>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</si>
  <si>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</si>
  <si>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</si>
  <si>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</si>
  <si>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</si>
  <si>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</si>
  <si>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</si>
  <si>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</si>
  <si>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</si>
  <si>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</si>
  <si>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</si>
  <si>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</si>
  <si>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</si>
  <si>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</si>
  <si>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</si>
  <si>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</si>
  <si>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</si>
  <si>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</si>
  <si>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</si>
  <si>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</si>
  <si>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</si>
  <si>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</si>
  <si>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</si>
  <si>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</si>
  <si>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</si>
  <si>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</si>
  <si>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</si>
  <si>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</si>
  <si>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</si>
  <si>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</si>
  <si>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</si>
  <si>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</si>
  <si>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</si>
  <si>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</si>
  <si>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</si>
  <si>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</si>
  <si>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</si>
  <si>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</si>
  <si>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</si>
  <si>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</si>
  <si>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</si>
  <si>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</si>
  <si>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</si>
  <si>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</si>
  <si>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</si>
  <si>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</si>
  <si>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</si>
  <si>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</si>
  <si>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</si>
  <si>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</si>
  <si>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</si>
  <si>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</si>
  <si>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</si>
  <si>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</si>
  <si>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</si>
  <si>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</si>
  <si>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</si>
  <si>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</si>
  <si>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</si>
  <si>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</si>
  <si>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</si>
  <si>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</si>
  <si>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</si>
  <si>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</si>
  <si>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</si>
  <si>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</si>
  <si>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</si>
  <si>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</si>
  <si>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</si>
  <si>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</si>
  <si>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</si>
  <si>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</si>
  <si>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</si>
  <si>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</si>
  <si>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</si>
  <si>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</si>
  <si>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</si>
  <si>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</si>
  <si>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</si>
  <si>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</si>
  <si>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</si>
  <si>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</si>
  <si>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</si>
  <si>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</si>
  <si>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</si>
  <si>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</si>
  <si>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</si>
  <si>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</si>
  <si>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</si>
  <si>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</si>
  <si>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</si>
  <si>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</si>
  <si>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</si>
  <si>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</si>
  <si>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</si>
  <si>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</si>
  <si>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</si>
  <si>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</si>
  <si>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</si>
  <si>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</si>
  <si>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</si>
  <si>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</si>
  <si>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</si>
  <si>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</si>
  <si>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</si>
  <si>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</si>
  <si>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</si>
  <si>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</si>
  <si>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</si>
  <si>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</si>
  <si>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</si>
  <si>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</si>
  <si>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</si>
  <si>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</si>
  <si>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</si>
  <si>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</si>
  <si>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</si>
  <si>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</si>
  <si>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</si>
  <si>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</si>
  <si>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</si>
  <si>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</si>
  <si>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</si>
  <si>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</si>
  <si>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</si>
  <si>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</si>
  <si>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</si>
  <si>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</si>
  <si>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</si>
  <si>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</si>
  <si>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</si>
  <si>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</si>
  <si>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</si>
  <si>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</si>
  <si>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</si>
  <si>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</si>
  <si>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</si>
  <si>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</si>
  <si>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</si>
  <si>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</si>
  <si>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</si>
  <si>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</si>
  <si>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</si>
  <si>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</si>
  <si>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</si>
  <si>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</si>
  <si>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</si>
  <si>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</si>
  <si>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</si>
  <si>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</si>
  <si>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</si>
  <si>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</si>
  <si>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</si>
  <si>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</si>
  <si>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</si>
  <si>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</si>
  <si>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</si>
  <si>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</si>
  <si>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</si>
  <si>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</si>
  <si>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</si>
  <si>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</si>
  <si>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</si>
  <si>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</si>
  <si>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</si>
  <si>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</si>
  <si>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</si>
  <si>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</si>
  <si>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</si>
  <si>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</si>
  <si>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</si>
  <si>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</si>
  <si>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</si>
  <si>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</si>
  <si>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</si>
  <si>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</si>
  <si>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</si>
  <si>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</si>
  <si>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</si>
  <si>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</si>
  <si>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</si>
  <si>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</si>
  <si>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</si>
  <si>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</si>
  <si>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</si>
  <si>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</si>
  <si>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</si>
  <si>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</si>
  <si>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</si>
  <si>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</si>
  <si>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</si>
  <si>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</si>
  <si>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</si>
  <si>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</si>
  <si>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</si>
  <si>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</si>
  <si>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</si>
  <si>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</si>
  <si>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</si>
  <si>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</si>
  <si>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</si>
  <si>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</si>
  <si>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</si>
  <si>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</si>
  <si>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</si>
  <si>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</si>
  <si>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</si>
  <si>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</si>
  <si>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</si>
  <si>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</si>
  <si>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</si>
  <si>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</si>
  <si>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</si>
  <si>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</si>
  <si>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</si>
  <si>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</si>
  <si>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</si>
  <si>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</si>
  <si>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</si>
  <si>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</si>
  <si>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</si>
  <si>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</si>
  <si>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</si>
  <si>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</si>
  <si>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</si>
  <si>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</si>
  <si>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</si>
  <si>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</si>
  <si>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</si>
  <si>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</si>
  <si>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</si>
  <si>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</si>
  <si>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</si>
  <si>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</si>
  <si>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</si>
  <si>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</si>
  <si>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</si>
  <si>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</si>
  <si>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</si>
  <si>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</si>
  <si>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</si>
  <si>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</si>
  <si>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</si>
  <si>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</si>
  <si>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</si>
  <si>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</si>
  <si>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</si>
  <si>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</si>
  <si>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</si>
  <si>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</si>
  <si>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</si>
  <si>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</si>
  <si>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</si>
  <si>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</si>
  <si>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</si>
  <si>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</si>
  <si>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</si>
  <si>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</si>
  <si>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</si>
  <si>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</si>
  <si>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</si>
  <si>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</si>
  <si>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</si>
  <si>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</si>
  <si>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</si>
  <si>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</si>
  <si>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</si>
  <si>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</si>
  <si>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</si>
  <si>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</si>
  <si>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</si>
  <si>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</si>
  <si>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</si>
  <si>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</si>
  <si>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</si>
  <si>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</si>
  <si>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</si>
  <si>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</si>
  <si>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</si>
  <si>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</si>
  <si>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</si>
  <si>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</si>
  <si>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</si>
  <si>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</si>
  <si>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</si>
  <si>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</si>
  <si>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</si>
  <si>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</si>
  <si>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</si>
  <si>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</si>
  <si>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</si>
  <si>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</si>
  <si>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</si>
  <si>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</si>
  <si>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</si>
  <si>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</si>
  <si>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</si>
  <si>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</si>
  <si>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</si>
  <si>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</si>
  <si>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</si>
  <si>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</si>
  <si>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</si>
  <si>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</si>
  <si>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</si>
  <si>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</si>
  <si>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</si>
  <si>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</si>
  <si>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</si>
  <si>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</si>
  <si>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</si>
  <si>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</si>
  <si>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</si>
  <si>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</si>
  <si>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</si>
  <si>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</si>
  <si>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</si>
  <si>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</si>
  <si>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</si>
  <si>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</si>
  <si>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</si>
  <si>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</si>
  <si>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</si>
  <si>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</si>
  <si>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</si>
  <si>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</si>
  <si>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</si>
  <si>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</si>
  <si>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Difference of the current and one-year lagged short-term investments (ivst) scaled by the mean of current and one-year lagged total assets (at).</t>
  </si>
  <si>
    <t>Depreciation and amortization (dp) divided by property, plant and equipment net total (ppent).</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</si>
  <si>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</si>
  <si>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</si>
  <si>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</si>
  <si>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</si>
  <si>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</si>
  <si>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</si>
  <si>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</si>
  <si>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</si>
  <si>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</si>
  <si>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</si>
  <si>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Let Tax be tax payments (txt) over pre-tax income (pi) and amortization of intangibles (am, 0 if missing). Let earnings per share be epspx/ajex. ETR if Tax minus the average of Tax over the previous three years multiplied by one-year EPS growth scaled by by price (prcc_f).</t>
  </si>
  <si>
    <t xml:space="preserve">Percentage growth in sales (sale) relative to average sales of t-1 and t-2, minus percentage growth in receivables (rect) relative to average receivables of t-1 and t-2. Both growth terms are calculated relative to t-1 only if t-2 is missing. </t>
  </si>
  <si>
    <t>One-year change in property, plants and equipment (ppegt) plus one year change in inventory (invt), scaled by one-year lagged assets (at).</t>
  </si>
  <si>
    <t>One year growth of the ratio between sales (sale) and employment (emp).</t>
  </si>
  <si>
    <t>Number of estimates (numest) in IBES for one-quarter ahead earnings. Replace with 0 if missing after 1989.</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</si>
  <si>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</si>
  <si>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</si>
  <si>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Binary signal equal to if ConsPosRet equal to 1, and equal to 0 if CosnNegRet equal to 1.</t>
  </si>
  <si>
    <t>One year lagged R&amp;D (xrd) divided by one year lagged sales (sale).</t>
  </si>
  <si>
    <t>One year lagged quarterly R&amp;D (xrdq) divided by one year lagged quarterly sales (saleq).</t>
  </si>
  <si>
    <t>Rolling standard deviation of quarterly return on assets (roaq) over 4 years (minimum 2 years).</t>
  </si>
  <si>
    <t>EBIT (ebit) minus non-operating income (nopi) divided by the sum of equity (ceq), liabilities (lt) and cash (che).</t>
  </si>
  <si>
    <t>Debt/mortgages and other secured (dm) divided by long-term liabilities (dltt) plus current liabilities (dlc). Replace with 0 if missing.</t>
  </si>
  <si>
    <t>Binary version of secured. 1 if secured greater than 0, 0 otherwise.</t>
  </si>
  <si>
    <t>see monthly Code</t>
  </si>
  <si>
    <t>Rolling regression of daily return (ret - rf) on the same-day, one-day ahead, and one-day lagged value of the market return (mktrf). Rolling regression with 20 observations (minimum 15). BetaDimson is the sum of the three coefficients.</t>
  </si>
  <si>
    <t>see code</t>
  </si>
  <si>
    <t>BM using December value of market equity.</t>
  </si>
  <si>
    <t>Sales (saleq) divided by one quarter lagged assets (atq).</t>
  </si>
  <si>
    <t>Lagged sales (sale) divided by two-year lagged assets (at).</t>
  </si>
  <si>
    <t>Total assets (atq) divided by book value of equity plus deferred taxes (txditcq) and preferred stock. Equity is shareholder equity (seqq) if available, or book equity (ceqq) plus preferred stock (pstkq), or total assets minus total liabilities (ltq).</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</si>
  <si>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</si>
  <si>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</si>
  <si>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TAQ-based trading costs estimates (SAS code).</t>
  </si>
  <si>
    <t>Price (prc/cfacshr) divided by the maximum price over the previous 12 months.</t>
  </si>
  <si>
    <t>Customers momentum</t>
  </si>
  <si>
    <t>Suppliers momentum</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</si>
  <si>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</si>
  <si>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</si>
  <si>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</si>
  <si>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</si>
  <si>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</si>
  <si>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</si>
  <si>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</si>
  <si>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</si>
  <si>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</si>
  <si>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</si>
  <si>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</si>
  <si>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</si>
  <si>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</si>
  <si>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</si>
  <si>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</si>
  <si>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</si>
  <si>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</si>
  <si>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</si>
  <si>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</si>
  <si>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</si>
  <si>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</si>
  <si>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</si>
  <si>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</si>
  <si>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</si>
  <si>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</si>
  <si>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</si>
  <si>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</si>
  <si>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</si>
  <si>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</si>
  <si>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</si>
  <si>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</si>
  <si>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</si>
  <si>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</si>
  <si>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</si>
  <si>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</si>
  <si>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</si>
  <si>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</si>
  <si>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earnings forecast (fgr5yr).  Exclude if book equity (ceq), net income (ib), deferred taxes (txdi), dividends (dvp), revenue (sale) or depreciation (dp) is missing.</t>
  </si>
  <si>
    <t>Long-term EPS forecast (Monthly)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</si>
  <si>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</si>
  <si>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</si>
  <si>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</si>
  <si>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</si>
  <si>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</si>
  <si>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</si>
  <si>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</si>
  <si>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</si>
  <si>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</si>
  <si>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</si>
  <si>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</si>
  <si>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</si>
  <si>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</si>
  <si>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</si>
  <si>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</si>
  <si>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</si>
  <si>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</si>
  <si>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</si>
  <si>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</si>
  <si>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</si>
  <si>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</si>
  <si>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</si>
  <si>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</si>
  <si>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</si>
  <si>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</si>
  <si>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</si>
  <si>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</si>
  <si>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</si>
  <si>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</si>
  <si>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</si>
  <si>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</si>
  <si>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</si>
  <si>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</si>
  <si>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</si>
  <si>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</si>
  <si>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</si>
  <si>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</si>
  <si>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</si>
  <si>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</si>
  <si>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</si>
  <si>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</si>
  <si>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</si>
  <si>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</si>
  <si>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</si>
  <si>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</si>
  <si>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</si>
  <si>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</si>
  <si>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</si>
  <si>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</si>
  <si>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</si>
  <si>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</si>
  <si>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</si>
  <si>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</si>
  <si>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</si>
  <si>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</si>
  <si>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</si>
  <si>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</si>
  <si>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</si>
  <si>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</si>
  <si>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</si>
  <si>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</si>
  <si>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</si>
  <si>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</si>
  <si>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</si>
  <si>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</si>
  <si>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</si>
  <si>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</si>
  <si>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</si>
  <si>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</si>
  <si>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</si>
  <si>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</si>
  <si>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</si>
  <si>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</si>
  <si>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</si>
  <si>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</si>
  <si>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</si>
  <si>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</si>
  <si>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</si>
  <si>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</si>
  <si>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</si>
  <si>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</si>
  <si>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</si>
  <si>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</si>
  <si>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</si>
  <si>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</si>
  <si>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</si>
  <si>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</si>
  <si>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</si>
  <si>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</si>
  <si>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</si>
  <si>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</si>
  <si>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</si>
  <si>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</si>
  <si>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</si>
  <si>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</si>
  <si>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</si>
  <si>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</si>
  <si>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</si>
  <si>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</si>
  <si>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</si>
  <si>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</si>
  <si>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</si>
  <si>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</si>
  <si>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</si>
  <si>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</si>
  <si>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</si>
  <si>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</si>
  <si>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</si>
  <si>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</si>
  <si>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</si>
  <si>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</si>
  <si>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</si>
  <si>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</si>
  <si>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</si>
  <si>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</si>
  <si>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</si>
  <si>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</si>
  <si>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Define tempDY as 4 times latest dividend (divamt) divided by price (prc). Define positive yield stocks as those which paid a dividend in all of the past 4 quarters.  Set DivYield to missing if stock is above the median firm size.  This procedure is based on Table 1B.</t>
  </si>
  <si>
    <t>mixed results, small spread</t>
  </si>
  <si>
    <t>2a</t>
  </si>
  <si>
    <t>Revenue (sale) - cost of goods solds (cogs), divided by  total assets (at).  Drop if financial.</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</si>
  <si>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</si>
  <si>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</si>
  <si>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</si>
  <si>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</si>
  <si>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</si>
  <si>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</si>
  <si>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</si>
  <si>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</si>
  <si>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</si>
  <si>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</si>
  <si>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</si>
  <si>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</si>
  <si>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</si>
  <si>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</si>
  <si>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</si>
  <si>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</si>
  <si>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</si>
  <si>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</si>
  <si>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</si>
  <si>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</si>
  <si>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Standard deviation of earnings estimates (stdev\_est) scaled by mean earnings estimate.  Keep if ME is in the top 500 for the month to approximate S&amp;P 500.</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</si>
  <si>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</si>
  <si>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</si>
  <si>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</si>
  <si>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</si>
  <si>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</si>
  <si>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</si>
  <si>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</si>
  <si>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</si>
  <si>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</si>
  <si>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</si>
  <si>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</si>
  <si>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</si>
  <si>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</si>
  <si>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</si>
  <si>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</si>
  <si>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</si>
  <si>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</si>
  <si>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</si>
  <si>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</si>
  <si>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</si>
  <si>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</si>
  <si>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</si>
  <si>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</si>
  <si>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</si>
  <si>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</si>
  <si>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</si>
  <si>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</si>
  <si>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</si>
  <si>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</si>
  <si>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</si>
  <si>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</si>
  <si>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</si>
  <si>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</si>
  <si>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</si>
  <si>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Note on Replication</t>
  </si>
  <si>
    <t>Describes main table used for interpreting OP's predictability</t>
  </si>
  <si>
    <t>Test, Sign, Return, … …Filter</t>
  </si>
  <si>
    <t>Key Table in OP</t>
  </si>
  <si>
    <t>1_good</t>
  </si>
  <si>
    <t>2_fair</t>
  </si>
  <si>
    <t>3_distant</t>
  </si>
  <si>
    <t>3B I-24</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</si>
  <si>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</si>
  <si>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</si>
  <si>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Note on Definition</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</si>
  <si>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</si>
  <si>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</si>
  <si>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</si>
  <si>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</si>
  <si>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</si>
  <si>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</si>
  <si>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</si>
  <si>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</si>
  <si>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</si>
  <si>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</si>
  <si>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</si>
  <si>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</si>
  <si>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</si>
  <si>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</si>
  <si>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Capital expenditures (capx) divided by the sum of capital expenditures from year - 1, year -2, and year -3.   If capx is missing, replace with annual change in property, plant and equipment (ppent).</t>
  </si>
  <si>
    <t xml:space="preserve">We follow OP, not HXZ.  OP notation is odd, uses cegth2 and cegth3 but no cegth.  </t>
  </si>
  <si>
    <t>called cegth2</t>
  </si>
  <si>
    <t>3B cegth2</t>
  </si>
  <si>
    <t>3D cegth3</t>
  </si>
  <si>
    <t>port sort 4-factor alpha difference</t>
  </si>
  <si>
    <t>Exclude all stocks with short interest (ShortInterest) below 99th percentile. IO\_ShortInterest is institutional ownership (instown\_perc).  Keep NYSE Only.</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</si>
  <si>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</si>
  <si>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</si>
  <si>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</si>
  <si>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</si>
  <si>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</si>
  <si>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</si>
  <si>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</si>
  <si>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</si>
  <si>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</si>
  <si>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</si>
  <si>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</si>
  <si>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</si>
  <si>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</si>
  <si>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</si>
  <si>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</si>
  <si>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</si>
  <si>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</si>
  <si>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</si>
  <si>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</si>
  <si>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</si>
  <si>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</si>
  <si>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</si>
  <si>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</si>
  <si>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</si>
  <si>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</si>
  <si>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</si>
  <si>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</si>
  <si>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</si>
  <si>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</si>
  <si>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</si>
  <si>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</si>
  <si>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</si>
  <si>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</si>
  <si>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</si>
  <si>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</si>
  <si>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</si>
  <si>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</si>
  <si>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</si>
  <si>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</si>
  <si>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</si>
  <si>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</si>
  <si>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</si>
  <si>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</si>
  <si>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</si>
  <si>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</si>
  <si>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</si>
  <si>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</si>
  <si>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</si>
  <si>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</si>
  <si>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</si>
  <si>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</si>
  <si>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</si>
  <si>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</si>
  <si>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</si>
  <si>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</si>
  <si>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</si>
  <si>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</si>
  <si>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</si>
  <si>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</si>
  <si>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</si>
  <si>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</si>
  <si>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</si>
  <si>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</si>
  <si>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</si>
  <si>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</si>
  <si>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</si>
  <si>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</si>
  <si>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</si>
  <si>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</si>
  <si>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</si>
  <si>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</si>
  <si>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</si>
  <si>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</si>
  <si>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</si>
  <si>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</si>
  <si>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</si>
  <si>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</si>
  <si>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</si>
  <si>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</si>
  <si>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</si>
  <si>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</si>
  <si>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</si>
  <si>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</si>
  <si>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</si>
  <si>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</si>
  <si>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</si>
  <si>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</si>
  <si>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</si>
  <si>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</si>
  <si>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</si>
  <si>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</si>
  <si>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</si>
  <si>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</si>
  <si>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</si>
  <si>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</si>
  <si>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</si>
  <si>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</si>
  <si>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</si>
  <si>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</si>
  <si>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</si>
  <si>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</si>
  <si>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</si>
  <si>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</si>
  <si>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</si>
  <si>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Port sort in Tab 2 has no t-stats.  Regression in Tab 3 E{g} is univariate.  We find this one is very sensitive to details.</t>
  </si>
  <si>
    <t>3 E{g}</t>
  </si>
  <si>
    <t>t=4.9 in regression</t>
  </si>
  <si>
    <t>abs(prc) &gt; 5</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</si>
  <si>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</si>
  <si>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2 alphas return diff</t>
  </si>
  <si>
    <t>Keep fpi = 1.  Binary variable equal to 1 if mean earnings forecast (meanest) decreased over the past month.</t>
  </si>
  <si>
    <t>Keep fpi = 1.  Binary variable equal to 1 if mean analyst earnings forecast for the next quarter (meanest) has improved over the previous month, and 0 otherwise.</t>
  </si>
  <si>
    <t xml:space="preserve">We follow MP and measure changes in earnings forecasts, while OP studies changes in recommendation.  </t>
  </si>
  <si>
    <t>t=5.1 in LS port</t>
  </si>
  <si>
    <t>Analyst forecasted 5-year earnings growth (fgr5yr) minus 100 times the difference between mean earnings forecast (meanest) and fiscal year earnings expectations (fy0a) scaled by the absolute value of fy0a.  Drop if fpedats is missing or fpedats - statpers &lt; 30</t>
  </si>
  <si>
    <t>t=2.9 in port sort</t>
  </si>
  <si>
    <t>Keep fpi = 1 and fpedats &gt; statpers + 30.  Standard deviation of earnings estimates (stdev\_est) scaled by mean earnings estimate.</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</si>
  <si>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</si>
  <si>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</si>
  <si>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Let tempvol = sum of monthly share trading volume (vol) over the previous three months, scaled by 3 times common shares outstanding (shrout).  Let ShareVol = 1 if tempvol &gt; 10%, and ShareVol = 0 if tempvol &lt; 5%.</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</si>
  <si>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</si>
  <si>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</si>
  <si>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</si>
  <si>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</si>
  <si>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</si>
  <si>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</si>
  <si>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</si>
  <si>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</si>
  <si>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</si>
  <si>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</si>
  <si>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</si>
  <si>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</si>
  <si>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</si>
  <si>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</si>
  <si>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</si>
  <si>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</si>
  <si>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</si>
  <si>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</si>
  <si>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2, panel A , 10-1.</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</si>
  <si>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</si>
  <si>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</si>
  <si>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</si>
  <si>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</si>
  <si>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</si>
  <si>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</si>
  <si>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</si>
  <si>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</si>
  <si>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</si>
  <si>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</si>
  <si>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</si>
  <si>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</si>
  <si>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</si>
  <si>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</si>
  <si>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</si>
  <si>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</si>
  <si>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</si>
  <si>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</si>
  <si>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</si>
  <si>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</si>
  <si>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</si>
  <si>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</si>
  <si>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</si>
  <si>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</si>
  <si>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</si>
  <si>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</si>
  <si>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</si>
  <si>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</si>
  <si>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</si>
  <si>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</si>
  <si>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</si>
  <si>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</si>
  <si>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 xml:space="preserve">Age is  (current year -  founding year from Jay Ritter's dataset). Exclude if IndIPO == 0.  </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</si>
  <si>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</si>
  <si>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</si>
  <si>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</si>
  <si>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</si>
  <si>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</si>
  <si>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</si>
  <si>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</si>
  <si>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</si>
  <si>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</si>
  <si>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</si>
  <si>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</si>
  <si>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</si>
  <si>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</si>
  <si>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</si>
  <si>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</si>
  <si>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</si>
  <si>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</si>
  <si>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</si>
  <si>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</si>
  <si>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</si>
  <si>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</si>
  <si>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</si>
  <si>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</si>
  <si>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</si>
  <si>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</si>
  <si>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</si>
  <si>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</si>
  <si>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</si>
  <si>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</si>
  <si>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</si>
  <si>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</si>
  <si>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</si>
  <si>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</si>
  <si>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</si>
  <si>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</si>
  <si>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</si>
  <si>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</si>
  <si>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</si>
  <si>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</si>
  <si>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</si>
  <si>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</si>
  <si>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</si>
  <si>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</si>
  <si>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</si>
  <si>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</si>
  <si>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</si>
  <si>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</si>
  <si>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</si>
  <si>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</si>
  <si>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</si>
  <si>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</si>
  <si>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</si>
  <si>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Downloaded from Soren Hvidkjaer's website: \url{https://sites.google.com/site/hvidkjaer/data}.  Drop if in below median ME.</t>
  </si>
  <si>
    <t>5A EW</t>
  </si>
  <si>
    <t>long port FF3 alpha</t>
  </si>
  <si>
    <t>Table 3 has event study, table 5 has LS ports.  Table 5 p-value = 0.000, so we use norm dist assuming p-value = 0.0004.  FF3 loadings should roughly cancel out.</t>
  </si>
  <si>
    <t>4A.1</t>
  </si>
  <si>
    <t>port sort less rf</t>
  </si>
  <si>
    <t>see OrgCapAdj</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</si>
  <si>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</si>
  <si>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</si>
  <si>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</si>
  <si>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</si>
  <si>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</si>
  <si>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</si>
  <si>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</si>
  <si>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</si>
  <si>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</si>
  <si>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</si>
  <si>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</si>
  <si>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</si>
  <si>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</si>
  <si>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</si>
  <si>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</si>
  <si>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</si>
  <si>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</si>
  <si>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</si>
  <si>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</si>
  <si>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</si>
  <si>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</si>
  <si>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See AbnormalAccruals.  signal = AbnormalAccruals x lagged assets / absolute value of ni</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</si>
  <si>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</si>
  <si>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</si>
  <si>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</si>
  <si>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</si>
  <si>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</si>
  <si>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</si>
  <si>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</si>
  <si>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</si>
  <si>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</si>
  <si>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</si>
  <si>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</si>
  <si>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</si>
  <si>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</si>
  <si>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</si>
  <si>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</si>
  <si>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</si>
  <si>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</si>
  <si>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</si>
  <si>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</si>
  <si>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</si>
  <si>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</si>
  <si>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</si>
  <si>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</si>
  <si>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</si>
  <si>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</si>
  <si>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</si>
  <si>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</si>
  <si>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</si>
  <si>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</si>
  <si>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</si>
  <si>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</si>
  <si>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</si>
  <si>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</si>
  <si>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</si>
  <si>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</si>
  <si>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</si>
  <si>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</si>
  <si>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</si>
  <si>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</si>
  <si>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</si>
  <si>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</si>
  <si>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</si>
  <si>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</si>
  <si>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OP does nontraditional LS strategy that is industry adjusted and minimizes variance in some way.  Short paper does not explain details, we do something simple.</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</si>
  <si>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</si>
  <si>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</si>
  <si>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</si>
  <si>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</si>
  <si>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</si>
  <si>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</si>
  <si>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</si>
  <si>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</si>
  <si>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</si>
  <si>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</si>
  <si>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</si>
  <si>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</si>
  <si>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</si>
  <si>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</si>
  <si>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</si>
  <si>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</si>
  <si>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</si>
  <si>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</si>
  <si>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</si>
  <si>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</si>
  <si>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</si>
  <si>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</si>
  <si>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</si>
  <si>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</si>
  <si>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</si>
  <si>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</si>
  <si>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</si>
  <si>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</si>
  <si>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</si>
  <si>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</si>
  <si>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</si>
  <si>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</si>
  <si>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</si>
  <si>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</si>
  <si>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</si>
  <si>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</si>
  <si>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growth in (sale-cogs) minus growth in sale</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</si>
  <si>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</si>
  <si>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</si>
  <si>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</si>
  <si>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</si>
  <si>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</si>
  <si>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</si>
  <si>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</si>
  <si>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</si>
  <si>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</si>
  <si>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</si>
  <si>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</si>
  <si>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</si>
  <si>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</si>
  <si>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</si>
  <si>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keep last ireccd each month, then average across analysts for each firm-month.  Define opscore as 6-ireccd.  Signal is opscore - last month's opscore.</t>
  </si>
  <si>
    <t>OP sample is 1985-1998 using Zack's, but our IBES recommendations only begins in 1993.  OP is binary, but we follow MP.  Even though sample is super short for us, it seems to work, and is even mostly monotonic.</t>
  </si>
  <si>
    <t>keep fpi == "1", last obs each month.  Signal is meanest / last month's meanest.</t>
  </si>
  <si>
    <t xml:space="preserve">Tab6A uses FF93 style factor (HDMLD).  They don't seem to like the factor thing much and complain about it on page 14.  Our is just VW quintiles for simplicity, </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</si>
  <si>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</si>
  <si>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Table 9 does ff3 style VW to adjust for size.  Table 8 shows that predictability weak in large firms, so we just focus on small firms and VW to keep this spreadsheet manageable.</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</si>
  <si>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</si>
  <si>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t=2.6 in FF3 style long-short</t>
  </si>
  <si>
    <t>t=4.1 in FF3 style long-short</t>
  </si>
  <si>
    <t xml:space="preserve">This is operating prof with working cap and R&amp;D adjustments.  </t>
  </si>
  <si>
    <t>CBOperProfLagAT</t>
  </si>
  <si>
    <t>CBOperProfLagAT_q</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</si>
  <si>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</si>
  <si>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OperProfRDLagAT</t>
  </si>
  <si>
    <t>OperProfRDLagAT_q</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</si>
  <si>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</si>
  <si>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</si>
  <si>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</si>
  <si>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</si>
  <si>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</si>
  <si>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 xml:space="preserve">Lag long-term earnings forecast (fgr5yr) by 6 months.   Then keep only June observations, and fill in missing with most recent obs.  Exclude if book equity (ceq), net income (ib), deferred taxes (txdi), dividends (dvp), revenue (sale) or depreciation (dp) is missing.  Keep only </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</si>
  <si>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</si>
  <si>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</si>
  <si>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</si>
  <si>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</si>
  <si>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</si>
  <si>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</si>
  <si>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</si>
  <si>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</si>
  <si>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</si>
  <si>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</si>
  <si>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</si>
  <si>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</si>
  <si>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</si>
  <si>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</si>
  <si>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</si>
  <si>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</si>
  <si>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</si>
  <si>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</si>
  <si>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</si>
  <si>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</si>
  <si>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</si>
  <si>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</si>
  <si>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</si>
  <si>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</si>
  <si>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</si>
  <si>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</si>
  <si>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</si>
  <si>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</si>
  <si>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</si>
  <si>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</si>
  <si>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</si>
  <si>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</si>
  <si>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</si>
  <si>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</si>
  <si>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</si>
  <si>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</si>
  <si>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</si>
  <si>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</si>
  <si>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</si>
  <si>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</si>
  <si>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</si>
  <si>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</si>
  <si>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</si>
  <si>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</si>
  <si>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</si>
  <si>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</si>
  <si>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</si>
  <si>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</si>
  <si>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</si>
  <si>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</si>
  <si>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</si>
  <si>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</si>
  <si>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</si>
  <si>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</si>
  <si>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</si>
  <si>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</si>
  <si>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</si>
  <si>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</si>
  <si>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</si>
  <si>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</si>
  <si>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</si>
  <si>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</si>
  <si>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</si>
  <si>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</si>
  <si>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 xml:space="preserve">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</si>
  <si>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</si>
  <si>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</si>
  <si>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</si>
  <si>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</si>
  <si>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</si>
  <si>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</si>
  <si>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</si>
  <si>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Follow RIO\_MB, except define Disp as the stdev of IBES forecasts where fpi == 1 divided by at, and sort on Disp instead of MB.  Finally, let RIO\_Disp = lagged RIO quntile if the Disp quintile &gt;= 4.</t>
  </si>
  <si>
    <t>Follow RIO\_MB, except define volatility as the rolling standard deviation of the last 12 months of the stock return.  Let RIO\_Disp = lagged RIO quintile if the Volatility quintile == 5</t>
  </si>
  <si>
    <t>Follow RIO\_MB, except define turnover as vol/shrout.  Let RIO\_Turnover = lagged RIO quintile if the Volatility quintile == 5</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</si>
  <si>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</si>
  <si>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</si>
  <si>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</si>
  <si>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</si>
  <si>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</si>
  <si>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</si>
  <si>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</si>
  <si>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 xml:space="preserve">Keep only distcd 2nd digit = 2 or 3.  Define dividend initiation as having paid a dividend in month t (divamt &gt; 0), and not having paid a dividend in the last 24 months.  DivInit is equal to 1 if a dividend was initiated in the past 6 months, and 0 for all other stocks.  </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</si>
  <si>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</si>
  <si>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</si>
  <si>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</si>
  <si>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</si>
  <si>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</si>
  <si>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</si>
  <si>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</si>
  <si>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</si>
  <si>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</si>
  <si>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</si>
  <si>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</si>
  <si>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 xml:space="preserve">See code for details.  MS is only evaluated for low BM firms and comes from combining three signals related to profitability and cash flow, two signals related to income volatility, and three signals related to investment.  </t>
  </si>
  <si>
    <t>Defate invt growth using gnp deflator.  Signal is deflated invt growth rate from fiscal year t to fiscal year t-1.  Drop if 1 digit sic code is 4 or 6, or if at or ppent &lt;= 0</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</si>
  <si>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</si>
  <si>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</si>
  <si>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</si>
  <si>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</si>
  <si>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</si>
  <si>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Use fpi == 6 and only the last statpers for each anndats_act.  Define surp = (actual - meanest)/price.  Define a firm-anndats as a streak if surp has the same sign as the most recent surp observation.  Keep only streaks.  Then define signal = surp.</t>
  </si>
  <si>
    <t>t=9.5 in port sort ff3 alpha</t>
  </si>
  <si>
    <t>Number if consecutive 4-quarter increases in ibq, up to 8.</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</si>
  <si>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</si>
  <si>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</si>
  <si>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</si>
  <si>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</si>
  <si>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</si>
  <si>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</si>
  <si>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</si>
  <si>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</si>
  <si>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</si>
  <si>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</si>
  <si>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</si>
  <si>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Stock return between months t-6 and t-1</t>
  </si>
  <si>
    <t>Stock return between months t-12 and t-1</t>
  </si>
  <si>
    <t>OP doesn't skip the current month in the signal, and instead skips one week before buying the portfolio.  We follow McLean and Pontiff, Green-Hand-Zhang, and others in skipping the current month instead.</t>
  </si>
  <si>
    <t>see Mom6m</t>
  </si>
  <si>
    <t>Using OptionMetrics's daily volatility surfaces (vsurfd), keep last observation each month, delta = 0.50 or -0.50, and days to expiration = 30.  The signal is then the difference between put implied vol and call implied vol.</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</si>
  <si>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</si>
  <si>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2 J=6 K=3 V3 R10-R1</t>
  </si>
  <si>
    <t>Momentum in high volume stocks</t>
  </si>
  <si>
    <t>t=6 in long-short, lots of robustness</t>
  </si>
  <si>
    <t>We use monthly instead of daily volume.</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</si>
  <si>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</si>
  <si>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4A Spread</t>
  </si>
  <si>
    <t>exchcd%in%c(1,2,3),shrcd&lt;=11</t>
  </si>
  <si>
    <t>2B 1M</t>
  </si>
  <si>
    <t>t=8 in long-short ff3+ alpha</t>
  </si>
  <si>
    <t>t=6.5 in port sort, nontraditional</t>
  </si>
  <si>
    <t xml:space="preserve">Quarterly net income (ibq) divided by lagged total assets (atq). </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</si>
  <si>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</si>
  <si>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</si>
  <si>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</si>
  <si>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</si>
  <si>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</si>
  <si>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</si>
  <si>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</si>
  <si>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 xml:space="preserve">Average return in other months over the preceding 11-15 years. </t>
  </si>
  <si>
    <t xml:space="preserve">Average return in the same month over the preceding 2-5 years. </t>
  </si>
  <si>
    <t xml:space="preserve">Average return in other months over the preceding 2-5 years. </t>
  </si>
  <si>
    <t xml:space="preserve">Average return in the same monthin the previous year. </t>
  </si>
  <si>
    <t xml:space="preserve">Average return in other months over the preceding 16-20 years. </t>
  </si>
  <si>
    <t xml:space="preserve">Average return in other months over the preceding 6-10 years. </t>
  </si>
  <si>
    <t xml:space="preserve">Average return in the same month over the preceding 11-15 years. </t>
  </si>
  <si>
    <t xml:space="preserve">Average return in the same month over the preceding 16-20 years. </t>
  </si>
  <si>
    <t xml:space="preserve">Average return in  other months over the previous year. </t>
  </si>
  <si>
    <t xml:space="preserve">Average return in the same month over the preceding 6-10 years. </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</si>
  <si>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</si>
  <si>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</si>
  <si>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</si>
  <si>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</si>
  <si>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</si>
  <si>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</si>
  <si>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</si>
  <si>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</si>
  <si>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</si>
  <si>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</si>
  <si>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</si>
  <si>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</si>
  <si>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</si>
  <si>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</si>
  <si>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</si>
  <si>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</si>
  <si>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</si>
  <si>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</si>
  <si>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</si>
  <si>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</si>
  <si>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</si>
  <si>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</si>
  <si>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</si>
  <si>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</si>
  <si>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</si>
  <si>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</si>
  <si>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</si>
  <si>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</si>
  <si>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</si>
  <si>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</si>
  <si>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</si>
  <si>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</si>
  <si>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</si>
  <si>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</si>
  <si>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</si>
  <si>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</si>
  <si>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</si>
  <si>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</si>
  <si>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</si>
  <si>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</si>
  <si>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</si>
  <si>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</si>
  <si>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</si>
  <si>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</si>
  <si>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</si>
  <si>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</si>
  <si>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</si>
  <si>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</si>
  <si>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</si>
  <si>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</si>
  <si>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</si>
  <si>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</si>
  <si>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</si>
  <si>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</si>
  <si>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</si>
  <si>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</si>
  <si>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</si>
  <si>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</si>
  <si>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</si>
  <si>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</si>
  <si>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</si>
  <si>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</si>
  <si>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</si>
  <si>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</si>
  <si>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</si>
  <si>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</si>
  <si>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</si>
  <si>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</si>
  <si>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</si>
  <si>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</si>
  <si>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</si>
  <si>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</si>
  <si>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</si>
  <si>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</si>
  <si>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</si>
  <si>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</si>
  <si>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</si>
  <si>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</si>
  <si>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</si>
  <si>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</si>
  <si>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</si>
  <si>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</si>
  <si>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</si>
  <si>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</si>
  <si>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</si>
  <si>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</si>
  <si>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t>Using IBES unadjusted forecasts, keep fpi == 1, signal is meanest.</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</si>
  <si>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</si>
  <si>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</si>
  <si>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</si>
  <si>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</si>
  <si>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</si>
  <si>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</si>
  <si>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</si>
  <si>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Define normalized order backlog  as order backlog (ob) divided by average total assets (at) in years t-1 and t. Exclude if order backlog is 0.  Signal is normalized order backlog minus normalized order backlog one year ago.</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</si>
  <si>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</si>
  <si>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</si>
  <si>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</si>
  <si>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</si>
  <si>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</si>
  <si>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</si>
  <si>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</si>
  <si>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</si>
  <si>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</si>
  <si>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</si>
  <si>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</si>
  <si>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</si>
  <si>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</si>
  <si>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</si>
  <si>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</si>
  <si>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</si>
  <si>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</si>
  <si>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</si>
  <si>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</si>
  <si>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</si>
  <si>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</si>
  <si>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</si>
  <si>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</si>
  <si>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</si>
  <si>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shrcd&lt;=11, exchcd==1</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</si>
  <si>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</si>
  <si>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</si>
  <si>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</si>
  <si>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</si>
  <si>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</si>
  <si>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</si>
  <si>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</si>
  <si>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</si>
  <si>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</si>
  <si>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</si>
  <si>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</si>
  <si>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</si>
  <si>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</si>
  <si>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Value based on a three-stage dividend discount model and analyst forecasts, scaled by market value.  See code for details.</t>
  </si>
  <si>
    <t>5C OP Ret36</t>
  </si>
  <si>
    <t>Called OP (optimism) in paper.   See AnalystValue.</t>
  </si>
  <si>
    <t>Called V_h in paper or historical earnings based value in paper.  Our name comes from HXZ, but we should probably rename it.</t>
  </si>
  <si>
    <t>Value based on a two-stage dividend discount model assuming ROE is remains the same as the most recent observation, scaled by market value.</t>
  </si>
  <si>
    <t>univariate reg nonstandard p-val</t>
  </si>
  <si>
    <t>The fitted value from cross-sectional regressions of analyst earnings' forecast errors on cross-sectional rankings of 5-year sales growth, book-to-market, AOP, and analyst long term growth.  See code for details.</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</si>
  <si>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</si>
  <si>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</si>
  <si>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</si>
  <si>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</si>
  <si>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</si>
  <si>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</si>
  <si>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</si>
  <si>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</si>
  <si>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</si>
  <si>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</si>
  <si>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</si>
  <si>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</si>
  <si>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</si>
  <si>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</si>
  <si>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</si>
  <si>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</si>
  <si>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</si>
  <si>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</si>
  <si>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</si>
  <si>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</si>
  <si>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</si>
  <si>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</si>
  <si>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</si>
  <si>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</si>
  <si>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</si>
  <si>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</si>
  <si>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</si>
  <si>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</si>
  <si>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</si>
  <si>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</si>
  <si>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</si>
  <si>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</si>
  <si>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</si>
  <si>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</si>
  <si>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</si>
  <si>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</si>
  <si>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</si>
  <si>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</si>
  <si>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</si>
  <si>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</si>
  <si>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</si>
  <si>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</si>
  <si>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</si>
  <si>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</si>
  <si>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</si>
  <si>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</si>
  <si>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</si>
  <si>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</si>
  <si>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</si>
  <si>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</si>
  <si>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</si>
  <si>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</si>
  <si>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</si>
  <si>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</si>
  <si>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</si>
  <si>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</si>
  <si>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</si>
  <si>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</si>
  <si>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</si>
  <si>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</si>
  <si>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</si>
  <si>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</si>
  <si>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</si>
  <si>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</si>
  <si>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</si>
  <si>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</si>
  <si>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</si>
  <si>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</si>
  <si>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</si>
  <si>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</si>
  <si>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</si>
  <si>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</si>
  <si>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</si>
  <si>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</si>
  <si>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</si>
  <si>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</si>
  <si>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</si>
  <si>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</si>
  <si>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</si>
  <si>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</si>
  <si>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</si>
  <si>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</si>
  <si>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</si>
  <si>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</si>
  <si>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</si>
  <si>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</si>
  <si>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</si>
  <si>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</si>
  <si>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</si>
  <si>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</si>
  <si>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</si>
  <si>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</si>
  <si>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</si>
  <si>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</si>
  <si>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</si>
  <si>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</si>
  <si>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</si>
  <si>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</si>
  <si>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</si>
  <si>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</si>
  <si>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Sum of dividends (dvc), purchase of common and preferred stock (prstkc) and max(preferred stock redemption value (pstkrv), 0) over market value of equity lagged 6 months.  Exclude if PayoutYield $\leq$ 0, financial firm based on SIC code, ceq &lt;= 0, or less than 2 years in CRSP</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</si>
  <si>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</si>
  <si>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</si>
  <si>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</si>
  <si>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</si>
  <si>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</si>
  <si>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</si>
  <si>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</si>
  <si>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</si>
  <si>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</si>
  <si>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</si>
  <si>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</si>
  <si>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</si>
  <si>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</si>
  <si>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</si>
  <si>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</si>
  <si>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</si>
  <si>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</si>
  <si>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</si>
  <si>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</si>
  <si>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</si>
  <si>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</si>
  <si>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</si>
  <si>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</si>
  <si>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</si>
  <si>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</si>
  <si>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</si>
  <si>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</si>
  <si>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</si>
  <si>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</si>
  <si>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Median estimate for next year eps (fpi = 1) in March, divided by stock price from December.  Dec fiscal year ends only, keep only forecasts more than 90 days out.  Keep only below median analyst coverage each month.</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</si>
  <si>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</si>
  <si>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</si>
  <si>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</si>
  <si>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</si>
  <si>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</si>
  <si>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A key deviation is that OP lags accounting data by 4 months, while we lag by 3.</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</si>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</sst>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29" fillId="0" borderId="0"/>
    <xf numFmtId="0" fontId="29" fillId="2" borderId="0" applyBorder="0"/>
    <xf numFmtId="0" fontId="25" fillId="3" borderId="0" applyBorder="0" applyProtection="0"/>
    <xf numFmtId="0" fontId="22" fillId="0" borderId="0"/>
    <xf numFmtId="0" fontId="37" fillId="0" borderId="0" applyNumberFormat="0" applyFill="0" applyBorder="0" applyAlignment="0" applyProtection="0"/>
    <xf numFmtId="0" fontId="22" fillId="7" borderId="0" applyFont="0" applyBorder="0"/>
    <xf numFmtId="0" fontId="21" fillId="0" borderId="0"/>
    <xf numFmtId="0" fontId="20" fillId="0" borderId="0"/>
    <xf numFmtId="0" fontId="20" fillId="7" borderId="0" applyFont="0" applyBorder="0"/>
    <xf numFmtId="0" fontId="20" fillId="0" borderId="0"/>
    <xf numFmtId="0" fontId="19" fillId="0" borderId="0"/>
    <xf numFmtId="0" fontId="12" fillId="0" borderId="0"/>
    <xf numFmtId="0" fontId="44" fillId="0" borderId="0"/>
  </cellStyleXfs>
  <cellXfs count="112">
    <xf numFmtId="0" fontId="0" fillId="0" borderId="0" xfId="0"/>
    <xf numFmtId="0" fontId="0" fillId="0" borderId="0" xfId="0" applyAlignment="1">
      <alignment wrapText="1"/>
    </xf>
    <xf numFmtId="0" fontId="0" fillId="4" borderId="0" xfId="0" applyFont="1" applyFill="1"/>
    <xf numFmtId="0" fontId="0" fillId="5" borderId="0" xfId="0" applyFont="1" applyFill="1"/>
    <xf numFmtId="0" fontId="0" fillId="0" borderId="0" xfId="0" applyFont="1"/>
    <xf numFmtId="0" fontId="24" fillId="0" borderId="0" xfId="0" applyFont="1"/>
    <xf numFmtId="0" fontId="0" fillId="0" borderId="0" xfId="0"/>
    <xf numFmtId="0" fontId="0" fillId="0" borderId="0" xfId="0"/>
    <xf numFmtId="0" fontId="24" fillId="0" borderId="0" xfId="0" applyFont="1"/>
    <xf numFmtId="0" fontId="23" fillId="0" borderId="0" xfId="3" applyFont="1" applyFill="1" applyBorder="1" applyAlignment="1" applyProtection="1">
      <alignment horizontal="left"/>
    </xf>
    <xf numFmtId="0" fontId="23" fillId="0" borderId="0" xfId="1" applyFont="1" applyAlignment="1">
      <alignment horizontal="left"/>
    </xf>
    <xf numFmtId="0" fontId="23" fillId="0" borderId="0" xfId="1" applyFont="1" applyBorder="1" applyAlignment="1">
      <alignment horizontal="left"/>
    </xf>
    <xf numFmtId="0" fontId="0" fillId="0" borderId="0" xfId="1" applyFont="1" applyBorder="1" applyAlignment="1">
      <alignment horizontal="left"/>
    </xf>
    <xf numFmtId="0" fontId="27" fillId="0" borderId="0" xfId="0" applyFont="1"/>
    <xf numFmtId="0" fontId="28" fillId="0" borderId="0" xfId="0" applyFont="1"/>
    <xf numFmtId="0" fontId="0" fillId="0" borderId="0" xfId="0" applyFont="1" applyAlignment="1">
      <alignment wrapText="1"/>
    </xf>
    <xf numFmtId="0" fontId="31" fillId="0" borderId="0" xfId="0" applyFont="1"/>
    <xf numFmtId="0" fontId="32" fillId="0" borderId="0" xfId="0" applyFont="1" applyAlignment="1">
      <alignment wrapText="1"/>
    </xf>
    <xf numFmtId="0" fontId="32" fillId="0" borderId="0" xfId="0" applyFont="1"/>
    <xf numFmtId="0" fontId="32" fillId="4" borderId="0" xfId="0" applyFont="1" applyFill="1"/>
    <xf numFmtId="0" fontId="33" fillId="6" borderId="0" xfId="0" applyFont="1" applyFill="1"/>
    <xf numFmtId="0" fontId="31" fillId="4" borderId="0" xfId="0" applyFont="1" applyFill="1"/>
    <xf numFmtId="0" fontId="34" fillId="6" borderId="0" xfId="0" applyFont="1" applyFill="1"/>
    <xf numFmtId="0" fontId="34" fillId="4" borderId="0" xfId="0" applyFont="1" applyFill="1"/>
    <xf numFmtId="0" fontId="33" fillId="4" borderId="0" xfId="0" applyFont="1" applyFill="1"/>
    <xf numFmtId="0" fontId="31" fillId="5" borderId="0" xfId="0" applyFont="1" applyFill="1"/>
    <xf numFmtId="0" fontId="0" fillId="5" borderId="0" xfId="0" applyFont="1" applyFill="1" applyBorder="1"/>
    <xf numFmtId="0" fontId="0" fillId="0" borderId="0" xfId="0" applyBorder="1"/>
    <xf numFmtId="0" fontId="0" fillId="0" borderId="0" xfId="0" applyFont="1" applyBorder="1"/>
    <xf numFmtId="0" fontId="32" fillId="0" borderId="0" xfId="0" applyFont="1" applyBorder="1"/>
    <xf numFmtId="0" fontId="33" fillId="0" borderId="0" xfId="1" applyFont="1" applyBorder="1" applyAlignment="1">
      <alignment horizontal="left"/>
    </xf>
    <xf numFmtId="0" fontId="0" fillId="0" borderId="0" xfId="0"/>
    <xf numFmtId="0" fontId="32" fillId="0" borderId="0" xfId="0" applyFont="1"/>
    <xf numFmtId="0" fontId="38" fillId="0" borderId="0" xfId="11" applyFont="1" applyFill="1" applyAlignment="1">
      <alignment horizontal="center" vertical="center" wrapText="1"/>
    </xf>
    <xf numFmtId="0" fontId="19" fillId="0" borderId="0" xfId="11" applyFill="1" applyAlignment="1">
      <alignment horizontal="center" vertical="center" wrapText="1"/>
    </xf>
    <xf numFmtId="0" fontId="19" fillId="0" borderId="0" xfId="11" applyFill="1"/>
    <xf numFmtId="0" fontId="36" fillId="0" borderId="0" xfId="11" applyFont="1" applyFill="1" applyAlignment="1">
      <alignment horizontal="center" vertical="center" wrapText="1"/>
    </xf>
    <xf numFmtId="0" fontId="37" fillId="0" borderId="0" xfId="5" applyFill="1" applyAlignment="1">
      <alignment horizontal="center" vertical="center" wrapText="1"/>
    </xf>
    <xf numFmtId="0" fontId="39" fillId="0" borderId="0" xfId="11" applyFont="1" applyFill="1" applyAlignment="1">
      <alignment horizontal="center" vertical="center" wrapText="1"/>
    </xf>
    <xf numFmtId="0" fontId="22" fillId="0" borderId="0" xfId="4" applyFill="1" applyAlignment="1">
      <alignment horizontal="center" vertical="center" wrapText="1"/>
    </xf>
    <xf numFmtId="0" fontId="30" fillId="0" borderId="0" xfId="4" applyFont="1" applyFill="1" applyAlignment="1">
      <alignment horizontal="center" vertical="center" wrapText="1"/>
    </xf>
    <xf numFmtId="0" fontId="43" fillId="0" borderId="0" xfId="5" applyFont="1" applyFill="1" applyAlignment="1">
      <alignment horizontal="center" vertical="center" wrapText="1"/>
    </xf>
    <xf numFmtId="0" fontId="0" fillId="0" borderId="0" xfId="0" applyFill="1"/>
    <xf numFmtId="0" fontId="24" fillId="0" borderId="2" xfId="0" applyFont="1" applyFill="1" applyBorder="1"/>
    <xf numFmtId="0" fontId="24" fillId="0" borderId="3" xfId="0" applyFont="1" applyFill="1" applyBorder="1"/>
    <xf numFmtId="0" fontId="0" fillId="0" borderId="3" xfId="0" applyFill="1" applyBorder="1"/>
    <xf numFmtId="0" fontId="13" fillId="0" borderId="0" xfId="4" applyFont="1" applyFill="1" applyAlignment="1">
      <alignment horizontal="center" vertical="center" wrapText="1"/>
    </xf>
    <xf numFmtId="0" fontId="13" fillId="0" borderId="0" xfId="11" applyFont="1" applyFill="1" applyAlignment="1">
      <alignment horizontal="center" vertical="center" wrapText="1"/>
    </xf>
    <xf numFmtId="0" fontId="32" fillId="5" borderId="0" xfId="0" applyFont="1" applyFill="1"/>
    <xf numFmtId="0" fontId="32" fillId="4" borderId="0" xfId="0" applyFont="1" applyFill="1" applyAlignment="1">
      <alignment wrapText="1"/>
    </xf>
    <xf numFmtId="0" fontId="32" fillId="5" borderId="0" xfId="0" applyFont="1" applyFill="1" applyAlignment="1">
      <alignment wrapText="1"/>
    </xf>
    <xf numFmtId="0" fontId="30" fillId="0" borderId="0" xfId="12" applyFont="1" applyFill="1" applyAlignment="1">
      <alignment wrapText="1"/>
    </xf>
    <xf numFmtId="0" fontId="30" fillId="0" borderId="0" xfId="12" applyFont="1" applyFill="1" applyAlignment="1"/>
    <xf numFmtId="49" fontId="30" fillId="0" borderId="0" xfId="12" applyNumberFormat="1" applyFont="1" applyFill="1" applyAlignment="1">
      <alignment wrapText="1"/>
    </xf>
    <xf numFmtId="2" fontId="30" fillId="0" borderId="0" xfId="12" applyNumberFormat="1" applyFont="1" applyFill="1" applyAlignment="1">
      <alignment wrapText="1"/>
    </xf>
    <xf numFmtId="2" fontId="30" fillId="0" borderId="0" xfId="12" applyNumberFormat="1" applyFont="1" applyFill="1" applyAlignment="1"/>
    <xf numFmtId="0" fontId="11" fillId="0" borderId="0" xfId="4" applyFont="1" applyFill="1" applyAlignment="1">
      <alignment horizontal="center" vertical="center" wrapText="1"/>
    </xf>
    <xf numFmtId="0" fontId="10" fillId="0" borderId="0" xfId="4" applyFont="1" applyFill="1" applyAlignment="1">
      <alignment horizontal="center" vertical="center" wrapText="1"/>
    </xf>
    <xf numFmtId="0" fontId="10" fillId="0" borderId="0" xfId="11" applyFont="1" applyFill="1"/>
    <xf numFmtId="0" fontId="30" fillId="0" borderId="0" xfId="11" applyFont="1" applyFill="1" applyAlignment="1">
      <alignment horizontal="center" vertical="center" wrapText="1"/>
    </xf>
    <xf numFmtId="0" fontId="45" fillId="0" borderId="0" xfId="11" applyFont="1" applyFill="1" applyAlignment="1">
      <alignment horizontal="center" vertical="center" wrapText="1"/>
    </xf>
    <xf numFmtId="0" fontId="30" fillId="0" borderId="0" xfId="11" applyFont="1" applyFill="1"/>
    <xf numFmtId="0" fontId="9" fillId="0" borderId="0" xfId="4" applyFont="1" applyFill="1" applyAlignment="1">
      <alignment horizontal="center" vertical="center" wrapText="1"/>
    </xf>
    <xf numFmtId="0" fontId="9" fillId="0" borderId="0" xfId="11" applyFont="1" applyFill="1" applyAlignment="1">
      <alignment horizontal="center" vertical="center" wrapText="1"/>
    </xf>
    <xf numFmtId="0" fontId="9" fillId="0" borderId="0" xfId="11" applyFont="1" applyFill="1"/>
    <xf numFmtId="0" fontId="16" fillId="0" borderId="0" xfId="11" applyFont="1" applyFill="1" applyAlignment="1">
      <alignment horizontal="center" vertical="center" wrapText="1"/>
    </xf>
    <xf numFmtId="0" fontId="11" fillId="0" borderId="0" xfId="11" applyFont="1" applyFill="1" applyAlignment="1">
      <alignment horizontal="center" vertical="center" wrapText="1"/>
    </xf>
    <xf numFmtId="0" fontId="8" fillId="0" borderId="0" xfId="4" applyFont="1" applyFill="1" applyAlignment="1">
      <alignment horizontal="center" vertical="center" wrapText="1"/>
    </xf>
    <xf numFmtId="0" fontId="35" fillId="0" borderId="0" xfId="11" applyFont="1" applyFill="1" applyAlignment="1">
      <alignment horizontal="center" vertical="center" wrapText="1"/>
    </xf>
    <xf numFmtId="0" fontId="14" fillId="0" borderId="0" xfId="11" applyFont="1" applyFill="1" applyAlignment="1">
      <alignment horizontal="center" vertical="center" wrapText="1"/>
    </xf>
    <xf numFmtId="0" fontId="8" fillId="0" borderId="0" xfId="11" applyFont="1" applyFill="1" applyAlignment="1">
      <alignment horizontal="center" vertical="center" wrapText="1"/>
    </xf>
    <xf numFmtId="0" fontId="15" fillId="0" borderId="0" xfId="11" applyFont="1" applyFill="1" applyAlignment="1">
      <alignment horizontal="center" vertical="center" wrapText="1"/>
    </xf>
    <xf numFmtId="0" fontId="19" fillId="0" borderId="0" xfId="11" applyFont="1" applyFill="1" applyAlignment="1">
      <alignment horizontal="center" vertical="center" wrapText="1"/>
    </xf>
    <xf numFmtId="0" fontId="19" fillId="0" borderId="0" xfId="11" applyFill="1" applyAlignment="1">
      <alignment vertical="center" wrapText="1"/>
    </xf>
    <xf numFmtId="0" fontId="10" fillId="0" borderId="0" xfId="11" applyFont="1" applyFill="1" applyAlignment="1">
      <alignment horizontal="center" vertical="center" wrapText="1"/>
    </xf>
    <xf numFmtId="0" fontId="46" fillId="0" borderId="0" xfId="5" applyFont="1" applyFill="1" applyAlignment="1">
      <alignment horizontal="center" vertical="center" wrapText="1"/>
    </xf>
    <xf numFmtId="0" fontId="40" fillId="0" borderId="0" xfId="11" applyFont="1" applyFill="1" applyAlignment="1">
      <alignment horizontal="center" vertical="center" wrapText="1"/>
    </xf>
    <xf numFmtId="0" fontId="17" fillId="0" borderId="0" xfId="11" applyFont="1" applyFill="1" applyAlignment="1">
      <alignment horizontal="center" vertical="center" wrapText="1"/>
    </xf>
    <xf numFmtId="0" fontId="18" fillId="0" borderId="0" xfId="11" applyFont="1" applyFill="1" applyAlignment="1">
      <alignment horizontal="center" vertical="center" wrapText="1"/>
    </xf>
    <xf numFmtId="0" fontId="47" fillId="0" borderId="0" xfId="0" applyFont="1" applyFill="1" applyAlignment="1">
      <alignment wrapText="1"/>
    </xf>
    <xf numFmtId="0" fontId="35" fillId="0" borderId="0" xfId="0" applyFont="1" applyFill="1" applyAlignment="1">
      <alignment wrapText="1"/>
    </xf>
    <xf numFmtId="0" fontId="35" fillId="0" borderId="0" xfId="0" applyFont="1" applyFill="1" applyAlignment="1"/>
    <xf numFmtId="0" fontId="48" fillId="0" borderId="0" xfId="0" applyFont="1" applyFill="1" applyAlignment="1"/>
    <xf numFmtId="0" fontId="48" fillId="0" borderId="0" xfId="0" applyFont="1" applyFill="1"/>
    <xf numFmtId="0" fontId="7" fillId="0" borderId="0" xfId="12" applyFont="1" applyFill="1" applyAlignment="1">
      <alignment wrapText="1"/>
    </xf>
    <xf numFmtId="0" fontId="48" fillId="0" borderId="0" xfId="0" applyFont="1" applyFill="1" applyAlignment="1">
      <alignment wrapText="1"/>
    </xf>
    <xf numFmtId="49" fontId="7" fillId="0" borderId="0" xfId="12" applyNumberFormat="1" applyFont="1" applyFill="1" applyAlignment="1">
      <alignment wrapText="1"/>
    </xf>
    <xf numFmtId="0" fontId="38" fillId="0" borderId="0" xfId="0" applyFont="1" applyFill="1"/>
    <xf numFmtId="2" fontId="7" fillId="0" borderId="0" xfId="12" applyNumberFormat="1" applyFont="1" applyFill="1" applyAlignment="1"/>
    <xf numFmtId="0" fontId="7" fillId="0" borderId="0" xfId="12" applyFont="1" applyFill="1" applyAlignment="1"/>
    <xf numFmtId="0" fontId="38" fillId="0" borderId="0" xfId="0" applyFont="1" applyFill="1" applyAlignment="1">
      <alignment wrapText="1"/>
    </xf>
    <xf numFmtId="0" fontId="38" fillId="0" borderId="0" xfId="0" applyFont="1" applyFill="1" applyAlignment="1"/>
    <xf numFmtId="0" fontId="47" fillId="0" borderId="0" xfId="0" applyFont="1" applyFill="1" applyAlignment="1"/>
    <xf numFmtId="0" fontId="7" fillId="8" borderId="0" xfId="12" applyFont="1" applyFill="1" applyBorder="1" applyAlignment="1">
      <alignment wrapText="1"/>
    </xf>
    <xf numFmtId="0" fontId="47" fillId="0" borderId="0" xfId="0" applyFont="1" applyFill="1"/>
    <xf numFmtId="0" fontId="35" fillId="0" borderId="0" xfId="0" applyFont="1" applyFill="1"/>
    <xf numFmtId="2" fontId="48" fillId="0" borderId="0" xfId="0" applyNumberFormat="1" applyFont="1" applyFill="1"/>
    <xf numFmtId="0" fontId="7" fillId="0" borderId="0" xfId="12" applyFont="1" applyFill="1" applyBorder="1" applyAlignment="1">
      <alignment wrapText="1"/>
    </xf>
    <xf numFmtId="2" fontId="38" fillId="0" borderId="0" xfId="0" applyNumberFormat="1" applyFont="1" applyFill="1"/>
    <xf numFmtId="0" fontId="6" fillId="0" borderId="0" xfId="12" applyFont="1" applyFill="1" applyAlignment="1">
      <alignment wrapText="1"/>
    </xf>
    <xf numFmtId="0" fontId="5" fillId="0" borderId="0" xfId="12" applyFont="1" applyFill="1" applyAlignment="1">
      <alignment wrapText="1"/>
    </xf>
    <xf numFmtId="0" fontId="4" fillId="0" borderId="0" xfId="4" applyFont="1" applyFill="1" applyAlignment="1">
      <alignment horizontal="center" vertical="center" wrapText="1"/>
    </xf>
    <xf numFmtId="0" fontId="4" fillId="0" borderId="0" xfId="12" applyFont="1" applyFill="1" applyAlignment="1">
      <alignment wrapText="1"/>
    </xf>
    <xf numFmtId="49" fontId="4" fillId="0" borderId="0" xfId="12" applyNumberFormat="1" applyFont="1" applyFill="1" applyAlignment="1">
      <alignment wrapText="1"/>
    </xf>
    <xf numFmtId="2" fontId="4" fillId="0" borderId="0" xfId="12" applyNumberFormat="1" applyFont="1" applyFill="1" applyAlignment="1"/>
    <xf numFmtId="0" fontId="3" fillId="0" borderId="0" xfId="12" applyFont="1" applyFill="1" applyAlignment="1">
      <alignment wrapText="1"/>
    </xf>
    <xf numFmtId="0" fontId="0" fillId="0" borderId="1" xfId="0" applyBorder="1"/>
    <xf numFmtId="0" fontId="33" fillId="4" borderId="1" xfId="0" applyFont="1" applyFill="1" applyBorder="1"/>
    <xf numFmtId="0" fontId="0" fillId="0" borderId="1" xfId="0" applyFont="1" applyBorder="1"/>
    <xf numFmtId="0" fontId="2" fillId="0" borderId="0" xfId="12" applyFont="1" applyFill="1" applyAlignment="1">
      <alignment wrapText="1"/>
    </xf>
    <xf numFmtId="0" fontId="19" fillId="0" borderId="0" xfId="11" applyFill="1" applyAlignment="1">
      <alignment horizontal="center" vertical="center"/>
    </xf>
    <xf numFmtId="0" fontId="1" fillId="0" borderId="0" xfId="12" applyFont="1" applyFill="1" applyAlignment="1">
      <alignment wrapText="1"/>
    </xf>
  </cellXfs>
  <cellStyles count="14">
    <cellStyle name="Excel Built-in Bad" xfId="3" xr:uid="{00000000-0005-0000-0000-000000000000}"/>
    <cellStyle name="Hyperlink" xfId="5" builtinId="8"/>
    <cellStyle name="Normal" xfId="0" builtinId="0"/>
    <cellStyle name="Normal 2" xfId="1" xr:uid="{00000000-0005-0000-0000-000003000000}"/>
    <cellStyle name="Normal 3" xfId="4" xr:uid="{00000000-0005-0000-0000-000004000000}"/>
    <cellStyle name="Normal 3 2" xfId="8" xr:uid="{00000000-0005-0000-0000-000005000000}"/>
    <cellStyle name="Normal 4" xfId="7" xr:uid="{00000000-0005-0000-0000-000006000000}"/>
    <cellStyle name="Normal 4 2" xfId="10" xr:uid="{00000000-0005-0000-0000-000007000000}"/>
    <cellStyle name="Normal 5" xfId="11" xr:uid="{00000000-0005-0000-0000-000008000000}"/>
    <cellStyle name="Normal 6" xfId="12" xr:uid="{00000000-0005-0000-0000-000009000000}"/>
    <cellStyle name="Normal 7" xfId="13" xr:uid="{00000000-0005-0000-0000-00000A000000}"/>
    <cellStyle name="Style 1" xfId="2" xr:uid="{00000000-0005-0000-0000-00000B000000}"/>
    <cellStyle name="Style 1 2" xfId="6" xr:uid="{00000000-0005-0000-0000-00000C000000}"/>
    <cellStyle name="Style 1 2 2" xfId="9" xr:uid="{00000000-0005-0000-0000-00000D000000}"/>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1.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1.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3"/>
  <sheetViews>
    <sheetView topLeftCell="A8" workbookViewId="0">
      <selection activeCell="B19" sqref="B19"/>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4655</v>
      </c>
    </row>
    <row r="5" spans="1:4" x14ac:dyDescent="0.25">
      <c r="A5" t="s">
        <v>2</v>
      </c>
    </row>
    <row r="6" spans="1:4" s="31" customFormat="1" x14ac:dyDescent="0.25">
      <c r="B6" s="1" t="s">
        <v>4691</v>
      </c>
      <c r="C6" s="1" t="s">
        <v>1267</v>
      </c>
      <c r="D6" s="1"/>
    </row>
    <row r="7" spans="1:4" x14ac:dyDescent="0.25">
      <c r="B7" s="1" t="s">
        <v>3</v>
      </c>
    </row>
    <row r="8" spans="1:4" x14ac:dyDescent="0.25">
      <c r="B8" s="1" t="s">
        <v>4</v>
      </c>
    </row>
    <row r="9" spans="1:4" ht="60" x14ac:dyDescent="0.25">
      <c r="B9" s="1" t="s">
        <v>4502</v>
      </c>
      <c r="C9" s="1" t="s">
        <v>4310</v>
      </c>
    </row>
    <row r="10" spans="1:4" x14ac:dyDescent="0.25">
      <c r="B10" s="1" t="s">
        <v>4503</v>
      </c>
    </row>
    <row r="11" spans="1:4" x14ac:dyDescent="0.25">
      <c r="B11" s="1" t="s">
        <v>4505</v>
      </c>
      <c r="C11" s="1" t="s">
        <v>4504</v>
      </c>
    </row>
    <row r="15" spans="1:4" x14ac:dyDescent="0.25">
      <c r="A15" s="31" t="s">
        <v>4690</v>
      </c>
    </row>
    <row r="16" spans="1:4" ht="105" x14ac:dyDescent="0.25">
      <c r="B16" s="1" t="s">
        <v>4686</v>
      </c>
      <c r="C16" s="1" t="s">
        <v>5149</v>
      </c>
    </row>
    <row r="17" spans="2:4" ht="45" x14ac:dyDescent="0.25">
      <c r="C17" s="1" t="s">
        <v>4318</v>
      </c>
      <c r="D17" s="1" t="s">
        <v>4687</v>
      </c>
    </row>
    <row r="18" spans="2:4" ht="30" x14ac:dyDescent="0.25">
      <c r="C18" s="1" t="s">
        <v>4319</v>
      </c>
      <c r="D18" s="1" t="s">
        <v>5059</v>
      </c>
    </row>
    <row r="19" spans="2:4" s="31" customFormat="1" ht="30" x14ac:dyDescent="0.25">
      <c r="B19" s="1"/>
      <c r="C19" s="1" t="s">
        <v>4320</v>
      </c>
      <c r="D19" s="1" t="s">
        <v>4715</v>
      </c>
    </row>
    <row r="20" spans="2:4" x14ac:dyDescent="0.25">
      <c r="C20" s="1" t="s">
        <v>4321</v>
      </c>
      <c r="D20" s="1" t="s">
        <v>4688</v>
      </c>
    </row>
    <row r="21" spans="2:4" x14ac:dyDescent="0.25">
      <c r="C21" s="1" t="s">
        <v>4651</v>
      </c>
    </row>
    <row r="25" spans="2:4" ht="30" x14ac:dyDescent="0.25">
      <c r="B25" s="1" t="s">
        <v>4696</v>
      </c>
      <c r="C25" s="1" t="s">
        <v>4694</v>
      </c>
    </row>
    <row r="26" spans="2:4" ht="30" x14ac:dyDescent="0.25">
      <c r="B26" s="1" t="s">
        <v>4695</v>
      </c>
      <c r="C26" s="1" t="s">
        <v>4728</v>
      </c>
    </row>
    <row r="27" spans="2:4" s="31" customFormat="1" x14ac:dyDescent="0.25">
      <c r="B27" s="1"/>
    </row>
    <row r="28" spans="2:4" s="31" customFormat="1" x14ac:dyDescent="0.25">
      <c r="B28" s="1"/>
      <c r="C28" s="1" t="s">
        <v>4624</v>
      </c>
      <c r="D28" s="1" t="s">
        <v>4726</v>
      </c>
    </row>
    <row r="29" spans="2:4" s="31" customFormat="1" x14ac:dyDescent="0.25">
      <c r="B29" s="1"/>
      <c r="C29" s="1" t="s">
        <v>4648</v>
      </c>
      <c r="D29" s="1" t="s">
        <v>4727</v>
      </c>
    </row>
    <row r="30" spans="2:4" s="31" customFormat="1" ht="30" x14ac:dyDescent="0.25">
      <c r="B30" s="1"/>
      <c r="C30" s="1" t="s">
        <v>5019</v>
      </c>
      <c r="D30" s="1"/>
    </row>
    <row r="31" spans="2:4" s="31" customFormat="1" ht="45" x14ac:dyDescent="0.25">
      <c r="B31" s="1"/>
      <c r="C31" s="1" t="s">
        <v>4628</v>
      </c>
      <c r="D31" s="1" t="s">
        <v>5041</v>
      </c>
    </row>
    <row r="34" spans="2:4" ht="165" x14ac:dyDescent="0.25">
      <c r="B34" s="1" t="s">
        <v>5200</v>
      </c>
      <c r="C34" s="1" t="s">
        <v>5301</v>
      </c>
    </row>
    <row r="36" spans="2:4" x14ac:dyDescent="0.25">
      <c r="C36" s="1" t="s">
        <v>5033</v>
      </c>
      <c r="D36" s="1" t="s">
        <v>4714</v>
      </c>
    </row>
    <row r="37" spans="2:4" ht="60" x14ac:dyDescent="0.25">
      <c r="C37" s="1" t="s">
        <v>5034</v>
      </c>
      <c r="D37" s="1" t="s">
        <v>5302</v>
      </c>
    </row>
    <row r="38" spans="2:4" x14ac:dyDescent="0.25">
      <c r="C38" s="1" t="s">
        <v>5035</v>
      </c>
    </row>
    <row r="39" spans="2:4" x14ac:dyDescent="0.25">
      <c r="C39" s="1" t="s">
        <v>5036</v>
      </c>
    </row>
    <row r="40" spans="2:4" ht="45" x14ac:dyDescent="0.25">
      <c r="C40" s="1" t="s">
        <v>2204</v>
      </c>
      <c r="D40" s="1" t="s">
        <v>5040</v>
      </c>
    </row>
    <row r="43" spans="2:4" ht="60" x14ac:dyDescent="0.25">
      <c r="B43" s="1" t="s">
        <v>4744</v>
      </c>
      <c r="C43" s="1" t="s">
        <v>5141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25"/>
  <sheetViews>
    <sheetView workbookViewId="0">
      <pane xSplit="1" ySplit="1" topLeftCell="B2" activePane="bottomRight" state="frozen"/>
      <selection pane="topRight" activeCell="C1" sqref="C1"/>
      <selection pane="bottomLeft" activeCell="A2" sqref="A2"/>
      <selection pane="bottomRight" activeCell="F2" sqref="F2"/>
    </sheetView>
  </sheetViews>
  <sheetFormatPr defaultColWidth="9.140625" defaultRowHeight="15" x14ac:dyDescent="0.25"/>
  <cols>
    <col min="1" max="1" width="24.140625" style="2" customWidth="1"/>
    <col min="2" max="2" width="37" style="2" bestFit="1" customWidth="1"/>
    <col min="3" max="3" width="5" style="2" customWidth="1"/>
    <col min="4" max="4" width="43" style="2" customWidth="1"/>
    <col min="5" max="5" width="9.7109375" style="2" customWidth="1"/>
    <col min="6" max="6" width="16.5703125" style="3" customWidth="1"/>
    <col min="7" max="7" width="31" style="3" customWidth="1"/>
    <col min="8" max="8" width="12.28515625" style="3" customWidth="1"/>
    <col min="9" max="9" width="13.5703125" style="3" customWidth="1"/>
    <col min="10" max="10" width="19.140625" style="3" customWidth="1"/>
    <col min="11" max="11" width="15" style="22" customWidth="1"/>
    <col min="12" max="12" width="14.28515625" style="22" customWidth="1"/>
    <col min="13" max="13" width="7.42578125" style="22" customWidth="1"/>
    <col min="14" max="14" width="15.28515625" style="22" customWidth="1"/>
    <col min="15" max="15" width="23.7109375" style="2" customWidth="1"/>
  </cols>
  <sheetData>
    <row r="1" spans="1:15" s="17" customFormat="1" x14ac:dyDescent="0.25">
      <c r="A1" s="49" t="s">
        <v>5</v>
      </c>
      <c r="B1" s="49" t="s">
        <v>6</v>
      </c>
      <c r="C1" s="49" t="s">
        <v>7</v>
      </c>
      <c r="D1" s="49" t="s">
        <v>8</v>
      </c>
      <c r="E1" s="49" t="s">
        <v>9</v>
      </c>
      <c r="F1" s="50" t="s">
        <v>4514</v>
      </c>
      <c r="G1" s="50" t="s">
        <v>4735</v>
      </c>
      <c r="H1" s="50" t="s">
        <v>4566</v>
      </c>
      <c r="I1" s="50" t="s">
        <v>4315</v>
      </c>
      <c r="J1" s="50" t="s">
        <v>4316</v>
      </c>
      <c r="K1" s="20" t="s">
        <v>917</v>
      </c>
      <c r="L1" s="20" t="s">
        <v>918</v>
      </c>
      <c r="M1" s="20" t="s">
        <v>919</v>
      </c>
      <c r="N1" s="20" t="s">
        <v>920</v>
      </c>
      <c r="O1" s="49" t="s">
        <v>4519</v>
      </c>
    </row>
    <row r="2" spans="1:15" x14ac:dyDescent="0.25">
      <c r="A2" s="2" t="s">
        <v>29</v>
      </c>
      <c r="B2" s="2" t="s">
        <v>12</v>
      </c>
      <c r="C2" s="2">
        <v>1998</v>
      </c>
      <c r="D2" s="2" t="s">
        <v>30</v>
      </c>
      <c r="E2" s="2" t="s">
        <v>14</v>
      </c>
      <c r="F2" s="3" t="str">
        <f>VLOOKUP(A2,AddInfo!$A:$F,3,FALSE)</f>
        <v>Predictor</v>
      </c>
      <c r="G2" s="3" t="str">
        <f>VLOOKUP(A2,AddInfo!$A:$F,4,FALSE)</f>
        <v>t=2.9 in mv reg</v>
      </c>
      <c r="H2" s="3" t="s">
        <v>4632</v>
      </c>
      <c r="I2" s="3" t="s">
        <v>15</v>
      </c>
      <c r="J2" s="3" t="s">
        <v>34</v>
      </c>
      <c r="K2" s="22">
        <v>1974</v>
      </c>
      <c r="L2" s="22">
        <v>1988</v>
      </c>
      <c r="O2" s="2" t="s">
        <v>2257</v>
      </c>
    </row>
    <row r="3" spans="1:15" x14ac:dyDescent="0.25">
      <c r="A3" s="2" t="s">
        <v>17</v>
      </c>
      <c r="B3" s="2" t="s">
        <v>12</v>
      </c>
      <c r="C3" s="2">
        <v>1998</v>
      </c>
      <c r="D3" s="2" t="s">
        <v>18</v>
      </c>
      <c r="E3" s="2" t="s">
        <v>14</v>
      </c>
      <c r="F3" s="3" t="str">
        <f>VLOOKUP(A3,AddInfo!$A:$F,3,FALSE)</f>
        <v>Placebo</v>
      </c>
      <c r="G3" s="3" t="str">
        <f>VLOOKUP(A3,AddInfo!$A:$F,4,FALSE)</f>
        <v>t=1.5 in mv reg</v>
      </c>
      <c r="H3" s="3" t="s">
        <v>4632</v>
      </c>
      <c r="I3" s="3" t="s">
        <v>15</v>
      </c>
      <c r="J3" s="3" t="s">
        <v>20</v>
      </c>
      <c r="K3" s="22">
        <v>1974</v>
      </c>
      <c r="L3" s="22">
        <v>1988</v>
      </c>
      <c r="O3" s="2" t="s">
        <v>4520</v>
      </c>
    </row>
    <row r="4" spans="1:15" x14ac:dyDescent="0.25">
      <c r="A4" s="2" t="s">
        <v>36</v>
      </c>
      <c r="B4" s="2" t="s">
        <v>12</v>
      </c>
      <c r="C4" s="2">
        <v>1998</v>
      </c>
      <c r="D4" s="2" t="s">
        <v>5441</v>
      </c>
      <c r="E4" s="2" t="s">
        <v>14</v>
      </c>
      <c r="F4" s="3" t="str">
        <f>VLOOKUP(A4,AddInfo!$A:$F,3,FALSE)</f>
        <v>Placebo</v>
      </c>
      <c r="G4" s="3" t="str">
        <f>VLOOKUP(A4,AddInfo!$A:$F,4,FALSE)</f>
        <v>t=1.9 in mv reg</v>
      </c>
      <c r="H4" s="3" t="s">
        <v>4632</v>
      </c>
      <c r="I4" s="3" t="s">
        <v>15</v>
      </c>
      <c r="J4" s="3" t="s">
        <v>39</v>
      </c>
      <c r="K4" s="22">
        <v>1974</v>
      </c>
      <c r="L4" s="22">
        <v>1988</v>
      </c>
      <c r="O4" s="2" t="s">
        <v>2198</v>
      </c>
    </row>
    <row r="5" spans="1:15" s="7" customFormat="1" x14ac:dyDescent="0.25">
      <c r="A5" s="2" t="s">
        <v>41</v>
      </c>
      <c r="B5" s="2" t="s">
        <v>12</v>
      </c>
      <c r="C5" s="2">
        <v>1998</v>
      </c>
      <c r="D5" s="2" t="s">
        <v>42</v>
      </c>
      <c r="E5" s="2" t="s">
        <v>14</v>
      </c>
      <c r="F5" s="3" t="str">
        <f>VLOOKUP(A5,AddInfo!$A:$F,3,FALSE)</f>
        <v>Predictor</v>
      </c>
      <c r="G5" s="3" t="str">
        <f>VLOOKUP(A5,AddInfo!$A:$F,4,FALSE)</f>
        <v>t=2.4 in mv reg</v>
      </c>
      <c r="H5" s="3" t="s">
        <v>4632</v>
      </c>
      <c r="I5" s="3" t="s">
        <v>15</v>
      </c>
      <c r="J5" s="3" t="s">
        <v>46</v>
      </c>
      <c r="K5" s="22">
        <v>1974</v>
      </c>
      <c r="L5" s="22">
        <v>1988</v>
      </c>
      <c r="M5" s="22"/>
      <c r="N5" s="22"/>
      <c r="O5" s="2" t="s">
        <v>2281</v>
      </c>
    </row>
    <row r="6" spans="1:15" s="16" customFormat="1" x14ac:dyDescent="0.25">
      <c r="A6" s="2" t="s">
        <v>48</v>
      </c>
      <c r="B6" s="2" t="s">
        <v>12</v>
      </c>
      <c r="C6" s="2">
        <v>1998</v>
      </c>
      <c r="D6" s="2" t="s">
        <v>49</v>
      </c>
      <c r="E6" s="2" t="s">
        <v>14</v>
      </c>
      <c r="F6" s="3" t="str">
        <f>VLOOKUP(A6,AddInfo!$A:$F,3,FALSE)</f>
        <v>Predictor</v>
      </c>
      <c r="G6" s="3" t="str">
        <f>VLOOKUP(A6,AddInfo!$A:$F,4,FALSE)</f>
        <v>t=2.1 in mv reg</v>
      </c>
      <c r="H6" s="3" t="s">
        <v>4632</v>
      </c>
      <c r="I6" s="3" t="s">
        <v>15</v>
      </c>
      <c r="J6" s="3" t="s">
        <v>46</v>
      </c>
      <c r="K6" s="22">
        <v>1974</v>
      </c>
      <c r="L6" s="22">
        <v>1988</v>
      </c>
      <c r="M6" s="22"/>
      <c r="N6" s="22"/>
      <c r="O6" s="2" t="s">
        <v>2282</v>
      </c>
    </row>
    <row r="7" spans="1:15" x14ac:dyDescent="0.25">
      <c r="A7" s="2" t="s">
        <v>21</v>
      </c>
      <c r="B7" s="2" t="s">
        <v>12</v>
      </c>
      <c r="C7" s="2">
        <v>1998</v>
      </c>
      <c r="D7" s="2" t="s">
        <v>5440</v>
      </c>
      <c r="E7" s="2" t="s">
        <v>14</v>
      </c>
      <c r="F7" s="3" t="str">
        <f>VLOOKUP(A7,AddInfo!$A:$F,3,FALSE)</f>
        <v>Placebo</v>
      </c>
      <c r="G7" s="3" t="str">
        <f>VLOOKUP(A7,AddInfo!$A:$F,4,FALSE)</f>
        <v>t=1.6 in mv reg</v>
      </c>
      <c r="H7" s="3" t="s">
        <v>4632</v>
      </c>
      <c r="I7" s="3" t="s">
        <v>15</v>
      </c>
      <c r="J7" s="3" t="s">
        <v>16</v>
      </c>
      <c r="K7" s="22">
        <v>1974</v>
      </c>
      <c r="L7" s="22">
        <v>1988</v>
      </c>
      <c r="O7" s="2" t="s">
        <v>4521</v>
      </c>
    </row>
    <row r="8" spans="1:15" x14ac:dyDescent="0.25">
      <c r="A8" s="2" t="s">
        <v>26</v>
      </c>
      <c r="B8" s="2" t="s">
        <v>12</v>
      </c>
      <c r="C8" s="2">
        <v>1998</v>
      </c>
      <c r="D8" s="2" t="s">
        <v>27</v>
      </c>
      <c r="E8" s="2" t="s">
        <v>14</v>
      </c>
      <c r="F8" s="3" t="str">
        <f>VLOOKUP(A8,AddInfo!$A:$F,3,FALSE)</f>
        <v>Placebo</v>
      </c>
      <c r="G8" s="3" t="str">
        <f>VLOOKUP(A8,AddInfo!$A:$F,4,FALSE)</f>
        <v>t=0.6 in mv reg</v>
      </c>
      <c r="H8" s="3" t="s">
        <v>4632</v>
      </c>
      <c r="I8" s="3" t="s">
        <v>15</v>
      </c>
      <c r="J8" s="3" t="s">
        <v>16</v>
      </c>
      <c r="K8" s="22">
        <v>1974</v>
      </c>
      <c r="L8" s="22">
        <v>1988</v>
      </c>
      <c r="O8" s="2" t="s">
        <v>4522</v>
      </c>
    </row>
    <row r="9" spans="1:15" x14ac:dyDescent="0.25">
      <c r="A9" s="2" t="s">
        <v>11</v>
      </c>
      <c r="B9" s="2" t="s">
        <v>12</v>
      </c>
      <c r="C9" s="2">
        <v>1998</v>
      </c>
      <c r="D9" s="2" t="s">
        <v>13</v>
      </c>
      <c r="E9" s="2" t="s">
        <v>14</v>
      </c>
      <c r="F9" s="3" t="str">
        <f>VLOOKUP(A9,AddInfo!$A:$F,3,FALSE)</f>
        <v>Placebo</v>
      </c>
      <c r="G9" s="3" t="str">
        <f>VLOOKUP(A9,AddInfo!$A:$F,4,FALSE)</f>
        <v>GHZ variant of GrGMToGrSale</v>
      </c>
      <c r="H9" s="3" t="s">
        <v>4632</v>
      </c>
      <c r="I9" s="3" t="s">
        <v>15</v>
      </c>
      <c r="J9" s="3" t="s">
        <v>16</v>
      </c>
      <c r="K9" s="22">
        <v>1974</v>
      </c>
      <c r="L9" s="22">
        <v>1988</v>
      </c>
      <c r="O9" s="2" t="s">
        <v>831</v>
      </c>
    </row>
    <row r="10" spans="1:15" x14ac:dyDescent="0.25">
      <c r="A10" s="2" t="s">
        <v>54</v>
      </c>
      <c r="B10" s="2" t="s">
        <v>55</v>
      </c>
      <c r="C10" s="2">
        <v>2005</v>
      </c>
      <c r="D10" s="2" t="s">
        <v>56</v>
      </c>
      <c r="E10" s="2" t="s">
        <v>57</v>
      </c>
      <c r="F10" s="3" t="str">
        <f>VLOOKUP(A10,AddInfo!$A:$F,3,FALSE)</f>
        <v>Placebo</v>
      </c>
      <c r="G10" s="3" t="str">
        <f>VLOOKUP(A10,AddInfo!$A:$F,4,FALSE)</f>
        <v>in-sample only</v>
      </c>
      <c r="H10" s="3" t="s">
        <v>4632</v>
      </c>
      <c r="I10" s="3" t="s">
        <v>58</v>
      </c>
      <c r="J10" s="3" t="s">
        <v>59</v>
      </c>
      <c r="K10" s="22">
        <v>1964</v>
      </c>
      <c r="L10" s="22">
        <v>1999</v>
      </c>
      <c r="O10" s="2" t="str">
        <f t="shared" ref="O10:O16" si="0">A10</f>
        <v>betaCC</v>
      </c>
    </row>
    <row r="11" spans="1:15" x14ac:dyDescent="0.25">
      <c r="A11" s="2" t="s">
        <v>60</v>
      </c>
      <c r="B11" s="2" t="s">
        <v>55</v>
      </c>
      <c r="C11" s="2">
        <v>2005</v>
      </c>
      <c r="D11" s="2" t="s">
        <v>61</v>
      </c>
      <c r="E11" s="2" t="s">
        <v>57</v>
      </c>
      <c r="F11" s="3" t="str">
        <f>VLOOKUP(A11,AddInfo!$A:$F,3,FALSE)</f>
        <v>Placebo</v>
      </c>
      <c r="G11" s="3" t="str">
        <f>VLOOKUP(A11,AddInfo!$A:$F,4,FALSE)</f>
        <v>in-sample only</v>
      </c>
      <c r="H11" s="3" t="s">
        <v>4632</v>
      </c>
      <c r="I11" s="3" t="s">
        <v>58</v>
      </c>
      <c r="J11" s="3" t="s">
        <v>59</v>
      </c>
      <c r="K11" s="22">
        <v>1964</v>
      </c>
      <c r="L11" s="22">
        <v>1999</v>
      </c>
      <c r="O11" s="2" t="str">
        <f t="shared" si="0"/>
        <v>betaCR</v>
      </c>
    </row>
    <row r="12" spans="1:15" x14ac:dyDescent="0.25">
      <c r="A12" s="2" t="s">
        <v>62</v>
      </c>
      <c r="B12" s="2" t="s">
        <v>55</v>
      </c>
      <c r="C12" s="2">
        <v>2005</v>
      </c>
      <c r="D12" s="2" t="s">
        <v>63</v>
      </c>
      <c r="E12" s="2" t="s">
        <v>57</v>
      </c>
      <c r="F12" s="3" t="str">
        <f>VLOOKUP(A12,AddInfo!$A:$F,3,FALSE)</f>
        <v>Placebo</v>
      </c>
      <c r="G12" s="3" t="str">
        <f>VLOOKUP(A12,AddInfo!$A:$F,4,FALSE)</f>
        <v>in-sample only</v>
      </c>
      <c r="H12" s="3" t="s">
        <v>4632</v>
      </c>
      <c r="I12" s="3" t="s">
        <v>58</v>
      </c>
      <c r="J12" s="3" t="s">
        <v>59</v>
      </c>
      <c r="K12" s="22">
        <v>1964</v>
      </c>
      <c r="L12" s="22">
        <v>1999</v>
      </c>
      <c r="O12" s="2" t="str">
        <f t="shared" si="0"/>
        <v>betaNet</v>
      </c>
    </row>
    <row r="13" spans="1:15" x14ac:dyDescent="0.25">
      <c r="A13" s="2" t="s">
        <v>64</v>
      </c>
      <c r="B13" s="2" t="s">
        <v>55</v>
      </c>
      <c r="C13" s="2">
        <v>2005</v>
      </c>
      <c r="D13" s="2" t="s">
        <v>5433</v>
      </c>
      <c r="E13" s="2" t="s">
        <v>57</v>
      </c>
      <c r="F13" s="3" t="str">
        <f>VLOOKUP(A13,AddInfo!$A:$F,3,FALSE)</f>
        <v>Placebo</v>
      </c>
      <c r="G13" s="3" t="str">
        <f>VLOOKUP(A13,AddInfo!$A:$F,4,FALSE)</f>
        <v>in-sample only</v>
      </c>
      <c r="H13" s="3" t="s">
        <v>4632</v>
      </c>
      <c r="I13" s="3" t="s">
        <v>58</v>
      </c>
      <c r="J13" s="3" t="s">
        <v>59</v>
      </c>
      <c r="K13" s="22">
        <v>1964</v>
      </c>
      <c r="L13" s="22">
        <v>1999</v>
      </c>
      <c r="O13" s="2" t="str">
        <f t="shared" si="0"/>
        <v>betaRC</v>
      </c>
    </row>
    <row r="14" spans="1:15" x14ac:dyDescent="0.25">
      <c r="A14" s="2" t="s">
        <v>65</v>
      </c>
      <c r="B14" s="2" t="s">
        <v>55</v>
      </c>
      <c r="C14" s="2">
        <v>2005</v>
      </c>
      <c r="D14" s="2" t="s">
        <v>5434</v>
      </c>
      <c r="E14" s="2" t="s">
        <v>57</v>
      </c>
      <c r="F14" s="3" t="str">
        <f>VLOOKUP(A14,AddInfo!$A:$F,3,FALSE)</f>
        <v>Placebo</v>
      </c>
      <c r="G14" s="3" t="str">
        <f>VLOOKUP(A14,AddInfo!$A:$F,4,FALSE)</f>
        <v>in-sample only</v>
      </c>
      <c r="H14" s="3" t="s">
        <v>4632</v>
      </c>
      <c r="I14" s="3" t="s">
        <v>58</v>
      </c>
      <c r="J14" s="3" t="s">
        <v>59</v>
      </c>
      <c r="K14" s="22">
        <v>1964</v>
      </c>
      <c r="L14" s="22">
        <v>1999</v>
      </c>
      <c r="O14" s="2" t="str">
        <f t="shared" si="0"/>
        <v>betaRR</v>
      </c>
    </row>
    <row r="15" spans="1:15" x14ac:dyDescent="0.25">
      <c r="A15" s="2" t="s">
        <v>66</v>
      </c>
      <c r="B15" s="2" t="s">
        <v>67</v>
      </c>
      <c r="C15" s="2">
        <v>2014</v>
      </c>
      <c r="D15" s="2" t="s">
        <v>68</v>
      </c>
      <c r="E15" s="2" t="s">
        <v>89</v>
      </c>
      <c r="F15" s="3" t="str">
        <f>VLOOKUP(A15,AddInfo!$A:$F,3,FALSE)</f>
        <v>Placebo</v>
      </c>
      <c r="G15" s="3" t="str">
        <f>VLOOKUP(A15,AddInfo!$A:$F,4,FALSE)</f>
        <v>t=1 in conservative port sort</v>
      </c>
      <c r="H15" s="3" t="s">
        <v>4632</v>
      </c>
      <c r="I15" s="3" t="s">
        <v>58</v>
      </c>
      <c r="J15" s="3" t="s">
        <v>59</v>
      </c>
      <c r="K15" s="22">
        <v>1973</v>
      </c>
      <c r="L15" s="22">
        <v>2009</v>
      </c>
      <c r="M15" s="22">
        <v>4</v>
      </c>
      <c r="O15" s="2" t="str">
        <f t="shared" si="0"/>
        <v>BetaBDLeverage</v>
      </c>
    </row>
    <row r="16" spans="1:15" x14ac:dyDescent="0.25">
      <c r="A16" s="2" t="s">
        <v>3120</v>
      </c>
      <c r="B16" s="2" t="s">
        <v>1398</v>
      </c>
      <c r="C16" s="2">
        <v>2003</v>
      </c>
      <c r="D16" s="2" t="s">
        <v>3124</v>
      </c>
      <c r="E16" s="2" t="s">
        <v>57</v>
      </c>
      <c r="F16" s="3" t="str">
        <f>VLOOKUP(A16,AddInfo!$A:$F,3,FALSE)</f>
        <v>Predictor</v>
      </c>
      <c r="G16" s="3" t="str">
        <f>VLOOKUP(A16,AddInfo!$A:$F,4,FALSE)</f>
        <v>t = 2.7 in mv reg</v>
      </c>
      <c r="H16" s="3" t="s">
        <v>4632</v>
      </c>
      <c r="I16" s="3" t="s">
        <v>95</v>
      </c>
      <c r="J16" s="3" t="s">
        <v>96</v>
      </c>
      <c r="K16" s="22">
        <v>1976</v>
      </c>
      <c r="L16" s="22">
        <v>1997</v>
      </c>
      <c r="O16" s="2" t="str">
        <f t="shared" si="0"/>
        <v>IdioVolAHT</v>
      </c>
    </row>
    <row r="17" spans="1:15" x14ac:dyDescent="0.25">
      <c r="A17" s="2" t="s">
        <v>69</v>
      </c>
      <c r="B17" s="2" t="s">
        <v>70</v>
      </c>
      <c r="C17" s="2">
        <v>2009</v>
      </c>
      <c r="D17" s="2" t="s">
        <v>5423</v>
      </c>
      <c r="E17" s="2" t="s">
        <v>72</v>
      </c>
      <c r="F17" s="3" t="str">
        <f>VLOOKUP(A17,AddInfo!$A:$F,3,FALSE)</f>
        <v>Predictor</v>
      </c>
      <c r="G17" s="3" t="str">
        <f>VLOOKUP(A17,AddInfo!$A:$F,4,FALSE)</f>
        <v>t=2.7 in complicated LS port</v>
      </c>
      <c r="H17" s="3" t="s">
        <v>4632</v>
      </c>
      <c r="I17" s="3" t="s">
        <v>15</v>
      </c>
      <c r="J17" s="3" t="s">
        <v>39</v>
      </c>
      <c r="K17" s="22">
        <v>1971</v>
      </c>
      <c r="L17" s="22">
        <v>2002</v>
      </c>
      <c r="O17" s="2" t="s">
        <v>2199</v>
      </c>
    </row>
    <row r="18" spans="1:15" x14ac:dyDescent="0.25">
      <c r="A18" s="2" t="s">
        <v>75</v>
      </c>
      <c r="B18" s="2" t="s">
        <v>76</v>
      </c>
      <c r="C18" s="2">
        <v>2002</v>
      </c>
      <c r="D18" s="2" t="s">
        <v>77</v>
      </c>
      <c r="E18" s="2" t="s">
        <v>78</v>
      </c>
      <c r="F18" s="3" t="str">
        <f>VLOOKUP(A18,AddInfo!$A:$F,3,FALSE)</f>
        <v>Predictor</v>
      </c>
      <c r="G18" s="3" t="str">
        <f>VLOOKUP(A18,AddInfo!$A:$F,4,FALSE)</f>
        <v>t=6.6 in univariate reg</v>
      </c>
      <c r="H18" s="3" t="s">
        <v>4632</v>
      </c>
      <c r="I18" s="3" t="s">
        <v>58</v>
      </c>
      <c r="J18" s="3" t="s">
        <v>59</v>
      </c>
      <c r="K18" s="22">
        <v>1964</v>
      </c>
      <c r="L18" s="22">
        <v>1997</v>
      </c>
      <c r="O18" s="2" t="s">
        <v>2435</v>
      </c>
    </row>
    <row r="19" spans="1:15" x14ac:dyDescent="0.25">
      <c r="A19" s="2" t="s">
        <v>81</v>
      </c>
      <c r="B19" s="2" t="s">
        <v>82</v>
      </c>
      <c r="C19" s="2">
        <v>1986</v>
      </c>
      <c r="D19" s="2" t="s">
        <v>83</v>
      </c>
      <c r="E19" s="2" t="s">
        <v>57</v>
      </c>
      <c r="F19" s="3" t="str">
        <f>VLOOKUP(A19,AddInfo!$A:$F,3,FALSE)</f>
        <v>Predictor</v>
      </c>
      <c r="G19" s="3" t="str">
        <f>VLOOKUP(A19,AddInfo!$A:$F,4,FALSE)</f>
        <v>strong port sorts but no LS special data</v>
      </c>
      <c r="H19" s="3" t="s">
        <v>4632</v>
      </c>
      <c r="I19" s="3" t="s">
        <v>58</v>
      </c>
      <c r="J19" s="3" t="s">
        <v>59</v>
      </c>
      <c r="K19" s="22">
        <v>1961</v>
      </c>
      <c r="L19" s="22">
        <v>1980</v>
      </c>
      <c r="O19" s="2" t="s">
        <v>81</v>
      </c>
    </row>
    <row r="20" spans="1:15" x14ac:dyDescent="0.25">
      <c r="A20" s="2" t="s">
        <v>86</v>
      </c>
      <c r="B20" s="2" t="s">
        <v>87</v>
      </c>
      <c r="C20" s="2">
        <v>2006</v>
      </c>
      <c r="D20" s="2" t="s">
        <v>88</v>
      </c>
      <c r="E20" s="2" t="s">
        <v>89</v>
      </c>
      <c r="F20" s="3" t="str">
        <f>VLOOKUP(A20,AddInfo!$A:$F,3,FALSE)</f>
        <v>Predictor</v>
      </c>
      <c r="G20" s="3" t="str">
        <f>VLOOKUP(A20,AddInfo!$A:$F,4,FALSE)</f>
        <v>t=5 in port sort</v>
      </c>
      <c r="H20" s="3" t="s">
        <v>4632</v>
      </c>
      <c r="I20" s="3" t="s">
        <v>15</v>
      </c>
      <c r="J20" s="3" t="s">
        <v>34</v>
      </c>
      <c r="K20" s="22">
        <v>1976</v>
      </c>
      <c r="L20" s="22">
        <v>1999</v>
      </c>
      <c r="O20" s="2" t="s">
        <v>2259</v>
      </c>
    </row>
    <row r="21" spans="1:15" x14ac:dyDescent="0.25">
      <c r="A21" s="2" t="s">
        <v>897</v>
      </c>
      <c r="B21" s="2" t="s">
        <v>87</v>
      </c>
      <c r="C21" s="2">
        <v>2006</v>
      </c>
      <c r="D21" s="2" t="s">
        <v>899</v>
      </c>
      <c r="E21" s="2" t="s">
        <v>14</v>
      </c>
      <c r="F21" s="3" t="str">
        <f>VLOOKUP(A21,AddInfo!$A:$F,3,FALSE)</f>
        <v>Placebo</v>
      </c>
      <c r="G21" s="3" t="str">
        <f>VLOOKUP(A21,AddInfo!$A:$F,4,FALSE)</f>
        <v>HXZ variant</v>
      </c>
      <c r="H21" s="3" t="s">
        <v>4632</v>
      </c>
      <c r="I21" s="3" t="s">
        <v>15</v>
      </c>
      <c r="J21" s="3" t="s">
        <v>302</v>
      </c>
      <c r="K21" s="22">
        <v>1964</v>
      </c>
      <c r="L21" s="22">
        <v>2003</v>
      </c>
      <c r="O21" s="2" t="s">
        <v>4523</v>
      </c>
    </row>
    <row r="22" spans="1:15" x14ac:dyDescent="0.25">
      <c r="A22" s="2" t="s">
        <v>3175</v>
      </c>
      <c r="B22" s="2" t="s">
        <v>87</v>
      </c>
      <c r="C22" s="2">
        <v>2006</v>
      </c>
      <c r="D22" s="2" t="s">
        <v>3205</v>
      </c>
      <c r="E22" s="2" t="s">
        <v>89</v>
      </c>
      <c r="F22" s="3" t="str">
        <f>VLOOKUP(A22,AddInfo!$A:$F,3,FALSE)</f>
        <v>Predictor</v>
      </c>
      <c r="G22" s="3" t="str">
        <f>VLOOKUP(A22,AddInfo!$A:$F,4,FALSE)</f>
        <v>t=4.7 in port sort</v>
      </c>
      <c r="H22" s="3" t="s">
        <v>4632</v>
      </c>
      <c r="I22" s="3" t="s">
        <v>15</v>
      </c>
      <c r="J22" s="3" t="s">
        <v>34</v>
      </c>
      <c r="K22" s="22">
        <v>1976</v>
      </c>
      <c r="L22" s="22">
        <v>1999</v>
      </c>
      <c r="O22" s="2" t="s">
        <v>4524</v>
      </c>
    </row>
    <row r="23" spans="1:15" x14ac:dyDescent="0.25">
      <c r="A23" s="2" t="s">
        <v>3172</v>
      </c>
      <c r="B23" s="2" t="s">
        <v>1408</v>
      </c>
      <c r="C23" s="2">
        <v>2005</v>
      </c>
      <c r="D23" s="2" t="s">
        <v>5438</v>
      </c>
      <c r="E23" s="2" t="s">
        <v>100</v>
      </c>
      <c r="F23" s="3" t="str">
        <f>VLOOKUP(A23,AddInfo!$A:$F,3,FALSE)</f>
        <v>Placebo</v>
      </c>
      <c r="G23" s="3" t="str">
        <f>VLOOKUP(A23,AddInfo!$A:$F,4,FALSE)</f>
        <v>t=1.0 in conservative long-short</v>
      </c>
      <c r="H23" s="3" t="s">
        <v>4632</v>
      </c>
      <c r="I23" s="3" t="s">
        <v>152</v>
      </c>
      <c r="J23" s="3" t="s">
        <v>96</v>
      </c>
      <c r="K23" s="22">
        <v>1991</v>
      </c>
      <c r="L23" s="22">
        <v>1997</v>
      </c>
      <c r="O23" s="2" t="s">
        <v>4525</v>
      </c>
    </row>
    <row r="24" spans="1:15" x14ac:dyDescent="0.25">
      <c r="A24" s="2" t="s">
        <v>3125</v>
      </c>
      <c r="B24" s="2" t="s">
        <v>91</v>
      </c>
      <c r="C24" s="2">
        <v>2006</v>
      </c>
      <c r="D24" s="2" t="s">
        <v>2583</v>
      </c>
      <c r="E24" s="2" t="s">
        <v>89</v>
      </c>
      <c r="F24" s="3" t="str">
        <f>VLOOKUP(A24,AddInfo!$A:$F,3,FALSE)</f>
        <v>Predictor</v>
      </c>
      <c r="G24" s="3" t="str">
        <f>VLOOKUP(A24,AddInfo!$A:$F,4,FALSE)</f>
        <v>t=3.9 in port sort</v>
      </c>
      <c r="H24" s="3" t="s">
        <v>4632</v>
      </c>
      <c r="I24" s="3" t="s">
        <v>95</v>
      </c>
      <c r="J24" s="3" t="s">
        <v>96</v>
      </c>
      <c r="K24" s="22">
        <v>1986</v>
      </c>
      <c r="L24" s="22">
        <v>2000</v>
      </c>
      <c r="O24" s="2" t="str">
        <f>A24</f>
        <v>betaVIX</v>
      </c>
    </row>
    <row r="25" spans="1:15" x14ac:dyDescent="0.25">
      <c r="A25" s="2" t="s">
        <v>90</v>
      </c>
      <c r="B25" s="2" t="s">
        <v>91</v>
      </c>
      <c r="C25" s="2">
        <v>2006</v>
      </c>
      <c r="D25" s="2" t="s">
        <v>92</v>
      </c>
      <c r="E25" s="2" t="s">
        <v>89</v>
      </c>
      <c r="F25" s="3" t="str">
        <f>VLOOKUP(A25,AddInfo!$A:$F,3,FALSE)</f>
        <v>Predictor</v>
      </c>
      <c r="G25" s="3" t="str">
        <f>VLOOKUP(A25,AddInfo!$A:$F,4,FALSE)</f>
        <v>t=2.9 in port sort</v>
      </c>
      <c r="H25" s="3" t="s">
        <v>4632</v>
      </c>
      <c r="I25" s="3" t="s">
        <v>95</v>
      </c>
      <c r="J25" s="3" t="s">
        <v>96</v>
      </c>
      <c r="K25" s="22">
        <v>1963</v>
      </c>
      <c r="L25" s="22">
        <v>2000</v>
      </c>
      <c r="O25" s="2" t="s">
        <v>2429</v>
      </c>
    </row>
    <row r="26" spans="1:15" x14ac:dyDescent="0.25">
      <c r="A26" s="2" t="s">
        <v>3118</v>
      </c>
      <c r="B26" s="2" t="s">
        <v>91</v>
      </c>
      <c r="C26" s="2">
        <v>2006</v>
      </c>
      <c r="D26" s="2" t="s">
        <v>3122</v>
      </c>
      <c r="E26" s="2" t="s">
        <v>89</v>
      </c>
      <c r="F26" s="3" t="str">
        <f>VLOOKUP(A26,AddInfo!$A:$F,3,FALSE)</f>
        <v>Predictor</v>
      </c>
      <c r="G26" s="3" t="str">
        <f>VLOOKUP(A26,AddInfo!$A:$F,4,FALSE)</f>
        <v>t=3.1 in port sort</v>
      </c>
      <c r="H26" s="3" t="s">
        <v>4632</v>
      </c>
      <c r="I26" s="3" t="s">
        <v>95</v>
      </c>
      <c r="J26" s="3" t="s">
        <v>96</v>
      </c>
      <c r="K26" s="22">
        <v>1963</v>
      </c>
      <c r="L26" s="22">
        <v>2000</v>
      </c>
      <c r="O26" s="2" t="str">
        <f>A26</f>
        <v>IdioVol3F</v>
      </c>
    </row>
    <row r="27" spans="1:15" x14ac:dyDescent="0.25">
      <c r="A27" s="2" t="s">
        <v>3117</v>
      </c>
      <c r="B27" s="2" t="s">
        <v>91</v>
      </c>
      <c r="C27" s="2">
        <v>2006</v>
      </c>
      <c r="D27" s="2" t="s">
        <v>3121</v>
      </c>
      <c r="E27" s="2" t="s">
        <v>89</v>
      </c>
      <c r="F27" s="3" t="str">
        <f>VLOOKUP(A27,AddInfo!$A:$F,3,FALSE)</f>
        <v>Placebo</v>
      </c>
      <c r="G27" s="3" t="str">
        <f>VLOOKUP(A27,AddInfo!$A:$F,4,FALSE)</f>
        <v>HXZ variant</v>
      </c>
      <c r="H27" s="3" t="s">
        <v>4632</v>
      </c>
      <c r="I27" s="3" t="s">
        <v>95</v>
      </c>
      <c r="J27" s="3" t="s">
        <v>96</v>
      </c>
      <c r="K27" s="22">
        <v>1963</v>
      </c>
      <c r="L27" s="22">
        <v>2000</v>
      </c>
      <c r="O27" s="2" t="str">
        <f>A27</f>
        <v>IdioVolCAPM</v>
      </c>
    </row>
    <row r="28" spans="1:15" x14ac:dyDescent="0.25">
      <c r="A28" s="2" t="s">
        <v>3119</v>
      </c>
      <c r="B28" s="2" t="s">
        <v>91</v>
      </c>
      <c r="C28" s="2">
        <v>2006</v>
      </c>
      <c r="D28" s="2" t="s">
        <v>3123</v>
      </c>
      <c r="E28" s="2" t="s">
        <v>89</v>
      </c>
      <c r="F28" s="3" t="str">
        <f>VLOOKUP(A28,AddInfo!$A:$F,3,FALSE)</f>
        <v>Placebo</v>
      </c>
      <c r="G28" s="3" t="str">
        <f>VLOOKUP(A28,AddInfo!$A:$F,4,FALSE)</f>
        <v>HXZ variant</v>
      </c>
      <c r="H28" s="3" t="s">
        <v>4632</v>
      </c>
      <c r="I28" s="3" t="s">
        <v>95</v>
      </c>
      <c r="J28" s="3" t="s">
        <v>96</v>
      </c>
      <c r="K28" s="22">
        <v>1967</v>
      </c>
      <c r="L28" s="22">
        <v>2000</v>
      </c>
      <c r="O28" s="2" t="str">
        <f>A28</f>
        <v>IdioVolQF</v>
      </c>
    </row>
    <row r="29" spans="1:15" x14ac:dyDescent="0.25">
      <c r="A29" s="2" t="s">
        <v>5357</v>
      </c>
      <c r="B29" s="2" t="s">
        <v>98</v>
      </c>
      <c r="C29" s="2">
        <v>2006</v>
      </c>
      <c r="D29" s="2" t="s">
        <v>5358</v>
      </c>
      <c r="E29" s="2" t="s">
        <v>100</v>
      </c>
      <c r="F29" s="3" t="str">
        <f>VLOOKUP(A29,AddInfo!$A:$F,3,FALSE)</f>
        <v>Predictor</v>
      </c>
      <c r="G29" s="3" t="str">
        <f>VLOOKUP(A29,AddInfo!$A:$F,4,FALSE)</f>
        <v xml:space="preserve">t=2.8 in port sort </v>
      </c>
      <c r="H29" s="3" t="s">
        <v>4632</v>
      </c>
      <c r="I29" s="3" t="s">
        <v>95</v>
      </c>
      <c r="J29" s="3" t="s">
        <v>101</v>
      </c>
      <c r="K29" s="22">
        <v>1963</v>
      </c>
      <c r="L29" s="22">
        <v>2001</v>
      </c>
      <c r="O29" s="2" t="s">
        <v>5357</v>
      </c>
    </row>
    <row r="30" spans="1:15" ht="13.9" customHeight="1" x14ac:dyDescent="0.25">
      <c r="A30" s="2" t="s">
        <v>97</v>
      </c>
      <c r="B30" s="2" t="s">
        <v>98</v>
      </c>
      <c r="C30" s="2">
        <v>2006</v>
      </c>
      <c r="D30" s="2" t="s">
        <v>99</v>
      </c>
      <c r="E30" s="2" t="s">
        <v>100</v>
      </c>
      <c r="F30" s="3" t="str">
        <f>VLOOKUP(A30,AddInfo!$A:$F,3,FALSE)</f>
        <v>Placebo</v>
      </c>
      <c r="G30" s="3" t="str">
        <f>VLOOKUP(A30,AddInfo!$A:$F,4,FALSE)</f>
        <v>t=0.6 in port sort</v>
      </c>
      <c r="H30" s="3" t="s">
        <v>4632</v>
      </c>
      <c r="I30" s="3" t="s">
        <v>95</v>
      </c>
      <c r="J30" s="3" t="s">
        <v>101</v>
      </c>
      <c r="K30" s="22">
        <v>1963</v>
      </c>
      <c r="L30" s="22">
        <v>2001</v>
      </c>
      <c r="O30" s="2" t="s">
        <v>4526</v>
      </c>
    </row>
    <row r="31" spans="1:15" x14ac:dyDescent="0.25">
      <c r="A31" s="21" t="s">
        <v>102</v>
      </c>
      <c r="B31" s="21" t="s">
        <v>103</v>
      </c>
      <c r="C31" s="21">
        <v>2005</v>
      </c>
      <c r="D31" s="21" t="s">
        <v>104</v>
      </c>
      <c r="E31" s="21" t="s">
        <v>57</v>
      </c>
      <c r="F31" s="3" t="str">
        <f>VLOOKUP(A31,AddInfo!$A:$F,3,FALSE)</f>
        <v>Predictor</v>
      </c>
      <c r="G31" s="3" t="str">
        <f>VLOOKUP(A31,AddInfo!$A:$F,4,FALSE)</f>
        <v>strong port sort but no long-short</v>
      </c>
      <c r="H31" s="3" t="s">
        <v>4632</v>
      </c>
      <c r="I31" s="25" t="s">
        <v>105</v>
      </c>
      <c r="J31" s="25" t="s">
        <v>106</v>
      </c>
      <c r="K31" s="22">
        <v>1980</v>
      </c>
      <c r="L31" s="22">
        <v>2002</v>
      </c>
      <c r="O31" s="2" t="s">
        <v>2156</v>
      </c>
    </row>
    <row r="32" spans="1:15" x14ac:dyDescent="0.25">
      <c r="A32" s="21" t="s">
        <v>107</v>
      </c>
      <c r="B32" s="21" t="s">
        <v>108</v>
      </c>
      <c r="C32" s="21">
        <v>2007</v>
      </c>
      <c r="D32" s="21" t="s">
        <v>109</v>
      </c>
      <c r="E32" s="21" t="s">
        <v>89</v>
      </c>
      <c r="F32" s="3" t="str">
        <f>VLOOKUP(A32,AddInfo!$A:$F,3,FALSE)</f>
        <v>Predictor</v>
      </c>
      <c r="G32" s="3" t="str">
        <f>VLOOKUP(A32,AddInfo!$A:$F,4,FALSE)</f>
        <v>t=4.3 in port sort</v>
      </c>
      <c r="H32" s="25" t="s">
        <v>4632</v>
      </c>
      <c r="I32" s="25" t="s">
        <v>95</v>
      </c>
      <c r="J32" s="25" t="s">
        <v>111</v>
      </c>
      <c r="K32" s="22">
        <v>1985</v>
      </c>
      <c r="L32" s="22">
        <v>2003</v>
      </c>
      <c r="O32" s="21" t="s">
        <v>2393</v>
      </c>
    </row>
    <row r="33" spans="1:15" x14ac:dyDescent="0.25">
      <c r="A33" s="2" t="s">
        <v>5332</v>
      </c>
      <c r="B33" s="2" t="s">
        <v>5333</v>
      </c>
      <c r="C33" s="2">
        <v>2007</v>
      </c>
      <c r="D33" s="2" t="s">
        <v>2921</v>
      </c>
      <c r="E33" s="2" t="s">
        <v>165</v>
      </c>
      <c r="F33" s="3" t="str">
        <f>VLOOKUP(A33,AddInfo!$A:$F,3,FALSE)</f>
        <v>Predictor</v>
      </c>
      <c r="G33" s="3" t="str">
        <f>VLOOKUP(A33,AddInfo!$A:$F,4,FALSE)</f>
        <v>p&lt;0.01 in port sort</v>
      </c>
      <c r="H33" s="3" t="s">
        <v>4632</v>
      </c>
      <c r="I33" s="3" t="s">
        <v>15</v>
      </c>
      <c r="J33" s="3" t="s">
        <v>510</v>
      </c>
      <c r="K33" s="22">
        <v>1971</v>
      </c>
      <c r="L33" s="22">
        <v>1999</v>
      </c>
      <c r="O33" s="2" t="s">
        <v>5332</v>
      </c>
    </row>
    <row r="34" spans="1:15" x14ac:dyDescent="0.25">
      <c r="A34" s="21" t="s">
        <v>3107</v>
      </c>
      <c r="B34" s="21" t="s">
        <v>114</v>
      </c>
      <c r="C34" s="21">
        <v>2010</v>
      </c>
      <c r="D34" s="21" t="s">
        <v>3152</v>
      </c>
      <c r="E34" s="21" t="s">
        <v>2204</v>
      </c>
      <c r="F34" s="3" t="str">
        <f>VLOOKUP(A34,AddInfo!$A:$F,3,FALSE)</f>
        <v>Placebo</v>
      </c>
      <c r="G34" s="3" t="str">
        <f>VLOOKUP(A34,AddInfo!$A:$F,4,FALSE)</f>
        <v>HXZ variant</v>
      </c>
      <c r="H34" s="25" t="s">
        <v>4632</v>
      </c>
      <c r="I34" s="25" t="s">
        <v>15</v>
      </c>
      <c r="J34" s="25" t="s">
        <v>384</v>
      </c>
      <c r="K34" s="22">
        <v>1976</v>
      </c>
      <c r="L34" s="22">
        <v>2005</v>
      </c>
      <c r="O34" s="21" t="s">
        <v>3107</v>
      </c>
    </row>
    <row r="35" spans="1:15" x14ac:dyDescent="0.25">
      <c r="A35" s="21" t="s">
        <v>3108</v>
      </c>
      <c r="B35" s="21" t="s">
        <v>114</v>
      </c>
      <c r="C35" s="21">
        <v>2010</v>
      </c>
      <c r="D35" s="21" t="s">
        <v>3153</v>
      </c>
      <c r="E35" s="21" t="s">
        <v>2204</v>
      </c>
      <c r="F35" s="3" t="str">
        <f>VLOOKUP(A35,AddInfo!$A:$F,3,FALSE)</f>
        <v>Placebo</v>
      </c>
      <c r="G35" s="3" t="str">
        <f>VLOOKUP(A35,AddInfo!$A:$F,4,FALSE)</f>
        <v>HXZ variant</v>
      </c>
      <c r="H35" s="25" t="s">
        <v>4632</v>
      </c>
      <c r="I35" s="25" t="s">
        <v>15</v>
      </c>
      <c r="J35" s="25" t="s">
        <v>384</v>
      </c>
      <c r="K35" s="22">
        <v>1976</v>
      </c>
      <c r="L35" s="22">
        <v>2005</v>
      </c>
      <c r="O35" s="21" t="s">
        <v>3108</v>
      </c>
    </row>
    <row r="36" spans="1:15" x14ac:dyDescent="0.25">
      <c r="A36" s="2" t="s">
        <v>119</v>
      </c>
      <c r="B36" s="2" t="s">
        <v>114</v>
      </c>
      <c r="C36" s="2">
        <v>2010</v>
      </c>
      <c r="D36" s="2" t="s">
        <v>5424</v>
      </c>
      <c r="E36" s="2" t="s">
        <v>116</v>
      </c>
      <c r="F36" s="3" t="str">
        <f>VLOOKUP(A36,AddInfo!$A:$F,3,FALSE)</f>
        <v>Predictor</v>
      </c>
      <c r="G36" s="3" t="str">
        <f>VLOOKUP(A36,AddInfo!$A:$F,4,FALSE)</f>
        <v>t=6.5 in port sort, nontraditional</v>
      </c>
      <c r="H36" s="3" t="s">
        <v>4632</v>
      </c>
      <c r="I36" s="3" t="s">
        <v>15</v>
      </c>
      <c r="J36" s="3" t="s">
        <v>117</v>
      </c>
      <c r="K36" s="22">
        <v>1976</v>
      </c>
      <c r="L36" s="22">
        <v>2005</v>
      </c>
      <c r="O36" s="2" t="s">
        <v>4527</v>
      </c>
    </row>
    <row r="37" spans="1:15" x14ac:dyDescent="0.25">
      <c r="A37" s="2" t="s">
        <v>121</v>
      </c>
      <c r="B37" s="2" t="s">
        <v>1230</v>
      </c>
      <c r="C37" s="2">
        <v>2010</v>
      </c>
      <c r="D37" s="2" t="s">
        <v>123</v>
      </c>
      <c r="E37" s="2" t="s">
        <v>89</v>
      </c>
      <c r="F37" s="3" t="str">
        <f>VLOOKUP(A37,AddInfo!$A:$F,3,FALSE)</f>
        <v>Predictor</v>
      </c>
      <c r="G37" s="3" t="str">
        <f>VLOOKUP(A37,AddInfo!$A:$F,4,FALSE)</f>
        <v xml:space="preserve">t=2.8 in port sort </v>
      </c>
      <c r="H37" s="3" t="s">
        <v>4632</v>
      </c>
      <c r="I37" s="3" t="s">
        <v>95</v>
      </c>
      <c r="J37" s="3" t="s">
        <v>96</v>
      </c>
      <c r="K37" s="22">
        <v>1962</v>
      </c>
      <c r="L37" s="22">
        <v>2005</v>
      </c>
      <c r="O37" s="2" t="s">
        <v>121</v>
      </c>
    </row>
    <row r="38" spans="1:15" s="16" customFormat="1" x14ac:dyDescent="0.25">
      <c r="A38" s="2" t="s">
        <v>126</v>
      </c>
      <c r="B38" s="2" t="s">
        <v>122</v>
      </c>
      <c r="C38" s="2">
        <v>2015</v>
      </c>
      <c r="D38" s="2" t="s">
        <v>5425</v>
      </c>
      <c r="E38" s="2" t="s">
        <v>127</v>
      </c>
      <c r="F38" s="3" t="str">
        <f>VLOOKUP(A38,AddInfo!$A:$F,3,FALSE)</f>
        <v>Predictor</v>
      </c>
      <c r="G38" s="3" t="str">
        <f>VLOOKUP(A38,AddInfo!$A:$F,4,FALSE)</f>
        <v>t=4 in port sort</v>
      </c>
      <c r="H38" s="3" t="s">
        <v>4632</v>
      </c>
      <c r="I38" s="3" t="s">
        <v>95</v>
      </c>
      <c r="J38" s="3" t="s">
        <v>101</v>
      </c>
      <c r="K38" s="22">
        <v>1963</v>
      </c>
      <c r="L38" s="22">
        <v>2012</v>
      </c>
      <c r="M38" s="22"/>
      <c r="N38" s="22"/>
      <c r="O38" s="2" t="s">
        <v>4528</v>
      </c>
    </row>
    <row r="39" spans="1:15" s="16" customFormat="1" x14ac:dyDescent="0.25">
      <c r="A39" s="2" t="s">
        <v>128</v>
      </c>
      <c r="B39" s="2" t="s">
        <v>122</v>
      </c>
      <c r="C39" s="2">
        <v>2015</v>
      </c>
      <c r="D39" s="2" t="s">
        <v>5426</v>
      </c>
      <c r="E39" s="2" t="s">
        <v>127</v>
      </c>
      <c r="F39" s="3" t="str">
        <f>VLOOKUP(A39,AddInfo!$A:$F,3,FALSE)</f>
        <v>Predictor</v>
      </c>
      <c r="G39" s="3" t="str">
        <f>VLOOKUP(A39,AddInfo!$A:$F,4,FALSE)</f>
        <v>t=4.4 in port sort</v>
      </c>
      <c r="H39" s="3" t="s">
        <v>4632</v>
      </c>
      <c r="I39" s="3" t="s">
        <v>95</v>
      </c>
      <c r="J39" s="3" t="s">
        <v>101</v>
      </c>
      <c r="K39" s="22">
        <v>1963</v>
      </c>
      <c r="L39" s="22">
        <v>2012</v>
      </c>
      <c r="M39" s="22"/>
      <c r="N39" s="22"/>
      <c r="O39" s="2" t="s">
        <v>4529</v>
      </c>
    </row>
    <row r="40" spans="1:15" s="16" customFormat="1" x14ac:dyDescent="0.25">
      <c r="A40" s="2" t="s">
        <v>129</v>
      </c>
      <c r="B40" s="2" t="s">
        <v>122</v>
      </c>
      <c r="C40" s="2">
        <v>2015</v>
      </c>
      <c r="D40" s="2" t="s">
        <v>5427</v>
      </c>
      <c r="E40" s="2" t="s">
        <v>127</v>
      </c>
      <c r="F40" s="3" t="str">
        <f>VLOOKUP(A40,AddInfo!$A:$F,3,FALSE)</f>
        <v>Placebo</v>
      </c>
      <c r="G40" s="3" t="str">
        <f>VLOOKUP(A40,AddInfo!$A:$F,4,FALSE)</f>
        <v>HXZ variant</v>
      </c>
      <c r="H40" s="3" t="s">
        <v>4632</v>
      </c>
      <c r="I40" s="3" t="s">
        <v>95</v>
      </c>
      <c r="J40" s="3" t="s">
        <v>101</v>
      </c>
      <c r="K40" s="22">
        <v>1963</v>
      </c>
      <c r="L40" s="22">
        <v>2012</v>
      </c>
      <c r="M40" s="22"/>
      <c r="N40" s="22"/>
      <c r="O40" s="2" t="s">
        <v>4530</v>
      </c>
    </row>
    <row r="41" spans="1:15" s="16" customFormat="1" x14ac:dyDescent="0.25">
      <c r="A41" s="2" t="s">
        <v>3116</v>
      </c>
      <c r="B41" s="2" t="s">
        <v>122</v>
      </c>
      <c r="C41" s="2">
        <v>2015</v>
      </c>
      <c r="D41" s="2" t="s">
        <v>5428</v>
      </c>
      <c r="E41" s="2" t="s">
        <v>127</v>
      </c>
      <c r="F41" s="3" t="str">
        <f>VLOOKUP(A41,AddInfo!$A:$F,3,FALSE)</f>
        <v>Placebo</v>
      </c>
      <c r="G41" s="3" t="str">
        <f>VLOOKUP(A41,AddInfo!$A:$F,4,FALSE)</f>
        <v>HXZ variant</v>
      </c>
      <c r="H41" s="3" t="s">
        <v>4632</v>
      </c>
      <c r="I41" s="3" t="s">
        <v>95</v>
      </c>
      <c r="J41" s="3" t="s">
        <v>101</v>
      </c>
      <c r="K41" s="22">
        <v>1967</v>
      </c>
      <c r="L41" s="22">
        <v>2012</v>
      </c>
      <c r="M41" s="22"/>
      <c r="N41" s="22"/>
      <c r="O41" s="2" t="s">
        <v>4531</v>
      </c>
    </row>
    <row r="42" spans="1:15" s="16" customFormat="1" x14ac:dyDescent="0.25">
      <c r="A42" s="21" t="s">
        <v>130</v>
      </c>
      <c r="B42" s="21" t="s">
        <v>131</v>
      </c>
      <c r="C42" s="21">
        <v>2016</v>
      </c>
      <c r="D42" s="21" t="s">
        <v>132</v>
      </c>
      <c r="E42" s="21" t="s">
        <v>57</v>
      </c>
      <c r="F42" s="3" t="str">
        <f>VLOOKUP(A42,AddInfo!$A:$F,3,FALSE)</f>
        <v>Predictor</v>
      </c>
      <c r="G42" s="3" t="str">
        <f>VLOOKUP(A42,AddInfo!$A:$F,4,FALSE)</f>
        <v>t=3.2 in port sort</v>
      </c>
      <c r="H42" s="25" t="s">
        <v>4632</v>
      </c>
      <c r="I42" s="25" t="s">
        <v>15</v>
      </c>
      <c r="J42" s="25" t="s">
        <v>117</v>
      </c>
      <c r="K42" s="22">
        <v>1963</v>
      </c>
      <c r="L42" s="22">
        <v>2014</v>
      </c>
      <c r="M42" s="22"/>
      <c r="N42" s="22"/>
      <c r="O42" s="21" t="s">
        <v>2271</v>
      </c>
    </row>
    <row r="43" spans="1:15" s="16" customFormat="1" x14ac:dyDescent="0.25">
      <c r="A43" s="21" t="s">
        <v>5083</v>
      </c>
      <c r="B43" s="21" t="s">
        <v>131</v>
      </c>
      <c r="C43" s="21">
        <v>2016</v>
      </c>
      <c r="D43" s="21" t="s">
        <v>5421</v>
      </c>
      <c r="E43" s="21" t="s">
        <v>57</v>
      </c>
      <c r="F43" s="3" t="str">
        <f>VLOOKUP(A43,AddInfo!$A:$F,3,FALSE)</f>
        <v>Placebo</v>
      </c>
      <c r="G43" s="3" t="str">
        <f>VLOOKUP(A43,AddInfo!$A:$F,4,FALSE)</f>
        <v>HXZ variant</v>
      </c>
      <c r="H43" s="25" t="s">
        <v>4632</v>
      </c>
      <c r="I43" s="25" t="s">
        <v>15</v>
      </c>
      <c r="J43" s="25" t="s">
        <v>117</v>
      </c>
      <c r="K43" s="22">
        <v>1963</v>
      </c>
      <c r="L43" s="22">
        <v>2014</v>
      </c>
      <c r="M43" s="22"/>
      <c r="N43" s="22"/>
      <c r="O43" s="21" t="s">
        <v>4532</v>
      </c>
    </row>
    <row r="44" spans="1:15" x14ac:dyDescent="0.25">
      <c r="A44" s="21" t="s">
        <v>5084</v>
      </c>
      <c r="B44" s="21" t="s">
        <v>131</v>
      </c>
      <c r="C44" s="21">
        <v>2016</v>
      </c>
      <c r="D44" s="21" t="s">
        <v>5422</v>
      </c>
      <c r="E44" s="21" t="s">
        <v>57</v>
      </c>
      <c r="F44" s="3" t="str">
        <f>VLOOKUP(A44,AddInfo!$A:$F,3,FALSE)</f>
        <v>Placebo</v>
      </c>
      <c r="G44" s="3" t="str">
        <f>VLOOKUP(A44,AddInfo!$A:$F,4,FALSE)</f>
        <v>HXZ variant</v>
      </c>
      <c r="H44" s="25" t="s">
        <v>4632</v>
      </c>
      <c r="I44" s="25" t="s">
        <v>15</v>
      </c>
      <c r="J44" s="25" t="s">
        <v>117</v>
      </c>
      <c r="K44" s="22">
        <v>1963</v>
      </c>
      <c r="L44" s="22">
        <v>2014</v>
      </c>
      <c r="O44" s="21" t="s">
        <v>4533</v>
      </c>
    </row>
    <row r="45" spans="1:15" x14ac:dyDescent="0.25">
      <c r="A45" s="21" t="s">
        <v>3164</v>
      </c>
      <c r="B45" s="21" t="s">
        <v>131</v>
      </c>
      <c r="C45" s="21">
        <v>2016</v>
      </c>
      <c r="D45" s="21" t="s">
        <v>4535</v>
      </c>
      <c r="E45" s="21" t="s">
        <v>57</v>
      </c>
      <c r="F45" s="3" t="str">
        <f>VLOOKUP(A45,AddInfo!$A:$F,3,FALSE)</f>
        <v>Predictor</v>
      </c>
      <c r="G45" s="3" t="str">
        <f>VLOOKUP(A45,AddInfo!$A:$F,4,FALSE)</f>
        <v>t=1.8 in port sort</v>
      </c>
      <c r="H45" s="25" t="s">
        <v>4632</v>
      </c>
      <c r="I45" s="25" t="s">
        <v>15</v>
      </c>
      <c r="J45" s="25" t="s">
        <v>117</v>
      </c>
      <c r="K45" s="22">
        <v>1963</v>
      </c>
      <c r="L45" s="22">
        <v>2014</v>
      </c>
      <c r="O45" s="21" t="s">
        <v>3164</v>
      </c>
    </row>
    <row r="46" spans="1:15" x14ac:dyDescent="0.25">
      <c r="A46" s="21" t="s">
        <v>5086</v>
      </c>
      <c r="B46" s="21" t="s">
        <v>131</v>
      </c>
      <c r="C46" s="21">
        <v>2016</v>
      </c>
      <c r="D46" s="21" t="s">
        <v>5442</v>
      </c>
      <c r="E46" s="21" t="s">
        <v>57</v>
      </c>
      <c r="F46" s="3" t="str">
        <f>VLOOKUP(A46,AddInfo!$A:$F,3,FALSE)</f>
        <v>Placebo</v>
      </c>
      <c r="G46" s="3" t="str">
        <f>VLOOKUP(A46,AddInfo!$A:$F,4,FALSE)</f>
        <v>HXZ variant</v>
      </c>
      <c r="H46" s="25" t="s">
        <v>4632</v>
      </c>
      <c r="I46" s="25" t="s">
        <v>15</v>
      </c>
      <c r="J46" s="25" t="s">
        <v>117</v>
      </c>
      <c r="K46" s="22">
        <v>1963</v>
      </c>
      <c r="L46" s="22">
        <v>2014</v>
      </c>
      <c r="O46" s="21" t="s">
        <v>4534</v>
      </c>
    </row>
    <row r="47" spans="1:15" x14ac:dyDescent="0.25">
      <c r="A47" s="21" t="s">
        <v>5087</v>
      </c>
      <c r="B47" s="21" t="s">
        <v>131</v>
      </c>
      <c r="C47" s="21">
        <v>2016</v>
      </c>
      <c r="D47" s="21" t="s">
        <v>5443</v>
      </c>
      <c r="E47" s="21" t="s">
        <v>57</v>
      </c>
      <c r="F47" s="3" t="str">
        <f>VLOOKUP(A47,AddInfo!$A:$F,3,FALSE)</f>
        <v>Placebo</v>
      </c>
      <c r="G47" s="3" t="str">
        <f>VLOOKUP(A47,AddInfo!$A:$F,4,FALSE)</f>
        <v>HXZ variant</v>
      </c>
      <c r="H47" s="25" t="s">
        <v>4632</v>
      </c>
      <c r="I47" s="25" t="s">
        <v>15</v>
      </c>
      <c r="J47" s="25" t="s">
        <v>117</v>
      </c>
      <c r="K47" s="22">
        <v>1963</v>
      </c>
      <c r="L47" s="22">
        <v>2014</v>
      </c>
      <c r="O47" s="21" t="str">
        <f>A47</f>
        <v>OperProfRDLagAT_q</v>
      </c>
    </row>
    <row r="48" spans="1:15" x14ac:dyDescent="0.25">
      <c r="A48" s="2" t="s">
        <v>135</v>
      </c>
      <c r="B48" s="2" t="s">
        <v>136</v>
      </c>
      <c r="C48" s="2">
        <v>1981</v>
      </c>
      <c r="D48" s="2" t="s">
        <v>135</v>
      </c>
      <c r="E48" s="2" t="s">
        <v>57</v>
      </c>
      <c r="F48" s="3" t="str">
        <f>VLOOKUP(A48,AddInfo!$A:$F,3,FALSE)</f>
        <v>Predictor</v>
      </c>
      <c r="G48" s="3" t="str">
        <f>VLOOKUP(A48,AddInfo!$A:$F,4,FALSE)</f>
        <v>t=3.1 in long-short</v>
      </c>
      <c r="H48" s="3" t="s">
        <v>4632</v>
      </c>
      <c r="I48" s="3" t="s">
        <v>95</v>
      </c>
      <c r="J48" s="3" t="s">
        <v>139</v>
      </c>
      <c r="K48" s="22">
        <v>1926</v>
      </c>
      <c r="L48" s="22">
        <v>1975</v>
      </c>
      <c r="O48" s="2" t="s">
        <v>135</v>
      </c>
    </row>
    <row r="49" spans="1:15" x14ac:dyDescent="0.25">
      <c r="A49" s="2" t="s">
        <v>140</v>
      </c>
      <c r="B49" s="2" t="s">
        <v>141</v>
      </c>
      <c r="C49" s="2">
        <v>1996</v>
      </c>
      <c r="D49" s="2" t="s">
        <v>142</v>
      </c>
      <c r="E49" s="2" t="s">
        <v>143</v>
      </c>
      <c r="F49" s="3" t="str">
        <f>VLOOKUP(A49,AddInfo!$A:$F,3,FALSE)</f>
        <v>Predictor</v>
      </c>
      <c r="G49" s="3" t="str">
        <f>VLOOKUP(A49,AddInfo!$A:$F,4,FALSE)</f>
        <v>t=2.5 in mv reg</v>
      </c>
      <c r="H49" s="3" t="s">
        <v>4632</v>
      </c>
      <c r="I49" s="3" t="s">
        <v>15</v>
      </c>
      <c r="J49" s="3" t="s">
        <v>147</v>
      </c>
      <c r="K49" s="22">
        <v>1979</v>
      </c>
      <c r="L49" s="22">
        <v>1991</v>
      </c>
      <c r="O49" s="2" t="s">
        <v>2413</v>
      </c>
    </row>
    <row r="50" spans="1:15" x14ac:dyDescent="0.25">
      <c r="A50" s="2" t="s">
        <v>3099</v>
      </c>
      <c r="B50" s="2" t="s">
        <v>141</v>
      </c>
      <c r="C50" s="2">
        <v>1996</v>
      </c>
      <c r="D50" s="2" t="s">
        <v>4482</v>
      </c>
      <c r="E50" s="2" t="s">
        <v>143</v>
      </c>
      <c r="F50" s="3" t="str">
        <f>VLOOKUP(A50,AddInfo!$A:$F,3,FALSE)</f>
        <v>Placebo</v>
      </c>
      <c r="G50" s="3" t="str">
        <f>VLOOKUP(A50,AddInfo!$A:$F,4,FALSE)</f>
        <v>HXZ variant</v>
      </c>
      <c r="H50" s="3" t="s">
        <v>4632</v>
      </c>
      <c r="I50" s="3" t="s">
        <v>15</v>
      </c>
      <c r="J50" s="3" t="s">
        <v>147</v>
      </c>
      <c r="K50" s="22">
        <v>1979</v>
      </c>
      <c r="L50" s="22">
        <v>1991</v>
      </c>
      <c r="O50" s="2" t="s">
        <v>4536</v>
      </c>
    </row>
    <row r="51" spans="1:15" x14ac:dyDescent="0.25">
      <c r="A51" s="2" t="s">
        <v>149</v>
      </c>
      <c r="B51" s="2" t="s">
        <v>150</v>
      </c>
      <c r="C51" s="2">
        <v>2002</v>
      </c>
      <c r="D51" s="2" t="s">
        <v>151</v>
      </c>
      <c r="E51" s="2" t="s">
        <v>89</v>
      </c>
      <c r="F51" s="3" t="str">
        <f>VLOOKUP(A51,AddInfo!$A:$F,3,FALSE)</f>
        <v>Predictor</v>
      </c>
      <c r="G51" s="3" t="str">
        <f>VLOOKUP(A51,AddInfo!$A:$F,4,FALSE)</f>
        <v>t=3.2 in port sort nonstandard data</v>
      </c>
      <c r="H51" s="3" t="s">
        <v>5162</v>
      </c>
      <c r="I51" s="3" t="s">
        <v>152</v>
      </c>
      <c r="J51" s="3" t="s">
        <v>153</v>
      </c>
      <c r="K51" s="22">
        <v>1985</v>
      </c>
      <c r="L51" s="22">
        <v>1997</v>
      </c>
      <c r="O51" s="2" t="s">
        <v>149</v>
      </c>
    </row>
    <row r="52" spans="1:15" x14ac:dyDescent="0.25">
      <c r="A52" s="2" t="s">
        <v>5066</v>
      </c>
      <c r="B52" s="2" t="s">
        <v>150</v>
      </c>
      <c r="C52" s="2">
        <v>2002</v>
      </c>
      <c r="D52" s="2" t="s">
        <v>156</v>
      </c>
      <c r="E52" s="2" t="s">
        <v>89</v>
      </c>
      <c r="F52" s="3" t="str">
        <f>VLOOKUP(A52,AddInfo!$A:$F,3,FALSE)</f>
        <v>Predictor</v>
      </c>
      <c r="G52" s="3" t="str">
        <f>VLOOKUP(A52,AddInfo!$A:$F,4,FALSE)</f>
        <v>t&gt;8 in 3-day event study</v>
      </c>
      <c r="H52" s="3" t="s">
        <v>5162</v>
      </c>
      <c r="I52" s="3" t="s">
        <v>152</v>
      </c>
      <c r="J52" s="3" t="s">
        <v>158</v>
      </c>
      <c r="K52" s="22">
        <v>1985</v>
      </c>
      <c r="L52" s="22">
        <v>1997</v>
      </c>
      <c r="O52" s="2" t="s">
        <v>5066</v>
      </c>
    </row>
    <row r="53" spans="1:15" x14ac:dyDescent="0.25">
      <c r="A53" s="2" t="s">
        <v>5065</v>
      </c>
      <c r="B53" s="2" t="s">
        <v>150</v>
      </c>
      <c r="C53" s="2">
        <v>2002</v>
      </c>
      <c r="D53" s="2" t="s">
        <v>160</v>
      </c>
      <c r="E53" s="2" t="s">
        <v>89</v>
      </c>
      <c r="F53" s="3" t="str">
        <f>VLOOKUP(A53,AddInfo!$A:$F,3,FALSE)</f>
        <v>Predictor</v>
      </c>
      <c r="G53" s="3" t="str">
        <f>VLOOKUP(A53,AddInfo!$A:$F,4,FALSE)</f>
        <v>t&gt;8 in 3-day event study</v>
      </c>
      <c r="H53" s="3" t="s">
        <v>5162</v>
      </c>
      <c r="I53" s="3" t="s">
        <v>152</v>
      </c>
      <c r="J53" s="3" t="s">
        <v>158</v>
      </c>
      <c r="K53" s="22">
        <v>1985</v>
      </c>
      <c r="L53" s="22">
        <v>1997</v>
      </c>
      <c r="O53" s="2" t="s">
        <v>5065</v>
      </c>
    </row>
    <row r="54" spans="1:15" x14ac:dyDescent="0.25">
      <c r="A54" s="2" t="s">
        <v>161</v>
      </c>
      <c r="B54" s="2" t="s">
        <v>162</v>
      </c>
      <c r="C54" s="2">
        <v>1984</v>
      </c>
      <c r="D54" s="2" t="s">
        <v>4481</v>
      </c>
      <c r="E54" s="2" t="s">
        <v>57</v>
      </c>
      <c r="F54" s="3" t="str">
        <f>VLOOKUP(A54,AddInfo!$A:$F,3,FALSE)</f>
        <v>Predictor</v>
      </c>
      <c r="G54" s="3" t="str">
        <f>VLOOKUP(A54,AddInfo!$A:$F,4,FALSE)</f>
        <v>t=2.5 in reg nonstandard data</v>
      </c>
      <c r="H54" s="3" t="s">
        <v>4632</v>
      </c>
      <c r="I54" s="3" t="s">
        <v>165</v>
      </c>
      <c r="J54" s="3" t="s">
        <v>4322</v>
      </c>
      <c r="K54" s="22">
        <v>1931</v>
      </c>
      <c r="L54" s="22">
        <v>1980</v>
      </c>
      <c r="O54" s="2" t="s">
        <v>161</v>
      </c>
    </row>
    <row r="55" spans="1:15" x14ac:dyDescent="0.25">
      <c r="A55" s="2" t="s">
        <v>166</v>
      </c>
      <c r="B55" s="2" t="s">
        <v>167</v>
      </c>
      <c r="C55" s="2">
        <v>2004</v>
      </c>
      <c r="D55" s="2" t="s">
        <v>168</v>
      </c>
      <c r="E55" s="2" t="s">
        <v>169</v>
      </c>
      <c r="F55" s="3" t="str">
        <f>VLOOKUP(A55,AddInfo!$A:$F,3,FALSE)</f>
        <v>Predictor</v>
      </c>
      <c r="G55" s="3" t="str">
        <f>VLOOKUP(A55,AddInfo!$A:$F,4,FALSE)</f>
        <v>p-val &lt; 0.001 in port sort</v>
      </c>
      <c r="H55" s="3" t="s">
        <v>5162</v>
      </c>
      <c r="I55" s="3" t="s">
        <v>152</v>
      </c>
      <c r="J55" s="3" t="s">
        <v>158</v>
      </c>
      <c r="K55" s="22">
        <v>1981</v>
      </c>
      <c r="L55" s="22">
        <v>1996</v>
      </c>
      <c r="O55" s="2" t="s">
        <v>2330</v>
      </c>
    </row>
    <row r="56" spans="1:15" x14ac:dyDescent="0.25">
      <c r="A56" s="2" t="s">
        <v>172</v>
      </c>
      <c r="B56" s="2" t="s">
        <v>173</v>
      </c>
      <c r="C56" s="2">
        <v>2004</v>
      </c>
      <c r="D56" s="2" t="s">
        <v>174</v>
      </c>
      <c r="E56" s="2" t="s">
        <v>175</v>
      </c>
      <c r="F56" s="3" t="str">
        <f>VLOOKUP(A56,AddInfo!$A:$F,3,FALSE)</f>
        <v>Predictor</v>
      </c>
      <c r="G56" s="3" t="str">
        <f>VLOOKUP(A56,AddInfo!$A:$F,4,FALSE)</f>
        <v>t=5.5 in long-short</v>
      </c>
      <c r="H56" s="3" t="s">
        <v>5162</v>
      </c>
      <c r="I56" s="3" t="s">
        <v>15</v>
      </c>
      <c r="J56" s="3" t="s">
        <v>147</v>
      </c>
      <c r="K56" s="22">
        <v>1980</v>
      </c>
      <c r="L56" s="22">
        <v>1998</v>
      </c>
      <c r="O56" s="2" t="s">
        <v>172</v>
      </c>
    </row>
    <row r="57" spans="1:15" x14ac:dyDescent="0.25">
      <c r="A57" s="2" t="s">
        <v>177</v>
      </c>
      <c r="B57" s="2" t="s">
        <v>178</v>
      </c>
      <c r="C57" s="2">
        <v>1977</v>
      </c>
      <c r="D57" s="2" t="s">
        <v>179</v>
      </c>
      <c r="E57" s="2" t="s">
        <v>89</v>
      </c>
      <c r="F57" s="3" t="str">
        <f>VLOOKUP(A57,AddInfo!$A:$F,3,FALSE)</f>
        <v>Predictor</v>
      </c>
      <c r="G57" s="3" t="str">
        <f>VLOOKUP(A57,AddInfo!$A:$F,4,FALSE)</f>
        <v>monotonic port sort but no LS</v>
      </c>
      <c r="H57" s="3" t="s">
        <v>4632</v>
      </c>
      <c r="I57" s="3" t="s">
        <v>95</v>
      </c>
      <c r="J57" s="3" t="s">
        <v>147</v>
      </c>
      <c r="K57" s="22">
        <v>1957</v>
      </c>
      <c r="L57" s="22">
        <v>1971</v>
      </c>
      <c r="O57" s="2" t="s">
        <v>177</v>
      </c>
    </row>
    <row r="58" spans="1:15" x14ac:dyDescent="0.25">
      <c r="A58" s="2" t="s">
        <v>3082</v>
      </c>
      <c r="B58" s="2" t="s">
        <v>178</v>
      </c>
      <c r="C58" s="2">
        <v>1977</v>
      </c>
      <c r="D58" s="2" t="s">
        <v>179</v>
      </c>
      <c r="E58" s="2" t="s">
        <v>89</v>
      </c>
      <c r="F58" s="3" t="str">
        <f>VLOOKUP(A58,AddInfo!$A:$F,3,FALSE)</f>
        <v>Placebo</v>
      </c>
      <c r="G58" s="3" t="str">
        <f>VLOOKUP(A58,AddInfo!$A:$F,4,FALSE)</f>
        <v>HXZ variant</v>
      </c>
      <c r="H58" s="3" t="s">
        <v>4632</v>
      </c>
      <c r="I58" s="3" t="s">
        <v>95</v>
      </c>
      <c r="J58" s="3" t="s">
        <v>147</v>
      </c>
      <c r="K58" s="22">
        <v>1963</v>
      </c>
      <c r="L58" s="22">
        <v>1971</v>
      </c>
      <c r="O58" s="2" t="s">
        <v>3082</v>
      </c>
    </row>
    <row r="59" spans="1:15" x14ac:dyDescent="0.25">
      <c r="A59" s="2" t="s">
        <v>183</v>
      </c>
      <c r="B59" s="2" t="s">
        <v>184</v>
      </c>
      <c r="C59" s="2">
        <v>2014</v>
      </c>
      <c r="D59" s="2" t="s">
        <v>185</v>
      </c>
      <c r="E59" s="2" t="s">
        <v>186</v>
      </c>
      <c r="F59" s="3" t="str">
        <f>VLOOKUP(A59,AddInfo!$A:$F,3,FALSE)</f>
        <v>Predictor</v>
      </c>
      <c r="G59" s="3" t="str">
        <f>VLOOKUP(A59,AddInfo!$A:$F,4,FALSE)</f>
        <v>t=5.8 in port sort</v>
      </c>
      <c r="H59" s="3" t="s">
        <v>4632</v>
      </c>
      <c r="I59" s="3" t="s">
        <v>165</v>
      </c>
      <c r="J59" s="3" t="s">
        <v>188</v>
      </c>
      <c r="K59" s="22">
        <v>1965</v>
      </c>
      <c r="L59" s="22">
        <v>2010</v>
      </c>
      <c r="O59" s="2" t="s">
        <v>2238</v>
      </c>
    </row>
    <row r="60" spans="1:15" x14ac:dyDescent="0.25">
      <c r="A60" s="2" t="s">
        <v>3165</v>
      </c>
      <c r="B60" s="2" t="s">
        <v>3207</v>
      </c>
      <c r="C60" s="2">
        <v>2012</v>
      </c>
      <c r="D60" s="2" t="s">
        <v>857</v>
      </c>
      <c r="E60" s="2" t="s">
        <v>100</v>
      </c>
      <c r="F60" s="3" t="str">
        <f>VLOOKUP(A60,AddInfo!$A:$F,3,FALSE)</f>
        <v>Predictor</v>
      </c>
      <c r="G60" s="3" t="str">
        <f>VLOOKUP(A60,AddInfo!$A:$F,4,FALSE)</f>
        <v>t=6.6 in port sort</v>
      </c>
      <c r="H60" s="3" t="s">
        <v>4632</v>
      </c>
      <c r="I60" s="3" t="s">
        <v>15</v>
      </c>
      <c r="J60" s="3" t="s">
        <v>117</v>
      </c>
      <c r="K60" s="22">
        <v>1965</v>
      </c>
      <c r="L60" s="22">
        <v>2009</v>
      </c>
      <c r="O60" s="2" t="s">
        <v>4537</v>
      </c>
    </row>
    <row r="61" spans="1:15" x14ac:dyDescent="0.25">
      <c r="A61" s="21" t="s">
        <v>193</v>
      </c>
      <c r="B61" s="21" t="s">
        <v>190</v>
      </c>
      <c r="C61" s="21">
        <v>2014</v>
      </c>
      <c r="D61" s="21" t="s">
        <v>194</v>
      </c>
      <c r="E61" s="21" t="s">
        <v>192</v>
      </c>
      <c r="F61" s="3" t="str">
        <f>VLOOKUP(A61,AddInfo!$A:$F,3,FALSE)</f>
        <v>Placebo</v>
      </c>
      <c r="G61" s="3" t="str">
        <f>VLOOKUP(A61,AddInfo!$A:$F,4,FALSE)</f>
        <v>not studied for predictability</v>
      </c>
      <c r="H61" s="3" t="s">
        <v>4632</v>
      </c>
      <c r="I61" s="25" t="s">
        <v>15</v>
      </c>
      <c r="J61" s="25" t="s">
        <v>188</v>
      </c>
      <c r="K61" s="22">
        <v>1975</v>
      </c>
      <c r="L61" s="22">
        <v>2010</v>
      </c>
      <c r="O61" s="21" t="s">
        <v>193</v>
      </c>
    </row>
    <row r="62" spans="1:15" x14ac:dyDescent="0.25">
      <c r="A62" s="2" t="s">
        <v>189</v>
      </c>
      <c r="B62" s="2" t="s">
        <v>190</v>
      </c>
      <c r="C62" s="2">
        <v>2014</v>
      </c>
      <c r="D62" s="2" t="s">
        <v>191</v>
      </c>
      <c r="E62" s="2" t="s">
        <v>192</v>
      </c>
      <c r="F62" s="3" t="str">
        <f>VLOOKUP(A62,AddInfo!$A:$F,3,FALSE)</f>
        <v>Predictor</v>
      </c>
      <c r="G62" s="3" t="str">
        <f>VLOOKUP(A62,AddInfo!$A:$F,4,FALSE)</f>
        <v>t=2.0 in port sort</v>
      </c>
      <c r="H62" s="3" t="s">
        <v>4632</v>
      </c>
      <c r="I62" s="3" t="s">
        <v>15</v>
      </c>
      <c r="J62" s="3" t="s">
        <v>188</v>
      </c>
      <c r="K62" s="22">
        <v>1975</v>
      </c>
      <c r="L62" s="22">
        <v>2010</v>
      </c>
      <c r="O62" s="2" t="s">
        <v>189</v>
      </c>
    </row>
    <row r="63" spans="1:15" x14ac:dyDescent="0.25">
      <c r="A63" s="2" t="s">
        <v>196</v>
      </c>
      <c r="B63" s="2" t="s">
        <v>197</v>
      </c>
      <c r="C63" s="2">
        <v>1988</v>
      </c>
      <c r="D63" s="2" t="s">
        <v>198</v>
      </c>
      <c r="E63" s="2" t="s">
        <v>57</v>
      </c>
      <c r="F63" s="3" t="str">
        <f>VLOOKUP(A63,AddInfo!$A:$F,3,FALSE)</f>
        <v>Predictor</v>
      </c>
      <c r="G63" s="3" t="str">
        <f>VLOOKUP(A63,AddInfo!$A:$F,4,FALSE)</f>
        <v>t=3.9 in regression</v>
      </c>
      <c r="H63" s="3" t="s">
        <v>4632</v>
      </c>
      <c r="I63" s="3" t="s">
        <v>95</v>
      </c>
      <c r="J63" s="3" t="s">
        <v>201</v>
      </c>
      <c r="K63" s="22">
        <v>1952</v>
      </c>
      <c r="L63" s="22">
        <v>1981</v>
      </c>
      <c r="O63" s="2" t="s">
        <v>196</v>
      </c>
    </row>
    <row r="64" spans="1:15" x14ac:dyDescent="0.25">
      <c r="A64" s="2" t="s">
        <v>3083</v>
      </c>
      <c r="B64" s="2" t="s">
        <v>197</v>
      </c>
      <c r="C64" s="2">
        <v>1988</v>
      </c>
      <c r="D64" s="2" t="s">
        <v>4483</v>
      </c>
      <c r="E64" s="2" t="s">
        <v>57</v>
      </c>
      <c r="F64" s="3" t="str">
        <f>VLOOKUP(A64,AddInfo!$A:$F,3,FALSE)</f>
        <v>Placebo</v>
      </c>
      <c r="G64" s="3" t="str">
        <f>VLOOKUP(A64,AddInfo!$A:$F,4,FALSE)</f>
        <v>HXZ variant</v>
      </c>
      <c r="H64" s="3" t="s">
        <v>4632</v>
      </c>
      <c r="I64" s="3" t="s">
        <v>95</v>
      </c>
      <c r="J64" s="3" t="s">
        <v>201</v>
      </c>
      <c r="K64" s="22">
        <v>1952</v>
      </c>
      <c r="L64" s="22">
        <v>1981</v>
      </c>
      <c r="O64" s="2" t="s">
        <v>4538</v>
      </c>
    </row>
    <row r="65" spans="1:15" x14ac:dyDescent="0.25">
      <c r="A65" s="2" t="s">
        <v>5228</v>
      </c>
      <c r="B65" s="2" t="s">
        <v>203</v>
      </c>
      <c r="C65" s="2">
        <v>2011</v>
      </c>
      <c r="D65" s="2" t="s">
        <v>5230</v>
      </c>
      <c r="E65" s="2" t="s">
        <v>204</v>
      </c>
      <c r="F65" s="3" t="str">
        <f>VLOOKUP(A65,AddInfo!$A:$F,3,FALSE)</f>
        <v>Predictor</v>
      </c>
      <c r="G65" s="3" t="str">
        <f>VLOOKUP(A65,AddInfo!$A:$F,4,FALSE)</f>
        <v>t=8 in long-short ff3+ alpha</v>
      </c>
      <c r="H65" s="3" t="s">
        <v>4632</v>
      </c>
      <c r="I65" s="3" t="s">
        <v>95</v>
      </c>
      <c r="J65" s="3" t="s">
        <v>111</v>
      </c>
      <c r="K65" s="22">
        <v>1930</v>
      </c>
      <c r="L65" s="22">
        <v>2009</v>
      </c>
      <c r="O65" s="2" t="s">
        <v>5229</v>
      </c>
    </row>
    <row r="66" spans="1:15" x14ac:dyDescent="0.25">
      <c r="A66" s="2" t="s">
        <v>205</v>
      </c>
      <c r="B66" s="2" t="s">
        <v>203</v>
      </c>
      <c r="C66" s="2">
        <v>2011</v>
      </c>
      <c r="D66" s="2" t="s">
        <v>206</v>
      </c>
      <c r="E66" s="2" t="s">
        <v>204</v>
      </c>
      <c r="F66" s="3" t="str">
        <f>VLOOKUP(A66,AddInfo!$A:$F,3,FALSE)</f>
        <v>Placebo</v>
      </c>
      <c r="G66" s="3" t="str">
        <f>VLOOKUP(A66,AddInfo!$A:$F,4,FALSE)</f>
        <v>HXZ variant</v>
      </c>
      <c r="H66" s="3" t="s">
        <v>4632</v>
      </c>
      <c r="I66" s="3" t="s">
        <v>95</v>
      </c>
      <c r="J66" s="3" t="s">
        <v>111</v>
      </c>
      <c r="K66" s="22">
        <v>1930</v>
      </c>
      <c r="L66" s="22">
        <v>2009</v>
      </c>
      <c r="O66" s="2" t="s">
        <v>4539</v>
      </c>
    </row>
    <row r="67" spans="1:15" x14ac:dyDescent="0.25">
      <c r="A67" s="2" t="s">
        <v>95</v>
      </c>
      <c r="B67" s="2" t="s">
        <v>207</v>
      </c>
      <c r="C67" s="2">
        <v>1972</v>
      </c>
      <c r="D67" s="2" t="s">
        <v>95</v>
      </c>
      <c r="E67" s="2" t="s">
        <v>89</v>
      </c>
      <c r="F67" s="3" t="str">
        <f>VLOOKUP(A67,AddInfo!$A:$F,3,FALSE)</f>
        <v>Predictor</v>
      </c>
      <c r="G67" s="3" t="str">
        <f>VLOOKUP(A67,AddInfo!$A:$F,4,FALSE)</f>
        <v>t=3 in regressions</v>
      </c>
      <c r="H67" s="3" t="s">
        <v>4632</v>
      </c>
      <c r="I67" s="3" t="s">
        <v>95</v>
      </c>
      <c r="J67" s="3" t="s">
        <v>20</v>
      </c>
      <c r="K67" s="22">
        <v>1932</v>
      </c>
      <c r="L67" s="22">
        <v>1971</v>
      </c>
      <c r="O67" s="2" t="s">
        <v>95</v>
      </c>
    </row>
    <row r="68" spans="1:15" x14ac:dyDescent="0.25">
      <c r="A68" s="2" t="s">
        <v>208</v>
      </c>
      <c r="B68" s="2" t="s">
        <v>209</v>
      </c>
      <c r="C68" s="2">
        <v>2007</v>
      </c>
      <c r="D68" s="2" t="s">
        <v>210</v>
      </c>
      <c r="E68" s="2" t="s">
        <v>89</v>
      </c>
      <c r="F68" s="3" t="str">
        <f>VLOOKUP(A68,AddInfo!$A:$F,3,FALSE)</f>
        <v>Predictor</v>
      </c>
      <c r="G68" s="3" t="str">
        <f>VLOOKUP(A68,AddInfo!$A:$F,4,FALSE)</f>
        <v>t=2.8 in conservative LS,  strong port sort</v>
      </c>
      <c r="H68" s="3" t="s">
        <v>4632</v>
      </c>
      <c r="I68" s="3" t="s">
        <v>95</v>
      </c>
      <c r="J68" s="3" t="s">
        <v>147</v>
      </c>
      <c r="K68" s="22">
        <v>1984</v>
      </c>
      <c r="L68" s="22">
        <v>2003</v>
      </c>
      <c r="O68" s="2" t="s">
        <v>2414</v>
      </c>
    </row>
    <row r="69" spans="1:15" x14ac:dyDescent="0.25">
      <c r="A69" s="2" t="s">
        <v>3090</v>
      </c>
      <c r="B69" s="2" t="s">
        <v>209</v>
      </c>
      <c r="C69" s="2">
        <v>2007</v>
      </c>
      <c r="D69" s="2" t="s">
        <v>4484</v>
      </c>
      <c r="E69" s="2" t="s">
        <v>89</v>
      </c>
      <c r="F69" s="3" t="str">
        <f>VLOOKUP(A69,AddInfo!$A:$F,3,FALSE)</f>
        <v>Placebo</v>
      </c>
      <c r="G69" s="3" t="str">
        <f>VLOOKUP(A69,AddInfo!$A:$F,4,FALSE)</f>
        <v>HXZ variant</v>
      </c>
      <c r="H69" s="3" t="s">
        <v>4632</v>
      </c>
      <c r="I69" s="3" t="s">
        <v>95</v>
      </c>
      <c r="J69" s="3" t="s">
        <v>147</v>
      </c>
      <c r="K69" s="22">
        <v>1984</v>
      </c>
      <c r="L69" s="22">
        <v>2003</v>
      </c>
      <c r="O69" s="2" t="s">
        <v>4540</v>
      </c>
    </row>
    <row r="70" spans="1:15" x14ac:dyDescent="0.25">
      <c r="A70" s="2" t="s">
        <v>212</v>
      </c>
      <c r="B70" s="2" t="s">
        <v>209</v>
      </c>
      <c r="C70" s="2">
        <v>2007</v>
      </c>
      <c r="D70" s="2" t="s">
        <v>213</v>
      </c>
      <c r="E70" s="2" t="s">
        <v>89</v>
      </c>
      <c r="F70" s="3" t="str">
        <f>VLOOKUP(A70,AddInfo!$A:$F,3,FALSE)</f>
        <v>Predictor</v>
      </c>
      <c r="G70" s="3" t="str">
        <f>VLOOKUP(A70,AddInfo!$A:$F,4,FALSE)</f>
        <v>t=3.9 in conservative LS,  strong port sort</v>
      </c>
      <c r="H70" s="3" t="s">
        <v>4632</v>
      </c>
      <c r="I70" s="3" t="s">
        <v>95</v>
      </c>
      <c r="J70" s="3" t="s">
        <v>147</v>
      </c>
      <c r="K70" s="22">
        <v>1984</v>
      </c>
      <c r="L70" s="22">
        <v>2003</v>
      </c>
      <c r="O70" s="2" t="s">
        <v>2415</v>
      </c>
    </row>
    <row r="71" spans="1:15" x14ac:dyDescent="0.25">
      <c r="A71" s="2" t="s">
        <v>3092</v>
      </c>
      <c r="B71" s="2" t="s">
        <v>209</v>
      </c>
      <c r="C71" s="2">
        <v>2007</v>
      </c>
      <c r="D71" s="2" t="s">
        <v>4485</v>
      </c>
      <c r="E71" s="2" t="s">
        <v>89</v>
      </c>
      <c r="F71" s="3" t="str">
        <f>VLOOKUP(A71,AddInfo!$A:$F,3,FALSE)</f>
        <v>Placebo</v>
      </c>
      <c r="G71" s="3" t="str">
        <f>VLOOKUP(A71,AddInfo!$A:$F,4,FALSE)</f>
        <v>HXZ variant</v>
      </c>
      <c r="H71" s="3" t="s">
        <v>4632</v>
      </c>
      <c r="I71" s="3" t="s">
        <v>95</v>
      </c>
      <c r="J71" s="3" t="s">
        <v>147</v>
      </c>
      <c r="K71" s="22">
        <v>1984</v>
      </c>
      <c r="L71" s="22">
        <v>2003</v>
      </c>
      <c r="O71" s="2" t="s">
        <v>4541</v>
      </c>
    </row>
    <row r="72" spans="1:15" x14ac:dyDescent="0.25">
      <c r="A72" s="21" t="s">
        <v>215</v>
      </c>
      <c r="B72" s="21" t="s">
        <v>5449</v>
      </c>
      <c r="C72" s="21">
        <v>2006</v>
      </c>
      <c r="D72" s="21" t="s">
        <v>216</v>
      </c>
      <c r="E72" s="21" t="s">
        <v>116</v>
      </c>
      <c r="F72" s="3" t="str">
        <f>VLOOKUP(A72,AddInfo!$A:$F,3,FALSE)</f>
        <v>Predictor</v>
      </c>
      <c r="G72" s="3" t="str">
        <f>VLOOKUP(A72,AddInfo!$A:$F,4,FALSE)</f>
        <v xml:space="preserve">t=6.9 in port sort </v>
      </c>
      <c r="H72" s="25" t="s">
        <v>4632</v>
      </c>
      <c r="I72" s="25" t="s">
        <v>15</v>
      </c>
      <c r="J72" s="25" t="s">
        <v>218</v>
      </c>
      <c r="K72" s="22">
        <v>1971</v>
      </c>
      <c r="L72" s="22">
        <v>2000</v>
      </c>
      <c r="O72" s="21" t="s">
        <v>2207</v>
      </c>
    </row>
    <row r="73" spans="1:15" x14ac:dyDescent="0.25">
      <c r="A73" s="2" t="s">
        <v>219</v>
      </c>
      <c r="B73" s="21" t="s">
        <v>5449</v>
      </c>
      <c r="C73" s="2">
        <v>2006</v>
      </c>
      <c r="D73" s="2" t="s">
        <v>220</v>
      </c>
      <c r="E73" s="2" t="s">
        <v>116</v>
      </c>
      <c r="F73" s="3" t="str">
        <f>VLOOKUP(A73,AddInfo!$A:$F,3,FALSE)</f>
        <v>Predictor</v>
      </c>
      <c r="G73" s="3" t="str">
        <f>VLOOKUP(A73,AddInfo!$A:$F,4,FALSE)</f>
        <v xml:space="preserve">t=3.8 in port sort </v>
      </c>
      <c r="H73" s="3" t="s">
        <v>4632</v>
      </c>
      <c r="I73" s="3" t="s">
        <v>15</v>
      </c>
      <c r="J73" s="3" t="s">
        <v>218</v>
      </c>
      <c r="K73" s="22">
        <v>1971</v>
      </c>
      <c r="L73" s="22">
        <v>2000</v>
      </c>
      <c r="O73" s="2" t="s">
        <v>2208</v>
      </c>
    </row>
    <row r="74" spans="1:15" x14ac:dyDescent="0.25">
      <c r="A74" s="2" t="s">
        <v>222</v>
      </c>
      <c r="B74" s="21" t="s">
        <v>5449</v>
      </c>
      <c r="C74" s="2">
        <v>2006</v>
      </c>
      <c r="D74" s="2" t="s">
        <v>223</v>
      </c>
      <c r="E74" s="2" t="s">
        <v>116</v>
      </c>
      <c r="F74" s="3" t="str">
        <f>VLOOKUP(A74,AddInfo!$A:$F,3,FALSE)</f>
        <v>Predictor</v>
      </c>
      <c r="G74" s="3" t="str">
        <f>VLOOKUP(A74,AddInfo!$A:$F,4,FALSE)</f>
        <v>t=5.7 in port sort</v>
      </c>
      <c r="H74" s="3" t="s">
        <v>4632</v>
      </c>
      <c r="I74" s="3" t="s">
        <v>15</v>
      </c>
      <c r="J74" s="3" t="s">
        <v>218</v>
      </c>
      <c r="K74" s="22">
        <v>1971</v>
      </c>
      <c r="L74" s="22">
        <v>2000</v>
      </c>
      <c r="O74" s="2" t="s">
        <v>2209</v>
      </c>
    </row>
    <row r="75" spans="1:15" x14ac:dyDescent="0.25">
      <c r="A75" s="2" t="s">
        <v>226</v>
      </c>
      <c r="B75" s="2" t="s">
        <v>5448</v>
      </c>
      <c r="C75" s="2">
        <v>1998</v>
      </c>
      <c r="D75" s="2" t="s">
        <v>227</v>
      </c>
      <c r="E75" s="2" t="s">
        <v>57</v>
      </c>
      <c r="F75" s="3" t="str">
        <f>VLOOKUP(A75,AddInfo!$A:$F,3,FALSE)</f>
        <v>Predictor</v>
      </c>
      <c r="G75" s="3" t="str">
        <f>VLOOKUP(A75,AddInfo!$A:$F,4,FALSE)</f>
        <v>t=2.9 in regression</v>
      </c>
      <c r="H75" s="3" t="s">
        <v>4632</v>
      </c>
      <c r="I75" s="3" t="s">
        <v>58</v>
      </c>
      <c r="J75" s="3" t="s">
        <v>228</v>
      </c>
      <c r="K75" s="22">
        <v>1966</v>
      </c>
      <c r="L75" s="22">
        <v>1995</v>
      </c>
      <c r="O75" s="2" t="s">
        <v>2449</v>
      </c>
    </row>
    <row r="76" spans="1:15" x14ac:dyDescent="0.25">
      <c r="A76" s="2" t="s">
        <v>230</v>
      </c>
      <c r="B76" s="2" t="s">
        <v>231</v>
      </c>
      <c r="C76" s="2">
        <v>2007</v>
      </c>
      <c r="D76" s="2" t="s">
        <v>232</v>
      </c>
      <c r="E76" s="2" t="s">
        <v>233</v>
      </c>
      <c r="F76" s="3" t="str">
        <f>VLOOKUP(A76,AddInfo!$A:$F,3,FALSE)</f>
        <v>Placebo</v>
      </c>
      <c r="G76" s="3" t="str">
        <f>VLOOKUP(A76,AddInfo!$A:$F,4,FALSE)</f>
        <v>t=0.9 in port sort</v>
      </c>
      <c r="H76" s="3" t="s">
        <v>4632</v>
      </c>
      <c r="I76" s="3" t="s">
        <v>15</v>
      </c>
      <c r="J76" s="3" t="s">
        <v>117</v>
      </c>
      <c r="K76" s="22">
        <v>1970</v>
      </c>
      <c r="L76" s="22">
        <v>2005</v>
      </c>
      <c r="O76" s="2" t="s">
        <v>4542</v>
      </c>
    </row>
    <row r="77" spans="1:15" x14ac:dyDescent="0.25">
      <c r="A77" s="2" t="s">
        <v>234</v>
      </c>
      <c r="B77" s="2" t="s">
        <v>235</v>
      </c>
      <c r="C77" s="2">
        <v>2013</v>
      </c>
      <c r="D77" s="2" t="s">
        <v>236</v>
      </c>
      <c r="E77" s="2" t="s">
        <v>237</v>
      </c>
      <c r="F77" s="3" t="str">
        <f>VLOOKUP(A77,AddInfo!$A:$F,3,FALSE)</f>
        <v>Placebo</v>
      </c>
      <c r="G77" s="3" t="str">
        <f>VLOOKUP(A77,AddInfo!$A:$F,4,FALSE)</f>
        <v>t=1 in long-short</v>
      </c>
      <c r="H77" s="3" t="s">
        <v>4632</v>
      </c>
      <c r="I77" s="3" t="s">
        <v>15</v>
      </c>
      <c r="J77" s="3" t="s">
        <v>291</v>
      </c>
      <c r="K77" s="22">
        <v>1981</v>
      </c>
      <c r="L77" s="22">
        <v>2006</v>
      </c>
      <c r="O77" s="2" t="s">
        <v>234</v>
      </c>
    </row>
    <row r="78" spans="1:15" x14ac:dyDescent="0.25">
      <c r="A78" s="2" t="s">
        <v>238</v>
      </c>
      <c r="B78" s="2" t="s">
        <v>235</v>
      </c>
      <c r="C78" s="2">
        <v>2013</v>
      </c>
      <c r="D78" s="2" t="s">
        <v>239</v>
      </c>
      <c r="E78" s="2" t="s">
        <v>237</v>
      </c>
      <c r="F78" s="3" t="str">
        <f>VLOOKUP(A78,AddInfo!$A:$F,3,FALSE)</f>
        <v>Placebo</v>
      </c>
      <c r="G78" s="3" t="str">
        <f>VLOOKUP(A78,AddInfo!$A:$F,4,FALSE)</f>
        <v>t=1 in long-short</v>
      </c>
      <c r="H78" s="3" t="s">
        <v>4632</v>
      </c>
      <c r="I78" s="3" t="s">
        <v>15</v>
      </c>
      <c r="J78" s="3" t="s">
        <v>291</v>
      </c>
      <c r="K78" s="22">
        <v>1981</v>
      </c>
      <c r="L78" s="22">
        <v>2006</v>
      </c>
      <c r="O78" s="2" t="s">
        <v>238</v>
      </c>
    </row>
    <row r="79" spans="1:15" x14ac:dyDescent="0.25">
      <c r="A79" s="2" t="s">
        <v>241</v>
      </c>
      <c r="B79" s="2" t="s">
        <v>242</v>
      </c>
      <c r="C79" s="2">
        <v>2008</v>
      </c>
      <c r="D79" s="2" t="s">
        <v>243</v>
      </c>
      <c r="E79" s="2" t="s">
        <v>89</v>
      </c>
      <c r="F79" s="3" t="str">
        <f>VLOOKUP(A79,AddInfo!$A:$F,3,FALSE)</f>
        <v>Placebo</v>
      </c>
      <c r="G79" s="3" t="str">
        <f>VLOOKUP(A79,AddInfo!$A:$F,4,FALSE)</f>
        <v>t=1.5 in conservative port sort</v>
      </c>
      <c r="H79" s="3" t="s">
        <v>4632</v>
      </c>
      <c r="I79" s="3" t="s">
        <v>15</v>
      </c>
      <c r="J79" s="3" t="s">
        <v>245</v>
      </c>
      <c r="K79" s="22">
        <v>1981</v>
      </c>
      <c r="L79" s="22">
        <v>2003</v>
      </c>
      <c r="O79" s="2" t="s">
        <v>2197</v>
      </c>
    </row>
    <row r="80" spans="1:15" x14ac:dyDescent="0.25">
      <c r="A80" s="2" t="s">
        <v>3171</v>
      </c>
      <c r="B80" s="2" t="s">
        <v>242</v>
      </c>
      <c r="C80" s="2">
        <v>2008</v>
      </c>
      <c r="D80" s="2" t="s">
        <v>243</v>
      </c>
      <c r="E80" s="2" t="s">
        <v>89</v>
      </c>
      <c r="F80" s="3" t="str">
        <f>VLOOKUP(A80,AddInfo!$A:$F,3,FALSE)</f>
        <v>Placebo</v>
      </c>
      <c r="G80" s="3" t="str">
        <f>VLOOKUP(A80,AddInfo!$A:$F,4,FALSE)</f>
        <v>HXZ variant</v>
      </c>
      <c r="H80" s="3" t="s">
        <v>4632</v>
      </c>
      <c r="I80" s="3" t="s">
        <v>15</v>
      </c>
      <c r="J80" s="3" t="s">
        <v>245</v>
      </c>
      <c r="K80" s="22">
        <v>1981</v>
      </c>
      <c r="L80" s="22">
        <v>2003</v>
      </c>
      <c r="O80" s="2" t="s">
        <v>4543</v>
      </c>
    </row>
    <row r="81" spans="1:15" x14ac:dyDescent="0.25">
      <c r="A81" s="2" t="s">
        <v>5324</v>
      </c>
      <c r="B81" s="2" t="s">
        <v>5325</v>
      </c>
      <c r="C81" s="2">
        <v>2006</v>
      </c>
      <c r="D81" s="2" t="s">
        <v>5326</v>
      </c>
      <c r="E81" s="2" t="s">
        <v>233</v>
      </c>
      <c r="F81" s="3" t="str">
        <f>VLOOKUP(A81,AddInfo!$A:$F,3,FALSE)</f>
        <v>Predictor</v>
      </c>
      <c r="G81" s="3" t="str">
        <f>VLOOKUP(A81,AddInfo!$A:$F,4,FALSE)</f>
        <v>t=2.7 in port sort</v>
      </c>
      <c r="H81" s="3" t="s">
        <v>4632</v>
      </c>
      <c r="I81" s="3" t="s">
        <v>152</v>
      </c>
      <c r="J81" s="3" t="s">
        <v>117</v>
      </c>
      <c r="K81" s="22">
        <v>1983</v>
      </c>
      <c r="L81" s="22">
        <v>2002</v>
      </c>
      <c r="O81" s="2" t="s">
        <v>5324</v>
      </c>
    </row>
    <row r="82" spans="1:15" x14ac:dyDescent="0.25">
      <c r="A82" s="21" t="s">
        <v>247</v>
      </c>
      <c r="B82" s="21" t="s">
        <v>248</v>
      </c>
      <c r="C82" s="21">
        <v>2006</v>
      </c>
      <c r="D82" s="21" t="s">
        <v>249</v>
      </c>
      <c r="E82" s="21" t="s">
        <v>250</v>
      </c>
      <c r="F82" s="3" t="str">
        <f>VLOOKUP(A82,AddInfo!$A:$F,3,FALSE)</f>
        <v>Predictor</v>
      </c>
      <c r="G82" s="3" t="str">
        <f>VLOOKUP(A82,AddInfo!$A:$F,4,FALSE)</f>
        <v>t=4.3 in long-short</v>
      </c>
      <c r="H82" s="25" t="s">
        <v>5162</v>
      </c>
      <c r="I82" s="25" t="s">
        <v>95</v>
      </c>
      <c r="J82" s="25" t="s">
        <v>111</v>
      </c>
      <c r="K82" s="22">
        <v>1965</v>
      </c>
      <c r="L82" s="22">
        <v>2001</v>
      </c>
      <c r="O82" s="21" t="s">
        <v>247</v>
      </c>
    </row>
    <row r="83" spans="1:15" x14ac:dyDescent="0.25">
      <c r="A83" s="2" t="s">
        <v>260</v>
      </c>
      <c r="B83" s="2" t="s">
        <v>253</v>
      </c>
      <c r="C83" s="2">
        <v>1996</v>
      </c>
      <c r="D83" s="2" t="s">
        <v>261</v>
      </c>
      <c r="E83" s="2" t="s">
        <v>89</v>
      </c>
      <c r="F83" s="3" t="str">
        <f>VLOOKUP(A83,AddInfo!$A:$F,3,FALSE)</f>
        <v>Predictor</v>
      </c>
      <c r="G83" s="3" t="str">
        <f>VLOOKUP(A83,AddInfo!$A:$F,4,FALSE)</f>
        <v>t=9.3 in regression</v>
      </c>
      <c r="H83" s="3" t="s">
        <v>4632</v>
      </c>
      <c r="I83" s="3" t="s">
        <v>95</v>
      </c>
      <c r="J83" s="3" t="s">
        <v>263</v>
      </c>
      <c r="K83" s="22">
        <v>1977</v>
      </c>
      <c r="L83" s="22">
        <v>1992</v>
      </c>
      <c r="O83" s="2" t="s">
        <v>2381</v>
      </c>
    </row>
    <row r="84" spans="1:15" s="31" customFormat="1" x14ac:dyDescent="0.25">
      <c r="A84" s="2" t="s">
        <v>252</v>
      </c>
      <c r="B84" s="2" t="s">
        <v>253</v>
      </c>
      <c r="C84" s="2">
        <v>1996</v>
      </c>
      <c r="D84" s="2" t="s">
        <v>254</v>
      </c>
      <c r="E84" s="2" t="s">
        <v>89</v>
      </c>
      <c r="F84" s="3" t="str">
        <f>VLOOKUP(A84,AddInfo!$A:$F,3,FALSE)</f>
        <v>Predictor</v>
      </c>
      <c r="G84" s="3" t="str">
        <f>VLOOKUP(A84,AddInfo!$A:$F,4,FALSE)</f>
        <v>t=4.1 in regression</v>
      </c>
      <c r="H84" s="3" t="s">
        <v>4632</v>
      </c>
      <c r="I84" s="3" t="s">
        <v>152</v>
      </c>
      <c r="J84" s="3" t="s">
        <v>158</v>
      </c>
      <c r="K84" s="22">
        <v>1977</v>
      </c>
      <c r="L84" s="22">
        <v>1992</v>
      </c>
      <c r="M84" s="22"/>
      <c r="N84" s="22"/>
      <c r="O84" s="2" t="s">
        <v>2332</v>
      </c>
    </row>
    <row r="85" spans="1:15" x14ac:dyDescent="0.25">
      <c r="A85" s="2" t="s">
        <v>255</v>
      </c>
      <c r="B85" s="2" t="s">
        <v>256</v>
      </c>
      <c r="C85" s="2">
        <v>2001</v>
      </c>
      <c r="D85" s="2" t="s">
        <v>257</v>
      </c>
      <c r="E85" s="2" t="s">
        <v>89</v>
      </c>
      <c r="F85" s="3" t="str">
        <f>VLOOKUP(A85,AddInfo!$A:$F,3,FALSE)</f>
        <v>Predictor</v>
      </c>
      <c r="G85" s="3" t="str">
        <f>VLOOKUP(A85,AddInfo!$A:$F,4,FALSE)</f>
        <v xml:space="preserve">53 bps spread but no t-stat </v>
      </c>
      <c r="H85" s="3" t="s">
        <v>4632</v>
      </c>
      <c r="I85" s="3" t="s">
        <v>15</v>
      </c>
      <c r="J85" s="3" t="s">
        <v>259</v>
      </c>
      <c r="K85" s="22">
        <v>1975</v>
      </c>
      <c r="L85" s="22">
        <v>1996</v>
      </c>
      <c r="O85" s="2" t="s">
        <v>255</v>
      </c>
    </row>
    <row r="86" spans="1:15" x14ac:dyDescent="0.25">
      <c r="A86" s="2" t="s">
        <v>264</v>
      </c>
      <c r="B86" s="2" t="s">
        <v>256</v>
      </c>
      <c r="C86" s="2">
        <v>2001</v>
      </c>
      <c r="D86" s="2" t="s">
        <v>265</v>
      </c>
      <c r="E86" s="2" t="s">
        <v>89</v>
      </c>
      <c r="F86" s="3" t="str">
        <f>VLOOKUP(A86,AddInfo!$A:$F,3,FALSE)</f>
        <v>Predictor</v>
      </c>
      <c r="G86" s="3" t="str">
        <f>VLOOKUP(A86,AddInfo!$A:$F,4,FALSE)</f>
        <v>strong port sort</v>
      </c>
      <c r="H86" s="3" t="s">
        <v>4632</v>
      </c>
      <c r="I86" s="3" t="s">
        <v>15</v>
      </c>
      <c r="J86" s="3" t="s">
        <v>259</v>
      </c>
      <c r="K86" s="22">
        <v>1975</v>
      </c>
      <c r="L86" s="22">
        <v>1995</v>
      </c>
      <c r="O86" s="2" t="s">
        <v>264</v>
      </c>
    </row>
    <row r="87" spans="1:15" x14ac:dyDescent="0.25">
      <c r="A87" s="2" t="s">
        <v>3096</v>
      </c>
      <c r="B87" s="2" t="s">
        <v>256</v>
      </c>
      <c r="C87" s="2">
        <v>2001</v>
      </c>
      <c r="D87" s="2" t="s">
        <v>4545</v>
      </c>
      <c r="E87" s="2" t="s">
        <v>89</v>
      </c>
      <c r="F87" s="3" t="str">
        <f>VLOOKUP(A87,AddInfo!$A:$F,3,FALSE)</f>
        <v>Placebo</v>
      </c>
      <c r="G87" s="3" t="str">
        <f>VLOOKUP(A87,AddInfo!$A:$F,4,FALSE)</f>
        <v>HXZ variant</v>
      </c>
      <c r="H87" s="3" t="s">
        <v>4632</v>
      </c>
      <c r="I87" s="3" t="s">
        <v>15</v>
      </c>
      <c r="J87" s="3" t="s">
        <v>259</v>
      </c>
      <c r="K87" s="22">
        <v>1975</v>
      </c>
      <c r="L87" s="22">
        <v>1995</v>
      </c>
      <c r="O87" s="2" t="s">
        <v>4544</v>
      </c>
    </row>
    <row r="88" spans="1:15" x14ac:dyDescent="0.25">
      <c r="A88" s="21" t="s">
        <v>268</v>
      </c>
      <c r="B88" s="21" t="s">
        <v>256</v>
      </c>
      <c r="C88" s="21">
        <v>2001</v>
      </c>
      <c r="D88" s="21" t="s">
        <v>269</v>
      </c>
      <c r="E88" s="21" t="s">
        <v>89</v>
      </c>
      <c r="F88" s="3" t="str">
        <f>VLOOKUP(A88,AddInfo!$A:$F,3,FALSE)</f>
        <v>Placebo</v>
      </c>
      <c r="G88" s="3" t="str">
        <f>VLOOKUP(A88,AddInfo!$A:$F,4,FALSE)</f>
        <v>8 bps spread in port sort</v>
      </c>
      <c r="H88" s="3" t="s">
        <v>4632</v>
      </c>
      <c r="I88" s="25" t="s">
        <v>15</v>
      </c>
      <c r="J88" s="25" t="s">
        <v>188</v>
      </c>
      <c r="K88" s="22">
        <v>1975</v>
      </c>
      <c r="L88" s="22">
        <v>1995</v>
      </c>
      <c r="O88" s="21" t="s">
        <v>268</v>
      </c>
    </row>
    <row r="89" spans="1:15" x14ac:dyDescent="0.25">
      <c r="A89" s="21" t="s">
        <v>3097</v>
      </c>
      <c r="B89" s="21" t="s">
        <v>256</v>
      </c>
      <c r="C89" s="21">
        <v>2001</v>
      </c>
      <c r="D89" s="21" t="s">
        <v>269</v>
      </c>
      <c r="E89" s="21" t="s">
        <v>89</v>
      </c>
      <c r="F89" s="3" t="str">
        <f>VLOOKUP(A89,AddInfo!$A:$F,3,FALSE)</f>
        <v>Placebo</v>
      </c>
      <c r="G89" s="3" t="str">
        <f>VLOOKUP(A89,AddInfo!$A:$F,4,FALSE)</f>
        <v>HXZ variant</v>
      </c>
      <c r="H89" s="3" t="s">
        <v>4632</v>
      </c>
      <c r="I89" s="25" t="s">
        <v>15</v>
      </c>
      <c r="J89" s="25" t="s">
        <v>259</v>
      </c>
      <c r="K89" s="22">
        <v>1975</v>
      </c>
      <c r="L89" s="22">
        <v>1995</v>
      </c>
      <c r="O89" s="21" t="s">
        <v>3097</v>
      </c>
    </row>
    <row r="90" spans="1:15" x14ac:dyDescent="0.25">
      <c r="A90" s="2" t="s">
        <v>271</v>
      </c>
      <c r="B90" s="2" t="s">
        <v>272</v>
      </c>
      <c r="C90" s="2">
        <v>2009</v>
      </c>
      <c r="D90" s="2" t="s">
        <v>273</v>
      </c>
      <c r="E90" s="2" t="s">
        <v>233</v>
      </c>
      <c r="F90" s="3" t="str">
        <f>VLOOKUP(A90,AddInfo!$A:$F,3,FALSE)</f>
        <v>Predictor</v>
      </c>
      <c r="G90" s="3" t="str">
        <f>VLOOKUP(A90,AddInfo!$A:$F,4,FALSE)</f>
        <v>t=3.6 in regression</v>
      </c>
      <c r="H90" s="3" t="s">
        <v>4632</v>
      </c>
      <c r="I90" s="3" t="s">
        <v>15</v>
      </c>
      <c r="J90" s="3" t="s">
        <v>16</v>
      </c>
      <c r="K90" s="22">
        <v>1963</v>
      </c>
      <c r="L90" s="22">
        <v>2003</v>
      </c>
      <c r="O90" s="2" t="s">
        <v>271</v>
      </c>
    </row>
    <row r="91" spans="1:15" x14ac:dyDescent="0.25">
      <c r="A91" s="2" t="s">
        <v>275</v>
      </c>
      <c r="B91" s="2" t="s">
        <v>276</v>
      </c>
      <c r="C91" s="2">
        <v>2010</v>
      </c>
      <c r="D91" s="2" t="s">
        <v>277</v>
      </c>
      <c r="E91" s="2" t="s">
        <v>278</v>
      </c>
      <c r="F91" s="3" t="str">
        <f>VLOOKUP(A91,AddInfo!$A:$F,3,FALSE)</f>
        <v>Drop</v>
      </c>
      <c r="G91" s="3" t="str">
        <f>VLOOKUP(A91,AddInfo!$A:$F,4,FALSE)</f>
        <v>drop</v>
      </c>
      <c r="H91" s="3" t="s">
        <v>4632</v>
      </c>
      <c r="I91" s="3" t="s">
        <v>15</v>
      </c>
      <c r="J91" s="3" t="s">
        <v>302</v>
      </c>
      <c r="K91" s="22">
        <v>1972</v>
      </c>
      <c r="L91" s="22">
        <v>2006</v>
      </c>
      <c r="O91" s="2" t="s">
        <v>275</v>
      </c>
    </row>
    <row r="92" spans="1:15" x14ac:dyDescent="0.25">
      <c r="A92" s="2" t="s">
        <v>280</v>
      </c>
      <c r="B92" s="2" t="s">
        <v>281</v>
      </c>
      <c r="C92" s="2">
        <v>2002</v>
      </c>
      <c r="D92" s="2" t="s">
        <v>282</v>
      </c>
      <c r="E92" s="2" t="s">
        <v>57</v>
      </c>
      <c r="F92" s="3" t="str">
        <f>VLOOKUP(A92,AddInfo!$A:$F,3,FALSE)</f>
        <v>Predictor</v>
      </c>
      <c r="G92" s="3" t="str">
        <f>VLOOKUP(A92,AddInfo!$A:$F,4,FALSE)</f>
        <v>t=4.0 in port sort</v>
      </c>
      <c r="H92" s="3" t="s">
        <v>4632</v>
      </c>
      <c r="I92" s="3" t="s">
        <v>105</v>
      </c>
      <c r="J92" s="3" t="s">
        <v>106</v>
      </c>
      <c r="K92" s="22">
        <v>1979</v>
      </c>
      <c r="L92" s="22">
        <v>1998</v>
      </c>
      <c r="O92" s="2" t="s">
        <v>280</v>
      </c>
    </row>
    <row r="93" spans="1:15" x14ac:dyDescent="0.25">
      <c r="A93" s="2" t="s">
        <v>286</v>
      </c>
      <c r="B93" s="2" t="s">
        <v>5450</v>
      </c>
      <c r="C93" s="2">
        <v>2001</v>
      </c>
      <c r="D93" s="2" t="s">
        <v>287</v>
      </c>
      <c r="E93" s="2" t="s">
        <v>57</v>
      </c>
      <c r="F93" s="3" t="str">
        <f>VLOOKUP(A93,AddInfo!$A:$F,3,FALSE)</f>
        <v>Predictor</v>
      </c>
      <c r="G93" s="3" t="str">
        <f>VLOOKUP(A93,AddInfo!$A:$F,4,FALSE)</f>
        <v>t=3.7 in regression</v>
      </c>
      <c r="H93" s="3" t="s">
        <v>4632</v>
      </c>
      <c r="I93" s="3" t="s">
        <v>58</v>
      </c>
      <c r="J93" s="3" t="s">
        <v>59</v>
      </c>
      <c r="K93" s="22">
        <v>1966</v>
      </c>
      <c r="L93" s="22">
        <v>1995</v>
      </c>
      <c r="O93" s="2" t="s">
        <v>2441</v>
      </c>
    </row>
    <row r="94" spans="1:15" x14ac:dyDescent="0.25">
      <c r="A94" s="2" t="s">
        <v>283</v>
      </c>
      <c r="B94" s="2" t="s">
        <v>5450</v>
      </c>
      <c r="C94" s="2">
        <v>2001</v>
      </c>
      <c r="D94" s="2" t="s">
        <v>284</v>
      </c>
      <c r="E94" s="2" t="s">
        <v>57</v>
      </c>
      <c r="F94" s="3" t="str">
        <f>VLOOKUP(A94,AddInfo!$A:$F,3,FALSE)</f>
        <v>Predictor</v>
      </c>
      <c r="G94" s="3" t="str">
        <f>VLOOKUP(A94,AddInfo!$A:$F,4,FALSE)</f>
        <v>t=3.6 in regression</v>
      </c>
      <c r="H94" s="3" t="s">
        <v>4632</v>
      </c>
      <c r="I94" s="3" t="s">
        <v>58</v>
      </c>
      <c r="J94" s="3" t="s">
        <v>59</v>
      </c>
      <c r="K94" s="22">
        <v>1966</v>
      </c>
      <c r="L94" s="22">
        <v>1995</v>
      </c>
      <c r="O94" s="2" t="s">
        <v>2445</v>
      </c>
    </row>
    <row r="95" spans="1:15" x14ac:dyDescent="0.25">
      <c r="A95" s="2" t="s">
        <v>288</v>
      </c>
      <c r="B95" s="2" t="s">
        <v>289</v>
      </c>
      <c r="C95" s="2">
        <v>2008</v>
      </c>
      <c r="D95" s="2" t="s">
        <v>290</v>
      </c>
      <c r="E95" s="2" t="s">
        <v>89</v>
      </c>
      <c r="F95" s="3" t="str">
        <f>VLOOKUP(A95,AddInfo!$A:$F,3,FALSE)</f>
        <v>Predictor</v>
      </c>
      <c r="G95" s="3" t="str">
        <f>VLOOKUP(A95,AddInfo!$A:$F,4,FALSE)</f>
        <v xml:space="preserve">t=3.8 in port sort </v>
      </c>
      <c r="H95" s="3" t="s">
        <v>4632</v>
      </c>
      <c r="I95" s="3" t="s">
        <v>165</v>
      </c>
      <c r="J95" s="3" t="s">
        <v>291</v>
      </c>
      <c r="K95" s="22">
        <v>1980</v>
      </c>
      <c r="L95" s="22">
        <v>2004</v>
      </c>
      <c r="O95" s="2" t="s">
        <v>4547</v>
      </c>
    </row>
    <row r="96" spans="1:15" x14ac:dyDescent="0.25">
      <c r="A96" s="2" t="s">
        <v>292</v>
      </c>
      <c r="B96" s="2" t="s">
        <v>293</v>
      </c>
      <c r="C96" s="2">
        <v>2012</v>
      </c>
      <c r="D96" s="2" t="s">
        <v>294</v>
      </c>
      <c r="E96" s="2" t="s">
        <v>57</v>
      </c>
      <c r="F96" s="3" t="str">
        <f>VLOOKUP(A96,AddInfo!$A:$F,3,FALSE)</f>
        <v>Predictor</v>
      </c>
      <c r="G96" s="3" t="str">
        <f>VLOOKUP(A96,AddInfo!$A:$F,4,FALSE)</f>
        <v>t=5.5 in port sort</v>
      </c>
      <c r="H96" s="3" t="s">
        <v>4632</v>
      </c>
      <c r="I96" s="3" t="s">
        <v>95</v>
      </c>
      <c r="J96" s="3" t="s">
        <v>291</v>
      </c>
      <c r="K96" s="22">
        <v>1977</v>
      </c>
      <c r="L96" s="22">
        <v>2009</v>
      </c>
      <c r="O96" s="2" t="s">
        <v>2382</v>
      </c>
    </row>
    <row r="97" spans="1:15" x14ac:dyDescent="0.25">
      <c r="A97" s="2" t="s">
        <v>295</v>
      </c>
      <c r="B97" s="2" t="s">
        <v>296</v>
      </c>
      <c r="C97" s="2">
        <v>2013</v>
      </c>
      <c r="D97" s="2" t="s">
        <v>297</v>
      </c>
      <c r="E97" s="2" t="s">
        <v>100</v>
      </c>
      <c r="F97" s="3" t="str">
        <f>VLOOKUP(A97,AddInfo!$A:$F,3,FALSE)</f>
        <v>Predictor</v>
      </c>
      <c r="G97" s="3" t="str">
        <f>VLOOKUP(A97,AddInfo!$A:$F,4,FALSE)</f>
        <v>t=2.6 in double sort</v>
      </c>
      <c r="H97" s="3" t="s">
        <v>4632</v>
      </c>
      <c r="I97" s="3" t="s">
        <v>15</v>
      </c>
      <c r="J97" s="3" t="s">
        <v>20</v>
      </c>
      <c r="K97" s="22">
        <v>1980</v>
      </c>
      <c r="L97" s="22">
        <v>2009</v>
      </c>
      <c r="O97" s="2" t="s">
        <v>295</v>
      </c>
    </row>
    <row r="98" spans="1:15" x14ac:dyDescent="0.25">
      <c r="A98" s="2" t="s">
        <v>298</v>
      </c>
      <c r="B98" s="2" t="s">
        <v>299</v>
      </c>
      <c r="C98" s="2">
        <v>2008</v>
      </c>
      <c r="D98" s="2" t="s">
        <v>2074</v>
      </c>
      <c r="E98" s="2" t="s">
        <v>89</v>
      </c>
      <c r="F98" s="3" t="str">
        <f>VLOOKUP(A98,AddInfo!$A:$F,3,FALSE)</f>
        <v>Predictor</v>
      </c>
      <c r="G98" s="3" t="str">
        <f>VLOOKUP(A98,AddInfo!$A:$F,4,FALSE)</f>
        <v>t=8.5 in port sort</v>
      </c>
      <c r="H98" s="3" t="s">
        <v>4632</v>
      </c>
      <c r="I98" s="3" t="s">
        <v>15</v>
      </c>
      <c r="J98" s="3" t="s">
        <v>302</v>
      </c>
      <c r="K98" s="22">
        <v>1968</v>
      </c>
      <c r="L98" s="22">
        <v>2003</v>
      </c>
      <c r="O98" s="2" t="s">
        <v>2224</v>
      </c>
    </row>
    <row r="99" spans="1:15" x14ac:dyDescent="0.25">
      <c r="A99" s="2" t="s">
        <v>3087</v>
      </c>
      <c r="B99" s="2" t="s">
        <v>299</v>
      </c>
      <c r="C99" s="2">
        <v>2008</v>
      </c>
      <c r="D99" s="2" t="s">
        <v>5346</v>
      </c>
      <c r="E99" s="2" t="s">
        <v>89</v>
      </c>
      <c r="F99" s="3" t="str">
        <f>VLOOKUP(A99,AddInfo!$A:$F,3,FALSE)</f>
        <v>Placebo</v>
      </c>
      <c r="G99" s="3" t="str">
        <f>VLOOKUP(A99,AddInfo!$A:$F,4,FALSE)</f>
        <v>HXZ variant</v>
      </c>
      <c r="H99" s="3" t="s">
        <v>4632</v>
      </c>
      <c r="I99" s="3" t="s">
        <v>15</v>
      </c>
      <c r="J99" s="3" t="s">
        <v>302</v>
      </c>
      <c r="K99" s="22">
        <v>1968</v>
      </c>
      <c r="L99" s="22">
        <v>2003</v>
      </c>
      <c r="O99" s="2" t="s">
        <v>4548</v>
      </c>
    </row>
    <row r="100" spans="1:15" x14ac:dyDescent="0.25">
      <c r="A100" s="2" t="s">
        <v>303</v>
      </c>
      <c r="B100" s="2" t="s">
        <v>304</v>
      </c>
      <c r="C100" s="2">
        <v>2005</v>
      </c>
      <c r="D100" s="2" t="s">
        <v>5520</v>
      </c>
      <c r="E100" s="2" t="s">
        <v>89</v>
      </c>
      <c r="F100" s="3" t="str">
        <f>VLOOKUP(A100,AddInfo!$A:$F,3,FALSE)</f>
        <v>Predictor</v>
      </c>
      <c r="G100" s="3" t="str">
        <f>VLOOKUP(A100,AddInfo!$A:$F,4,FALSE)</f>
        <v>t=3.1 in port sort</v>
      </c>
      <c r="H100" s="3" t="s">
        <v>4632</v>
      </c>
      <c r="I100" s="3" t="s">
        <v>105</v>
      </c>
      <c r="J100" s="3" t="s">
        <v>20</v>
      </c>
      <c r="K100" s="22">
        <v>1990</v>
      </c>
      <c r="L100" s="22">
        <v>2001</v>
      </c>
      <c r="O100" s="2" t="s">
        <v>303</v>
      </c>
    </row>
    <row r="101" spans="1:15" x14ac:dyDescent="0.25">
      <c r="A101" s="2" t="s">
        <v>306</v>
      </c>
      <c r="B101" s="2" t="s">
        <v>304</v>
      </c>
      <c r="C101" s="2">
        <v>2005</v>
      </c>
      <c r="D101" s="2" t="s">
        <v>5521</v>
      </c>
      <c r="E101" s="2" t="s">
        <v>89</v>
      </c>
      <c r="F101" s="3" t="str">
        <f>VLOOKUP(A101,AddInfo!$A:$F,3,FALSE)</f>
        <v>Predictor</v>
      </c>
      <c r="G101" s="3" t="str">
        <f>VLOOKUP(A101,AddInfo!$A:$F,4,FALSE)</f>
        <v>t=2.0 in port sort</v>
      </c>
      <c r="H101" s="3" t="s">
        <v>4632</v>
      </c>
      <c r="I101" s="3" t="s">
        <v>105</v>
      </c>
      <c r="J101" s="3" t="s">
        <v>106</v>
      </c>
      <c r="K101" s="22">
        <v>1990</v>
      </c>
      <c r="L101" s="22">
        <v>2001</v>
      </c>
      <c r="O101" s="2" t="s">
        <v>306</v>
      </c>
    </row>
    <row r="102" spans="1:15" x14ac:dyDescent="0.25">
      <c r="A102" s="2" t="s">
        <v>308</v>
      </c>
      <c r="B102" s="2" t="s">
        <v>309</v>
      </c>
      <c r="C102" s="2">
        <v>1993</v>
      </c>
      <c r="D102" s="2" t="s">
        <v>310</v>
      </c>
      <c r="E102" s="2" t="s">
        <v>57</v>
      </c>
      <c r="F102" s="3" t="str">
        <f>VLOOKUP(A102,AddInfo!$A:$F,3,FALSE)</f>
        <v>Predictor</v>
      </c>
      <c r="G102" s="3" t="str">
        <f>VLOOKUP(A102,AddInfo!$A:$F,4,FALSE)</f>
        <v>t=2.3 in event study</v>
      </c>
      <c r="H102" s="3" t="s">
        <v>5162</v>
      </c>
      <c r="I102" s="3" t="s">
        <v>311</v>
      </c>
      <c r="J102" s="3" t="s">
        <v>20</v>
      </c>
      <c r="K102" s="22">
        <v>1965</v>
      </c>
      <c r="L102" s="22">
        <v>1988</v>
      </c>
      <c r="O102" s="2" t="s">
        <v>308</v>
      </c>
    </row>
    <row r="103" spans="1:15" x14ac:dyDescent="0.25">
      <c r="A103" s="2" t="s">
        <v>312</v>
      </c>
      <c r="B103" s="2" t="s">
        <v>313</v>
      </c>
      <c r="C103" s="2">
        <v>2011</v>
      </c>
      <c r="D103" s="2" t="s">
        <v>5437</v>
      </c>
      <c r="E103" s="2" t="s">
        <v>57</v>
      </c>
      <c r="F103" s="3" t="str">
        <f>VLOOKUP(A103,AddInfo!$A:$F,3,FALSE)</f>
        <v>Predictor</v>
      </c>
      <c r="G103" s="3" t="str">
        <f>VLOOKUP(A103,AddInfo!$A:$F,4,FALSE)</f>
        <v>t=5.1 in LS port</v>
      </c>
      <c r="H103" s="3" t="s">
        <v>4632</v>
      </c>
      <c r="I103" s="3" t="s">
        <v>152</v>
      </c>
      <c r="J103" s="3" t="s">
        <v>158</v>
      </c>
      <c r="K103" s="22">
        <v>1983</v>
      </c>
      <c r="L103" s="22">
        <v>2006</v>
      </c>
      <c r="O103" s="2" t="s">
        <v>4549</v>
      </c>
    </row>
    <row r="104" spans="1:15" x14ac:dyDescent="0.25">
      <c r="A104" s="2" t="s">
        <v>314</v>
      </c>
      <c r="B104" s="2" t="s">
        <v>315</v>
      </c>
      <c r="C104" s="2">
        <v>2006</v>
      </c>
      <c r="D104" s="2" t="s">
        <v>316</v>
      </c>
      <c r="E104" s="2" t="s">
        <v>89</v>
      </c>
      <c r="F104" s="3" t="str">
        <f>VLOOKUP(A104,AddInfo!$A:$F,3,FALSE)</f>
        <v>Predictor</v>
      </c>
      <c r="G104" s="3" t="str">
        <f>VLOOKUP(A104,AddInfo!$A:$F,4,FALSE)</f>
        <v>t=4.4 in mv reg</v>
      </c>
      <c r="H104" s="3" t="s">
        <v>4632</v>
      </c>
      <c r="I104" s="3" t="s">
        <v>15</v>
      </c>
      <c r="J104" s="3" t="s">
        <v>218</v>
      </c>
      <c r="K104" s="22">
        <v>1968</v>
      </c>
      <c r="L104" s="22">
        <v>2003</v>
      </c>
      <c r="O104" s="2" t="s">
        <v>314</v>
      </c>
    </row>
    <row r="105" spans="1:15" s="31" customFormat="1" x14ac:dyDescent="0.25">
      <c r="A105" s="2" t="s">
        <v>322</v>
      </c>
      <c r="B105" s="2" t="s">
        <v>315</v>
      </c>
      <c r="C105" s="2">
        <v>2006</v>
      </c>
      <c r="D105" s="2" t="s">
        <v>323</v>
      </c>
      <c r="E105" s="2" t="s">
        <v>89</v>
      </c>
      <c r="F105" s="3" t="str">
        <f>VLOOKUP(A105,AddInfo!$A:$F,3,FALSE)</f>
        <v>Predictor</v>
      </c>
      <c r="G105" s="3" t="str">
        <f>VLOOKUP(A105,AddInfo!$A:$F,4,FALSE)</f>
        <v>t=4.0 in mv reg</v>
      </c>
      <c r="H105" s="3" t="s">
        <v>4632</v>
      </c>
      <c r="I105" s="3" t="s">
        <v>15</v>
      </c>
      <c r="J105" s="3" t="s">
        <v>325</v>
      </c>
      <c r="K105" s="22">
        <v>1968</v>
      </c>
      <c r="L105" s="22">
        <v>2003</v>
      </c>
      <c r="M105" s="22"/>
      <c r="N105" s="22"/>
      <c r="O105" s="2" t="s">
        <v>322</v>
      </c>
    </row>
    <row r="106" spans="1:15" x14ac:dyDescent="0.25">
      <c r="A106" s="2" t="s">
        <v>326</v>
      </c>
      <c r="B106" s="2" t="s">
        <v>315</v>
      </c>
      <c r="C106" s="2">
        <v>2006</v>
      </c>
      <c r="D106" s="2" t="s">
        <v>327</v>
      </c>
      <c r="E106" s="2" t="s">
        <v>89</v>
      </c>
      <c r="F106" s="3" t="str">
        <f>VLOOKUP(A106,AddInfo!$A:$F,3,FALSE)</f>
        <v>Predictor</v>
      </c>
      <c r="G106" s="3" t="str">
        <f>VLOOKUP(A106,AddInfo!$A:$F,4,FALSE)</f>
        <v>t=4.9 in mv reg</v>
      </c>
      <c r="H106" s="3" t="s">
        <v>4632</v>
      </c>
      <c r="I106" s="3" t="s">
        <v>15</v>
      </c>
      <c r="J106" s="3" t="s">
        <v>325</v>
      </c>
      <c r="K106" s="22">
        <v>1968</v>
      </c>
      <c r="L106" s="22">
        <v>2003</v>
      </c>
      <c r="O106" s="2" t="s">
        <v>326</v>
      </c>
    </row>
    <row r="107" spans="1:15" x14ac:dyDescent="0.25">
      <c r="A107" s="2" t="s">
        <v>328</v>
      </c>
      <c r="B107" s="2" t="s">
        <v>315</v>
      </c>
      <c r="C107" s="2">
        <v>2006</v>
      </c>
      <c r="D107" s="2" t="s">
        <v>329</v>
      </c>
      <c r="E107" s="2" t="s">
        <v>89</v>
      </c>
      <c r="F107" s="3" t="str">
        <f>VLOOKUP(A107,AddInfo!$A:$F,3,FALSE)</f>
        <v>Predictor</v>
      </c>
      <c r="G107" s="3" t="str">
        <f>VLOOKUP(A107,AddInfo!$A:$F,4,FALSE)</f>
        <v>t=4.6 in mv reg</v>
      </c>
      <c r="H107" s="3" t="s">
        <v>4632</v>
      </c>
      <c r="I107" s="3" t="s">
        <v>15</v>
      </c>
      <c r="J107" s="3" t="s">
        <v>325</v>
      </c>
      <c r="K107" s="22">
        <v>1968</v>
      </c>
      <c r="L107" s="22">
        <v>2003</v>
      </c>
      <c r="O107" s="2" t="s">
        <v>328</v>
      </c>
    </row>
    <row r="108" spans="1:15" x14ac:dyDescent="0.25">
      <c r="A108" s="2" t="s">
        <v>330</v>
      </c>
      <c r="B108" s="2" t="s">
        <v>315</v>
      </c>
      <c r="C108" s="2">
        <v>2006</v>
      </c>
      <c r="D108" s="2" t="s">
        <v>331</v>
      </c>
      <c r="E108" s="2" t="s">
        <v>89</v>
      </c>
      <c r="F108" s="3" t="str">
        <f>VLOOKUP(A108,AddInfo!$A:$F,3,FALSE)</f>
        <v>Predictor</v>
      </c>
      <c r="G108" s="3" t="str">
        <f>VLOOKUP(A108,AddInfo!$A:$F,4,FALSE)</f>
        <v>t=4.3 in mv reg</v>
      </c>
      <c r="H108" s="3" t="s">
        <v>4632</v>
      </c>
      <c r="I108" s="3" t="s">
        <v>15</v>
      </c>
      <c r="J108" s="3" t="s">
        <v>325</v>
      </c>
      <c r="K108" s="22">
        <v>1968</v>
      </c>
      <c r="L108" s="22">
        <v>2003</v>
      </c>
      <c r="O108" s="2" t="s">
        <v>330</v>
      </c>
    </row>
    <row r="109" spans="1:15" x14ac:dyDescent="0.25">
      <c r="A109" s="2" t="s">
        <v>319</v>
      </c>
      <c r="B109" s="2" t="s">
        <v>315</v>
      </c>
      <c r="C109" s="2">
        <v>2006</v>
      </c>
      <c r="D109" s="2" t="s">
        <v>320</v>
      </c>
      <c r="E109" s="2" t="s">
        <v>89</v>
      </c>
      <c r="F109" s="3" t="str">
        <f>VLOOKUP(A109,AddInfo!$A:$F,3,FALSE)</f>
        <v>Predictor</v>
      </c>
      <c r="G109" s="3" t="str">
        <f>VLOOKUP(A109,AddInfo!$A:$F,4,FALSE)</f>
        <v>t=4.4 in univar reg</v>
      </c>
      <c r="H109" s="3" t="s">
        <v>4632</v>
      </c>
      <c r="I109" s="3" t="s">
        <v>15</v>
      </c>
      <c r="J109" s="3" t="s">
        <v>218</v>
      </c>
      <c r="K109" s="22">
        <v>1968</v>
      </c>
      <c r="L109" s="22">
        <v>2003</v>
      </c>
      <c r="O109" s="2" t="s">
        <v>2210</v>
      </c>
    </row>
    <row r="110" spans="1:15" x14ac:dyDescent="0.25">
      <c r="A110" s="2" t="s">
        <v>332</v>
      </c>
      <c r="B110" s="2" t="s">
        <v>333</v>
      </c>
      <c r="C110" s="2">
        <v>1998</v>
      </c>
      <c r="D110" s="2" t="s">
        <v>334</v>
      </c>
      <c r="E110" s="2" t="s">
        <v>78</v>
      </c>
      <c r="F110" s="3" t="str">
        <f>VLOOKUP(A110,AddInfo!$A:$F,3,FALSE)</f>
        <v>Predictor</v>
      </c>
      <c r="G110" s="3" t="str">
        <f>VLOOKUP(A110,AddInfo!$A:$F,4,FALSE)</f>
        <v>t=8.9 in univariate reg</v>
      </c>
      <c r="H110" s="3" t="s">
        <v>5162</v>
      </c>
      <c r="I110" s="3" t="s">
        <v>58</v>
      </c>
      <c r="J110" s="3" t="s">
        <v>228</v>
      </c>
      <c r="K110" s="22">
        <v>1962</v>
      </c>
      <c r="L110" s="22">
        <v>1991</v>
      </c>
      <c r="O110" s="2" t="s">
        <v>2450</v>
      </c>
    </row>
    <row r="111" spans="1:15" x14ac:dyDescent="0.25">
      <c r="A111" s="21" t="s">
        <v>5350</v>
      </c>
      <c r="B111" s="21" t="s">
        <v>337</v>
      </c>
      <c r="C111" s="21">
        <v>1985</v>
      </c>
      <c r="D111" s="21" t="s">
        <v>340</v>
      </c>
      <c r="E111" s="21" t="s">
        <v>89</v>
      </c>
      <c r="F111" s="3" t="str">
        <f>VLOOKUP(A111,AddInfo!$A:$F,3,FALSE)</f>
        <v>Predictor</v>
      </c>
      <c r="G111" s="3" t="str">
        <f>VLOOKUP(A111,AddInfo!$A:$F,4,FALSE)</f>
        <v>t=3.3 in long-short</v>
      </c>
      <c r="H111" s="25" t="s">
        <v>4632</v>
      </c>
      <c r="I111" s="25" t="s">
        <v>95</v>
      </c>
      <c r="J111" s="25" t="s">
        <v>325</v>
      </c>
      <c r="K111" s="22">
        <v>1929</v>
      </c>
      <c r="L111" s="22">
        <v>1982</v>
      </c>
      <c r="M111" s="22">
        <v>7</v>
      </c>
      <c r="O111" s="21" t="s">
        <v>339</v>
      </c>
    </row>
    <row r="112" spans="1:15" x14ac:dyDescent="0.25">
      <c r="A112" s="21" t="s">
        <v>5352</v>
      </c>
      <c r="B112" s="21" t="s">
        <v>337</v>
      </c>
      <c r="C112" s="21">
        <v>1985</v>
      </c>
      <c r="D112" s="21" t="s">
        <v>5353</v>
      </c>
      <c r="E112" s="21" t="s">
        <v>89</v>
      </c>
      <c r="F112" s="3" t="str">
        <f>VLOOKUP(A112,AddInfo!$A:$F,3,FALSE)</f>
        <v>Predictor</v>
      </c>
      <c r="G112" s="3" t="str">
        <f>VLOOKUP(A112,AddInfo!$A:$F,4,FALSE)</f>
        <v xml:space="preserve">large ret in similar long-short </v>
      </c>
      <c r="H112" s="25" t="s">
        <v>4632</v>
      </c>
      <c r="I112" s="25" t="s">
        <v>95</v>
      </c>
      <c r="J112" s="25" t="s">
        <v>325</v>
      </c>
      <c r="K112" s="22">
        <v>1933</v>
      </c>
      <c r="L112" s="22">
        <v>1980</v>
      </c>
      <c r="O112" s="21" t="s">
        <v>2390</v>
      </c>
    </row>
    <row r="113" spans="1:15" x14ac:dyDescent="0.25">
      <c r="A113" s="2" t="s">
        <v>343</v>
      </c>
      <c r="B113" s="2" t="s">
        <v>344</v>
      </c>
      <c r="C113" s="2">
        <v>2001</v>
      </c>
      <c r="D113" s="2" t="s">
        <v>345</v>
      </c>
      <c r="E113" s="2" t="s">
        <v>57</v>
      </c>
      <c r="F113" s="3" t="str">
        <f>VLOOKUP(A113,AddInfo!$A:$F,3,FALSE)</f>
        <v>Predictor</v>
      </c>
      <c r="G113" s="3" t="str">
        <f>VLOOKUP(A113,AddInfo!$A:$F,4,FALSE)</f>
        <v>35 bps spread in port sort</v>
      </c>
      <c r="H113" s="3" t="s">
        <v>4632</v>
      </c>
      <c r="I113" s="3" t="s">
        <v>165</v>
      </c>
      <c r="J113" s="3" t="s">
        <v>347</v>
      </c>
      <c r="K113" s="22">
        <v>1976</v>
      </c>
      <c r="L113" s="22">
        <v>1993</v>
      </c>
      <c r="O113" s="2" t="s">
        <v>343</v>
      </c>
    </row>
    <row r="114" spans="1:15" x14ac:dyDescent="0.25">
      <c r="A114" s="21" t="s">
        <v>348</v>
      </c>
      <c r="B114" s="21" t="s">
        <v>349</v>
      </c>
      <c r="C114" s="21">
        <v>2004</v>
      </c>
      <c r="D114" s="21" t="s">
        <v>350</v>
      </c>
      <c r="E114" s="21" t="s">
        <v>169</v>
      </c>
      <c r="F114" s="3" t="str">
        <f>VLOOKUP(A114,AddInfo!$A:$F,3,FALSE)</f>
        <v>Predictor</v>
      </c>
      <c r="G114" s="3" t="str">
        <f>VLOOKUP(A114,AddInfo!$A:$F,4,FALSE)</f>
        <v>t=4.4 in conservative long-short</v>
      </c>
      <c r="H114" s="3" t="s">
        <v>4632</v>
      </c>
      <c r="I114" s="25" t="s">
        <v>95</v>
      </c>
      <c r="J114" s="25" t="s">
        <v>147</v>
      </c>
      <c r="K114" s="22">
        <v>1962</v>
      </c>
      <c r="L114" s="22">
        <v>1998</v>
      </c>
      <c r="O114" s="2" t="s">
        <v>4550</v>
      </c>
    </row>
    <row r="115" spans="1:15" x14ac:dyDescent="0.25">
      <c r="A115" s="2" t="s">
        <v>352</v>
      </c>
      <c r="B115" s="2" t="s">
        <v>5451</v>
      </c>
      <c r="C115" s="2">
        <v>2004</v>
      </c>
      <c r="D115" s="2" t="s">
        <v>353</v>
      </c>
      <c r="E115" s="2" t="s">
        <v>14</v>
      </c>
      <c r="F115" s="3" t="str">
        <f>VLOOKUP(A115,AddInfo!$A:$F,3,FALSE)</f>
        <v>Predictor</v>
      </c>
      <c r="G115" s="3" t="str">
        <f>VLOOKUP(A115,AddInfo!$A:$F,4,FALSE)</f>
        <v>t=2.77 in port sort</v>
      </c>
      <c r="H115" s="3" t="s">
        <v>4632</v>
      </c>
      <c r="I115" s="3" t="s">
        <v>15</v>
      </c>
      <c r="J115" s="3" t="s">
        <v>147</v>
      </c>
      <c r="K115" s="22">
        <v>1973</v>
      </c>
      <c r="L115" s="22">
        <v>1997</v>
      </c>
      <c r="O115" s="2" t="s">
        <v>2417</v>
      </c>
    </row>
    <row r="116" spans="1:15" x14ac:dyDescent="0.25">
      <c r="A116" s="2" t="s">
        <v>3091</v>
      </c>
      <c r="B116" s="2" t="s">
        <v>5451</v>
      </c>
      <c r="C116" s="2">
        <v>2004</v>
      </c>
      <c r="D116" s="2" t="s">
        <v>4486</v>
      </c>
      <c r="E116" s="2" t="s">
        <v>14</v>
      </c>
      <c r="F116" s="3" t="str">
        <f>VLOOKUP(A116,AddInfo!$A:$F,3,FALSE)</f>
        <v>Placebo</v>
      </c>
      <c r="G116" s="3" t="str">
        <f>VLOOKUP(A116,AddInfo!$A:$F,4,FALSE)</f>
        <v>HXZ variant</v>
      </c>
      <c r="H116" s="3" t="s">
        <v>4632</v>
      </c>
      <c r="I116" s="3" t="s">
        <v>15</v>
      </c>
      <c r="J116" s="3" t="s">
        <v>147</v>
      </c>
      <c r="K116" s="22">
        <v>1973</v>
      </c>
      <c r="L116" s="22">
        <v>1997</v>
      </c>
      <c r="O116" s="2" t="s">
        <v>4551</v>
      </c>
    </row>
    <row r="117" spans="1:15" x14ac:dyDescent="0.25">
      <c r="A117" s="2" t="s">
        <v>356</v>
      </c>
      <c r="B117" s="2" t="s">
        <v>357</v>
      </c>
      <c r="C117" s="2">
        <v>1995</v>
      </c>
      <c r="D117" s="2" t="s">
        <v>358</v>
      </c>
      <c r="E117" s="2" t="s">
        <v>89</v>
      </c>
      <c r="F117" s="3" t="str">
        <f>VLOOKUP(A117,AddInfo!$A:$F,3,FALSE)</f>
        <v>Predictor</v>
      </c>
      <c r="G117" s="3" t="str">
        <f>VLOOKUP(A117,AddInfo!$A:$F,4,FALSE)</f>
        <v xml:space="preserve">t = 3.6 in event study </v>
      </c>
      <c r="H117" s="3" t="s">
        <v>5162</v>
      </c>
      <c r="I117" s="3" t="s">
        <v>311</v>
      </c>
      <c r="J117" s="3" t="s">
        <v>20</v>
      </c>
      <c r="K117" s="22">
        <v>1962</v>
      </c>
      <c r="L117" s="22">
        <v>1990</v>
      </c>
      <c r="O117" s="2" t="s">
        <v>356</v>
      </c>
    </row>
    <row r="118" spans="1:15" x14ac:dyDescent="0.25">
      <c r="A118" s="2" t="s">
        <v>359</v>
      </c>
      <c r="B118" s="2" t="s">
        <v>360</v>
      </c>
      <c r="C118" s="2">
        <v>1998</v>
      </c>
      <c r="D118" s="2" t="s">
        <v>361</v>
      </c>
      <c r="E118" s="2" t="s">
        <v>57</v>
      </c>
      <c r="F118" s="3" t="str">
        <f>VLOOKUP(A118,AddInfo!$A:$F,3,FALSE)</f>
        <v>Predictor</v>
      </c>
      <c r="G118" s="3" t="str">
        <f>VLOOKUP(A118,AddInfo!$A:$F,4,FALSE)</f>
        <v>t=3.36 in LS port</v>
      </c>
      <c r="H118" s="3" t="s">
        <v>5162</v>
      </c>
      <c r="I118" s="3" t="s">
        <v>15</v>
      </c>
      <c r="J118" s="3" t="s">
        <v>245</v>
      </c>
      <c r="K118" s="22">
        <v>1981</v>
      </c>
      <c r="L118" s="22">
        <v>1995</v>
      </c>
      <c r="O118" s="2" t="s">
        <v>359</v>
      </c>
    </row>
    <row r="119" spans="1:15" x14ac:dyDescent="0.25">
      <c r="A119" s="2" t="s">
        <v>3112</v>
      </c>
      <c r="B119" s="2" t="s">
        <v>360</v>
      </c>
      <c r="C119" s="2">
        <v>1998</v>
      </c>
      <c r="D119" s="2" t="s">
        <v>4487</v>
      </c>
      <c r="E119" s="2" t="s">
        <v>57</v>
      </c>
      <c r="F119" s="3" t="str">
        <f>VLOOKUP(A119,AddInfo!$A:$F,3,FALSE)</f>
        <v>Placebo</v>
      </c>
      <c r="G119" s="3" t="str">
        <f>VLOOKUP(A119,AddInfo!$A:$F,4,FALSE)</f>
        <v>HXZ variant</v>
      </c>
      <c r="H119" s="3" t="s">
        <v>5162</v>
      </c>
      <c r="I119" s="3" t="s">
        <v>15</v>
      </c>
      <c r="J119" s="3" t="s">
        <v>245</v>
      </c>
      <c r="K119" s="22">
        <v>1981</v>
      </c>
      <c r="L119" s="22">
        <v>1995</v>
      </c>
      <c r="O119" s="2" t="s">
        <v>4552</v>
      </c>
    </row>
    <row r="120" spans="1:15" x14ac:dyDescent="0.25">
      <c r="A120" s="2" t="s">
        <v>365</v>
      </c>
      <c r="B120" s="2" t="s">
        <v>360</v>
      </c>
      <c r="C120" s="2">
        <v>1998</v>
      </c>
      <c r="D120" s="2" t="s">
        <v>366</v>
      </c>
      <c r="E120" s="2" t="s">
        <v>57</v>
      </c>
      <c r="F120" s="3" t="str">
        <f>VLOOKUP(A120,AddInfo!$A:$F,3,FALSE)</f>
        <v>Placebo</v>
      </c>
      <c r="G120" s="3" t="str">
        <f>VLOOKUP(A120,AddInfo!$A:$F,4,FALSE)</f>
        <v>t=1.59 in univar reg</v>
      </c>
      <c r="H120" s="3" t="s">
        <v>4632</v>
      </c>
      <c r="I120" s="3" t="s">
        <v>15</v>
      </c>
      <c r="J120" s="3" t="s">
        <v>245</v>
      </c>
      <c r="K120" s="22">
        <v>1981</v>
      </c>
      <c r="L120" s="22">
        <v>1995</v>
      </c>
      <c r="O120" s="2" t="s">
        <v>365</v>
      </c>
    </row>
    <row r="121" spans="1:15" x14ac:dyDescent="0.25">
      <c r="A121" s="2" t="s">
        <v>3102</v>
      </c>
      <c r="B121" s="2" t="s">
        <v>360</v>
      </c>
      <c r="C121" s="2">
        <v>1998</v>
      </c>
      <c r="D121" s="2" t="s">
        <v>4488</v>
      </c>
      <c r="E121" s="2" t="s">
        <v>57</v>
      </c>
      <c r="F121" s="3" t="str">
        <f>VLOOKUP(A121,AddInfo!$A:$F,3,FALSE)</f>
        <v>Placebo</v>
      </c>
      <c r="G121" s="3" t="str">
        <f>VLOOKUP(A121,AddInfo!$A:$F,4,FALSE)</f>
        <v>HXZ variant</v>
      </c>
      <c r="H121" s="3" t="s">
        <v>4632</v>
      </c>
      <c r="I121" s="3" t="s">
        <v>15</v>
      </c>
      <c r="J121" s="3" t="s">
        <v>245</v>
      </c>
      <c r="K121" s="22">
        <v>1981</v>
      </c>
      <c r="L121" s="22">
        <v>1995</v>
      </c>
      <c r="O121" s="2" t="s">
        <v>4553</v>
      </c>
    </row>
    <row r="122" spans="1:15" x14ac:dyDescent="0.25">
      <c r="A122" s="2" t="s">
        <v>370</v>
      </c>
      <c r="B122" s="2" t="s">
        <v>371</v>
      </c>
      <c r="C122" s="2">
        <v>2001</v>
      </c>
      <c r="D122" s="2" t="s">
        <v>372</v>
      </c>
      <c r="E122" s="2" t="s">
        <v>89</v>
      </c>
      <c r="F122" s="3" t="str">
        <f>VLOOKUP(A122,AddInfo!$A:$F,3,FALSE)</f>
        <v>Predictor</v>
      </c>
      <c r="G122" s="3" t="str">
        <f>VLOOKUP(A122,AddInfo!$A:$F,4,FALSE)</f>
        <v>t=11 in event study w/ special data</v>
      </c>
      <c r="H122" s="3" t="s">
        <v>5162</v>
      </c>
      <c r="I122" s="3" t="s">
        <v>311</v>
      </c>
      <c r="J122" s="3" t="s">
        <v>20</v>
      </c>
      <c r="K122" s="22">
        <v>1986</v>
      </c>
      <c r="L122" s="22">
        <v>1998</v>
      </c>
      <c r="O122" s="2" t="s">
        <v>370</v>
      </c>
    </row>
    <row r="123" spans="1:15" x14ac:dyDescent="0.25">
      <c r="A123" s="2" t="s">
        <v>373</v>
      </c>
      <c r="B123" s="2" t="s">
        <v>374</v>
      </c>
      <c r="C123" s="2">
        <v>2002</v>
      </c>
      <c r="D123" s="2" t="s">
        <v>375</v>
      </c>
      <c r="E123" s="2" t="s">
        <v>89</v>
      </c>
      <c r="F123" s="3" t="str">
        <f>VLOOKUP(A123,AddInfo!$A:$F,3,FALSE)</f>
        <v>Predictor</v>
      </c>
      <c r="G123" s="3" t="str">
        <f>VLOOKUP(A123,AddInfo!$A:$F,4,FALSE)</f>
        <v>t=2.9 in port sort</v>
      </c>
      <c r="H123" s="3" t="s">
        <v>4632</v>
      </c>
      <c r="I123" s="3" t="s">
        <v>152</v>
      </c>
      <c r="J123" s="3" t="s">
        <v>96</v>
      </c>
      <c r="K123" s="22">
        <v>1976</v>
      </c>
      <c r="L123" s="22">
        <v>2000</v>
      </c>
      <c r="O123" s="2" t="s">
        <v>2341</v>
      </c>
    </row>
    <row r="124" spans="1:15" x14ac:dyDescent="0.25">
      <c r="A124" s="2" t="s">
        <v>378</v>
      </c>
      <c r="B124" s="2" t="s">
        <v>379</v>
      </c>
      <c r="C124" s="2">
        <v>1979</v>
      </c>
      <c r="D124" s="2" t="s">
        <v>380</v>
      </c>
      <c r="E124" s="2" t="s">
        <v>57</v>
      </c>
      <c r="F124" s="3" t="str">
        <f>VLOOKUP(A124,AddInfo!$A:$F,3,FALSE)</f>
        <v>Placebo</v>
      </c>
      <c r="G124" s="3" t="str">
        <f>VLOOKUP(A124,AddInfo!$A:$F,4,FALSE)</f>
        <v>only shown to forecast beta</v>
      </c>
      <c r="H124" s="3" t="s">
        <v>4632</v>
      </c>
      <c r="I124" s="3" t="s">
        <v>95</v>
      </c>
      <c r="J124" s="3" t="s">
        <v>4323</v>
      </c>
      <c r="K124" s="22">
        <v>1955</v>
      </c>
      <c r="L124" s="22">
        <v>1974</v>
      </c>
      <c r="O124" s="2" t="s">
        <v>378</v>
      </c>
    </row>
    <row r="125" spans="1:15" x14ac:dyDescent="0.25">
      <c r="A125" s="2" t="s">
        <v>381</v>
      </c>
      <c r="B125" s="2" t="s">
        <v>382</v>
      </c>
      <c r="C125" s="2">
        <v>2003</v>
      </c>
      <c r="D125" s="2" t="s">
        <v>383</v>
      </c>
      <c r="E125" s="2" t="s">
        <v>169</v>
      </c>
      <c r="F125" s="3" t="str">
        <f>VLOOKUP(A125,AddInfo!$A:$F,3,FALSE)</f>
        <v>Predictor</v>
      </c>
      <c r="G125" s="3" t="str">
        <f>VLOOKUP(A125,AddInfo!$A:$F,4,FALSE)</f>
        <v>t=5.7 in mv reg</v>
      </c>
      <c r="H125" s="3" t="s">
        <v>4632</v>
      </c>
      <c r="I125" s="3" t="s">
        <v>152</v>
      </c>
      <c r="J125" s="3" t="s">
        <v>384</v>
      </c>
      <c r="K125" s="22">
        <v>1988</v>
      </c>
      <c r="L125" s="22">
        <v>1999</v>
      </c>
      <c r="O125" s="2" t="s">
        <v>2324</v>
      </c>
    </row>
    <row r="126" spans="1:15" s="16" customFormat="1" x14ac:dyDescent="0.25">
      <c r="A126" s="2" t="s">
        <v>385</v>
      </c>
      <c r="B126" s="2" t="s">
        <v>386</v>
      </c>
      <c r="C126" s="2">
        <v>2002</v>
      </c>
      <c r="D126" s="2" t="s">
        <v>387</v>
      </c>
      <c r="E126" s="2" t="s">
        <v>89</v>
      </c>
      <c r="F126" s="3" t="str">
        <f>VLOOKUP(A126,AddInfo!$A:$F,3,FALSE)</f>
        <v>Predictor</v>
      </c>
      <c r="G126" s="3" t="str">
        <f>VLOOKUP(A126,AddInfo!$A:$F,4,FALSE)</f>
        <v>t=2.5 in mv reg</v>
      </c>
      <c r="H126" s="3" t="s">
        <v>4632</v>
      </c>
      <c r="I126" s="3" t="s">
        <v>58</v>
      </c>
      <c r="J126" s="3" t="s">
        <v>59</v>
      </c>
      <c r="K126" s="22">
        <v>1984</v>
      </c>
      <c r="L126" s="22">
        <v>1998</v>
      </c>
      <c r="M126" s="22"/>
      <c r="N126" s="22"/>
      <c r="O126" s="2" t="s">
        <v>4546</v>
      </c>
    </row>
    <row r="127" spans="1:15" x14ac:dyDescent="0.25">
      <c r="A127" s="2" t="s">
        <v>389</v>
      </c>
      <c r="B127" s="2" t="s">
        <v>390</v>
      </c>
      <c r="C127" s="2">
        <v>2004</v>
      </c>
      <c r="D127" s="2" t="s">
        <v>391</v>
      </c>
      <c r="E127" s="2" t="s">
        <v>89</v>
      </c>
      <c r="F127" s="3" t="str">
        <f>VLOOKUP(A127,AddInfo!$A:$F,3,FALSE)</f>
        <v>Predictor</v>
      </c>
      <c r="G127" s="3" t="str">
        <f>VLOOKUP(A127,AddInfo!$A:$F,4,FALSE)</f>
        <v>t=3.5 in long-short</v>
      </c>
      <c r="H127" s="3" t="s">
        <v>5162</v>
      </c>
      <c r="I127" s="3" t="s">
        <v>311</v>
      </c>
      <c r="J127" s="3" t="s">
        <v>259</v>
      </c>
      <c r="K127" s="22">
        <v>1974</v>
      </c>
      <c r="L127" s="22">
        <v>2001</v>
      </c>
      <c r="O127" s="2" t="s">
        <v>389</v>
      </c>
    </row>
    <row r="128" spans="1:15" x14ac:dyDescent="0.25">
      <c r="A128" s="2" t="s">
        <v>393</v>
      </c>
      <c r="B128" s="2" t="s">
        <v>394</v>
      </c>
      <c r="C128" s="2">
        <v>2013</v>
      </c>
      <c r="D128" s="2" t="s">
        <v>5183</v>
      </c>
      <c r="E128" s="2" t="s">
        <v>89</v>
      </c>
      <c r="F128" s="3" t="str">
        <f>VLOOKUP(A128,AddInfo!$A:$F,3,FALSE)</f>
        <v>Predictor</v>
      </c>
      <c r="G128" s="3" t="str">
        <f>VLOOKUP(A128,AddInfo!$A:$F,4,FALSE)</f>
        <v>t=2.9 in port sort</v>
      </c>
      <c r="H128" s="3" t="s">
        <v>4632</v>
      </c>
      <c r="I128" s="3" t="s">
        <v>15</v>
      </c>
      <c r="J128" s="3" t="s">
        <v>259</v>
      </c>
      <c r="K128" s="20">
        <v>1970</v>
      </c>
      <c r="L128" s="20">
        <v>2008</v>
      </c>
      <c r="M128" s="20"/>
      <c r="N128" s="20"/>
      <c r="O128" s="2" t="s">
        <v>393</v>
      </c>
    </row>
    <row r="129" spans="1:15" x14ac:dyDescent="0.25">
      <c r="A129" s="2" t="s">
        <v>4554</v>
      </c>
      <c r="B129" s="2" t="s">
        <v>394</v>
      </c>
      <c r="C129" s="2">
        <v>2013</v>
      </c>
      <c r="D129" s="2" t="s">
        <v>5445</v>
      </c>
      <c r="E129" s="2" t="s">
        <v>89</v>
      </c>
      <c r="F129" s="3" t="str">
        <f>VLOOKUP(A129,AddInfo!$A:$F,3,FALSE)</f>
        <v>Placebo</v>
      </c>
      <c r="G129" s="3" t="str">
        <f>VLOOKUP(A129,AddInfo!$A:$F,4,FALSE)</f>
        <v>HXZ variant</v>
      </c>
      <c r="H129" s="3" t="s">
        <v>4632</v>
      </c>
      <c r="I129" s="3" t="s">
        <v>15</v>
      </c>
      <c r="J129" s="3" t="s">
        <v>259</v>
      </c>
      <c r="K129" s="20">
        <v>1970</v>
      </c>
      <c r="L129" s="20">
        <v>2008</v>
      </c>
      <c r="M129" s="20"/>
      <c r="N129" s="20"/>
      <c r="O129" s="2" t="s">
        <v>4554</v>
      </c>
    </row>
    <row r="130" spans="1:15" x14ac:dyDescent="0.25">
      <c r="A130" s="21" t="s">
        <v>402</v>
      </c>
      <c r="B130" s="21" t="s">
        <v>400</v>
      </c>
      <c r="C130" s="21">
        <v>2001</v>
      </c>
      <c r="D130" s="21" t="s">
        <v>403</v>
      </c>
      <c r="E130" s="21" t="s">
        <v>14</v>
      </c>
      <c r="F130" s="3" t="str">
        <f>VLOOKUP(A130,AddInfo!$A:$F,3,FALSE)</f>
        <v>Placebo</v>
      </c>
      <c r="G130" s="3" t="str">
        <f>VLOOKUP(A130,AddInfo!$A:$F,4,FALSE)</f>
        <v>spread in median ret each leg size adj</v>
      </c>
      <c r="H130" s="25" t="s">
        <v>4632</v>
      </c>
      <c r="I130" s="25" t="s">
        <v>152</v>
      </c>
      <c r="J130" s="25" t="s">
        <v>4322</v>
      </c>
      <c r="K130" s="22">
        <v>1982</v>
      </c>
      <c r="L130" s="22">
        <v>1998</v>
      </c>
      <c r="O130" s="21" t="s">
        <v>402</v>
      </c>
    </row>
    <row r="131" spans="1:15" x14ac:dyDescent="0.25">
      <c r="A131" s="2" t="s">
        <v>399</v>
      </c>
      <c r="B131" s="2" t="s">
        <v>400</v>
      </c>
      <c r="C131" s="2">
        <v>2001</v>
      </c>
      <c r="D131" s="2" t="s">
        <v>4489</v>
      </c>
      <c r="E131" s="2" t="s">
        <v>14</v>
      </c>
      <c r="F131" s="3" t="str">
        <f>VLOOKUP(A131,AddInfo!$A:$F,3,FALSE)</f>
        <v>Predictor</v>
      </c>
      <c r="G131" s="3" t="str">
        <f>VLOOKUP(A131,AddInfo!$A:$F,4,FALSE)</f>
        <v>t=5 in long-short size adjusted</v>
      </c>
      <c r="H131" s="3" t="s">
        <v>4632</v>
      </c>
      <c r="I131" s="3" t="s">
        <v>152</v>
      </c>
      <c r="J131" s="3" t="s">
        <v>147</v>
      </c>
      <c r="K131" s="22">
        <v>1982</v>
      </c>
      <c r="L131" s="22">
        <v>1998</v>
      </c>
      <c r="O131" s="2" t="s">
        <v>2339</v>
      </c>
    </row>
    <row r="132" spans="1:15" s="16" customFormat="1" x14ac:dyDescent="0.25">
      <c r="A132" s="2" t="s">
        <v>404</v>
      </c>
      <c r="B132" s="2" t="s">
        <v>405</v>
      </c>
      <c r="C132" s="2">
        <v>2003</v>
      </c>
      <c r="D132" s="2" t="s">
        <v>5439</v>
      </c>
      <c r="E132" s="2" t="s">
        <v>14</v>
      </c>
      <c r="F132" s="3" t="str">
        <f>VLOOKUP(A132,AddInfo!$A:$F,3,FALSE)</f>
        <v>Predictor</v>
      </c>
      <c r="G132" s="3" t="str">
        <f>VLOOKUP(A132,AddInfo!$A:$F,4,FALSE)</f>
        <v>61 bps spread in long-short</v>
      </c>
      <c r="H132" s="3" t="s">
        <v>4632</v>
      </c>
      <c r="I132" s="3" t="s">
        <v>15</v>
      </c>
      <c r="J132" s="3" t="s">
        <v>302</v>
      </c>
      <c r="K132" s="22">
        <v>1964</v>
      </c>
      <c r="L132" s="22">
        <v>1993</v>
      </c>
      <c r="M132" s="22"/>
      <c r="N132" s="22"/>
      <c r="O132" s="2" t="s">
        <v>2225</v>
      </c>
    </row>
    <row r="133" spans="1:15" x14ac:dyDescent="0.25">
      <c r="A133" s="2" t="s">
        <v>409</v>
      </c>
      <c r="B133" s="2" t="s">
        <v>410</v>
      </c>
      <c r="C133" s="2">
        <v>1992</v>
      </c>
      <c r="D133" s="2" t="s">
        <v>411</v>
      </c>
      <c r="E133" s="2" t="s">
        <v>89</v>
      </c>
      <c r="F133" s="3" t="str">
        <f>VLOOKUP(A133,AddInfo!$A:$F,3,FALSE)</f>
        <v>Predictor</v>
      </c>
      <c r="G133" s="3" t="str">
        <f>VLOOKUP(A133,AddInfo!$A:$F,4,FALSE)</f>
        <v>t=5.7 in univar reg</v>
      </c>
      <c r="H133" s="3" t="s">
        <v>4632</v>
      </c>
      <c r="I133" s="3" t="s">
        <v>15</v>
      </c>
      <c r="J133" s="3" t="s">
        <v>147</v>
      </c>
      <c r="K133" s="22">
        <v>1963</v>
      </c>
      <c r="L133" s="22">
        <v>1990</v>
      </c>
      <c r="O133" s="2" t="s">
        <v>409</v>
      </c>
    </row>
    <row r="134" spans="1:15" x14ac:dyDescent="0.25">
      <c r="A134" s="2" t="s">
        <v>3085</v>
      </c>
      <c r="B134" s="2" t="s">
        <v>410</v>
      </c>
      <c r="C134" s="2">
        <v>1992</v>
      </c>
      <c r="D134" s="2" t="s">
        <v>3084</v>
      </c>
      <c r="E134" s="2" t="s">
        <v>89</v>
      </c>
      <c r="F134" s="3" t="str">
        <f>VLOOKUP(A134,AddInfo!$A:$F,3,FALSE)</f>
        <v>Placebo</v>
      </c>
      <c r="G134" s="3" t="str">
        <f>VLOOKUP(A134,AddInfo!$A:$F,4,FALSE)</f>
        <v>HXZ variant</v>
      </c>
      <c r="H134" s="3" t="s">
        <v>4632</v>
      </c>
      <c r="I134" s="3" t="s">
        <v>15</v>
      </c>
      <c r="J134" s="3" t="s">
        <v>147</v>
      </c>
      <c r="K134" s="22">
        <v>1975</v>
      </c>
      <c r="L134" s="22">
        <v>1990</v>
      </c>
      <c r="O134" s="2" t="s">
        <v>3085</v>
      </c>
    </row>
    <row r="135" spans="1:15" x14ac:dyDescent="0.25">
      <c r="A135" s="2" t="s">
        <v>3163</v>
      </c>
      <c r="B135" s="2" t="s">
        <v>410</v>
      </c>
      <c r="C135" s="2">
        <v>1992</v>
      </c>
      <c r="D135" s="2" t="s">
        <v>3219</v>
      </c>
      <c r="E135" s="2" t="s">
        <v>3217</v>
      </c>
      <c r="F135" s="3" t="str">
        <f>VLOOKUP(A135,AddInfo!$A:$F,3,FALSE)</f>
        <v>Predictor</v>
      </c>
      <c r="G135" s="3" t="str">
        <f>VLOOKUP(A135,AddInfo!$A:$F,4,FALSE)</f>
        <v>t=5.71 in univariate reg</v>
      </c>
      <c r="H135" s="3" t="s">
        <v>4632</v>
      </c>
      <c r="I135" s="3" t="s">
        <v>15</v>
      </c>
      <c r="J135" s="3" t="s">
        <v>147</v>
      </c>
      <c r="K135" s="22">
        <v>1963</v>
      </c>
      <c r="L135" s="22">
        <v>1990</v>
      </c>
      <c r="O135" s="2" t="s">
        <v>3163</v>
      </c>
    </row>
    <row r="136" spans="1:15" x14ac:dyDescent="0.25">
      <c r="A136" s="2" t="s">
        <v>414</v>
      </c>
      <c r="B136" s="2" t="s">
        <v>410</v>
      </c>
      <c r="C136" s="2">
        <v>1992</v>
      </c>
      <c r="D136" s="2" t="s">
        <v>415</v>
      </c>
      <c r="E136" s="2" t="s">
        <v>89</v>
      </c>
      <c r="F136" s="3" t="str">
        <f>VLOOKUP(A136,AddInfo!$A:$F,3,FALSE)</f>
        <v>Predictor</v>
      </c>
      <c r="G136" s="3" t="str">
        <f>VLOOKUP(A136,AddInfo!$A:$F,4,FALSE)</f>
        <v>t=5.3 in mv reg</v>
      </c>
      <c r="H136" s="3" t="s">
        <v>4632</v>
      </c>
      <c r="I136" s="3" t="s">
        <v>15</v>
      </c>
      <c r="J136" s="3" t="s">
        <v>201</v>
      </c>
      <c r="K136" s="22">
        <v>1963</v>
      </c>
      <c r="L136" s="22">
        <v>1990</v>
      </c>
      <c r="O136" s="2" t="s">
        <v>4555</v>
      </c>
    </row>
    <row r="137" spans="1:15" x14ac:dyDescent="0.25">
      <c r="A137" s="2" t="s">
        <v>417</v>
      </c>
      <c r="B137" s="2" t="s">
        <v>410</v>
      </c>
      <c r="C137" s="2">
        <v>1992</v>
      </c>
      <c r="D137" s="2" t="s">
        <v>418</v>
      </c>
      <c r="E137" s="2" t="s">
        <v>89</v>
      </c>
      <c r="F137" s="3" t="str">
        <f>VLOOKUP(A137,AddInfo!$A:$F,3,FALSE)</f>
        <v>Placebo</v>
      </c>
      <c r="G137" s="3" t="str">
        <f>VLOOKUP(A137,AddInfo!$A:$F,4,FALSE)</f>
        <v>HXZ variant</v>
      </c>
      <c r="H137" s="3" t="s">
        <v>4632</v>
      </c>
      <c r="I137" s="3" t="s">
        <v>15</v>
      </c>
      <c r="J137" s="3" t="s">
        <v>201</v>
      </c>
      <c r="K137" s="22">
        <v>1973</v>
      </c>
      <c r="L137" s="22">
        <v>1990</v>
      </c>
      <c r="O137" s="2" t="s">
        <v>4556</v>
      </c>
    </row>
    <row r="138" spans="1:15" x14ac:dyDescent="0.25">
      <c r="A138" s="2" t="s">
        <v>419</v>
      </c>
      <c r="B138" s="2" t="s">
        <v>410</v>
      </c>
      <c r="C138" s="2">
        <v>2006</v>
      </c>
      <c r="D138" s="2" t="s">
        <v>420</v>
      </c>
      <c r="E138" s="2" t="s">
        <v>57</v>
      </c>
      <c r="F138" s="3" t="str">
        <f>VLOOKUP(A138,AddInfo!$A:$F,3,FALSE)</f>
        <v>Predictor</v>
      </c>
      <c r="G138" s="3" t="str">
        <f>VLOOKUP(A138,AddInfo!$A:$F,4,FALSE)</f>
        <v>t=2.6 in mv reg</v>
      </c>
      <c r="H138" s="3" t="s">
        <v>4632</v>
      </c>
      <c r="I138" s="3" t="s">
        <v>15</v>
      </c>
      <c r="J138" s="3" t="s">
        <v>117</v>
      </c>
      <c r="K138" s="22">
        <v>1977</v>
      </c>
      <c r="L138" s="22">
        <v>2003</v>
      </c>
      <c r="O138" s="2" t="s">
        <v>2274</v>
      </c>
    </row>
    <row r="139" spans="1:15" x14ac:dyDescent="0.25">
      <c r="A139" s="2" t="s">
        <v>3184</v>
      </c>
      <c r="B139" s="2" t="s">
        <v>410</v>
      </c>
      <c r="C139" s="2">
        <v>2006</v>
      </c>
      <c r="D139" s="2" t="s">
        <v>420</v>
      </c>
      <c r="E139" s="2" t="s">
        <v>57</v>
      </c>
      <c r="F139" s="3" t="str">
        <f>VLOOKUP(A139,AddInfo!$A:$F,3,FALSE)</f>
        <v>Placebo</v>
      </c>
      <c r="G139" s="3" t="str">
        <f>VLOOKUP(A139,AddInfo!$A:$F,4,FALSE)</f>
        <v>HXZ variant</v>
      </c>
      <c r="H139" s="3" t="s">
        <v>4632</v>
      </c>
      <c r="I139" s="3" t="s">
        <v>15</v>
      </c>
      <c r="J139" s="3" t="s">
        <v>117</v>
      </c>
      <c r="K139" s="22">
        <v>1977</v>
      </c>
      <c r="L139" s="22">
        <v>2003</v>
      </c>
      <c r="O139" s="2" t="s">
        <v>4557</v>
      </c>
    </row>
    <row r="140" spans="1:15" x14ac:dyDescent="0.25">
      <c r="A140" s="2" t="s">
        <v>3186</v>
      </c>
      <c r="B140" s="2" t="s">
        <v>410</v>
      </c>
      <c r="C140" s="2">
        <v>2006</v>
      </c>
      <c r="D140" s="2" t="s">
        <v>420</v>
      </c>
      <c r="E140" s="2" t="s">
        <v>57</v>
      </c>
      <c r="F140" s="3" t="str">
        <f>VLOOKUP(A140,AddInfo!$A:$F,3,FALSE)</f>
        <v>Placebo</v>
      </c>
      <c r="G140" s="3" t="str">
        <f>VLOOKUP(A140,AddInfo!$A:$F,4,FALSE)</f>
        <v>HXZ variant</v>
      </c>
      <c r="H140" s="3" t="s">
        <v>4632</v>
      </c>
      <c r="I140" s="3" t="s">
        <v>15</v>
      </c>
      <c r="J140" s="3" t="s">
        <v>117</v>
      </c>
      <c r="K140" s="22">
        <v>1977</v>
      </c>
      <c r="L140" s="22">
        <v>2003</v>
      </c>
      <c r="O140" s="2" t="s">
        <v>4558</v>
      </c>
    </row>
    <row r="141" spans="1:15" x14ac:dyDescent="0.25">
      <c r="A141" s="2" t="s">
        <v>428</v>
      </c>
      <c r="B141" s="2" t="s">
        <v>429</v>
      </c>
      <c r="C141" s="2">
        <v>1973</v>
      </c>
      <c r="D141" s="2" t="s">
        <v>430</v>
      </c>
      <c r="E141" s="2" t="s">
        <v>186</v>
      </c>
      <c r="F141" s="3" t="str">
        <f>VLOOKUP(A141,AddInfo!$A:$F,3,FALSE)</f>
        <v>Predictor</v>
      </c>
      <c r="G141" s="3" t="str">
        <f>VLOOKUP(A141,AddInfo!$A:$F,4,FALSE)</f>
        <v xml:space="preserve">t=2.6 univar reg </v>
      </c>
      <c r="H141" s="3" t="s">
        <v>4632</v>
      </c>
      <c r="I141" s="3" t="s">
        <v>95</v>
      </c>
      <c r="J141" s="3" t="s">
        <v>101</v>
      </c>
      <c r="K141" s="22">
        <v>1929</v>
      </c>
      <c r="L141" s="22">
        <v>1968</v>
      </c>
      <c r="O141" s="2" t="s">
        <v>428</v>
      </c>
    </row>
    <row r="142" spans="1:15" x14ac:dyDescent="0.25">
      <c r="A142" s="2" t="s">
        <v>432</v>
      </c>
      <c r="B142" s="2" t="s">
        <v>429</v>
      </c>
      <c r="C142" s="2">
        <v>1973</v>
      </c>
      <c r="D142" s="2" t="s">
        <v>433</v>
      </c>
      <c r="E142" s="2" t="s">
        <v>186</v>
      </c>
      <c r="F142" s="3" t="str">
        <f>VLOOKUP(A142,AddInfo!$A:$F,3,FALSE)</f>
        <v>Placebo</v>
      </c>
      <c r="G142" s="3" t="str">
        <f>VLOOKUP(A142,AddInfo!$A:$F,4,FALSE)</f>
        <v>t=0.3 in mv reg</v>
      </c>
      <c r="H142" s="3" t="s">
        <v>4632</v>
      </c>
      <c r="I142" s="3" t="s">
        <v>95</v>
      </c>
      <c r="J142" s="3" t="s">
        <v>20</v>
      </c>
      <c r="K142" s="22">
        <v>1929</v>
      </c>
      <c r="L142" s="22">
        <v>1968</v>
      </c>
      <c r="O142" s="2" t="s">
        <v>432</v>
      </c>
    </row>
    <row r="143" spans="1:15" s="18" customFormat="1" x14ac:dyDescent="0.25">
      <c r="A143" s="2" t="s">
        <v>435</v>
      </c>
      <c r="B143" s="2" t="s">
        <v>436</v>
      </c>
      <c r="C143" s="2">
        <v>1984</v>
      </c>
      <c r="D143" s="2" t="s">
        <v>437</v>
      </c>
      <c r="E143" s="2" t="s">
        <v>14</v>
      </c>
      <c r="F143" s="3" t="str">
        <f>VLOOKUP(A143,AddInfo!$A:$F,3,FALSE)</f>
        <v>Predictor</v>
      </c>
      <c r="G143" s="3" t="str">
        <f>VLOOKUP(A143,AddInfo!$A:$F,4,FALSE)</f>
        <v>huge spread in event study</v>
      </c>
      <c r="H143" s="3" t="s">
        <v>4632</v>
      </c>
      <c r="I143" s="3" t="s">
        <v>152</v>
      </c>
      <c r="J143" s="3" t="s">
        <v>39</v>
      </c>
      <c r="K143" s="22">
        <v>1974</v>
      </c>
      <c r="L143" s="22">
        <v>1981</v>
      </c>
      <c r="M143" s="22"/>
      <c r="N143" s="22"/>
      <c r="O143" s="2" t="s">
        <v>2335</v>
      </c>
    </row>
    <row r="144" spans="1:15" x14ac:dyDescent="0.25">
      <c r="A144" s="2" t="s">
        <v>439</v>
      </c>
      <c r="B144" s="2" t="s">
        <v>5452</v>
      </c>
      <c r="C144" s="2">
        <v>2005</v>
      </c>
      <c r="D144" s="2" t="s">
        <v>441</v>
      </c>
      <c r="E144" s="2" t="s">
        <v>116</v>
      </c>
      <c r="F144" s="3" t="str">
        <f>VLOOKUP(A144,AddInfo!$A:$F,3,FALSE)</f>
        <v>Placebo</v>
      </c>
      <c r="G144" s="3" t="str">
        <f>VLOOKUP(A144,AddInfo!$A:$F,4,FALSE)</f>
        <v>correlated with E/P and factor structure</v>
      </c>
      <c r="H144" s="3" t="s">
        <v>4632</v>
      </c>
      <c r="I144" s="3" t="s">
        <v>15</v>
      </c>
      <c r="J144" s="3" t="s">
        <v>510</v>
      </c>
      <c r="K144" s="22">
        <v>1971</v>
      </c>
      <c r="L144" s="22">
        <v>2002</v>
      </c>
      <c r="O144" s="2" t="s">
        <v>439</v>
      </c>
    </row>
    <row r="145" spans="1:15" x14ac:dyDescent="0.25">
      <c r="A145" s="2" t="s">
        <v>3223</v>
      </c>
      <c r="B145" s="2" t="s">
        <v>5452</v>
      </c>
      <c r="C145" s="2">
        <v>2005</v>
      </c>
      <c r="D145" s="2" t="s">
        <v>3224</v>
      </c>
      <c r="E145" s="2" t="s">
        <v>116</v>
      </c>
      <c r="F145" s="3" t="str">
        <f>VLOOKUP(A145,AddInfo!$A:$F,3,FALSE)</f>
        <v>Placebo</v>
      </c>
      <c r="G145" s="3" t="str">
        <f>VLOOKUP(A145,AddInfo!$A:$F,4,FALSE)</f>
        <v>HXZ variant</v>
      </c>
      <c r="H145" s="3" t="s">
        <v>4632</v>
      </c>
      <c r="I145" s="3" t="s">
        <v>15</v>
      </c>
      <c r="J145" s="3" t="s">
        <v>510</v>
      </c>
      <c r="K145" s="22">
        <v>1971</v>
      </c>
      <c r="L145" s="22">
        <v>2002</v>
      </c>
      <c r="O145" s="2" t="s">
        <v>3223</v>
      </c>
    </row>
    <row r="146" spans="1:15" x14ac:dyDescent="0.25">
      <c r="A146" s="2" t="s">
        <v>443</v>
      </c>
      <c r="B146" s="2" t="s">
        <v>5452</v>
      </c>
      <c r="C146" s="2">
        <v>2004</v>
      </c>
      <c r="D146" s="2" t="s">
        <v>444</v>
      </c>
      <c r="E146" s="2" t="s">
        <v>14</v>
      </c>
      <c r="F146" s="3" t="str">
        <f>VLOOKUP(A146,AddInfo!$A:$F,3,FALSE)</f>
        <v>Placebo</v>
      </c>
      <c r="G146" s="3" t="str">
        <f>VLOOKUP(A146,AddInfo!$A:$F,4,FALSE)</f>
        <v>correlated with BM and other predictors</v>
      </c>
      <c r="H146" s="3" t="s">
        <v>4632</v>
      </c>
      <c r="I146" s="3" t="s">
        <v>15</v>
      </c>
      <c r="J146" s="3" t="s">
        <v>20</v>
      </c>
      <c r="K146" s="22">
        <v>1975</v>
      </c>
      <c r="L146" s="22">
        <v>2001</v>
      </c>
      <c r="O146" s="2" t="s">
        <v>443</v>
      </c>
    </row>
    <row r="147" spans="1:15" x14ac:dyDescent="0.25">
      <c r="A147" s="2" t="s">
        <v>454</v>
      </c>
      <c r="B147" s="2" t="s">
        <v>5452</v>
      </c>
      <c r="C147" s="2">
        <v>2004</v>
      </c>
      <c r="D147" s="2" t="s">
        <v>456</v>
      </c>
      <c r="E147" s="2" t="s">
        <v>14</v>
      </c>
      <c r="F147" s="3" t="str">
        <f>VLOOKUP(A147,AddInfo!$A:$F,3,FALSE)</f>
        <v>Placebo</v>
      </c>
      <c r="G147" s="3" t="str">
        <f>VLOOKUP(A147,AddInfo!$A:$F,4,FALSE)</f>
        <v>correlated with BM and other predictors</v>
      </c>
      <c r="H147" s="3" t="s">
        <v>4632</v>
      </c>
      <c r="I147" s="3" t="s">
        <v>15</v>
      </c>
      <c r="J147" s="3" t="s">
        <v>20</v>
      </c>
      <c r="K147" s="22">
        <v>1975</v>
      </c>
      <c r="L147" s="22">
        <v>2001</v>
      </c>
      <c r="O147" s="2" t="s">
        <v>454</v>
      </c>
    </row>
    <row r="148" spans="1:15" x14ac:dyDescent="0.25">
      <c r="A148" s="2" t="s">
        <v>458</v>
      </c>
      <c r="B148" s="2" t="s">
        <v>5452</v>
      </c>
      <c r="C148" s="2">
        <v>2004</v>
      </c>
      <c r="D148" s="2" t="s">
        <v>459</v>
      </c>
      <c r="E148" s="2" t="s">
        <v>14</v>
      </c>
      <c r="F148" s="3" t="str">
        <f>VLOOKUP(A148,AddInfo!$A:$F,3,FALSE)</f>
        <v>Placebo</v>
      </c>
      <c r="G148" s="3" t="str">
        <f>VLOOKUP(A148,AddInfo!$A:$F,4,FALSE)</f>
        <v>correlated with BM and other predictors</v>
      </c>
      <c r="H148" s="3" t="s">
        <v>4632</v>
      </c>
      <c r="I148" s="3" t="s">
        <v>15</v>
      </c>
      <c r="J148" s="3" t="s">
        <v>20</v>
      </c>
      <c r="K148" s="22">
        <v>1975</v>
      </c>
      <c r="L148" s="22">
        <v>2001</v>
      </c>
      <c r="O148" s="2" t="s">
        <v>458</v>
      </c>
    </row>
    <row r="149" spans="1:15" x14ac:dyDescent="0.25">
      <c r="A149" s="2" t="s">
        <v>461</v>
      </c>
      <c r="B149" s="2" t="s">
        <v>5452</v>
      </c>
      <c r="C149" s="2">
        <v>2004</v>
      </c>
      <c r="D149" s="2" t="s">
        <v>462</v>
      </c>
      <c r="E149" s="2" t="s">
        <v>14</v>
      </c>
      <c r="F149" s="3" t="str">
        <f>VLOOKUP(A149,AddInfo!$A:$F,3,FALSE)</f>
        <v>Placebo</v>
      </c>
      <c r="G149" s="3" t="str">
        <f>VLOOKUP(A149,AddInfo!$A:$F,4,FALSE)</f>
        <v>correlated with BM and other predictors</v>
      </c>
      <c r="H149" s="3" t="s">
        <v>4632</v>
      </c>
      <c r="I149" s="3" t="s">
        <v>15</v>
      </c>
      <c r="J149" s="3" t="s">
        <v>20</v>
      </c>
      <c r="K149" s="22">
        <v>1975</v>
      </c>
      <c r="L149" s="22">
        <v>2001</v>
      </c>
      <c r="O149" s="2" t="s">
        <v>461</v>
      </c>
    </row>
    <row r="150" spans="1:15" x14ac:dyDescent="0.25">
      <c r="A150" s="2" t="s">
        <v>446</v>
      </c>
      <c r="B150" s="2" t="s">
        <v>5452</v>
      </c>
      <c r="C150" s="2">
        <v>2004</v>
      </c>
      <c r="D150" s="2" t="s">
        <v>447</v>
      </c>
      <c r="E150" s="2" t="s">
        <v>14</v>
      </c>
      <c r="F150" s="3" t="str">
        <f>VLOOKUP(A150,AddInfo!$A:$F,3,FALSE)</f>
        <v>Placebo</v>
      </c>
      <c r="G150" s="3" t="str">
        <f>VLOOKUP(A150,AddInfo!$A:$F,4,FALSE)</f>
        <v>correlated with BM and other predictors</v>
      </c>
      <c r="H150" s="3" t="s">
        <v>4632</v>
      </c>
      <c r="I150" s="3" t="s">
        <v>15</v>
      </c>
      <c r="J150" s="3" t="s">
        <v>20</v>
      </c>
      <c r="K150" s="22">
        <v>1975</v>
      </c>
      <c r="L150" s="22">
        <v>2001</v>
      </c>
      <c r="O150" s="2" t="s">
        <v>446</v>
      </c>
    </row>
    <row r="151" spans="1:15" x14ac:dyDescent="0.25">
      <c r="A151" s="2" t="s">
        <v>449</v>
      </c>
      <c r="B151" s="2" t="s">
        <v>5452</v>
      </c>
      <c r="C151" s="2">
        <v>2004</v>
      </c>
      <c r="D151" s="2" t="s">
        <v>450</v>
      </c>
      <c r="E151" s="2" t="s">
        <v>14</v>
      </c>
      <c r="F151" s="3" t="str">
        <f>VLOOKUP(A151,AddInfo!$A:$F,3,FALSE)</f>
        <v>Placebo</v>
      </c>
      <c r="G151" s="3" t="str">
        <f>VLOOKUP(A151,AddInfo!$A:$F,4,FALSE)</f>
        <v>correlated with BM and other predictors</v>
      </c>
      <c r="H151" s="3" t="s">
        <v>4632</v>
      </c>
      <c r="I151" s="3" t="s">
        <v>15</v>
      </c>
      <c r="J151" s="3" t="s">
        <v>20</v>
      </c>
      <c r="K151" s="22">
        <v>1975</v>
      </c>
      <c r="L151" s="22">
        <v>2001</v>
      </c>
      <c r="O151" s="2" t="s">
        <v>449</v>
      </c>
    </row>
    <row r="152" spans="1:15" x14ac:dyDescent="0.25">
      <c r="A152" s="2" t="s">
        <v>452</v>
      </c>
      <c r="B152" s="2" t="s">
        <v>5452</v>
      </c>
      <c r="C152" s="2">
        <v>2004</v>
      </c>
      <c r="D152" s="2" t="s">
        <v>453</v>
      </c>
      <c r="E152" s="2" t="s">
        <v>14</v>
      </c>
      <c r="F152" s="3" t="str">
        <f>VLOOKUP(A152,AddInfo!$A:$F,3,FALSE)</f>
        <v>Placebo</v>
      </c>
      <c r="G152" s="3" t="str">
        <f>VLOOKUP(A152,AddInfo!$A:$F,4,FALSE)</f>
        <v>correlated with BM and other predictors</v>
      </c>
      <c r="H152" s="3" t="s">
        <v>4632</v>
      </c>
      <c r="I152" s="3" t="s">
        <v>15</v>
      </c>
      <c r="J152" s="3" t="s">
        <v>4324</v>
      </c>
      <c r="K152" s="22">
        <v>1975</v>
      </c>
      <c r="L152" s="22">
        <v>2001</v>
      </c>
      <c r="O152" s="2" t="s">
        <v>452</v>
      </c>
    </row>
    <row r="153" spans="1:15" x14ac:dyDescent="0.25">
      <c r="A153" s="2" t="s">
        <v>475</v>
      </c>
      <c r="B153" s="2" t="s">
        <v>465</v>
      </c>
      <c r="C153" s="2">
        <v>1998</v>
      </c>
      <c r="D153" s="2" t="s">
        <v>476</v>
      </c>
      <c r="E153" s="2" t="s">
        <v>116</v>
      </c>
      <c r="F153" s="3" t="str">
        <f>VLOOKUP(A153,AddInfo!$A:$F,3,FALSE)</f>
        <v>Predictor</v>
      </c>
      <c r="G153" s="3" t="str">
        <f>VLOOKUP(A153,AddInfo!$A:$F,4,FALSE)</f>
        <v>p&lt;0.01 in port sort but nonstandard stats</v>
      </c>
      <c r="H153" s="3" t="s">
        <v>4632</v>
      </c>
      <c r="I153" s="3" t="s">
        <v>152</v>
      </c>
      <c r="J153" s="3" t="s">
        <v>147</v>
      </c>
      <c r="K153" s="22">
        <v>1975</v>
      </c>
      <c r="L153" s="22">
        <v>1993</v>
      </c>
      <c r="O153" s="2" t="s">
        <v>475</v>
      </c>
    </row>
    <row r="154" spans="1:15" x14ac:dyDescent="0.25">
      <c r="A154" s="2" t="s">
        <v>464</v>
      </c>
      <c r="B154" s="2" t="s">
        <v>465</v>
      </c>
      <c r="C154" s="2">
        <v>1998</v>
      </c>
      <c r="D154" s="2" t="s">
        <v>466</v>
      </c>
      <c r="E154" s="2" t="s">
        <v>116</v>
      </c>
      <c r="F154" s="3" t="str">
        <f>VLOOKUP(A154,AddInfo!$A:$F,3,FALSE)</f>
        <v>Predictor</v>
      </c>
      <c r="G154" s="3" t="str">
        <f>VLOOKUP(A154,AddInfo!$A:$F,4,FALSE)</f>
        <v>p&lt;0.01 in port sort but nonstandard stats</v>
      </c>
      <c r="H154" s="3" t="s">
        <v>4632</v>
      </c>
      <c r="I154" s="3" t="s">
        <v>152</v>
      </c>
      <c r="J154" s="3" t="s">
        <v>20</v>
      </c>
      <c r="K154" s="22">
        <v>1975</v>
      </c>
      <c r="L154" s="22">
        <v>1993</v>
      </c>
      <c r="O154" s="2" t="s">
        <v>464</v>
      </c>
    </row>
    <row r="155" spans="1:15" x14ac:dyDescent="0.25">
      <c r="A155" s="2" t="s">
        <v>472</v>
      </c>
      <c r="B155" s="2" t="s">
        <v>465</v>
      </c>
      <c r="C155" s="2">
        <v>1998</v>
      </c>
      <c r="D155" s="2" t="s">
        <v>4490</v>
      </c>
      <c r="E155" s="2" t="s">
        <v>116</v>
      </c>
      <c r="F155" s="3" t="str">
        <f>VLOOKUP(A155,AddInfo!$A:$F,3,FALSE)</f>
        <v>Placebo</v>
      </c>
      <c r="G155" s="3" t="str">
        <f>VLOOKUP(A155,AddInfo!$A:$F,4,FALSE)</f>
        <v>not studied.  Ingredient variable.</v>
      </c>
      <c r="H155" s="3" t="s">
        <v>4632</v>
      </c>
      <c r="I155" s="3" t="s">
        <v>95</v>
      </c>
      <c r="J155" s="3" t="s">
        <v>147</v>
      </c>
      <c r="K155" s="22">
        <v>1975</v>
      </c>
      <c r="L155" s="22">
        <v>1993</v>
      </c>
      <c r="O155" s="2" t="s">
        <v>472</v>
      </c>
    </row>
    <row r="156" spans="1:15" x14ac:dyDescent="0.25">
      <c r="A156" s="2" t="s">
        <v>469</v>
      </c>
      <c r="B156" s="2" t="s">
        <v>465</v>
      </c>
      <c r="C156" s="2">
        <v>1998</v>
      </c>
      <c r="D156" s="2" t="s">
        <v>470</v>
      </c>
      <c r="E156" s="2" t="s">
        <v>116</v>
      </c>
      <c r="F156" s="3" t="str">
        <f>VLOOKUP(A156,AddInfo!$A:$F,3,FALSE)</f>
        <v>Predictor</v>
      </c>
      <c r="G156" s="3" t="str">
        <f>VLOOKUP(A156,AddInfo!$A:$F,4,FALSE)</f>
        <v>p&lt;0.01 in reg but nonstandard stats</v>
      </c>
      <c r="H156" s="3" t="s">
        <v>4632</v>
      </c>
      <c r="I156" s="3" t="s">
        <v>15</v>
      </c>
      <c r="J156" s="3" t="s">
        <v>158</v>
      </c>
      <c r="K156" s="22">
        <v>1979</v>
      </c>
      <c r="L156" s="22">
        <v>1993</v>
      </c>
      <c r="O156" s="2" t="s">
        <v>4559</v>
      </c>
    </row>
    <row r="157" spans="1:15" x14ac:dyDescent="0.25">
      <c r="A157" s="2" t="s">
        <v>478</v>
      </c>
      <c r="B157" s="2" t="s">
        <v>479</v>
      </c>
      <c r="C157" s="2">
        <v>2006</v>
      </c>
      <c r="D157" s="2" t="s">
        <v>480</v>
      </c>
      <c r="E157" s="2" t="s">
        <v>89</v>
      </c>
      <c r="F157" s="3" t="str">
        <f>VLOOKUP(A157,AddInfo!$A:$F,3,FALSE)</f>
        <v>Predictor</v>
      </c>
      <c r="G157" s="3" t="str">
        <f>VLOOKUP(A157,AddInfo!$A:$F,4,FALSE)</f>
        <v>49 bps long-short</v>
      </c>
      <c r="H157" s="3" t="s">
        <v>4632</v>
      </c>
      <c r="I157" s="3" t="s">
        <v>15</v>
      </c>
      <c r="J157" s="3" t="s">
        <v>384</v>
      </c>
      <c r="K157" s="22">
        <v>1980</v>
      </c>
      <c r="L157" s="22">
        <v>2002</v>
      </c>
      <c r="O157" s="2" t="s">
        <v>2379</v>
      </c>
    </row>
    <row r="158" spans="1:15" s="16" customFormat="1" x14ac:dyDescent="0.25">
      <c r="A158" s="2" t="s">
        <v>3199</v>
      </c>
      <c r="B158" s="2" t="s">
        <v>479</v>
      </c>
      <c r="C158" s="2">
        <v>2006</v>
      </c>
      <c r="D158" s="2" t="s">
        <v>480</v>
      </c>
      <c r="E158" s="2" t="s">
        <v>89</v>
      </c>
      <c r="F158" s="3" t="str">
        <f>VLOOKUP(A158,AddInfo!$A:$F,3,FALSE)</f>
        <v>Placebo</v>
      </c>
      <c r="G158" s="3" t="str">
        <f>VLOOKUP(A158,AddInfo!$A:$F,4,FALSE)</f>
        <v>HXZ variant</v>
      </c>
      <c r="H158" s="3" t="s">
        <v>4632</v>
      </c>
      <c r="I158" s="3" t="s">
        <v>15</v>
      </c>
      <c r="J158" s="3" t="s">
        <v>384</v>
      </c>
      <c r="K158" s="22">
        <v>1980</v>
      </c>
      <c r="L158" s="22">
        <v>2002</v>
      </c>
      <c r="M158" s="22"/>
      <c r="N158" s="22"/>
      <c r="O158" s="2" t="s">
        <v>4560</v>
      </c>
    </row>
    <row r="159" spans="1:15" x14ac:dyDescent="0.25">
      <c r="A159" s="2" t="s">
        <v>481</v>
      </c>
      <c r="B159" s="2" t="s">
        <v>482</v>
      </c>
      <c r="C159" s="2">
        <v>2014</v>
      </c>
      <c r="D159" s="2" t="s">
        <v>483</v>
      </c>
      <c r="E159" s="2" t="s">
        <v>57</v>
      </c>
      <c r="F159" s="3" t="str">
        <f>VLOOKUP(A159,AddInfo!$A:$F,3,FALSE)</f>
        <v>Predictor</v>
      </c>
      <c r="G159" s="3" t="str">
        <f>VLOOKUP(A159,AddInfo!$A:$F,4,FALSE)</f>
        <v>t=7 in nonstandard port sort</v>
      </c>
      <c r="H159" s="3" t="s">
        <v>4632</v>
      </c>
      <c r="I159" s="3" t="s">
        <v>95</v>
      </c>
      <c r="J159" s="3" t="s">
        <v>20</v>
      </c>
      <c r="K159" s="22">
        <v>1929</v>
      </c>
      <c r="L159" s="22">
        <v>2012</v>
      </c>
      <c r="O159" s="2" t="s">
        <v>481</v>
      </c>
    </row>
    <row r="160" spans="1:15" x14ac:dyDescent="0.25">
      <c r="A160" s="2" t="s">
        <v>484</v>
      </c>
      <c r="B160" s="2" t="s">
        <v>485</v>
      </c>
      <c r="C160" s="2">
        <v>2004</v>
      </c>
      <c r="D160" s="2" t="s">
        <v>486</v>
      </c>
      <c r="E160" s="2" t="s">
        <v>89</v>
      </c>
      <c r="F160" s="3" t="str">
        <f>VLOOKUP(A160,AddInfo!$A:$F,3,FALSE)</f>
        <v>Predictor</v>
      </c>
      <c r="G160" s="3" t="str">
        <f>VLOOKUP(A160,AddInfo!$A:$F,4,FALSE)</f>
        <v>t=2.0 in long-short</v>
      </c>
      <c r="H160" s="3" t="s">
        <v>4632</v>
      </c>
      <c r="I160" s="3" t="s">
        <v>95</v>
      </c>
      <c r="J160" s="3" t="s">
        <v>111</v>
      </c>
      <c r="K160" s="22">
        <v>1963</v>
      </c>
      <c r="L160" s="22">
        <v>2001</v>
      </c>
      <c r="O160" s="2" t="s">
        <v>484</v>
      </c>
    </row>
    <row r="161" spans="1:15" x14ac:dyDescent="0.25">
      <c r="A161" s="19" t="s">
        <v>5169</v>
      </c>
      <c r="B161" s="19" t="s">
        <v>489</v>
      </c>
      <c r="C161" s="19">
        <v>2003</v>
      </c>
      <c r="D161" s="19" t="s">
        <v>490</v>
      </c>
      <c r="E161" s="19" t="s">
        <v>491</v>
      </c>
      <c r="F161" s="3" t="str">
        <f>VLOOKUP(A161,AddInfo!$A:$F,3,FALSE)</f>
        <v>Predictor</v>
      </c>
      <c r="G161" s="3" t="str">
        <f>VLOOKUP(A161,AddInfo!$A:$F,4,FALSE)</f>
        <v>t=2.7 in long short FF3 alpha</v>
      </c>
      <c r="H161" s="48" t="s">
        <v>5162</v>
      </c>
      <c r="I161" s="48" t="s">
        <v>165</v>
      </c>
      <c r="J161" s="48" t="s">
        <v>20</v>
      </c>
      <c r="K161" s="20">
        <v>1990</v>
      </c>
      <c r="L161" s="20">
        <v>1999</v>
      </c>
      <c r="M161" s="20"/>
      <c r="N161" s="20"/>
      <c r="O161" s="19" t="s">
        <v>5169</v>
      </c>
    </row>
    <row r="162" spans="1:15" x14ac:dyDescent="0.25">
      <c r="A162" s="2" t="s">
        <v>494</v>
      </c>
      <c r="B162" s="2" t="s">
        <v>495</v>
      </c>
      <c r="C162" s="2">
        <v>2006</v>
      </c>
      <c r="D162" s="2" t="s">
        <v>496</v>
      </c>
      <c r="E162" s="2" t="s">
        <v>497</v>
      </c>
      <c r="F162" s="3" t="str">
        <f>VLOOKUP(A162,AddInfo!$A:$F,3,FALSE)</f>
        <v>Predictor</v>
      </c>
      <c r="G162" s="3" t="str">
        <f>VLOOKUP(A162,AddInfo!$A:$F,4,FALSE)</f>
        <v>t=2.68 in port sort FF3+Mom alpha</v>
      </c>
      <c r="H162" s="3" t="s">
        <v>5162</v>
      </c>
      <c r="I162" s="3" t="s">
        <v>311</v>
      </c>
      <c r="J162" s="3" t="s">
        <v>259</v>
      </c>
      <c r="K162" s="22">
        <v>1980</v>
      </c>
      <c r="L162" s="22">
        <v>1995</v>
      </c>
      <c r="O162" s="2" t="s">
        <v>494</v>
      </c>
    </row>
    <row r="163" spans="1:15" x14ac:dyDescent="0.25">
      <c r="A163" s="2" t="s">
        <v>500</v>
      </c>
      <c r="B163" s="2" t="s">
        <v>501</v>
      </c>
      <c r="C163" s="2">
        <v>1999</v>
      </c>
      <c r="D163" s="2" t="s">
        <v>502</v>
      </c>
      <c r="E163" s="2" t="s">
        <v>57</v>
      </c>
      <c r="F163" s="3" t="str">
        <f>VLOOKUP(A163,AddInfo!$A:$F,3,FALSE)</f>
        <v>Predictor</v>
      </c>
      <c r="G163" s="3" t="str">
        <f>VLOOKUP(A163,AddInfo!$A:$F,4,FALSE)</f>
        <v xml:space="preserve">t=4.6 in long-short </v>
      </c>
      <c r="H163" s="3" t="s">
        <v>4632</v>
      </c>
      <c r="I163" s="3" t="s">
        <v>95</v>
      </c>
      <c r="J163" s="3" t="s">
        <v>111</v>
      </c>
      <c r="K163" s="22">
        <v>1963</v>
      </c>
      <c r="L163" s="22">
        <v>1995</v>
      </c>
      <c r="O163" s="2" t="s">
        <v>500</v>
      </c>
    </row>
    <row r="164" spans="1:15" x14ac:dyDescent="0.25">
      <c r="A164" s="2" t="s">
        <v>3209</v>
      </c>
      <c r="B164" s="2" t="s">
        <v>5453</v>
      </c>
      <c r="C164" s="2">
        <v>2011</v>
      </c>
      <c r="D164" s="2" t="s">
        <v>3210</v>
      </c>
      <c r="E164" s="2" t="s">
        <v>14</v>
      </c>
      <c r="F164" s="3" t="str">
        <f>VLOOKUP(A164,AddInfo!$A:$F,3,FALSE)</f>
        <v>Placebo</v>
      </c>
      <c r="G164" s="3" t="str">
        <f>VLOOKUP(A164,AddInfo!$A:$F,4,FALSE)</f>
        <v>HXZ variant</v>
      </c>
      <c r="H164" s="3" t="s">
        <v>4632</v>
      </c>
      <c r="I164" s="3" t="s">
        <v>15</v>
      </c>
      <c r="J164" s="3" t="s">
        <v>510</v>
      </c>
      <c r="K164" s="22">
        <v>1989</v>
      </c>
      <c r="L164" s="22">
        <v>2008</v>
      </c>
      <c r="O164" s="2" t="s">
        <v>4561</v>
      </c>
    </row>
    <row r="165" spans="1:15" x14ac:dyDescent="0.25">
      <c r="A165" s="2" t="s">
        <v>505</v>
      </c>
      <c r="B165" s="2" t="s">
        <v>5453</v>
      </c>
      <c r="C165" s="2">
        <v>2011</v>
      </c>
      <c r="D165" s="2" t="s">
        <v>506</v>
      </c>
      <c r="E165" s="2" t="s">
        <v>14</v>
      </c>
      <c r="F165" s="3" t="str">
        <f>VLOOKUP(A165,AddInfo!$A:$F,3,FALSE)</f>
        <v>Predictor</v>
      </c>
      <c r="G165" s="3" t="str">
        <f>VLOOKUP(A165,AddInfo!$A:$F,4,FALSE)</f>
        <v>t&gt;2.6 in size-adjusted long-short</v>
      </c>
      <c r="H165" s="3" t="s">
        <v>4632</v>
      </c>
      <c r="I165" s="3" t="s">
        <v>15</v>
      </c>
      <c r="J165" s="3" t="s">
        <v>510</v>
      </c>
      <c r="K165" s="22">
        <v>1989</v>
      </c>
      <c r="L165" s="22">
        <v>2008</v>
      </c>
      <c r="O165" s="2" t="s">
        <v>2168</v>
      </c>
    </row>
    <row r="166" spans="1:15" x14ac:dyDescent="0.25">
      <c r="A166" s="2" t="s">
        <v>511</v>
      </c>
      <c r="B166" s="2" t="s">
        <v>5453</v>
      </c>
      <c r="C166" s="2">
        <v>2011</v>
      </c>
      <c r="D166" s="2" t="s">
        <v>512</v>
      </c>
      <c r="E166" s="2" t="s">
        <v>14</v>
      </c>
      <c r="F166" s="3" t="str">
        <f>VLOOKUP(A166,AddInfo!$A:$F,3,FALSE)</f>
        <v>Predictor</v>
      </c>
      <c r="G166" s="3" t="str">
        <f>VLOOKUP(A166,AddInfo!$A:$F,4,FALSE)</f>
        <v>t&gt;2.6 in size-adjusted long-short</v>
      </c>
      <c r="H166" s="3" t="s">
        <v>4632</v>
      </c>
      <c r="I166" s="3" t="s">
        <v>15</v>
      </c>
      <c r="J166" s="3" t="s">
        <v>510</v>
      </c>
      <c r="K166" s="22">
        <v>1989</v>
      </c>
      <c r="L166" s="22">
        <v>2008</v>
      </c>
      <c r="O166" s="2" t="s">
        <v>2169</v>
      </c>
    </row>
    <row r="167" spans="1:15" x14ac:dyDescent="0.25">
      <c r="A167" s="2" t="s">
        <v>515</v>
      </c>
      <c r="B167" s="2" t="s">
        <v>516</v>
      </c>
      <c r="C167" s="2">
        <v>2009</v>
      </c>
      <c r="D167" s="2" t="s">
        <v>517</v>
      </c>
      <c r="E167" s="2" t="s">
        <v>89</v>
      </c>
      <c r="F167" s="3" t="str">
        <f>VLOOKUP(A167,AddInfo!$A:$F,3,FALSE)</f>
        <v>Predictor</v>
      </c>
      <c r="G167" s="3" t="str">
        <f>VLOOKUP(A167,AddInfo!$A:$F,4,FALSE)</f>
        <v>t=3.37 in univariate FMB</v>
      </c>
      <c r="H167" s="3" t="s">
        <v>4632</v>
      </c>
      <c r="I167" s="3" t="s">
        <v>15</v>
      </c>
      <c r="J167" s="3" t="s">
        <v>519</v>
      </c>
      <c r="K167" s="22">
        <v>1973</v>
      </c>
      <c r="L167" s="22">
        <v>2001</v>
      </c>
      <c r="O167" s="2" t="s">
        <v>517</v>
      </c>
    </row>
    <row r="168" spans="1:15" ht="13.9" customHeight="1" x14ac:dyDescent="0.25">
      <c r="A168" s="2" t="s">
        <v>3100</v>
      </c>
      <c r="B168" s="2" t="s">
        <v>516</v>
      </c>
      <c r="C168" s="2">
        <v>2009</v>
      </c>
      <c r="D168" s="2" t="s">
        <v>4491</v>
      </c>
      <c r="E168" s="2" t="s">
        <v>89</v>
      </c>
      <c r="F168" s="3" t="str">
        <f>VLOOKUP(A168,AddInfo!$A:$F,3,FALSE)</f>
        <v>Placebo</v>
      </c>
      <c r="G168" s="3" t="str">
        <f>VLOOKUP(A168,AddInfo!$A:$F,4,FALSE)</f>
        <v>HXZ variant</v>
      </c>
      <c r="H168" s="3" t="s">
        <v>4632</v>
      </c>
      <c r="I168" s="3" t="s">
        <v>15</v>
      </c>
      <c r="J168" s="3" t="s">
        <v>519</v>
      </c>
      <c r="K168" s="22">
        <v>1973</v>
      </c>
      <c r="L168" s="22">
        <v>2001</v>
      </c>
      <c r="O168" s="2" t="s">
        <v>4562</v>
      </c>
    </row>
    <row r="169" spans="1:15" s="16" customFormat="1" x14ac:dyDescent="0.25">
      <c r="A169" s="2" t="s">
        <v>5172</v>
      </c>
      <c r="B169" s="2" t="s">
        <v>521</v>
      </c>
      <c r="C169" s="2">
        <v>2013</v>
      </c>
      <c r="D169" s="2" t="s">
        <v>5435</v>
      </c>
      <c r="E169" s="2" t="s">
        <v>57</v>
      </c>
      <c r="F169" s="3" t="str">
        <f>VLOOKUP(A169,AddInfo!$A:$F,3,FALSE)</f>
        <v>Predictor</v>
      </c>
      <c r="G169" s="3" t="str">
        <f>VLOOKUP(A169,AddInfo!$A:$F,4,FALSE)</f>
        <v>t=16 in long-short</v>
      </c>
      <c r="H169" s="3" t="s">
        <v>5162</v>
      </c>
      <c r="I169" s="3" t="s">
        <v>311</v>
      </c>
      <c r="J169" s="3" t="s">
        <v>523</v>
      </c>
      <c r="K169" s="22">
        <v>1927</v>
      </c>
      <c r="L169" s="22">
        <v>2011</v>
      </c>
      <c r="M169" s="22"/>
      <c r="N169" s="22"/>
      <c r="O169" s="2" t="s">
        <v>5172</v>
      </c>
    </row>
    <row r="170" spans="1:15" s="16" customFormat="1" x14ac:dyDescent="0.25">
      <c r="A170" s="2" t="s">
        <v>524</v>
      </c>
      <c r="B170" s="2" t="s">
        <v>525</v>
      </c>
      <c r="C170" s="2">
        <v>2000</v>
      </c>
      <c r="D170" s="2" t="s">
        <v>524</v>
      </c>
      <c r="E170" s="2" t="s">
        <v>89</v>
      </c>
      <c r="F170" s="3" t="str">
        <f>VLOOKUP(A170,AddInfo!$A:$F,3,FALSE)</f>
        <v>Predictor</v>
      </c>
      <c r="G170" s="3" t="str">
        <f>VLOOKUP(A170,AddInfo!$A:$F,4,FALSE)</f>
        <v>p-val&lt;0.05 in long-short</v>
      </c>
      <c r="H170" s="3" t="s">
        <v>4632</v>
      </c>
      <c r="I170" s="3" t="s">
        <v>95</v>
      </c>
      <c r="J170" s="3" t="s">
        <v>101</v>
      </c>
      <c r="K170" s="22">
        <v>1964</v>
      </c>
      <c r="L170" s="22">
        <v>1993</v>
      </c>
      <c r="M170" s="22"/>
      <c r="N170" s="22"/>
      <c r="O170" s="2" t="s">
        <v>4563</v>
      </c>
    </row>
    <row r="171" spans="1:15" x14ac:dyDescent="0.25">
      <c r="A171" s="2" t="s">
        <v>526</v>
      </c>
      <c r="B171" s="2" t="s">
        <v>527</v>
      </c>
      <c r="C171" s="2">
        <v>1996</v>
      </c>
      <c r="D171" s="2" t="s">
        <v>528</v>
      </c>
      <c r="E171" s="2" t="s">
        <v>57</v>
      </c>
      <c r="F171" s="3" t="str">
        <f>VLOOKUP(A171,AddInfo!$A:$F,3,FALSE)</f>
        <v>Placebo</v>
      </c>
      <c r="G171" s="3" t="str">
        <f>VLOOKUP(A171,AddInfo!$A:$F,4,FALSE)</f>
        <v>t&lt;2 in mv reg nonstandard</v>
      </c>
      <c r="H171" s="3" t="s">
        <v>4632</v>
      </c>
      <c r="I171" s="3" t="s">
        <v>15</v>
      </c>
      <c r="J171" s="3" t="s">
        <v>4325</v>
      </c>
      <c r="K171" s="22">
        <v>1979</v>
      </c>
      <c r="L171" s="22">
        <v>1993</v>
      </c>
      <c r="O171" s="2" t="s">
        <v>4564</v>
      </c>
    </row>
    <row r="172" spans="1:15" x14ac:dyDescent="0.25">
      <c r="A172" s="2" t="s">
        <v>3162</v>
      </c>
      <c r="B172" s="2" t="s">
        <v>527</v>
      </c>
      <c r="C172" s="2">
        <v>1996</v>
      </c>
      <c r="D172" s="2" t="s">
        <v>3211</v>
      </c>
      <c r="E172" s="2" t="s">
        <v>57</v>
      </c>
      <c r="F172" s="3" t="str">
        <f>VLOOKUP(A172,AddInfo!$A:$F,3,FALSE)</f>
        <v>Placebo</v>
      </c>
      <c r="G172" s="3" t="str">
        <f>VLOOKUP(A172,AddInfo!$A:$F,4,FALSE)</f>
        <v>HXZ variant</v>
      </c>
      <c r="H172" s="3" t="s">
        <v>4632</v>
      </c>
      <c r="I172" s="3" t="s">
        <v>15</v>
      </c>
      <c r="J172" s="3" t="s">
        <v>4325</v>
      </c>
      <c r="K172" s="22">
        <v>1979</v>
      </c>
      <c r="L172" s="22">
        <v>1993</v>
      </c>
      <c r="O172" s="2" t="s">
        <v>4565</v>
      </c>
    </row>
    <row r="173" spans="1:15" x14ac:dyDescent="0.25">
      <c r="A173" s="2" t="s">
        <v>531</v>
      </c>
      <c r="B173" s="2" t="s">
        <v>527</v>
      </c>
      <c r="C173" s="2">
        <v>1996</v>
      </c>
      <c r="D173" s="2" t="s">
        <v>532</v>
      </c>
      <c r="E173" s="2" t="s">
        <v>57</v>
      </c>
      <c r="F173" s="3" t="str">
        <f>VLOOKUP(A173,AddInfo!$A:$F,3,FALSE)</f>
        <v>Predictor</v>
      </c>
      <c r="G173" s="3" t="str">
        <f>VLOOKUP(A173,AddInfo!$A:$F,4,FALSE)</f>
        <v>t=4.5 in mv reg nonstandard</v>
      </c>
      <c r="H173" s="3" t="s">
        <v>4632</v>
      </c>
      <c r="I173" s="3" t="s">
        <v>15</v>
      </c>
      <c r="J173" s="3" t="s">
        <v>117</v>
      </c>
      <c r="K173" s="22">
        <v>1979</v>
      </c>
      <c r="L173" s="22">
        <v>1993</v>
      </c>
      <c r="O173" s="2" t="s">
        <v>531</v>
      </c>
    </row>
    <row r="174" spans="1:15" s="32" customFormat="1" x14ac:dyDescent="0.25">
      <c r="A174" s="2" t="s">
        <v>534</v>
      </c>
      <c r="B174" s="2" t="s">
        <v>527</v>
      </c>
      <c r="C174" s="2">
        <v>1996</v>
      </c>
      <c r="D174" s="2" t="s">
        <v>535</v>
      </c>
      <c r="E174" s="2" t="s">
        <v>57</v>
      </c>
      <c r="F174" s="3" t="str">
        <f>VLOOKUP(A174,AddInfo!$A:$F,3,FALSE)</f>
        <v>Predictor</v>
      </c>
      <c r="G174" s="3" t="str">
        <f>VLOOKUP(A174,AddInfo!$A:$F,4,FALSE)</f>
        <v>t=2.5 in mv reg nonstandard</v>
      </c>
      <c r="H174" s="3" t="s">
        <v>4632</v>
      </c>
      <c r="I174" s="3" t="s">
        <v>15</v>
      </c>
      <c r="J174" s="3" t="s">
        <v>4324</v>
      </c>
      <c r="K174" s="22">
        <v>1979</v>
      </c>
      <c r="L174" s="22">
        <v>1993</v>
      </c>
      <c r="M174" s="22"/>
      <c r="N174" s="22"/>
      <c r="O174" s="2" t="s">
        <v>2205</v>
      </c>
    </row>
    <row r="175" spans="1:15" s="32" customFormat="1" x14ac:dyDescent="0.25">
      <c r="A175" s="2" t="s">
        <v>542</v>
      </c>
      <c r="B175" s="2" t="s">
        <v>527</v>
      </c>
      <c r="C175" s="2">
        <v>1996</v>
      </c>
      <c r="D175" s="2" t="s">
        <v>543</v>
      </c>
      <c r="E175" s="2" t="s">
        <v>57</v>
      </c>
      <c r="F175" s="3" t="str">
        <f>VLOOKUP(A175,AddInfo!$A:$F,3,FALSE)</f>
        <v>Predictor</v>
      </c>
      <c r="G175" s="3" t="str">
        <f>VLOOKUP(A175,AddInfo!$A:$F,4,FALSE)</f>
        <v>t=4 in mv reg nonstandard</v>
      </c>
      <c r="H175" s="3" t="s">
        <v>4632</v>
      </c>
      <c r="I175" s="3" t="s">
        <v>58</v>
      </c>
      <c r="J175" s="3" t="s">
        <v>228</v>
      </c>
      <c r="K175" s="22">
        <v>1979</v>
      </c>
      <c r="L175" s="22">
        <v>1993</v>
      </c>
      <c r="M175" s="22"/>
      <c r="N175" s="22"/>
      <c r="O175" s="2" t="s">
        <v>2451</v>
      </c>
    </row>
    <row r="176" spans="1:15" s="32" customFormat="1" x14ac:dyDescent="0.25">
      <c r="A176" s="2" t="s">
        <v>540</v>
      </c>
      <c r="B176" s="2" t="s">
        <v>527</v>
      </c>
      <c r="C176" s="2">
        <v>1996</v>
      </c>
      <c r="D176" s="2" t="s">
        <v>541</v>
      </c>
      <c r="E176" s="2" t="s">
        <v>57</v>
      </c>
      <c r="F176" s="3" t="str">
        <f>VLOOKUP(A176,AddInfo!$A:$F,3,FALSE)</f>
        <v>Predictor</v>
      </c>
      <c r="G176" s="3" t="str">
        <f>VLOOKUP(A176,AddInfo!$A:$F,4,FALSE)</f>
        <v>t=3 in mv reg nonstandard</v>
      </c>
      <c r="H176" s="3" t="s">
        <v>4632</v>
      </c>
      <c r="I176" s="3" t="s">
        <v>58</v>
      </c>
      <c r="J176" s="3" t="s">
        <v>228</v>
      </c>
      <c r="K176" s="22">
        <v>1979</v>
      </c>
      <c r="L176" s="22">
        <v>1993</v>
      </c>
      <c r="M176" s="22"/>
      <c r="N176" s="22"/>
      <c r="O176" s="2" t="s">
        <v>540</v>
      </c>
    </row>
    <row r="177" spans="1:15" s="32" customFormat="1" x14ac:dyDescent="0.25">
      <c r="A177" s="21" t="s">
        <v>5067</v>
      </c>
      <c r="B177" s="21" t="s">
        <v>5454</v>
      </c>
      <c r="C177" s="21">
        <v>1984</v>
      </c>
      <c r="D177" s="21" t="s">
        <v>5068</v>
      </c>
      <c r="E177" s="21" t="s">
        <v>143</v>
      </c>
      <c r="F177" s="3" t="str">
        <f>VLOOKUP(A177,AddInfo!$A:$F,3,FALSE)</f>
        <v>Predictor</v>
      </c>
      <c r="G177" s="3" t="str">
        <f>VLOOKUP(A177,AddInfo!$A:$F,4,FALSE)</f>
        <v>t=3.2 in long only CAPM alpha</v>
      </c>
      <c r="H177" s="25" t="s">
        <v>4632</v>
      </c>
      <c r="I177" s="25" t="s">
        <v>152</v>
      </c>
      <c r="J177" s="25" t="s">
        <v>158</v>
      </c>
      <c r="K177" s="22">
        <v>1975</v>
      </c>
      <c r="L177" s="22">
        <v>1980</v>
      </c>
      <c r="M177" s="22"/>
      <c r="N177" s="22"/>
      <c r="O177" s="21" t="s">
        <v>5067</v>
      </c>
    </row>
    <row r="178" spans="1:15" s="32" customFormat="1" x14ac:dyDescent="0.25">
      <c r="A178" s="21" t="s">
        <v>5248</v>
      </c>
      <c r="B178" s="21" t="s">
        <v>546</v>
      </c>
      <c r="C178" s="21">
        <v>2008</v>
      </c>
      <c r="D178" s="21" t="s">
        <v>5253</v>
      </c>
      <c r="E178" s="21" t="s">
        <v>57</v>
      </c>
      <c r="F178" s="3" t="str">
        <f>VLOOKUP(A178,AddInfo!$A:$F,3,FALSE)</f>
        <v>Predictor</v>
      </c>
      <c r="G178" s="3" t="str">
        <f>VLOOKUP(A178,AddInfo!$A:$F,4,FALSE)</f>
        <v>t=4 in port sort</v>
      </c>
      <c r="H178" s="25" t="s">
        <v>4632</v>
      </c>
      <c r="I178" s="25" t="s">
        <v>95</v>
      </c>
      <c r="J178" s="25" t="s">
        <v>20</v>
      </c>
      <c r="K178" s="22">
        <v>1965</v>
      </c>
      <c r="L178" s="22">
        <v>2002</v>
      </c>
      <c r="M178" s="22"/>
      <c r="N178" s="22"/>
      <c r="O178" s="21" t="s">
        <v>5248</v>
      </c>
    </row>
    <row r="179" spans="1:15" s="32" customFormat="1" x14ac:dyDescent="0.25">
      <c r="A179" s="21" t="s">
        <v>5249</v>
      </c>
      <c r="B179" s="21" t="s">
        <v>546</v>
      </c>
      <c r="C179" s="21">
        <v>2008</v>
      </c>
      <c r="D179" s="21" t="s">
        <v>5254</v>
      </c>
      <c r="E179" s="21" t="s">
        <v>57</v>
      </c>
      <c r="F179" s="3" t="str">
        <f>VLOOKUP(A179,AddInfo!$A:$F,3,FALSE)</f>
        <v>Predictor</v>
      </c>
      <c r="G179" s="3" t="str">
        <f>VLOOKUP(A179,AddInfo!$A:$F,4,FALSE)</f>
        <v>t=5.6 in port sort</v>
      </c>
      <c r="H179" s="25" t="s">
        <v>4632</v>
      </c>
      <c r="I179" s="25" t="s">
        <v>95</v>
      </c>
      <c r="J179" s="25" t="s">
        <v>20</v>
      </c>
      <c r="K179" s="22">
        <v>1965</v>
      </c>
      <c r="L179" s="22">
        <v>2002</v>
      </c>
      <c r="M179" s="22"/>
      <c r="N179" s="22"/>
      <c r="O179" s="21" t="s">
        <v>5249</v>
      </c>
    </row>
    <row r="180" spans="1:15" s="32" customFormat="1" x14ac:dyDescent="0.25">
      <c r="A180" s="21" t="s">
        <v>5256</v>
      </c>
      <c r="B180" s="21" t="s">
        <v>546</v>
      </c>
      <c r="C180" s="21">
        <v>2008</v>
      </c>
      <c r="D180" s="21" t="s">
        <v>5257</v>
      </c>
      <c r="E180" s="21" t="s">
        <v>57</v>
      </c>
      <c r="F180" s="3" t="str">
        <f>VLOOKUP(A180,AddInfo!$A:$F,3,FALSE)</f>
        <v>Predictor</v>
      </c>
      <c r="G180" s="3" t="str">
        <f>VLOOKUP(A180,AddInfo!$A:$F,4,FALSE)</f>
        <v>t=4.6 in port sort</v>
      </c>
      <c r="H180" s="25" t="s">
        <v>4632</v>
      </c>
      <c r="I180" s="25" t="s">
        <v>95</v>
      </c>
      <c r="J180" s="25" t="s">
        <v>20</v>
      </c>
      <c r="K180" s="22">
        <v>1965</v>
      </c>
      <c r="L180" s="22">
        <v>2002</v>
      </c>
      <c r="M180" s="22"/>
      <c r="N180" s="22"/>
      <c r="O180" s="21" t="s">
        <v>5250</v>
      </c>
    </row>
    <row r="181" spans="1:15" s="32" customFormat="1" x14ac:dyDescent="0.25">
      <c r="A181" s="21" t="s">
        <v>5251</v>
      </c>
      <c r="B181" s="21" t="s">
        <v>546</v>
      </c>
      <c r="C181" s="21">
        <v>2008</v>
      </c>
      <c r="D181" s="21" t="s">
        <v>5259</v>
      </c>
      <c r="E181" s="21" t="s">
        <v>57</v>
      </c>
      <c r="F181" s="3" t="str">
        <f>VLOOKUP(A181,AddInfo!$A:$F,3,FALSE)</f>
        <v>Predictor</v>
      </c>
      <c r="G181" s="3" t="str">
        <f>VLOOKUP(A181,AddInfo!$A:$F,4,FALSE)</f>
        <v>t=1.8 in port sort, but similar strats do better</v>
      </c>
      <c r="H181" s="25" t="s">
        <v>4632</v>
      </c>
      <c r="I181" s="25" t="s">
        <v>95</v>
      </c>
      <c r="J181" s="25" t="s">
        <v>20</v>
      </c>
      <c r="K181" s="22">
        <v>1965</v>
      </c>
      <c r="L181" s="22">
        <v>2002</v>
      </c>
      <c r="M181" s="22"/>
      <c r="N181" s="22"/>
      <c r="O181" s="21" t="s">
        <v>5251</v>
      </c>
    </row>
    <row r="182" spans="1:15" s="32" customFormat="1" x14ac:dyDescent="0.25">
      <c r="A182" s="21" t="s">
        <v>5252</v>
      </c>
      <c r="B182" s="21" t="s">
        <v>546</v>
      </c>
      <c r="C182" s="21">
        <v>2008</v>
      </c>
      <c r="D182" s="21" t="s">
        <v>5258</v>
      </c>
      <c r="E182" s="21" t="s">
        <v>57</v>
      </c>
      <c r="F182" s="3" t="str">
        <f>VLOOKUP(A182,AddInfo!$A:$F,3,FALSE)</f>
        <v>Predictor</v>
      </c>
      <c r="G182" s="3" t="str">
        <f>VLOOKUP(A182,AddInfo!$A:$F,4,FALSE)</f>
        <v>t=3.4 in port sort</v>
      </c>
      <c r="H182" s="25" t="s">
        <v>4632</v>
      </c>
      <c r="I182" s="25" t="s">
        <v>95</v>
      </c>
      <c r="J182" s="25" t="s">
        <v>20</v>
      </c>
      <c r="K182" s="22">
        <v>1965</v>
      </c>
      <c r="L182" s="22">
        <v>2002</v>
      </c>
      <c r="M182" s="22"/>
      <c r="N182" s="22"/>
      <c r="O182" s="21" t="s">
        <v>5252</v>
      </c>
    </row>
    <row r="183" spans="1:15" s="32" customFormat="1" x14ac:dyDescent="0.25">
      <c r="A183" s="21" t="s">
        <v>5243</v>
      </c>
      <c r="B183" s="21" t="s">
        <v>546</v>
      </c>
      <c r="C183" s="21">
        <v>2008</v>
      </c>
      <c r="D183" s="21" t="s">
        <v>5255</v>
      </c>
      <c r="E183" s="21" t="s">
        <v>57</v>
      </c>
      <c r="F183" s="3" t="str">
        <f>VLOOKUP(A183,AddInfo!$A:$F,3,FALSE)</f>
        <v>Predictor</v>
      </c>
      <c r="G183" s="3" t="str">
        <f>VLOOKUP(A183,AddInfo!$A:$F,4,FALSE)</f>
        <v>t=5 in port sort</v>
      </c>
      <c r="H183" s="25" t="s">
        <v>4632</v>
      </c>
      <c r="I183" s="25" t="s">
        <v>95</v>
      </c>
      <c r="J183" s="25" t="s">
        <v>20</v>
      </c>
      <c r="K183" s="22">
        <v>1965</v>
      </c>
      <c r="L183" s="22">
        <v>2002</v>
      </c>
      <c r="M183" s="22"/>
      <c r="N183" s="22"/>
      <c r="O183" s="21" t="s">
        <v>5243</v>
      </c>
    </row>
    <row r="184" spans="1:15" s="32" customFormat="1" x14ac:dyDescent="0.25">
      <c r="A184" s="21" t="s">
        <v>5246</v>
      </c>
      <c r="B184" s="21" t="s">
        <v>546</v>
      </c>
      <c r="C184" s="21">
        <v>2008</v>
      </c>
      <c r="D184" s="21" t="s">
        <v>4500</v>
      </c>
      <c r="E184" s="21" t="s">
        <v>57</v>
      </c>
      <c r="F184" s="3" t="str">
        <f>VLOOKUP(A184,AddInfo!$A:$F,3,FALSE)</f>
        <v>Predictor</v>
      </c>
      <c r="G184" s="3" t="str">
        <f>VLOOKUP(A184,AddInfo!$A:$F,4,FALSE)</f>
        <v>t=6.1 in port sort</v>
      </c>
      <c r="H184" s="25" t="s">
        <v>4632</v>
      </c>
      <c r="I184" s="25" t="s">
        <v>95</v>
      </c>
      <c r="J184" s="25" t="s">
        <v>20</v>
      </c>
      <c r="K184" s="22">
        <v>1965</v>
      </c>
      <c r="L184" s="22">
        <v>2002</v>
      </c>
      <c r="M184" s="22"/>
      <c r="N184" s="22"/>
      <c r="O184" s="21" t="s">
        <v>5246</v>
      </c>
    </row>
    <row r="185" spans="1:15" x14ac:dyDescent="0.25">
      <c r="A185" s="21" t="s">
        <v>5245</v>
      </c>
      <c r="B185" s="21" t="s">
        <v>546</v>
      </c>
      <c r="C185" s="21">
        <v>2008</v>
      </c>
      <c r="D185" s="21" t="s">
        <v>4498</v>
      </c>
      <c r="E185" s="21" t="s">
        <v>57</v>
      </c>
      <c r="F185" s="3" t="str">
        <f>VLOOKUP(A185,AddInfo!$A:$F,3,FALSE)</f>
        <v>Predictor</v>
      </c>
      <c r="G185" s="3" t="str">
        <f>VLOOKUP(A185,AddInfo!$A:$F,4,FALSE)</f>
        <v>t=6.4 in port sort</v>
      </c>
      <c r="H185" s="25" t="s">
        <v>4632</v>
      </c>
      <c r="I185" s="25" t="s">
        <v>95</v>
      </c>
      <c r="J185" s="25" t="s">
        <v>20</v>
      </c>
      <c r="K185" s="22">
        <v>1965</v>
      </c>
      <c r="L185" s="22">
        <v>2002</v>
      </c>
      <c r="O185" s="21" t="s">
        <v>5245</v>
      </c>
    </row>
    <row r="186" spans="1:15" x14ac:dyDescent="0.25">
      <c r="A186" s="21" t="s">
        <v>5247</v>
      </c>
      <c r="B186" s="21" t="s">
        <v>546</v>
      </c>
      <c r="C186" s="21">
        <v>2008</v>
      </c>
      <c r="D186" s="21" t="s">
        <v>4499</v>
      </c>
      <c r="E186" s="21" t="s">
        <v>57</v>
      </c>
      <c r="F186" s="3" t="str">
        <f>VLOOKUP(A186,AddInfo!$A:$F,3,FALSE)</f>
        <v>Predictor</v>
      </c>
      <c r="G186" s="3" t="str">
        <f>VLOOKUP(A186,AddInfo!$A:$F,4,FALSE)</f>
        <v>t=4.5 in port sort</v>
      </c>
      <c r="H186" s="25" t="s">
        <v>4632</v>
      </c>
      <c r="I186" s="25" t="s">
        <v>95</v>
      </c>
      <c r="J186" s="25" t="s">
        <v>20</v>
      </c>
      <c r="K186" s="22">
        <v>1965</v>
      </c>
      <c r="L186" s="22">
        <v>2002</v>
      </c>
      <c r="O186" s="21" t="s">
        <v>5247</v>
      </c>
    </row>
    <row r="187" spans="1:15" x14ac:dyDescent="0.25">
      <c r="A187" s="21" t="s">
        <v>5244</v>
      </c>
      <c r="B187" s="21" t="s">
        <v>546</v>
      </c>
      <c r="C187" s="21">
        <v>2008</v>
      </c>
      <c r="D187" s="21" t="s">
        <v>4501</v>
      </c>
      <c r="E187" s="21" t="s">
        <v>57</v>
      </c>
      <c r="F187" s="3" t="str">
        <f>VLOOKUP(A187,AddInfo!$A:$F,3,FALSE)</f>
        <v>Predictor</v>
      </c>
      <c r="G187" s="3" t="str">
        <f>VLOOKUP(A187,AddInfo!$A:$F,4,FALSE)</f>
        <v>t=7.6 in port sort</v>
      </c>
      <c r="H187" s="25" t="s">
        <v>4632</v>
      </c>
      <c r="I187" s="25" t="s">
        <v>95</v>
      </c>
      <c r="J187" s="25" t="s">
        <v>20</v>
      </c>
      <c r="K187" s="22">
        <v>1965</v>
      </c>
      <c r="L187" s="22">
        <v>2002</v>
      </c>
      <c r="O187" s="21" t="s">
        <v>5244</v>
      </c>
    </row>
    <row r="188" spans="1:15" x14ac:dyDescent="0.25">
      <c r="A188" s="21" t="s">
        <v>550</v>
      </c>
      <c r="B188" s="21" t="s">
        <v>551</v>
      </c>
      <c r="C188" s="21">
        <v>2013</v>
      </c>
      <c r="D188" s="21" t="s">
        <v>552</v>
      </c>
      <c r="E188" s="21" t="s">
        <v>57</v>
      </c>
      <c r="F188" s="3" t="str">
        <f>VLOOKUP(A188,AddInfo!$A:$F,3,FALSE)</f>
        <v>Predictor</v>
      </c>
      <c r="G188" s="3" t="str">
        <f>VLOOKUP(A188,AddInfo!$A:$F,4,FALSE)</f>
        <v>t=2.6 in FF3 style long-short</v>
      </c>
      <c r="H188" s="3" t="s">
        <v>5162</v>
      </c>
      <c r="I188" s="25" t="s">
        <v>165</v>
      </c>
      <c r="J188" s="25" t="s">
        <v>16</v>
      </c>
      <c r="K188" s="22">
        <v>1982</v>
      </c>
      <c r="L188" s="22">
        <v>2008</v>
      </c>
      <c r="O188" s="21" t="s">
        <v>550</v>
      </c>
    </row>
    <row r="189" spans="1:15" x14ac:dyDescent="0.25">
      <c r="A189" s="21" t="s">
        <v>554</v>
      </c>
      <c r="B189" s="21" t="s">
        <v>551</v>
      </c>
      <c r="C189" s="21">
        <v>2013</v>
      </c>
      <c r="D189" s="21" t="s">
        <v>555</v>
      </c>
      <c r="E189" s="21" t="s">
        <v>57</v>
      </c>
      <c r="F189" s="3" t="str">
        <f>VLOOKUP(A189,AddInfo!$A:$F,3,FALSE)</f>
        <v>Predictor</v>
      </c>
      <c r="G189" s="3" t="str">
        <f>VLOOKUP(A189,AddInfo!$A:$F,4,FALSE)</f>
        <v>t=4.1 in FF3 style long-short</v>
      </c>
      <c r="H189" s="3" t="s">
        <v>5162</v>
      </c>
      <c r="I189" s="25" t="s">
        <v>165</v>
      </c>
      <c r="J189" s="25" t="s">
        <v>16</v>
      </c>
      <c r="K189" s="22">
        <v>1982</v>
      </c>
      <c r="L189" s="22">
        <v>2008</v>
      </c>
      <c r="O189" s="21" t="s">
        <v>554</v>
      </c>
    </row>
    <row r="190" spans="1:15" x14ac:dyDescent="0.25">
      <c r="A190" s="2" t="s">
        <v>557</v>
      </c>
      <c r="B190" s="2" t="s">
        <v>558</v>
      </c>
      <c r="C190" s="2">
        <v>2004</v>
      </c>
      <c r="D190" s="2" t="s">
        <v>559</v>
      </c>
      <c r="E190" s="2" t="s">
        <v>116</v>
      </c>
      <c r="F190" s="3" t="str">
        <f>VLOOKUP(A190,AddInfo!$A:$F,3,FALSE)</f>
        <v>Predictor</v>
      </c>
      <c r="G190" s="3" t="str">
        <f>VLOOKUP(A190,AddInfo!$A:$F,4,FALSE)</f>
        <v>t=8.5 in long-short</v>
      </c>
      <c r="H190" s="3" t="s">
        <v>4632</v>
      </c>
      <c r="I190" s="3" t="s">
        <v>15</v>
      </c>
      <c r="J190" s="3" t="s">
        <v>519</v>
      </c>
      <c r="K190" s="22">
        <v>1964</v>
      </c>
      <c r="L190" s="22">
        <v>2002</v>
      </c>
      <c r="O190" s="2" t="s">
        <v>557</v>
      </c>
    </row>
    <row r="191" spans="1:15" x14ac:dyDescent="0.25">
      <c r="A191" s="2" t="s">
        <v>1688</v>
      </c>
      <c r="B191" s="2" t="s">
        <v>3201</v>
      </c>
      <c r="C191" s="2">
        <v>2004</v>
      </c>
      <c r="D191" s="2" t="s">
        <v>3215</v>
      </c>
      <c r="E191" s="2" t="s">
        <v>116</v>
      </c>
      <c r="F191" s="3" t="str">
        <f>VLOOKUP(A191,AddInfo!$A:$F,3,FALSE)</f>
        <v>Predictor</v>
      </c>
      <c r="G191" s="3" t="str">
        <f>VLOOKUP(A191,AddInfo!$A:$F,4,FALSE)</f>
        <v>t=8.9 in mv reg</v>
      </c>
      <c r="H191" s="3" t="s">
        <v>4632</v>
      </c>
      <c r="I191" s="3" t="s">
        <v>15</v>
      </c>
      <c r="J191" s="3" t="s">
        <v>302</v>
      </c>
      <c r="K191" s="22">
        <v>1964</v>
      </c>
      <c r="L191" s="22">
        <v>2002</v>
      </c>
      <c r="O191" s="2" t="s">
        <v>1688</v>
      </c>
    </row>
    <row r="192" spans="1:15" s="16" customFormat="1" x14ac:dyDescent="0.25">
      <c r="A192" s="2" t="s">
        <v>565</v>
      </c>
      <c r="B192" s="2" t="s">
        <v>562</v>
      </c>
      <c r="C192" s="2">
        <v>1992</v>
      </c>
      <c r="D192" s="2" t="s">
        <v>4512</v>
      </c>
      <c r="E192" s="2" t="s">
        <v>116</v>
      </c>
      <c r="F192" s="3" t="str">
        <f>VLOOKUP(A192,AddInfo!$A:$F,3,FALSE)</f>
        <v>Placebo</v>
      </c>
      <c r="G192" s="3" t="str">
        <f>VLOOKUP(A192,AddInfo!$A:$F,4,FALSE)</f>
        <v>ingredient in complicated model</v>
      </c>
      <c r="H192" s="3" t="s">
        <v>4632</v>
      </c>
      <c r="I192" s="3" t="s">
        <v>15</v>
      </c>
      <c r="J192" s="3" t="s">
        <v>20</v>
      </c>
      <c r="K192" s="22">
        <v>1978</v>
      </c>
      <c r="L192" s="22">
        <v>1988</v>
      </c>
      <c r="M192" s="22"/>
      <c r="N192" s="22"/>
      <c r="O192" s="2" t="s">
        <v>565</v>
      </c>
    </row>
    <row r="193" spans="1:15" s="16" customFormat="1" x14ac:dyDescent="0.25">
      <c r="A193" s="2" t="s">
        <v>561</v>
      </c>
      <c r="B193" s="2" t="s">
        <v>562</v>
      </c>
      <c r="C193" s="2">
        <v>1992</v>
      </c>
      <c r="D193" s="2" t="s">
        <v>4511</v>
      </c>
      <c r="E193" s="2" t="s">
        <v>116</v>
      </c>
      <c r="F193" s="3" t="str">
        <f>VLOOKUP(A193,AddInfo!$A:$F,3,FALSE)</f>
        <v>Placebo</v>
      </c>
      <c r="G193" s="3" t="str">
        <f>VLOOKUP(A193,AddInfo!$A:$F,4,FALSE)</f>
        <v>ingredient in complicated model</v>
      </c>
      <c r="H193" s="3" t="s">
        <v>4632</v>
      </c>
      <c r="I193" s="3" t="s">
        <v>15</v>
      </c>
      <c r="J193" s="3" t="s">
        <v>188</v>
      </c>
      <c r="K193" s="22">
        <v>1978</v>
      </c>
      <c r="L193" s="22">
        <v>1988</v>
      </c>
      <c r="M193" s="22"/>
      <c r="N193" s="22"/>
      <c r="O193" s="2" t="s">
        <v>2240</v>
      </c>
    </row>
    <row r="194" spans="1:15" s="16" customFormat="1" x14ac:dyDescent="0.25">
      <c r="A194" s="2" t="s">
        <v>571</v>
      </c>
      <c r="B194" s="2" t="s">
        <v>568</v>
      </c>
      <c r="C194" s="2">
        <v>2009</v>
      </c>
      <c r="D194" s="2" t="s">
        <v>572</v>
      </c>
      <c r="E194" s="2" t="s">
        <v>57</v>
      </c>
      <c r="F194" s="3" t="str">
        <f>VLOOKUP(A194,AddInfo!$A:$F,3,FALSE)</f>
        <v>Predictor</v>
      </c>
      <c r="G194" s="3" t="str">
        <f>VLOOKUP(A194,AddInfo!$A:$F,4,FALSE)</f>
        <v>t-stat = 1.8 in LS nontraditional</v>
      </c>
      <c r="H194" s="3" t="s">
        <v>5162</v>
      </c>
      <c r="I194" s="3" t="s">
        <v>165</v>
      </c>
      <c r="J194" s="3" t="s">
        <v>20</v>
      </c>
      <c r="K194" s="22">
        <v>1926</v>
      </c>
      <c r="L194" s="22">
        <v>2006</v>
      </c>
      <c r="M194" s="22"/>
      <c r="N194" s="22"/>
      <c r="O194" s="2" t="s">
        <v>2375</v>
      </c>
    </row>
    <row r="195" spans="1:15" s="16" customFormat="1" x14ac:dyDescent="0.25">
      <c r="A195" s="2" t="s">
        <v>567</v>
      </c>
      <c r="B195" s="2" t="s">
        <v>568</v>
      </c>
      <c r="C195" s="2">
        <v>2009</v>
      </c>
      <c r="D195" s="2" t="s">
        <v>569</v>
      </c>
      <c r="E195" s="2" t="s">
        <v>57</v>
      </c>
      <c r="F195" s="3" t="str">
        <f>VLOOKUP(A195,AddInfo!$A:$F,3,FALSE)</f>
        <v>Drop</v>
      </c>
      <c r="G195" s="3" t="str">
        <f>VLOOKUP(A195,AddInfo!$A:$F,4,FALSE)</f>
        <v>9_drop</v>
      </c>
      <c r="H195" s="3" t="s">
        <v>2204</v>
      </c>
      <c r="I195" s="3" t="s">
        <v>165</v>
      </c>
      <c r="J195" s="3" t="s">
        <v>20</v>
      </c>
      <c r="K195" s="22">
        <v>1926</v>
      </c>
      <c r="L195" s="22">
        <v>2006</v>
      </c>
      <c r="M195" s="22"/>
      <c r="N195" s="22"/>
      <c r="O195" s="2" t="s">
        <v>567</v>
      </c>
    </row>
    <row r="196" spans="1:15" s="16" customFormat="1" x14ac:dyDescent="0.25">
      <c r="A196" s="2" t="s">
        <v>574</v>
      </c>
      <c r="B196" s="2" t="s">
        <v>575</v>
      </c>
      <c r="C196" s="2">
        <v>2007</v>
      </c>
      <c r="D196" s="2" t="s">
        <v>576</v>
      </c>
      <c r="E196" s="2" t="s">
        <v>100</v>
      </c>
      <c r="F196" s="3" t="str">
        <f>VLOOKUP(A196,AddInfo!$A:$F,3,FALSE)</f>
        <v>Predictor</v>
      </c>
      <c r="G196" s="3" t="str">
        <f>VLOOKUP(A196,AddInfo!$A:$F,4,FALSE)</f>
        <v>t=9 in mv reg weekly</v>
      </c>
      <c r="H196" s="3" t="s">
        <v>4632</v>
      </c>
      <c r="I196" s="3" t="s">
        <v>15</v>
      </c>
      <c r="J196" s="3" t="s">
        <v>291</v>
      </c>
      <c r="K196" s="22">
        <v>1972</v>
      </c>
      <c r="L196" s="22">
        <v>2001</v>
      </c>
      <c r="M196" s="22"/>
      <c r="N196" s="22"/>
      <c r="O196" s="2" t="s">
        <v>574</v>
      </c>
    </row>
    <row r="197" spans="1:15" s="16" customFormat="1" x14ac:dyDescent="0.25">
      <c r="A197" s="2" t="s">
        <v>577</v>
      </c>
      <c r="B197" s="2" t="s">
        <v>575</v>
      </c>
      <c r="C197" s="2">
        <v>2007</v>
      </c>
      <c r="D197" s="2" t="s">
        <v>578</v>
      </c>
      <c r="E197" s="2" t="s">
        <v>100</v>
      </c>
      <c r="F197" s="3" t="str">
        <f>VLOOKUP(A197,AddInfo!$A:$F,3,FALSE)</f>
        <v>Predictor</v>
      </c>
      <c r="G197" s="3" t="str">
        <f>VLOOKUP(A197,AddInfo!$A:$F,4,FALSE)</f>
        <v>t=11 in mv reg</v>
      </c>
      <c r="H197" s="3" t="s">
        <v>4632</v>
      </c>
      <c r="I197" s="3" t="s">
        <v>95</v>
      </c>
      <c r="J197" s="3" t="s">
        <v>291</v>
      </c>
      <c r="K197" s="22">
        <v>1972</v>
      </c>
      <c r="L197" s="22">
        <v>2001</v>
      </c>
      <c r="M197" s="22"/>
      <c r="N197" s="22"/>
      <c r="O197" s="2" t="s">
        <v>577</v>
      </c>
    </row>
    <row r="198" spans="1:15" s="16" customFormat="1" x14ac:dyDescent="0.25">
      <c r="A198" s="2" t="s">
        <v>3114</v>
      </c>
      <c r="B198" s="2" t="s">
        <v>3115</v>
      </c>
      <c r="C198" s="2">
        <v>2016</v>
      </c>
      <c r="D198" s="2" t="s">
        <v>4513</v>
      </c>
      <c r="E198" s="2" t="s">
        <v>57</v>
      </c>
      <c r="F198" s="3" t="str">
        <f>VLOOKUP(A198,AddInfo!$A:$F,3,FALSE)</f>
        <v>Placebo</v>
      </c>
      <c r="G198" s="3" t="str">
        <f>VLOOKUP(A198,AddInfo!$A:$F,4,FALSE)</f>
        <v>t=1.3 in mv reg</v>
      </c>
      <c r="H198" s="3" t="s">
        <v>4632</v>
      </c>
      <c r="I198" s="3" t="s">
        <v>58</v>
      </c>
      <c r="J198" s="3" t="s">
        <v>59</v>
      </c>
      <c r="K198" s="22">
        <v>1984</v>
      </c>
      <c r="L198" s="22">
        <v>2012</v>
      </c>
      <c r="M198" s="22"/>
      <c r="N198" s="22"/>
      <c r="O198" s="2" t="s">
        <v>3114</v>
      </c>
    </row>
    <row r="199" spans="1:15" s="16" customFormat="1" x14ac:dyDescent="0.25">
      <c r="A199" s="19" t="s">
        <v>3188</v>
      </c>
      <c r="B199" s="19" t="s">
        <v>580</v>
      </c>
      <c r="C199" s="19">
        <v>2005</v>
      </c>
      <c r="D199" s="19" t="s">
        <v>4493</v>
      </c>
      <c r="E199" s="19" t="s">
        <v>100</v>
      </c>
      <c r="F199" s="3" t="str">
        <f>VLOOKUP(A199,AddInfo!$A:$F,3,FALSE)</f>
        <v>Predictor</v>
      </c>
      <c r="G199" s="3" t="str">
        <f>VLOOKUP(A199,AddInfo!$A:$F,4,FALSE)</f>
        <v>t =3.4 in port sort char adj</v>
      </c>
      <c r="H199" s="48" t="s">
        <v>4632</v>
      </c>
      <c r="I199" s="48" t="s">
        <v>95</v>
      </c>
      <c r="J199" s="48" t="s">
        <v>291</v>
      </c>
      <c r="K199" s="20">
        <v>1964</v>
      </c>
      <c r="L199" s="20">
        <v>2001</v>
      </c>
      <c r="M199" s="20"/>
      <c r="N199" s="20"/>
      <c r="O199" s="19" t="s">
        <v>3188</v>
      </c>
    </row>
    <row r="200" spans="1:15" s="16" customFormat="1" x14ac:dyDescent="0.25">
      <c r="A200" s="19" t="s">
        <v>5143</v>
      </c>
      <c r="B200" s="19" t="s">
        <v>580</v>
      </c>
      <c r="C200" s="19">
        <v>2005</v>
      </c>
      <c r="D200" s="19" t="s">
        <v>4494</v>
      </c>
      <c r="E200" s="19" t="s">
        <v>100</v>
      </c>
      <c r="F200" s="3" t="str">
        <f>VLOOKUP(A200,AddInfo!$A:$F,3,FALSE)</f>
        <v>Predictor</v>
      </c>
      <c r="G200" s="3" t="str">
        <f>VLOOKUP(A200,AddInfo!$A:$F,4,FALSE)</f>
        <v>t =7.7 in port sort w/ complicated signal</v>
      </c>
      <c r="H200" s="48" t="s">
        <v>4632</v>
      </c>
      <c r="I200" s="48" t="s">
        <v>95</v>
      </c>
      <c r="J200" s="48" t="s">
        <v>291</v>
      </c>
      <c r="K200" s="20">
        <v>1964</v>
      </c>
      <c r="L200" s="20">
        <v>2001</v>
      </c>
      <c r="M200" s="20"/>
      <c r="N200" s="20"/>
      <c r="O200" s="19" t="s">
        <v>579</v>
      </c>
    </row>
    <row r="201" spans="1:15" s="16" customFormat="1" x14ac:dyDescent="0.25">
      <c r="A201" s="19" t="s">
        <v>5144</v>
      </c>
      <c r="B201" s="19" t="s">
        <v>580</v>
      </c>
      <c r="C201" s="19">
        <v>2005</v>
      </c>
      <c r="D201" s="19" t="s">
        <v>4492</v>
      </c>
      <c r="E201" s="19" t="s">
        <v>100</v>
      </c>
      <c r="F201" s="3" t="str">
        <f>VLOOKUP(A201,AddInfo!$A:$F,3,FALSE)</f>
        <v>Predictor</v>
      </c>
      <c r="G201" s="3" t="str">
        <f>VLOOKUP(A201,AddInfo!$A:$F,4,FALSE)</f>
        <v>t =7.39 in port sort w/ complicated signal</v>
      </c>
      <c r="H201" s="48" t="s">
        <v>4632</v>
      </c>
      <c r="I201" s="48" t="s">
        <v>95</v>
      </c>
      <c r="J201" s="48" t="s">
        <v>291</v>
      </c>
      <c r="K201" s="20">
        <v>1964</v>
      </c>
      <c r="L201" s="20">
        <v>2001</v>
      </c>
      <c r="M201" s="20"/>
      <c r="N201" s="20"/>
      <c r="O201" s="19" t="s">
        <v>3189</v>
      </c>
    </row>
    <row r="202" spans="1:15" s="16" customFormat="1" x14ac:dyDescent="0.25">
      <c r="A202" s="21" t="s">
        <v>583</v>
      </c>
      <c r="B202" s="21" t="s">
        <v>584</v>
      </c>
      <c r="C202" s="21">
        <v>2006</v>
      </c>
      <c r="D202" s="21" t="s">
        <v>1683</v>
      </c>
      <c r="E202" s="21" t="s">
        <v>89</v>
      </c>
      <c r="F202" s="3" t="str">
        <f>VLOOKUP(A202,AddInfo!$A:$F,3,FALSE)</f>
        <v>Predictor</v>
      </c>
      <c r="G202" s="3" t="str">
        <f>VLOOKUP(A202,AddInfo!$A:$F,4,FALSE)</f>
        <v>t = 2.14 in port sort</v>
      </c>
      <c r="H202" s="25" t="s">
        <v>4632</v>
      </c>
      <c r="I202" s="25" t="s">
        <v>165</v>
      </c>
      <c r="J202" s="25" t="s">
        <v>20</v>
      </c>
      <c r="K202" s="22">
        <v>1963</v>
      </c>
      <c r="L202" s="22">
        <v>2001</v>
      </c>
      <c r="M202" s="22"/>
      <c r="N202" s="22"/>
      <c r="O202" s="21" t="s">
        <v>583</v>
      </c>
    </row>
    <row r="203" spans="1:15" s="16" customFormat="1" x14ac:dyDescent="0.25">
      <c r="A203" s="21" t="s">
        <v>3176</v>
      </c>
      <c r="B203" s="21" t="s">
        <v>584</v>
      </c>
      <c r="C203" s="21">
        <v>2006</v>
      </c>
      <c r="D203" s="21" t="s">
        <v>4507</v>
      </c>
      <c r="E203" s="21" t="s">
        <v>89</v>
      </c>
      <c r="F203" s="3" t="str">
        <f>VLOOKUP(A203,AddInfo!$A:$F,3,FALSE)</f>
        <v>Predictor</v>
      </c>
      <c r="G203" s="3" t="str">
        <f>VLOOKUP(A203,AddInfo!$A:$F,4,FALSE)</f>
        <v>t = 2.12 in characteristics-adjusted port sort</v>
      </c>
      <c r="H203" s="25" t="s">
        <v>4632</v>
      </c>
      <c r="I203" s="25" t="s">
        <v>165</v>
      </c>
      <c r="J203" s="25" t="s">
        <v>20</v>
      </c>
      <c r="K203" s="22">
        <v>1963</v>
      </c>
      <c r="L203" s="22">
        <v>2001</v>
      </c>
      <c r="M203" s="22"/>
      <c r="N203" s="22"/>
      <c r="O203" s="21" t="s">
        <v>3176</v>
      </c>
    </row>
    <row r="204" spans="1:15" s="16" customFormat="1" x14ac:dyDescent="0.25">
      <c r="A204" s="21" t="s">
        <v>3177</v>
      </c>
      <c r="B204" s="21" t="s">
        <v>584</v>
      </c>
      <c r="C204" s="21">
        <v>2006</v>
      </c>
      <c r="D204" s="21" t="s">
        <v>4508</v>
      </c>
      <c r="E204" s="21" t="s">
        <v>89</v>
      </c>
      <c r="F204" s="3" t="str">
        <f>VLOOKUP(A204,AddInfo!$A:$F,3,FALSE)</f>
        <v>Predictor</v>
      </c>
      <c r="G204" s="3" t="str">
        <f>VLOOKUP(A204,AddInfo!$A:$F,4,FALSE)</f>
        <v>t = 2.52 in characteristics-adjusted port sort</v>
      </c>
      <c r="H204" s="25" t="s">
        <v>4632</v>
      </c>
      <c r="I204" s="25" t="s">
        <v>165</v>
      </c>
      <c r="J204" s="25" t="s">
        <v>20</v>
      </c>
      <c r="K204" s="22">
        <v>1963</v>
      </c>
      <c r="L204" s="22">
        <v>2001</v>
      </c>
      <c r="M204" s="22"/>
      <c r="N204" s="22"/>
      <c r="O204" s="21" t="s">
        <v>3177</v>
      </c>
    </row>
    <row r="205" spans="1:15" s="16" customFormat="1" x14ac:dyDescent="0.25">
      <c r="A205" s="21" t="s">
        <v>588</v>
      </c>
      <c r="B205" s="21" t="s">
        <v>5455</v>
      </c>
      <c r="C205" s="21">
        <v>1995</v>
      </c>
      <c r="D205" s="21" t="s">
        <v>589</v>
      </c>
      <c r="E205" s="21" t="s">
        <v>57</v>
      </c>
      <c r="F205" s="3" t="str">
        <f>VLOOKUP(A205,AddInfo!$A:$F,3,FALSE)</f>
        <v>Predictor</v>
      </c>
      <c r="G205" s="3" t="str">
        <f>VLOOKUP(A205,AddInfo!$A:$F,4,FALSE)</f>
        <v>t=1.85 in long - benchmark port</v>
      </c>
      <c r="H205" s="3" t="s">
        <v>5162</v>
      </c>
      <c r="I205" s="25" t="s">
        <v>311</v>
      </c>
      <c r="J205" s="25" t="s">
        <v>523</v>
      </c>
      <c r="K205" s="22">
        <v>1980</v>
      </c>
      <c r="L205" s="22">
        <v>1990</v>
      </c>
      <c r="M205" s="22"/>
      <c r="N205" s="22"/>
      <c r="O205" s="21" t="s">
        <v>588</v>
      </c>
    </row>
    <row r="206" spans="1:15" s="16" customFormat="1" x14ac:dyDescent="0.25">
      <c r="A206" s="21" t="s">
        <v>5349</v>
      </c>
      <c r="B206" s="21" t="s">
        <v>608</v>
      </c>
      <c r="C206" s="21">
        <v>1989</v>
      </c>
      <c r="D206" s="21" t="s">
        <v>609</v>
      </c>
      <c r="E206" s="21" t="s">
        <v>89</v>
      </c>
      <c r="F206" s="3" t="str">
        <f>VLOOKUP(A206,AddInfo!$A:$F,3,FALSE)</f>
        <v>Predictor</v>
      </c>
      <c r="G206" s="3" t="str">
        <f>VLOOKUP(A206,AddInfo!$A:$F,4,FALSE)</f>
        <v>t=12 in port sort</v>
      </c>
      <c r="H206" s="25" t="s">
        <v>4632</v>
      </c>
      <c r="I206" s="25" t="s">
        <v>95</v>
      </c>
      <c r="J206" s="25" t="s">
        <v>613</v>
      </c>
      <c r="K206" s="22">
        <v>1934</v>
      </c>
      <c r="L206" s="22">
        <v>1987</v>
      </c>
      <c r="M206" s="22"/>
      <c r="N206" s="22"/>
      <c r="O206" s="21" t="s">
        <v>607</v>
      </c>
    </row>
    <row r="207" spans="1:15" s="16" customFormat="1" x14ac:dyDescent="0.25">
      <c r="A207" s="21" t="s">
        <v>595</v>
      </c>
      <c r="B207" s="21" t="s">
        <v>596</v>
      </c>
      <c r="C207" s="21">
        <v>2006</v>
      </c>
      <c r="D207" s="21" t="s">
        <v>597</v>
      </c>
      <c r="E207" s="21" t="s">
        <v>57</v>
      </c>
      <c r="F207" s="3" t="str">
        <f>VLOOKUP(A207,AddInfo!$A:$F,3,FALSE)</f>
        <v>Predictor</v>
      </c>
      <c r="G207" s="3" t="str">
        <f>VLOOKUP(A207,AddInfo!$A:$F,4,FALSE)</f>
        <v>t&gt;2.6 in many event studies</v>
      </c>
      <c r="H207" s="25" t="s">
        <v>4632</v>
      </c>
      <c r="I207" s="25" t="s">
        <v>15</v>
      </c>
      <c r="J207" s="25" t="s">
        <v>46</v>
      </c>
      <c r="K207" s="22">
        <v>1987</v>
      </c>
      <c r="L207" s="22">
        <v>2003</v>
      </c>
      <c r="M207" s="22"/>
      <c r="N207" s="22"/>
      <c r="O207" s="21" t="s">
        <v>2284</v>
      </c>
    </row>
    <row r="208" spans="1:15" s="16" customFormat="1" x14ac:dyDescent="0.25">
      <c r="A208" s="21" t="s">
        <v>600</v>
      </c>
      <c r="B208" s="21" t="s">
        <v>601</v>
      </c>
      <c r="C208" s="21">
        <v>1993</v>
      </c>
      <c r="D208" s="21" t="s">
        <v>602</v>
      </c>
      <c r="E208" s="21" t="s">
        <v>89</v>
      </c>
      <c r="F208" s="3" t="str">
        <f>VLOOKUP(A208,AddInfo!$A:$F,3,FALSE)</f>
        <v>Predictor</v>
      </c>
      <c r="G208" s="3" t="str">
        <f>VLOOKUP(A208,AddInfo!$A:$F,4,FALSE)</f>
        <v>t=3.7 long-short</v>
      </c>
      <c r="H208" s="25" t="s">
        <v>4632</v>
      </c>
      <c r="I208" s="25" t="s">
        <v>95</v>
      </c>
      <c r="J208" s="25" t="s">
        <v>111</v>
      </c>
      <c r="K208" s="22">
        <v>1964</v>
      </c>
      <c r="L208" s="22">
        <v>1989</v>
      </c>
      <c r="M208" s="22"/>
      <c r="N208" s="22"/>
      <c r="O208" s="21" t="s">
        <v>600</v>
      </c>
    </row>
    <row r="209" spans="1:15" s="16" customFormat="1" x14ac:dyDescent="0.25">
      <c r="A209" s="21" t="s">
        <v>603</v>
      </c>
      <c r="B209" s="21" t="s">
        <v>601</v>
      </c>
      <c r="C209" s="21">
        <v>1993</v>
      </c>
      <c r="D209" s="21" t="s">
        <v>604</v>
      </c>
      <c r="E209" s="21" t="s">
        <v>89</v>
      </c>
      <c r="F209" s="3" t="str">
        <f>VLOOKUP(A209,AddInfo!$A:$F,3,FALSE)</f>
        <v>Predictor</v>
      </c>
      <c r="G209" s="3" t="str">
        <f>VLOOKUP(A209,AddInfo!$A:$F,4,FALSE)</f>
        <v>t=2.4 long-short</v>
      </c>
      <c r="H209" s="25" t="s">
        <v>4632</v>
      </c>
      <c r="I209" s="25" t="s">
        <v>95</v>
      </c>
      <c r="J209" s="25" t="s">
        <v>111</v>
      </c>
      <c r="K209" s="22">
        <v>1964</v>
      </c>
      <c r="L209" s="22">
        <v>1989</v>
      </c>
      <c r="M209" s="22"/>
      <c r="N209" s="22"/>
      <c r="O209" s="21" t="s">
        <v>603</v>
      </c>
    </row>
    <row r="210" spans="1:15" s="16" customFormat="1" x14ac:dyDescent="0.25">
      <c r="A210" s="21" t="s">
        <v>591</v>
      </c>
      <c r="B210" s="21" t="s">
        <v>592</v>
      </c>
      <c r="C210" s="21">
        <v>2004</v>
      </c>
      <c r="D210" s="21" t="s">
        <v>593</v>
      </c>
      <c r="E210" s="21" t="s">
        <v>89</v>
      </c>
      <c r="F210" s="3" t="str">
        <f>VLOOKUP(A210,AddInfo!$A:$F,3,FALSE)</f>
        <v>Predictor</v>
      </c>
      <c r="G210" s="3" t="str">
        <f>VLOOKUP(A210,AddInfo!$A:$F,4,FALSE)</f>
        <v>p&lt;0.01 in LS port, but we lack the data</v>
      </c>
      <c r="H210" s="25" t="s">
        <v>4632</v>
      </c>
      <c r="I210" s="25" t="s">
        <v>152</v>
      </c>
      <c r="J210" s="25" t="s">
        <v>153</v>
      </c>
      <c r="K210" s="22">
        <v>1985</v>
      </c>
      <c r="L210" s="22">
        <v>1998</v>
      </c>
      <c r="M210" s="22"/>
      <c r="N210" s="22"/>
      <c r="O210" s="21" t="s">
        <v>2336</v>
      </c>
    </row>
    <row r="211" spans="1:15" s="16" customFormat="1" x14ac:dyDescent="0.25">
      <c r="A211" s="21" t="s">
        <v>614</v>
      </c>
      <c r="B211" s="21" t="s">
        <v>615</v>
      </c>
      <c r="C211" s="21">
        <v>2012</v>
      </c>
      <c r="D211" s="21" t="s">
        <v>4510</v>
      </c>
      <c r="E211" s="21" t="s">
        <v>57</v>
      </c>
      <c r="F211" s="3" t="str">
        <f>VLOOKUP(A211,AddInfo!$A:$F,3,FALSE)</f>
        <v>Predictor</v>
      </c>
      <c r="G211" s="3" t="str">
        <f>VLOOKUP(A211,AddInfo!$A:$F,4,FALSE)</f>
        <v>t = 3.45 in port sort CAPM alpha weekly</v>
      </c>
      <c r="H211" s="25" t="s">
        <v>4632</v>
      </c>
      <c r="I211" s="25" t="s">
        <v>58</v>
      </c>
      <c r="J211" s="25" t="s">
        <v>228</v>
      </c>
      <c r="K211" s="22">
        <v>1996</v>
      </c>
      <c r="L211" s="22">
        <v>2010</v>
      </c>
      <c r="M211" s="22"/>
      <c r="N211" s="22"/>
      <c r="O211" s="21" t="s">
        <v>2456</v>
      </c>
    </row>
    <row r="212" spans="1:15" x14ac:dyDescent="0.25">
      <c r="A212" s="21" t="s">
        <v>617</v>
      </c>
      <c r="B212" s="21" t="s">
        <v>615</v>
      </c>
      <c r="C212" s="21">
        <v>2012</v>
      </c>
      <c r="D212" s="21" t="s">
        <v>4509</v>
      </c>
      <c r="E212" s="21" t="s">
        <v>57</v>
      </c>
      <c r="F212" s="3" t="str">
        <f>VLOOKUP(A212,AddInfo!$A:$F,3,FALSE)</f>
        <v>Predictor</v>
      </c>
      <c r="G212" s="3" t="str">
        <f>VLOOKUP(A212,AddInfo!$A:$F,4,FALSE)</f>
        <v>t = 2.5 in port sort CAPM alpha weekly data</v>
      </c>
      <c r="H212" s="25" t="s">
        <v>4632</v>
      </c>
      <c r="I212" s="25" t="s">
        <v>58</v>
      </c>
      <c r="J212" s="25" t="s">
        <v>228</v>
      </c>
      <c r="K212" s="22">
        <v>1996</v>
      </c>
      <c r="L212" s="22">
        <v>2010</v>
      </c>
      <c r="O212" s="21" t="s">
        <v>2453</v>
      </c>
    </row>
    <row r="213" spans="1:15" x14ac:dyDescent="0.25">
      <c r="A213" s="2" t="s">
        <v>619</v>
      </c>
      <c r="B213" s="2" t="s">
        <v>620</v>
      </c>
      <c r="C213" s="2">
        <v>2014</v>
      </c>
      <c r="D213" s="2" t="s">
        <v>621</v>
      </c>
      <c r="E213" s="2" t="s">
        <v>100</v>
      </c>
      <c r="F213" s="3" t="str">
        <f>VLOOKUP(A213,AddInfo!$A:$F,3,FALSE)</f>
        <v>Predictor</v>
      </c>
      <c r="G213" s="3" t="str">
        <f>VLOOKUP(A213,AddInfo!$A:$F,4,FALSE)</f>
        <v>Tab4A t-stat 2.48</v>
      </c>
      <c r="H213" s="3" t="s">
        <v>4632</v>
      </c>
      <c r="I213" s="3" t="s">
        <v>95</v>
      </c>
      <c r="J213" s="3" t="s">
        <v>101</v>
      </c>
      <c r="K213" s="22">
        <v>1963</v>
      </c>
      <c r="L213" s="22">
        <v>2010</v>
      </c>
      <c r="O213" s="2" t="s">
        <v>619</v>
      </c>
    </row>
    <row r="214" spans="1:15" x14ac:dyDescent="0.25">
      <c r="A214" s="19" t="s">
        <v>622</v>
      </c>
      <c r="B214" s="19" t="s">
        <v>623</v>
      </c>
      <c r="C214" s="19">
        <v>1996</v>
      </c>
      <c r="D214" s="19" t="s">
        <v>624</v>
      </c>
      <c r="E214" s="19" t="s">
        <v>89</v>
      </c>
      <c r="F214" s="3" t="str">
        <f>VLOOKUP(A214,AddInfo!$A:$F,3,FALSE)</f>
        <v>Predictor</v>
      </c>
      <c r="G214" s="3" t="str">
        <f>VLOOKUP(A214,AddInfo!$A:$F,4,FALSE)</f>
        <v>t=4.9 in regression</v>
      </c>
      <c r="H214" s="48" t="s">
        <v>4632</v>
      </c>
      <c r="I214" s="48" t="s">
        <v>152</v>
      </c>
      <c r="J214" s="48" t="s">
        <v>158</v>
      </c>
      <c r="K214" s="20">
        <v>1983</v>
      </c>
      <c r="L214" s="20">
        <v>1990</v>
      </c>
      <c r="M214" s="20"/>
      <c r="N214" s="20"/>
      <c r="O214" s="19" t="s">
        <v>5095</v>
      </c>
    </row>
    <row r="215" spans="1:15" x14ac:dyDescent="0.25">
      <c r="A215" s="19" t="s">
        <v>5094</v>
      </c>
      <c r="B215" s="19" t="s">
        <v>623</v>
      </c>
      <c r="C215" s="19">
        <v>1996</v>
      </c>
      <c r="D215" s="19" t="s">
        <v>4516</v>
      </c>
      <c r="E215" s="19" t="s">
        <v>89</v>
      </c>
      <c r="F215" s="3" t="str">
        <f>VLOOKUP(A215,AddInfo!$A:$F,3,FALSE)</f>
        <v>Placebo</v>
      </c>
      <c r="G215" s="3" t="str">
        <f>VLOOKUP(A215,AddInfo!$A:$F,4,FALSE)</f>
        <v>HXZ variant</v>
      </c>
      <c r="H215" s="48" t="s">
        <v>4632</v>
      </c>
      <c r="I215" s="48" t="s">
        <v>152</v>
      </c>
      <c r="J215" s="48" t="s">
        <v>158</v>
      </c>
      <c r="K215" s="20">
        <v>1983</v>
      </c>
      <c r="L215" s="20">
        <v>1990</v>
      </c>
      <c r="M215" s="20"/>
      <c r="N215" s="20"/>
      <c r="O215" s="19" t="s">
        <v>2333</v>
      </c>
    </row>
    <row r="216" spans="1:15" x14ac:dyDescent="0.25">
      <c r="A216" s="2" t="s">
        <v>634</v>
      </c>
      <c r="B216" s="2" t="s">
        <v>5456</v>
      </c>
      <c r="C216" s="2">
        <v>1994</v>
      </c>
      <c r="D216" s="2" t="s">
        <v>635</v>
      </c>
      <c r="E216" s="2" t="s">
        <v>89</v>
      </c>
      <c r="F216" s="3" t="str">
        <f>VLOOKUP(A216,AddInfo!$A:$F,3,FALSE)</f>
        <v>Predictor</v>
      </c>
      <c r="G216" s="3" t="str">
        <f>VLOOKUP(A216,AddInfo!$A:$F,4,FALSE)</f>
        <v>t=3.4 in port sort</v>
      </c>
      <c r="H216" s="3" t="s">
        <v>4632</v>
      </c>
      <c r="I216" s="3" t="s">
        <v>15</v>
      </c>
      <c r="J216" s="3" t="s">
        <v>147</v>
      </c>
      <c r="K216" s="22">
        <v>1968</v>
      </c>
      <c r="L216" s="22">
        <v>1990</v>
      </c>
      <c r="O216" s="2" t="s">
        <v>2419</v>
      </c>
    </row>
    <row r="217" spans="1:15" x14ac:dyDescent="0.25">
      <c r="A217" s="2" t="s">
        <v>3081</v>
      </c>
      <c r="B217" s="2" t="s">
        <v>5456</v>
      </c>
      <c r="C217" s="2">
        <v>1994</v>
      </c>
      <c r="D217" s="2" t="s">
        <v>4495</v>
      </c>
      <c r="E217" s="2" t="s">
        <v>89</v>
      </c>
      <c r="F217" s="3" t="str">
        <f>VLOOKUP(A217,AddInfo!$A:$F,3,FALSE)</f>
        <v>Placebo</v>
      </c>
      <c r="G217" s="3" t="str">
        <f>VLOOKUP(A217,AddInfo!$A:$F,4,FALSE)</f>
        <v>HXZ variant</v>
      </c>
      <c r="H217" s="3" t="s">
        <v>4632</v>
      </c>
      <c r="I217" s="3" t="s">
        <v>15</v>
      </c>
      <c r="J217" s="3" t="s">
        <v>147</v>
      </c>
      <c r="K217" s="22">
        <v>1968</v>
      </c>
      <c r="L217" s="22">
        <v>1990</v>
      </c>
      <c r="O217" s="2" t="s">
        <v>3081</v>
      </c>
    </row>
    <row r="218" spans="1:15" x14ac:dyDescent="0.25">
      <c r="A218" s="2" t="s">
        <v>626</v>
      </c>
      <c r="B218" s="2" t="s">
        <v>5456</v>
      </c>
      <c r="C218" s="2">
        <v>1994</v>
      </c>
      <c r="D218" s="2" t="s">
        <v>627</v>
      </c>
      <c r="E218" s="2" t="s">
        <v>89</v>
      </c>
      <c r="F218" s="3" t="str">
        <f>VLOOKUP(A218,AddInfo!$A:$F,3,FALSE)</f>
        <v>Predictor</v>
      </c>
      <c r="G218" s="3" t="str">
        <f>VLOOKUP(A218,AddInfo!$A:$F,4,FALSE)</f>
        <v>t=4.5 in double sort</v>
      </c>
      <c r="H218" s="3" t="s">
        <v>4632</v>
      </c>
      <c r="I218" s="3" t="s">
        <v>15</v>
      </c>
      <c r="J218" s="3" t="s">
        <v>46</v>
      </c>
      <c r="K218" s="22">
        <v>1968</v>
      </c>
      <c r="L218" s="22">
        <v>1990</v>
      </c>
      <c r="O218" s="2" t="s">
        <v>2288</v>
      </c>
    </row>
    <row r="219" spans="1:15" x14ac:dyDescent="0.25">
      <c r="A219" s="2" t="s">
        <v>630</v>
      </c>
      <c r="B219" s="2" t="s">
        <v>5456</v>
      </c>
      <c r="C219" s="2">
        <v>1994</v>
      </c>
      <c r="D219" s="2" t="s">
        <v>631</v>
      </c>
      <c r="E219" s="2" t="s">
        <v>89</v>
      </c>
      <c r="F219" s="3" t="str">
        <f>VLOOKUP(A219,AddInfo!$A:$F,3,FALSE)</f>
        <v>Placebo</v>
      </c>
      <c r="G219" s="3" t="str">
        <f>VLOOKUP(A219,AddInfo!$A:$F,4,FALSE)</f>
        <v>HXZ variant</v>
      </c>
      <c r="H219" s="3" t="s">
        <v>4632</v>
      </c>
      <c r="I219" s="3" t="s">
        <v>15</v>
      </c>
      <c r="J219" s="3" t="s">
        <v>46</v>
      </c>
      <c r="K219" s="22">
        <v>1968</v>
      </c>
      <c r="L219" s="22">
        <v>1990</v>
      </c>
      <c r="O219" s="2" t="s">
        <v>630</v>
      </c>
    </row>
    <row r="220" spans="1:15" x14ac:dyDescent="0.25">
      <c r="A220" s="2" t="s">
        <v>3098</v>
      </c>
      <c r="B220" s="2" t="s">
        <v>5456</v>
      </c>
      <c r="C220" s="2">
        <v>1994</v>
      </c>
      <c r="D220" s="2" t="s">
        <v>4496</v>
      </c>
      <c r="E220" s="2" t="s">
        <v>89</v>
      </c>
      <c r="F220" s="3" t="str">
        <f>VLOOKUP(A220,AddInfo!$A:$F,3,FALSE)</f>
        <v>Placebo</v>
      </c>
      <c r="G220" s="3" t="str">
        <f>VLOOKUP(A220,AddInfo!$A:$F,4,FALSE)</f>
        <v>HXZ variant</v>
      </c>
      <c r="H220" s="3" t="s">
        <v>4632</v>
      </c>
      <c r="I220" s="3" t="s">
        <v>15</v>
      </c>
      <c r="J220" s="3" t="s">
        <v>46</v>
      </c>
      <c r="K220" s="22">
        <v>1968</v>
      </c>
      <c r="L220" s="22">
        <v>1990</v>
      </c>
      <c r="O220" s="2" t="s">
        <v>3098</v>
      </c>
    </row>
    <row r="221" spans="1:15" x14ac:dyDescent="0.25">
      <c r="A221" s="2" t="s">
        <v>638</v>
      </c>
      <c r="B221" s="2" t="s">
        <v>639</v>
      </c>
      <c r="C221" s="2">
        <v>2001</v>
      </c>
      <c r="D221" s="2" t="s">
        <v>640</v>
      </c>
      <c r="E221" s="2" t="s">
        <v>100</v>
      </c>
      <c r="F221" s="3" t="str">
        <f>VLOOKUP(A221,AddInfo!$A:$F,3,FALSE)</f>
        <v>Placebo</v>
      </c>
      <c r="G221" s="3" t="str">
        <f>VLOOKUP(A221,AddInfo!$A:$F,4,FALSE)</f>
        <v>t=1.1 in conservative port sort</v>
      </c>
      <c r="H221" s="3" t="s">
        <v>4632</v>
      </c>
      <c r="I221" s="3" t="s">
        <v>15</v>
      </c>
      <c r="J221" s="3" t="s">
        <v>384</v>
      </c>
      <c r="K221" s="22">
        <v>1968</v>
      </c>
      <c r="L221" s="22">
        <v>1997</v>
      </c>
      <c r="O221" s="2" t="s">
        <v>638</v>
      </c>
    </row>
    <row r="222" spans="1:15" x14ac:dyDescent="0.25">
      <c r="A222" s="2" t="s">
        <v>3088</v>
      </c>
      <c r="B222" s="2" t="s">
        <v>639</v>
      </c>
      <c r="C222" s="2">
        <v>2001</v>
      </c>
      <c r="D222" s="2" t="s">
        <v>4497</v>
      </c>
      <c r="E222" s="2" t="s">
        <v>100</v>
      </c>
      <c r="F222" s="3" t="str">
        <f>VLOOKUP(A222,AddInfo!$A:$F,3,FALSE)</f>
        <v>Placebo</v>
      </c>
      <c r="G222" s="3" t="str">
        <f>VLOOKUP(A222,AddInfo!$A:$F,4,FALSE)</f>
        <v>HXZ variant</v>
      </c>
      <c r="H222" s="3" t="s">
        <v>4632</v>
      </c>
      <c r="I222" s="3" t="s">
        <v>15</v>
      </c>
      <c r="J222" s="3" t="s">
        <v>384</v>
      </c>
      <c r="K222" s="22">
        <v>1968</v>
      </c>
      <c r="L222" s="22">
        <v>1997</v>
      </c>
      <c r="O222" s="2" t="s">
        <v>3088</v>
      </c>
    </row>
    <row r="223" spans="1:15" s="32" customFormat="1" x14ac:dyDescent="0.25">
      <c r="A223" s="2" t="s">
        <v>641</v>
      </c>
      <c r="B223" s="2" t="s">
        <v>642</v>
      </c>
      <c r="C223" s="2">
        <v>2011</v>
      </c>
      <c r="D223" s="2" t="s">
        <v>643</v>
      </c>
      <c r="E223" s="2" t="s">
        <v>14</v>
      </c>
      <c r="F223" s="3" t="str">
        <f>VLOOKUP(A223,AddInfo!$A:$F,3,FALSE)</f>
        <v>Predictor</v>
      </c>
      <c r="G223" s="3" t="str">
        <f>VLOOKUP(A223,AddInfo!$A:$F,4,FALSE)</f>
        <v>t=5.8 in port sort</v>
      </c>
      <c r="H223" s="3" t="s">
        <v>4632</v>
      </c>
      <c r="I223" s="3" t="s">
        <v>15</v>
      </c>
      <c r="J223" s="3" t="s">
        <v>384</v>
      </c>
      <c r="K223" s="22">
        <v>1976</v>
      </c>
      <c r="L223" s="22">
        <v>2003</v>
      </c>
      <c r="M223" s="22"/>
      <c r="N223" s="22"/>
      <c r="O223" s="2" t="s">
        <v>2184</v>
      </c>
    </row>
    <row r="224" spans="1:15" x14ac:dyDescent="0.25">
      <c r="A224" s="21" t="s">
        <v>644</v>
      </c>
      <c r="B224" s="21" t="s">
        <v>645</v>
      </c>
      <c r="C224" s="21">
        <v>2000</v>
      </c>
      <c r="D224" s="21" t="s">
        <v>5216</v>
      </c>
      <c r="E224" s="21" t="s">
        <v>89</v>
      </c>
      <c r="F224" s="3" t="str">
        <f>VLOOKUP(A224,AddInfo!$A:$F,3,FALSE)</f>
        <v>Predictor</v>
      </c>
      <c r="G224" s="3" t="str">
        <f>VLOOKUP(A224,AddInfo!$A:$F,4,FALSE)</f>
        <v>t=6 in long-short, lots of robustness</v>
      </c>
      <c r="H224" s="25" t="s">
        <v>5162</v>
      </c>
      <c r="I224" s="25" t="s">
        <v>95</v>
      </c>
      <c r="J224" s="25" t="s">
        <v>111</v>
      </c>
      <c r="K224" s="22">
        <v>1965</v>
      </c>
      <c r="L224" s="22">
        <v>1995</v>
      </c>
      <c r="O224" s="21" t="s">
        <v>644</v>
      </c>
    </row>
    <row r="225" spans="1:15" x14ac:dyDescent="0.25">
      <c r="A225" s="2" t="s">
        <v>647</v>
      </c>
      <c r="B225" s="2" t="s">
        <v>648</v>
      </c>
      <c r="C225" s="2">
        <v>2004</v>
      </c>
      <c r="D225" s="2" t="s">
        <v>649</v>
      </c>
      <c r="E225" s="2" t="s">
        <v>14</v>
      </c>
      <c r="F225" s="3" t="str">
        <f>VLOOKUP(A225,AddInfo!$A:$F,3,FALSE)</f>
        <v>Predictor</v>
      </c>
      <c r="G225" s="3" t="str">
        <f>VLOOKUP(A225,AddInfo!$A:$F,4,FALSE)</f>
        <v>t=3.9 in regression</v>
      </c>
      <c r="H225" s="3" t="s">
        <v>4632</v>
      </c>
      <c r="I225" s="3" t="s">
        <v>15</v>
      </c>
      <c r="J225" s="3" t="s">
        <v>20</v>
      </c>
      <c r="K225" s="22">
        <v>1973</v>
      </c>
      <c r="L225" s="22">
        <v>2000</v>
      </c>
      <c r="O225" s="2" t="s">
        <v>2260</v>
      </c>
    </row>
    <row r="226" spans="1:15" x14ac:dyDescent="0.25">
      <c r="A226" s="2" t="s">
        <v>3101</v>
      </c>
      <c r="B226" s="2" t="s">
        <v>648</v>
      </c>
      <c r="C226" s="2">
        <v>2004</v>
      </c>
      <c r="D226" s="2" t="s">
        <v>5446</v>
      </c>
      <c r="E226" s="2" t="s">
        <v>14</v>
      </c>
      <c r="F226" s="3" t="str">
        <f>VLOOKUP(A226,AddInfo!$A:$F,3,FALSE)</f>
        <v>Placebo</v>
      </c>
      <c r="G226" s="3" t="str">
        <f>VLOOKUP(A226,AddInfo!$A:$F,4,FALSE)</f>
        <v>HXZ variant</v>
      </c>
      <c r="H226" s="3" t="s">
        <v>4632</v>
      </c>
      <c r="I226" s="3" t="s">
        <v>15</v>
      </c>
      <c r="J226" s="3" t="s">
        <v>20</v>
      </c>
      <c r="K226" s="22">
        <v>1973</v>
      </c>
      <c r="L226" s="22">
        <v>2000</v>
      </c>
      <c r="O226" s="2" t="s">
        <v>3101</v>
      </c>
    </row>
    <row r="227" spans="1:15" s="16" customFormat="1" x14ac:dyDescent="0.25">
      <c r="A227" s="2" t="s">
        <v>652</v>
      </c>
      <c r="B227" s="2" t="s">
        <v>653</v>
      </c>
      <c r="C227" s="2">
        <v>2011</v>
      </c>
      <c r="D227" s="2" t="s">
        <v>654</v>
      </c>
      <c r="E227" s="2" t="s">
        <v>100</v>
      </c>
      <c r="F227" s="3" t="str">
        <f>VLOOKUP(A227,AddInfo!$A:$F,3,FALSE)</f>
        <v>Predictor</v>
      </c>
      <c r="G227" s="3" t="str">
        <f>VLOOKUP(A227,AddInfo!$A:$F,4,FALSE)</f>
        <v>t=2.6 in long-short</v>
      </c>
      <c r="H227" s="3" t="s">
        <v>4632</v>
      </c>
      <c r="I227" s="3" t="s">
        <v>15</v>
      </c>
      <c r="J227" s="3" t="s">
        <v>519</v>
      </c>
      <c r="K227" s="22">
        <v>1980</v>
      </c>
      <c r="L227" s="22">
        <v>2007</v>
      </c>
      <c r="M227" s="22"/>
      <c r="N227" s="22"/>
      <c r="O227" s="2" t="s">
        <v>652</v>
      </c>
    </row>
    <row r="228" spans="1:15" s="32" customFormat="1" x14ac:dyDescent="0.25">
      <c r="A228" s="21" t="s">
        <v>5178</v>
      </c>
      <c r="B228" s="21" t="s">
        <v>1750</v>
      </c>
      <c r="C228" s="21">
        <v>1979</v>
      </c>
      <c r="D228" s="21" t="s">
        <v>5179</v>
      </c>
      <c r="E228" s="21" t="s">
        <v>89</v>
      </c>
      <c r="F228" s="3" t="str">
        <f>VLOOKUP(A228,AddInfo!$A:$F,3,FALSE)</f>
        <v>Predictor</v>
      </c>
      <c r="G228" s="3" t="str">
        <f>VLOOKUP(A228,AddInfo!$A:$F,4,FALSE)</f>
        <v>t=6 in mv reg</v>
      </c>
      <c r="H228" s="25" t="s">
        <v>5162</v>
      </c>
      <c r="I228" s="25" t="s">
        <v>15</v>
      </c>
      <c r="J228" s="25" t="s">
        <v>147</v>
      </c>
      <c r="K228" s="22">
        <v>1936</v>
      </c>
      <c r="L228" s="22">
        <v>1977</v>
      </c>
      <c r="M228" s="22"/>
      <c r="N228" s="22"/>
      <c r="O228" s="21" t="s">
        <v>5178</v>
      </c>
    </row>
    <row r="229" spans="1:15" s="32" customFormat="1" x14ac:dyDescent="0.25">
      <c r="A229" s="2" t="s">
        <v>656</v>
      </c>
      <c r="B229" s="2" t="s">
        <v>657</v>
      </c>
      <c r="C229" s="2">
        <v>2006</v>
      </c>
      <c r="D229" s="2" t="s">
        <v>658</v>
      </c>
      <c r="E229" s="2" t="s">
        <v>57</v>
      </c>
      <c r="F229" s="3" t="str">
        <f>VLOOKUP(A229,AddInfo!$A:$F,3,FALSE)</f>
        <v>Predictor</v>
      </c>
      <c r="G229" s="3" t="str">
        <f>VLOOKUP(A229,AddInfo!$A:$F,4,FALSE)</f>
        <v>t=4.1 in port sort</v>
      </c>
      <c r="H229" s="3" t="s">
        <v>4632</v>
      </c>
      <c r="I229" s="3" t="s">
        <v>58</v>
      </c>
      <c r="J229" s="3" t="s">
        <v>59</v>
      </c>
      <c r="K229" s="22">
        <v>1960</v>
      </c>
      <c r="L229" s="22">
        <v>2003</v>
      </c>
      <c r="M229" s="22"/>
      <c r="N229" s="22"/>
      <c r="O229" s="2" t="s">
        <v>2446</v>
      </c>
    </row>
    <row r="230" spans="1:15" x14ac:dyDescent="0.25">
      <c r="A230" s="2" t="s">
        <v>3202</v>
      </c>
      <c r="B230" s="2" t="s">
        <v>657</v>
      </c>
      <c r="C230" s="2">
        <v>2006</v>
      </c>
      <c r="D230" s="2" t="s">
        <v>658</v>
      </c>
      <c r="E230" s="2" t="s">
        <v>57</v>
      </c>
      <c r="F230" s="3" t="str">
        <f>VLOOKUP(A230,AddInfo!$A:$F,3,FALSE)</f>
        <v>Predictor</v>
      </c>
      <c r="G230" s="3" t="str">
        <f>VLOOKUP(A230,AddInfo!$A:$F,4,FALSE)</f>
        <v>t = 3.46 in port sort (12m holding)</v>
      </c>
      <c r="H230" s="3" t="s">
        <v>4632</v>
      </c>
      <c r="I230" s="3" t="s">
        <v>58</v>
      </c>
      <c r="J230" s="3" t="s">
        <v>59</v>
      </c>
      <c r="K230" s="22">
        <v>1960</v>
      </c>
      <c r="L230" s="22">
        <v>2003</v>
      </c>
      <c r="O230" s="2" t="s">
        <v>3202</v>
      </c>
    </row>
    <row r="231" spans="1:15" x14ac:dyDescent="0.25">
      <c r="A231" s="2" t="s">
        <v>3203</v>
      </c>
      <c r="B231" s="2" t="s">
        <v>657</v>
      </c>
      <c r="C231" s="2">
        <v>2006</v>
      </c>
      <c r="D231" s="2" t="s">
        <v>658</v>
      </c>
      <c r="E231" s="2" t="s">
        <v>57</v>
      </c>
      <c r="F231" s="3" t="str">
        <f>VLOOKUP(A231,AddInfo!$A:$F,3,FALSE)</f>
        <v>Predictor</v>
      </c>
      <c r="G231" s="3" t="str">
        <f>VLOOKUP(A231,AddInfo!$A:$F,4,FALSE)</f>
        <v>t &gt; 4 in port sort (diff holding periods)</v>
      </c>
      <c r="H231" s="3" t="s">
        <v>4632</v>
      </c>
      <c r="I231" s="3" t="s">
        <v>58</v>
      </c>
      <c r="J231" s="3" t="s">
        <v>59</v>
      </c>
      <c r="K231" s="22">
        <v>1960</v>
      </c>
      <c r="L231" s="22">
        <v>2003</v>
      </c>
      <c r="O231" s="2" t="s">
        <v>3203</v>
      </c>
    </row>
    <row r="232" spans="1:15" s="32" customFormat="1" x14ac:dyDescent="0.25">
      <c r="A232" s="2" t="s">
        <v>659</v>
      </c>
      <c r="B232" s="2" t="s">
        <v>660</v>
      </c>
      <c r="C232" s="2">
        <v>2010</v>
      </c>
      <c r="D232" s="2" t="s">
        <v>5417</v>
      </c>
      <c r="E232" s="2" t="s">
        <v>662</v>
      </c>
      <c r="F232" s="3" t="str">
        <f>VLOOKUP(A232,AddInfo!$A:$F,3,FALSE)</f>
        <v>Predictor</v>
      </c>
      <c r="G232" s="3" t="str">
        <f>VLOOKUP(A232,AddInfo!$A:$F,4,FALSE)</f>
        <v>t=5.38 in EW port sort</v>
      </c>
      <c r="H232" s="3" t="s">
        <v>4632</v>
      </c>
      <c r="I232" s="3" t="s">
        <v>15</v>
      </c>
      <c r="J232" s="3" t="s">
        <v>302</v>
      </c>
      <c r="K232" s="22">
        <v>1964</v>
      </c>
      <c r="L232" s="22">
        <v>2007</v>
      </c>
      <c r="M232" s="22"/>
      <c r="N232" s="22"/>
      <c r="O232" s="2" t="s">
        <v>2227</v>
      </c>
    </row>
    <row r="233" spans="1:15" s="16" customFormat="1" x14ac:dyDescent="0.25">
      <c r="A233" s="19" t="s">
        <v>5191</v>
      </c>
      <c r="B233" s="19" t="s">
        <v>664</v>
      </c>
      <c r="C233" s="19">
        <v>2012</v>
      </c>
      <c r="D233" s="19" t="s">
        <v>5418</v>
      </c>
      <c r="E233" s="19" t="s">
        <v>666</v>
      </c>
      <c r="F233" s="3" t="str">
        <f>VLOOKUP(A233,AddInfo!$A:$F,3,FALSE)</f>
        <v>Predictor</v>
      </c>
      <c r="G233" s="3" t="str">
        <f>VLOOKUP(A233,AddInfo!$A:$F,4,FALSE)</f>
        <v>t=9.5 in port sort ff3 alpha</v>
      </c>
      <c r="H233" s="48" t="s">
        <v>4632</v>
      </c>
      <c r="I233" s="48" t="s">
        <v>15</v>
      </c>
      <c r="J233" s="48" t="s">
        <v>39</v>
      </c>
      <c r="K233" s="20">
        <v>1987</v>
      </c>
      <c r="L233" s="20">
        <v>2009</v>
      </c>
      <c r="M233" s="20"/>
      <c r="N233" s="20"/>
      <c r="O233" s="19" t="s">
        <v>5192</v>
      </c>
    </row>
    <row r="234" spans="1:15" x14ac:dyDescent="0.25">
      <c r="A234" s="2" t="s">
        <v>668</v>
      </c>
      <c r="B234" s="2" t="s">
        <v>664</v>
      </c>
      <c r="C234" s="2">
        <v>2012</v>
      </c>
      <c r="D234" s="2" t="s">
        <v>4506</v>
      </c>
      <c r="E234" s="2" t="s">
        <v>666</v>
      </c>
      <c r="F234" s="3" t="str">
        <f>VLOOKUP(A234,AddInfo!$A:$F,3,FALSE)</f>
        <v>Predictor</v>
      </c>
      <c r="G234" s="3" t="str">
        <f>VLOOKUP(A234,AddInfo!$A:$F,4,FALSE)</f>
        <v>similar results in port sorts but not exact</v>
      </c>
      <c r="H234" s="3" t="s">
        <v>4632</v>
      </c>
      <c r="I234" s="3" t="s">
        <v>15</v>
      </c>
      <c r="J234" s="3" t="s">
        <v>39</v>
      </c>
      <c r="K234" s="22">
        <v>1987</v>
      </c>
      <c r="L234" s="22">
        <v>2009</v>
      </c>
      <c r="O234" s="2" t="s">
        <v>668</v>
      </c>
    </row>
    <row r="235" spans="1:15" s="16" customFormat="1" x14ac:dyDescent="0.25">
      <c r="A235" s="23" t="s">
        <v>671</v>
      </c>
      <c r="B235" s="2" t="s">
        <v>672</v>
      </c>
      <c r="C235" s="2">
        <v>2014</v>
      </c>
      <c r="D235" s="2" t="s">
        <v>673</v>
      </c>
      <c r="E235" s="2" t="s">
        <v>100</v>
      </c>
      <c r="F235" s="3" t="str">
        <f>VLOOKUP(A235,AddInfo!$A:$F,3,FALSE)</f>
        <v>Predictor</v>
      </c>
      <c r="G235" s="3" t="str">
        <f>VLOOKUP(A235,AddInfo!$A:$F,4,FALSE)</f>
        <v>t=3.5 in long-short</v>
      </c>
      <c r="H235" s="3" t="s">
        <v>4632</v>
      </c>
      <c r="I235" s="3" t="s">
        <v>15</v>
      </c>
      <c r="J235" s="3" t="s">
        <v>188</v>
      </c>
      <c r="K235" s="22">
        <v>1974</v>
      </c>
      <c r="L235" s="22">
        <v>2010</v>
      </c>
      <c r="M235" s="22"/>
      <c r="N235" s="22"/>
      <c r="O235" s="2" t="s">
        <v>2242</v>
      </c>
    </row>
    <row r="236" spans="1:15" s="16" customFormat="1" x14ac:dyDescent="0.25">
      <c r="A236" s="2" t="s">
        <v>675</v>
      </c>
      <c r="B236" s="2" t="s">
        <v>676</v>
      </c>
      <c r="C236" s="2">
        <v>2011</v>
      </c>
      <c r="D236" s="2" t="s">
        <v>677</v>
      </c>
      <c r="E236" s="2" t="s">
        <v>678</v>
      </c>
      <c r="F236" s="3" t="str">
        <f>VLOOKUP(A236,AddInfo!$A:$F,3,FALSE)</f>
        <v>Predictor</v>
      </c>
      <c r="G236" s="3" t="str">
        <f>VLOOKUP(A236,AddInfo!$A:$F,4,FALSE)</f>
        <v>t=6.54 in decile sort CAPM alpha</v>
      </c>
      <c r="H236" s="3" t="s">
        <v>4632</v>
      </c>
      <c r="I236" s="3" t="s">
        <v>15</v>
      </c>
      <c r="J236" s="3" t="s">
        <v>147</v>
      </c>
      <c r="K236" s="22">
        <v>1963</v>
      </c>
      <c r="L236" s="22">
        <v>2009</v>
      </c>
      <c r="M236" s="22"/>
      <c r="N236" s="22"/>
      <c r="O236" s="2" t="s">
        <v>675</v>
      </c>
    </row>
    <row r="237" spans="1:15" x14ac:dyDescent="0.25">
      <c r="A237" s="2" t="s">
        <v>3094</v>
      </c>
      <c r="B237" s="2" t="s">
        <v>676</v>
      </c>
      <c r="C237" s="2">
        <v>2011</v>
      </c>
      <c r="D237" s="2" t="s">
        <v>4567</v>
      </c>
      <c r="E237" s="2" t="s">
        <v>678</v>
      </c>
      <c r="F237" s="3" t="str">
        <f>VLOOKUP(A237,AddInfo!$A:$F,3,FALSE)</f>
        <v>Placebo</v>
      </c>
      <c r="G237" s="3" t="str">
        <f>VLOOKUP(A237,AddInfo!$A:$F,4,FALSE)</f>
        <v>HXZ variant</v>
      </c>
      <c r="H237" s="3" t="s">
        <v>4632</v>
      </c>
      <c r="I237" s="3" t="s">
        <v>15</v>
      </c>
      <c r="J237" s="3" t="s">
        <v>147</v>
      </c>
      <c r="K237" s="22">
        <v>1963</v>
      </c>
      <c r="L237" s="22">
        <v>2009</v>
      </c>
      <c r="O237" s="2" t="s">
        <v>3094</v>
      </c>
    </row>
    <row r="238" spans="1:15" x14ac:dyDescent="0.25">
      <c r="A238" s="2" t="s">
        <v>680</v>
      </c>
      <c r="B238" s="2" t="s">
        <v>681</v>
      </c>
      <c r="C238" s="2">
        <v>2008</v>
      </c>
      <c r="D238" s="2" t="s">
        <v>682</v>
      </c>
      <c r="E238" s="2" t="s">
        <v>100</v>
      </c>
      <c r="F238" s="3" t="str">
        <f>VLOOKUP(A238,AddInfo!$A:$F,3,FALSE)</f>
        <v>Predictor</v>
      </c>
      <c r="G238" s="3" t="str">
        <f>VLOOKUP(A238,AddInfo!$A:$F,4,FALSE)</f>
        <v>t=8.59 in port sort CAPM alpha</v>
      </c>
      <c r="H238" s="3" t="s">
        <v>4632</v>
      </c>
      <c r="I238" s="3" t="s">
        <v>15</v>
      </c>
      <c r="J238" s="3" t="s">
        <v>218</v>
      </c>
      <c r="K238" s="22">
        <v>1970</v>
      </c>
      <c r="L238" s="22">
        <v>2005</v>
      </c>
      <c r="O238" s="2" t="s">
        <v>2212</v>
      </c>
    </row>
    <row r="239" spans="1:15" s="16" customFormat="1" x14ac:dyDescent="0.25">
      <c r="A239" s="2" t="s">
        <v>3166</v>
      </c>
      <c r="B239" s="2" t="s">
        <v>681</v>
      </c>
      <c r="C239" s="2">
        <v>2008</v>
      </c>
      <c r="D239" s="2" t="s">
        <v>3216</v>
      </c>
      <c r="E239" s="2" t="s">
        <v>100</v>
      </c>
      <c r="F239" s="3" t="str">
        <f>VLOOKUP(A239,AddInfo!$A:$F,3,FALSE)</f>
        <v>Predictor</v>
      </c>
      <c r="G239" s="3" t="str">
        <f>VLOOKUP(A239,AddInfo!$A:$F,4,FALSE)</f>
        <v>t=7 in long-short port</v>
      </c>
      <c r="H239" s="3" t="s">
        <v>4632</v>
      </c>
      <c r="I239" s="3" t="s">
        <v>15</v>
      </c>
      <c r="J239" s="3" t="s">
        <v>302</v>
      </c>
      <c r="K239" s="22">
        <v>1970</v>
      </c>
      <c r="L239" s="22">
        <v>2005</v>
      </c>
      <c r="M239" s="22"/>
      <c r="N239" s="22"/>
      <c r="O239" s="2" t="s">
        <v>3166</v>
      </c>
    </row>
    <row r="240" spans="1:15" x14ac:dyDescent="0.25">
      <c r="A240" s="21" t="s">
        <v>3109</v>
      </c>
      <c r="B240" s="21" t="s">
        <v>1349</v>
      </c>
      <c r="C240" s="21">
        <v>2010</v>
      </c>
      <c r="D240" s="21" t="s">
        <v>4476</v>
      </c>
      <c r="E240" s="21" t="s">
        <v>89</v>
      </c>
      <c r="F240" s="3" t="str">
        <f>VLOOKUP(A240,AddInfo!$A:$F,3,FALSE)</f>
        <v>Predictor</v>
      </c>
      <c r="G240" s="3" t="str">
        <f>VLOOKUP(A240,AddInfo!$A:$F,4,FALSE)</f>
        <v>t=2.6 in industry port sort</v>
      </c>
      <c r="H240" s="3" t="s">
        <v>5162</v>
      </c>
      <c r="I240" s="25" t="s">
        <v>165</v>
      </c>
      <c r="J240" s="25" t="s">
        <v>291</v>
      </c>
      <c r="K240" s="22">
        <v>1986</v>
      </c>
      <c r="L240" s="22">
        <v>2005</v>
      </c>
      <c r="O240" s="21" t="s">
        <v>3109</v>
      </c>
    </row>
    <row r="241" spans="1:15" x14ac:dyDescent="0.25">
      <c r="A241" s="21" t="s">
        <v>3110</v>
      </c>
      <c r="B241" s="21" t="s">
        <v>1349</v>
      </c>
      <c r="C241" s="21">
        <v>2010</v>
      </c>
      <c r="D241" s="21" t="s">
        <v>4477</v>
      </c>
      <c r="E241" s="21" t="s">
        <v>89</v>
      </c>
      <c r="F241" s="3" t="str">
        <f>VLOOKUP(A241,AddInfo!$A:$F,3,FALSE)</f>
        <v>Predictor</v>
      </c>
      <c r="G241" s="3" t="str">
        <f>VLOOKUP(A241,AddInfo!$A:$F,4,FALSE)</f>
        <v>t=3.4 in industry port sort</v>
      </c>
      <c r="H241" s="3" t="s">
        <v>5162</v>
      </c>
      <c r="I241" s="25" t="s">
        <v>165</v>
      </c>
      <c r="J241" s="25" t="s">
        <v>291</v>
      </c>
      <c r="K241" s="22">
        <v>1986</v>
      </c>
      <c r="L241" s="22">
        <v>2005</v>
      </c>
      <c r="O241" s="21" t="s">
        <v>3110</v>
      </c>
    </row>
    <row r="242" spans="1:15" x14ac:dyDescent="0.25">
      <c r="A242" s="2" t="s">
        <v>684</v>
      </c>
      <c r="B242" s="2" t="s">
        <v>685</v>
      </c>
      <c r="C242" s="2">
        <v>1995</v>
      </c>
      <c r="D242" s="2" t="s">
        <v>686</v>
      </c>
      <c r="E242" s="2" t="s">
        <v>89</v>
      </c>
      <c r="F242" s="3" t="str">
        <f>VLOOKUP(A242,AddInfo!$A:$F,3,FALSE)</f>
        <v>Predictor</v>
      </c>
      <c r="G242" s="3" t="str">
        <f>VLOOKUP(A242,AddInfo!$A:$F,4,FALSE)</f>
        <v>t=3.4 in event study</v>
      </c>
      <c r="H242" s="3" t="s">
        <v>5162</v>
      </c>
      <c r="I242" s="3" t="s">
        <v>311</v>
      </c>
      <c r="J242" s="3" t="s">
        <v>523</v>
      </c>
      <c r="K242" s="22">
        <v>1964</v>
      </c>
      <c r="L242" s="22">
        <v>1988</v>
      </c>
      <c r="O242" s="2" t="s">
        <v>684</v>
      </c>
    </row>
    <row r="243" spans="1:15" x14ac:dyDescent="0.25">
      <c r="A243" s="2" t="s">
        <v>689</v>
      </c>
      <c r="B243" s="2" t="s">
        <v>685</v>
      </c>
      <c r="C243" s="2">
        <v>1995</v>
      </c>
      <c r="D243" s="2" t="s">
        <v>690</v>
      </c>
      <c r="E243" s="2" t="s">
        <v>89</v>
      </c>
      <c r="F243" s="3" t="str">
        <f>VLOOKUP(A243,AddInfo!$A:$F,3,FALSE)</f>
        <v>Predictor</v>
      </c>
      <c r="G243" s="3" t="str">
        <f>VLOOKUP(A243,AddInfo!$A:$F,4,FALSE)</f>
        <v>t=6 in event study</v>
      </c>
      <c r="H243" s="3" t="s">
        <v>5162</v>
      </c>
      <c r="I243" s="3" t="s">
        <v>311</v>
      </c>
      <c r="J243" s="3" t="s">
        <v>523</v>
      </c>
      <c r="K243" s="22">
        <v>1964</v>
      </c>
      <c r="L243" s="22">
        <v>1988</v>
      </c>
      <c r="O243" s="2" t="s">
        <v>689</v>
      </c>
    </row>
    <row r="244" spans="1:15" x14ac:dyDescent="0.25">
      <c r="A244" s="21" t="s">
        <v>666</v>
      </c>
      <c r="B244" s="21" t="s">
        <v>692</v>
      </c>
      <c r="C244" s="21">
        <v>2005</v>
      </c>
      <c r="D244" s="21" t="s">
        <v>693</v>
      </c>
      <c r="E244" s="21" t="s">
        <v>169</v>
      </c>
      <c r="F244" s="3" t="str">
        <f>VLOOKUP(A244,AddInfo!$A:$F,3,FALSE)</f>
        <v>Predictor</v>
      </c>
      <c r="G244" s="3" t="str">
        <f>VLOOKUP(A244,AddInfo!$A:$F,4,FALSE)</f>
        <v>t=9 in port sort nonstandard data lag</v>
      </c>
      <c r="H244" s="25" t="s">
        <v>5162</v>
      </c>
      <c r="I244" s="25" t="s">
        <v>15</v>
      </c>
      <c r="J244" s="25" t="s">
        <v>384</v>
      </c>
      <c r="K244" s="22">
        <v>1978</v>
      </c>
      <c r="L244" s="22">
        <v>2001</v>
      </c>
      <c r="O244" s="21" t="s">
        <v>2187</v>
      </c>
    </row>
    <row r="245" spans="1:15" s="32" customFormat="1" x14ac:dyDescent="0.25">
      <c r="A245" s="19" t="s">
        <v>700</v>
      </c>
      <c r="B245" s="19" t="s">
        <v>698</v>
      </c>
      <c r="C245" s="19">
        <v>2005</v>
      </c>
      <c r="D245" s="19" t="s">
        <v>701</v>
      </c>
      <c r="E245" s="19" t="s">
        <v>89</v>
      </c>
      <c r="F245" s="3" t="str">
        <f>VLOOKUP(A245,AddInfo!$A:$F,3,FALSE)</f>
        <v>Predictor</v>
      </c>
      <c r="G245" s="3" t="str">
        <f>VLOOKUP(A245,AddInfo!$A:$F,4,FALSE)</f>
        <v>t = 2.47 in conditional sort</v>
      </c>
      <c r="H245" s="48" t="s">
        <v>5162</v>
      </c>
      <c r="I245" s="48" t="s">
        <v>105</v>
      </c>
      <c r="J245" s="48" t="s">
        <v>347</v>
      </c>
      <c r="K245" s="20">
        <v>1980</v>
      </c>
      <c r="L245" s="20">
        <v>2003</v>
      </c>
      <c r="M245" s="20"/>
      <c r="N245" s="20"/>
      <c r="O245" s="19" t="s">
        <v>700</v>
      </c>
    </row>
    <row r="246" spans="1:15" s="32" customFormat="1" x14ac:dyDescent="0.25">
      <c r="A246" s="19" t="s">
        <v>5153</v>
      </c>
      <c r="B246" s="19" t="s">
        <v>698</v>
      </c>
      <c r="C246" s="19">
        <v>2005</v>
      </c>
      <c r="D246" s="19" t="s">
        <v>5154</v>
      </c>
      <c r="E246" s="19" t="s">
        <v>89</v>
      </c>
      <c r="F246" s="3" t="str">
        <f>VLOOKUP(A246,AddInfo!$A:$F,3,FALSE)</f>
        <v>Predictor</v>
      </c>
      <c r="G246" s="3" t="str">
        <f>VLOOKUP(A246,AddInfo!$A:$F,4,FALSE)</f>
        <v>t = 4.91 in conditional sort</v>
      </c>
      <c r="H246" s="48" t="s">
        <v>5162</v>
      </c>
      <c r="I246" s="48" t="s">
        <v>105</v>
      </c>
      <c r="J246" s="48" t="s">
        <v>347</v>
      </c>
      <c r="K246" s="20">
        <v>1980</v>
      </c>
      <c r="L246" s="20">
        <v>2003</v>
      </c>
      <c r="M246" s="20"/>
      <c r="N246" s="20"/>
      <c r="O246" s="19" t="s">
        <v>5153</v>
      </c>
    </row>
    <row r="247" spans="1:15" s="32" customFormat="1" x14ac:dyDescent="0.25">
      <c r="A247" s="19" t="s">
        <v>704</v>
      </c>
      <c r="B247" s="19" t="s">
        <v>698</v>
      </c>
      <c r="C247" s="19">
        <v>2005</v>
      </c>
      <c r="D247" s="19" t="s">
        <v>705</v>
      </c>
      <c r="E247" s="19" t="s">
        <v>89</v>
      </c>
      <c r="F247" s="3" t="str">
        <f>VLOOKUP(A247,AddInfo!$A:$F,3,FALSE)</f>
        <v>Predictor</v>
      </c>
      <c r="G247" s="3" t="str">
        <f>VLOOKUP(A247,AddInfo!$A:$F,4,FALSE)</f>
        <v>t = 2.71 in conditional sort</v>
      </c>
      <c r="H247" s="48" t="s">
        <v>5162</v>
      </c>
      <c r="I247" s="48" t="s">
        <v>105</v>
      </c>
      <c r="J247" s="48" t="s">
        <v>347</v>
      </c>
      <c r="K247" s="20">
        <v>1980</v>
      </c>
      <c r="L247" s="20">
        <v>2003</v>
      </c>
      <c r="M247" s="20"/>
      <c r="N247" s="20"/>
      <c r="O247" s="19" t="s">
        <v>704</v>
      </c>
    </row>
    <row r="248" spans="1:15" s="32" customFormat="1" x14ac:dyDescent="0.25">
      <c r="A248" s="19" t="s">
        <v>5163</v>
      </c>
      <c r="B248" s="19" t="s">
        <v>698</v>
      </c>
      <c r="C248" s="19">
        <v>2005</v>
      </c>
      <c r="D248" s="19" t="s">
        <v>703</v>
      </c>
      <c r="E248" s="19" t="s">
        <v>89</v>
      </c>
      <c r="F248" s="3" t="str">
        <f>VLOOKUP(A248,AddInfo!$A:$F,3,FALSE)</f>
        <v>Predictor</v>
      </c>
      <c r="G248" s="3" t="str">
        <f>VLOOKUP(A248,AddInfo!$A:$F,4,FALSE)</f>
        <v>t = 4.38 in conditional sort</v>
      </c>
      <c r="H248" s="48" t="s">
        <v>5162</v>
      </c>
      <c r="I248" s="48" t="s">
        <v>105</v>
      </c>
      <c r="J248" s="48" t="s">
        <v>347</v>
      </c>
      <c r="K248" s="20">
        <v>1980</v>
      </c>
      <c r="L248" s="20">
        <v>2003</v>
      </c>
      <c r="M248" s="20"/>
      <c r="N248" s="20"/>
      <c r="O248" s="19" t="s">
        <v>702</v>
      </c>
    </row>
    <row r="249" spans="1:15" s="32" customFormat="1" x14ac:dyDescent="0.25">
      <c r="A249" s="2" t="s">
        <v>706</v>
      </c>
      <c r="B249" s="2" t="s">
        <v>5457</v>
      </c>
      <c r="C249" s="2">
        <v>1998</v>
      </c>
      <c r="D249" s="2" t="s">
        <v>5436</v>
      </c>
      <c r="E249" s="2" t="s">
        <v>89</v>
      </c>
      <c r="F249" s="3" t="str">
        <f>VLOOKUP(A249,AddInfo!$A:$F,3,FALSE)</f>
        <v>Placebo</v>
      </c>
      <c r="G249" s="3" t="str">
        <f>VLOOKUP(A249,AddInfo!$A:$F,4,FALSE)</f>
        <v>mixed results, small spread</v>
      </c>
      <c r="H249" s="3" t="s">
        <v>4632</v>
      </c>
      <c r="I249" s="3" t="s">
        <v>15</v>
      </c>
      <c r="J249" s="3" t="s">
        <v>147</v>
      </c>
      <c r="K249" s="22">
        <v>1963</v>
      </c>
      <c r="L249" s="22">
        <v>1994</v>
      </c>
      <c r="M249" s="22"/>
      <c r="N249" s="22"/>
      <c r="O249" s="2" t="s">
        <v>706</v>
      </c>
    </row>
    <row r="250" spans="1:15" s="7" customFormat="1" x14ac:dyDescent="0.25">
      <c r="A250" s="2" t="s">
        <v>5306</v>
      </c>
      <c r="B250" s="2" t="s">
        <v>5457</v>
      </c>
      <c r="C250" s="2">
        <v>1998</v>
      </c>
      <c r="D250" s="2" t="s">
        <v>5309</v>
      </c>
      <c r="E250" s="2" t="s">
        <v>2204</v>
      </c>
      <c r="F250" s="3" t="str">
        <f>VLOOKUP(A250,AddInfo!$A:$F,3,FALSE)</f>
        <v>Placebo</v>
      </c>
      <c r="G250" s="3" t="str">
        <f>VLOOKUP(A250,AddInfo!$A:$F,4,FALSE)</f>
        <v>HXZ variant</v>
      </c>
      <c r="H250" s="3" t="s">
        <v>4632</v>
      </c>
      <c r="I250" s="3" t="s">
        <v>15</v>
      </c>
      <c r="J250" s="3" t="s">
        <v>147</v>
      </c>
      <c r="K250" s="22">
        <v>1963</v>
      </c>
      <c r="L250" s="22">
        <v>1994</v>
      </c>
      <c r="M250" s="22"/>
      <c r="N250" s="22"/>
      <c r="O250" s="2" t="s">
        <v>5306</v>
      </c>
    </row>
    <row r="251" spans="1:15" s="7" customFormat="1" x14ac:dyDescent="0.25">
      <c r="A251" s="2" t="s">
        <v>710</v>
      </c>
      <c r="B251" s="2" t="s">
        <v>711</v>
      </c>
      <c r="C251" s="2">
        <v>2009</v>
      </c>
      <c r="D251" s="2" t="s">
        <v>712</v>
      </c>
      <c r="E251" s="2" t="s">
        <v>678</v>
      </c>
      <c r="F251" s="3" t="str">
        <f>VLOOKUP(A251,AddInfo!$A:$F,3,FALSE)</f>
        <v>Predictor</v>
      </c>
      <c r="G251" s="3" t="str">
        <f>VLOOKUP(A251,AddInfo!$A:$F,4,FALSE)</f>
        <v>t=5 in port sort</v>
      </c>
      <c r="H251" s="3" t="s">
        <v>4632</v>
      </c>
      <c r="I251" s="3" t="s">
        <v>15</v>
      </c>
      <c r="J251" s="3" t="s">
        <v>147</v>
      </c>
      <c r="K251" s="22">
        <v>1980</v>
      </c>
      <c r="L251" s="22">
        <v>2003</v>
      </c>
      <c r="M251" s="22"/>
      <c r="N251" s="22"/>
      <c r="O251" s="2" t="s">
        <v>2297</v>
      </c>
    </row>
    <row r="252" spans="1:15" s="7" customFormat="1" x14ac:dyDescent="0.25">
      <c r="A252" s="19" t="s">
        <v>713</v>
      </c>
      <c r="B252" s="19" t="s">
        <v>714</v>
      </c>
      <c r="C252" s="19">
        <v>2013</v>
      </c>
      <c r="D252" s="19" t="s">
        <v>715</v>
      </c>
      <c r="E252" s="19" t="s">
        <v>57</v>
      </c>
      <c r="F252" s="3" t="str">
        <f>VLOOKUP(A252,AddInfo!$A:$F,3,FALSE)</f>
        <v>Predictor</v>
      </c>
      <c r="G252" s="3" t="str">
        <f>VLOOKUP(A252,AddInfo!$A:$F,4,FALSE)</f>
        <v>t=2.5 in VW LS quint</v>
      </c>
      <c r="H252" s="48" t="s">
        <v>4632</v>
      </c>
      <c r="I252" s="48" t="s">
        <v>15</v>
      </c>
      <c r="J252" s="48" t="s">
        <v>117</v>
      </c>
      <c r="K252" s="20">
        <v>1963</v>
      </c>
      <c r="L252" s="20">
        <v>2010</v>
      </c>
      <c r="M252" s="20"/>
      <c r="N252" s="20"/>
      <c r="O252" s="19" t="s">
        <v>2277</v>
      </c>
    </row>
    <row r="253" spans="1:15" s="7" customFormat="1" x14ac:dyDescent="0.25">
      <c r="A253" s="19" t="s">
        <v>3173</v>
      </c>
      <c r="B253" s="19" t="s">
        <v>714</v>
      </c>
      <c r="C253" s="19">
        <v>2013</v>
      </c>
      <c r="D253" s="19" t="s">
        <v>715</v>
      </c>
      <c r="E253" s="19" t="s">
        <v>57</v>
      </c>
      <c r="F253" s="3" t="str">
        <f>VLOOKUP(A253,AddInfo!$A:$F,3,FALSE)</f>
        <v>Placebo</v>
      </c>
      <c r="G253" s="3" t="str">
        <f>VLOOKUP(A253,AddInfo!$A:$F,4,FALSE)</f>
        <v>HXZ variant</v>
      </c>
      <c r="H253" s="48" t="s">
        <v>4632</v>
      </c>
      <c r="I253" s="48" t="s">
        <v>15</v>
      </c>
      <c r="J253" s="48" t="s">
        <v>117</v>
      </c>
      <c r="K253" s="20">
        <v>1963</v>
      </c>
      <c r="L253" s="20">
        <v>2010</v>
      </c>
      <c r="M253" s="20"/>
      <c r="N253" s="20"/>
      <c r="O253" s="19" t="s">
        <v>3173</v>
      </c>
    </row>
    <row r="254" spans="1:15" s="7" customFormat="1" x14ac:dyDescent="0.25">
      <c r="A254" s="19" t="s">
        <v>3200</v>
      </c>
      <c r="B254" s="19" t="s">
        <v>714</v>
      </c>
      <c r="C254" s="19">
        <v>2013</v>
      </c>
      <c r="D254" s="19" t="s">
        <v>715</v>
      </c>
      <c r="E254" s="19" t="s">
        <v>57</v>
      </c>
      <c r="F254" s="3" t="str">
        <f>VLOOKUP(A254,AddInfo!$A:$F,3,FALSE)</f>
        <v>Placebo</v>
      </c>
      <c r="G254" s="3" t="str">
        <f>VLOOKUP(A254,AddInfo!$A:$F,4,FALSE)</f>
        <v>HXZ variant</v>
      </c>
      <c r="H254" s="48" t="s">
        <v>4632</v>
      </c>
      <c r="I254" s="48" t="s">
        <v>15</v>
      </c>
      <c r="J254" s="48" t="s">
        <v>117</v>
      </c>
      <c r="K254" s="20">
        <v>1963</v>
      </c>
      <c r="L254" s="20">
        <v>2010</v>
      </c>
      <c r="M254" s="20"/>
      <c r="N254" s="20"/>
      <c r="O254" s="19" t="s">
        <v>3200</v>
      </c>
    </row>
    <row r="255" spans="1:15" s="7" customFormat="1" x14ac:dyDescent="0.25">
      <c r="A255" s="2" t="s">
        <v>722</v>
      </c>
      <c r="B255" s="2" t="s">
        <v>714</v>
      </c>
      <c r="C255" s="2">
        <v>2012</v>
      </c>
      <c r="D255" s="2" t="s">
        <v>723</v>
      </c>
      <c r="E255" s="2" t="s">
        <v>57</v>
      </c>
      <c r="F255" s="3" t="str">
        <f>VLOOKUP(A255,AddInfo!$A:$F,3,FALSE)</f>
        <v>Predictor</v>
      </c>
      <c r="G255" s="3" t="str">
        <f>VLOOKUP(A255,AddInfo!$A:$F,4,FALSE)</f>
        <v>Tab2 t-stat 5.79</v>
      </c>
      <c r="H255" s="3" t="s">
        <v>4632</v>
      </c>
      <c r="I255" s="3" t="s">
        <v>95</v>
      </c>
      <c r="J255" s="3" t="s">
        <v>111</v>
      </c>
      <c r="K255" s="22">
        <v>1927</v>
      </c>
      <c r="L255" s="22">
        <v>2010</v>
      </c>
      <c r="M255" s="22">
        <v>7</v>
      </c>
      <c r="N255" s="22"/>
      <c r="O255" s="2" t="s">
        <v>2402</v>
      </c>
    </row>
    <row r="256" spans="1:15" s="7" customFormat="1" x14ac:dyDescent="0.25">
      <c r="A256" s="2" t="s">
        <v>718</v>
      </c>
      <c r="B256" s="2" t="s">
        <v>714</v>
      </c>
      <c r="C256" s="2">
        <v>2010</v>
      </c>
      <c r="D256" s="2" t="s">
        <v>1777</v>
      </c>
      <c r="E256" s="2" t="s">
        <v>720</v>
      </c>
      <c r="F256" s="3" t="str">
        <f>VLOOKUP(A256,AddInfo!$A:$F,3,FALSE)</f>
        <v>Predictor</v>
      </c>
      <c r="G256" s="3" t="str">
        <f>VLOOKUP(A256,AddInfo!$A:$F,4,FALSE)</f>
        <v>t=3.38 in port sort</v>
      </c>
      <c r="H256" s="3" t="s">
        <v>4632</v>
      </c>
      <c r="I256" s="3" t="s">
        <v>15</v>
      </c>
      <c r="J256" s="3" t="s">
        <v>20</v>
      </c>
      <c r="K256" s="22">
        <v>1963</v>
      </c>
      <c r="L256" s="22">
        <v>2008</v>
      </c>
      <c r="M256" s="22"/>
      <c r="N256" s="22"/>
      <c r="O256" s="2" t="s">
        <v>2263</v>
      </c>
    </row>
    <row r="257" spans="1:15" s="7" customFormat="1" x14ac:dyDescent="0.25">
      <c r="A257" s="2" t="s">
        <v>3095</v>
      </c>
      <c r="B257" s="2" t="s">
        <v>714</v>
      </c>
      <c r="C257" s="2">
        <v>2010</v>
      </c>
      <c r="D257" s="2" t="s">
        <v>5444</v>
      </c>
      <c r="E257" s="2" t="s">
        <v>720</v>
      </c>
      <c r="F257" s="3" t="str">
        <f>VLOOKUP(A257,AddInfo!$A:$F,3,FALSE)</f>
        <v>Placebo</v>
      </c>
      <c r="G257" s="3" t="str">
        <f>VLOOKUP(A257,AddInfo!$A:$F,4,FALSE)</f>
        <v>HXZ variant</v>
      </c>
      <c r="H257" s="3" t="s">
        <v>4632</v>
      </c>
      <c r="I257" s="3" t="s">
        <v>15</v>
      </c>
      <c r="J257" s="3" t="s">
        <v>20</v>
      </c>
      <c r="K257" s="22">
        <v>1963</v>
      </c>
      <c r="L257" s="22">
        <v>2008</v>
      </c>
      <c r="M257" s="22"/>
      <c r="N257" s="22"/>
      <c r="O257" s="2" t="s">
        <v>3095</v>
      </c>
    </row>
    <row r="258" spans="1:15" s="7" customFormat="1" x14ac:dyDescent="0.25">
      <c r="A258" s="2" t="s">
        <v>725</v>
      </c>
      <c r="B258" s="2" t="s">
        <v>726</v>
      </c>
      <c r="C258" s="2">
        <v>2014</v>
      </c>
      <c r="D258" s="2" t="s">
        <v>5429</v>
      </c>
      <c r="E258" s="2" t="s">
        <v>678</v>
      </c>
      <c r="F258" s="3" t="str">
        <f>VLOOKUP(A258,AddInfo!$A:$F,3,FALSE)</f>
        <v>Placebo</v>
      </c>
      <c r="G258" s="3" t="str">
        <f>VLOOKUP(A258,AddInfo!$A:$F,4,FALSE)</f>
        <v>no predictability. Correlated with ICC</v>
      </c>
      <c r="H258" s="3" t="s">
        <v>4632</v>
      </c>
      <c r="I258" s="3" t="s">
        <v>15</v>
      </c>
      <c r="J258" s="3" t="s">
        <v>519</v>
      </c>
      <c r="K258" s="22">
        <v>1984</v>
      </c>
      <c r="L258" s="22">
        <v>2006</v>
      </c>
      <c r="M258" s="22"/>
      <c r="N258" s="22"/>
      <c r="O258" s="2" t="s">
        <v>725</v>
      </c>
    </row>
    <row r="259" spans="1:15" s="7" customFormat="1" x14ac:dyDescent="0.25">
      <c r="A259" s="2" t="s">
        <v>728</v>
      </c>
      <c r="B259" s="2" t="s">
        <v>726</v>
      </c>
      <c r="C259" s="2">
        <v>2014</v>
      </c>
      <c r="D259" s="2" t="s">
        <v>5430</v>
      </c>
      <c r="E259" s="2" t="s">
        <v>678</v>
      </c>
      <c r="F259" s="3" t="str">
        <f>VLOOKUP(A259,AddInfo!$A:$F,3,FALSE)</f>
        <v>Placebo</v>
      </c>
      <c r="G259" s="3" t="str">
        <f>VLOOKUP(A259,AddInfo!$A:$F,4,FALSE)</f>
        <v>HXZ variant</v>
      </c>
      <c r="H259" s="3" t="s">
        <v>4632</v>
      </c>
      <c r="I259" s="3" t="s">
        <v>15</v>
      </c>
      <c r="J259" s="3" t="s">
        <v>519</v>
      </c>
      <c r="K259" s="22">
        <v>1984</v>
      </c>
      <c r="L259" s="22">
        <v>2006</v>
      </c>
      <c r="M259" s="22"/>
      <c r="N259" s="22"/>
      <c r="O259" s="2" t="s">
        <v>728</v>
      </c>
    </row>
    <row r="260" spans="1:15" s="7" customFormat="1" x14ac:dyDescent="0.25">
      <c r="A260" s="2" t="s">
        <v>729</v>
      </c>
      <c r="B260" s="2" t="s">
        <v>726</v>
      </c>
      <c r="C260" s="2">
        <v>2014</v>
      </c>
      <c r="D260" s="2" t="s">
        <v>5431</v>
      </c>
      <c r="E260" s="2" t="s">
        <v>678</v>
      </c>
      <c r="F260" s="3" t="str">
        <f>VLOOKUP(A260,AddInfo!$A:$F,3,FALSE)</f>
        <v>Placebo</v>
      </c>
      <c r="G260" s="3" t="str">
        <f>VLOOKUP(A260,AddInfo!$A:$F,4,FALSE)</f>
        <v>no predictability. Correlated with ICC</v>
      </c>
      <c r="H260" s="3" t="s">
        <v>4632</v>
      </c>
      <c r="I260" s="3" t="s">
        <v>15</v>
      </c>
      <c r="J260" s="3" t="s">
        <v>519</v>
      </c>
      <c r="K260" s="22">
        <v>1984</v>
      </c>
      <c r="L260" s="22">
        <v>2006</v>
      </c>
      <c r="M260" s="22"/>
      <c r="N260" s="22"/>
      <c r="O260" s="2" t="s">
        <v>729</v>
      </c>
    </row>
    <row r="261" spans="1:15" s="7" customFormat="1" x14ac:dyDescent="0.25">
      <c r="A261" s="2" t="s">
        <v>731</v>
      </c>
      <c r="B261" s="2" t="s">
        <v>726</v>
      </c>
      <c r="C261" s="2">
        <v>2014</v>
      </c>
      <c r="D261" s="2" t="s">
        <v>5432</v>
      </c>
      <c r="E261" s="2" t="s">
        <v>678</v>
      </c>
      <c r="F261" s="3" t="str">
        <f>VLOOKUP(A261,AddInfo!$A:$F,3,FALSE)</f>
        <v>Placebo</v>
      </c>
      <c r="G261" s="3" t="str">
        <f>VLOOKUP(A261,AddInfo!$A:$F,4,FALSE)</f>
        <v>HXZ variant</v>
      </c>
      <c r="H261" s="3" t="s">
        <v>4632</v>
      </c>
      <c r="I261" s="3" t="s">
        <v>15</v>
      </c>
      <c r="J261" s="3" t="s">
        <v>519</v>
      </c>
      <c r="K261" s="22">
        <v>1984</v>
      </c>
      <c r="L261" s="22">
        <v>2006</v>
      </c>
      <c r="M261" s="22"/>
      <c r="N261" s="22"/>
      <c r="O261" s="2" t="s">
        <v>731</v>
      </c>
    </row>
    <row r="262" spans="1:15" s="16" customFormat="1" x14ac:dyDescent="0.25">
      <c r="A262" s="2" t="s">
        <v>732</v>
      </c>
      <c r="B262" s="2" t="s">
        <v>733</v>
      </c>
      <c r="C262" s="2">
        <v>1989</v>
      </c>
      <c r="D262" s="2" t="s">
        <v>734</v>
      </c>
      <c r="E262" s="2" t="s">
        <v>735</v>
      </c>
      <c r="F262" s="3" t="str">
        <f>VLOOKUP(A262,AddInfo!$A:$F,3,FALSE)</f>
        <v>Placebo</v>
      </c>
      <c r="G262" s="3" t="str">
        <f>VLOOKUP(A262,AddInfo!$A:$F,4,FALSE)</f>
        <v>ingredient in complicated model</v>
      </c>
      <c r="H262" s="3" t="s">
        <v>4632</v>
      </c>
      <c r="I262" s="3" t="s">
        <v>15</v>
      </c>
      <c r="J262" s="3" t="s">
        <v>16</v>
      </c>
      <c r="K262" s="22">
        <v>1973</v>
      </c>
      <c r="L262" s="22">
        <v>1983</v>
      </c>
      <c r="M262" s="22"/>
      <c r="N262" s="22"/>
      <c r="O262" s="2" t="s">
        <v>732</v>
      </c>
    </row>
    <row r="263" spans="1:15" s="7" customFormat="1" x14ac:dyDescent="0.25">
      <c r="A263" s="2" t="s">
        <v>737</v>
      </c>
      <c r="B263" s="2" t="s">
        <v>733</v>
      </c>
      <c r="C263" s="2">
        <v>1989</v>
      </c>
      <c r="D263" s="2" t="s">
        <v>738</v>
      </c>
      <c r="E263" s="2" t="s">
        <v>735</v>
      </c>
      <c r="F263" s="3" t="str">
        <f>VLOOKUP(A263,AddInfo!$A:$F,3,FALSE)</f>
        <v>Placebo</v>
      </c>
      <c r="G263" s="3" t="str">
        <f>VLOOKUP(A263,AddInfo!$A:$F,4,FALSE)</f>
        <v>ingredient in complicated model</v>
      </c>
      <c r="H263" s="3" t="s">
        <v>4632</v>
      </c>
      <c r="I263" s="3" t="s">
        <v>15</v>
      </c>
      <c r="J263" s="3" t="s">
        <v>519</v>
      </c>
      <c r="K263" s="22">
        <v>1973</v>
      </c>
      <c r="L263" s="22">
        <v>1983</v>
      </c>
      <c r="M263" s="22"/>
      <c r="N263" s="22"/>
      <c r="O263" s="2" t="s">
        <v>737</v>
      </c>
    </row>
    <row r="264" spans="1:15" s="16" customFormat="1" x14ac:dyDescent="0.25">
      <c r="A264" s="2" t="s">
        <v>739</v>
      </c>
      <c r="B264" s="2" t="s">
        <v>733</v>
      </c>
      <c r="C264" s="2">
        <v>1989</v>
      </c>
      <c r="D264" s="2" t="s">
        <v>740</v>
      </c>
      <c r="E264" s="2" t="s">
        <v>735</v>
      </c>
      <c r="F264" s="3" t="str">
        <f>VLOOKUP(A264,AddInfo!$A:$F,3,FALSE)</f>
        <v>Placebo</v>
      </c>
      <c r="G264" s="3" t="str">
        <f>VLOOKUP(A264,AddInfo!$A:$F,4,FALSE)</f>
        <v>ingredient in complicated model</v>
      </c>
      <c r="H264" s="3" t="s">
        <v>4632</v>
      </c>
      <c r="I264" s="3" t="s">
        <v>15</v>
      </c>
      <c r="J264" s="3" t="s">
        <v>188</v>
      </c>
      <c r="K264" s="22">
        <v>1973</v>
      </c>
      <c r="L264" s="22">
        <v>1983</v>
      </c>
      <c r="M264" s="22"/>
      <c r="N264" s="22"/>
      <c r="O264" s="2" t="s">
        <v>739</v>
      </c>
    </row>
    <row r="265" spans="1:15" s="7" customFormat="1" x14ac:dyDescent="0.25">
      <c r="A265" s="2" t="s">
        <v>741</v>
      </c>
      <c r="B265" s="2" t="s">
        <v>733</v>
      </c>
      <c r="C265" s="2">
        <v>1989</v>
      </c>
      <c r="D265" s="2" t="s">
        <v>742</v>
      </c>
      <c r="E265" s="2" t="s">
        <v>735</v>
      </c>
      <c r="F265" s="3" t="str">
        <f>VLOOKUP(A265,AddInfo!$A:$F,3,FALSE)</f>
        <v>Placebo</v>
      </c>
      <c r="G265" s="3" t="str">
        <f>VLOOKUP(A265,AddInfo!$A:$F,4,FALSE)</f>
        <v>ingredient in complicated model</v>
      </c>
      <c r="H265" s="3" t="s">
        <v>4632</v>
      </c>
      <c r="I265" s="3" t="s">
        <v>15</v>
      </c>
      <c r="J265" s="3" t="s">
        <v>188</v>
      </c>
      <c r="K265" s="22">
        <v>1973</v>
      </c>
      <c r="L265" s="22">
        <v>1983</v>
      </c>
      <c r="M265" s="22"/>
      <c r="N265" s="22"/>
      <c r="O265" s="2" t="s">
        <v>741</v>
      </c>
    </row>
    <row r="266" spans="1:15" s="7" customFormat="1" x14ac:dyDescent="0.25">
      <c r="A266" s="2" t="s">
        <v>743</v>
      </c>
      <c r="B266" s="2" t="s">
        <v>733</v>
      </c>
      <c r="C266" s="2">
        <v>1989</v>
      </c>
      <c r="D266" s="2" t="s">
        <v>744</v>
      </c>
      <c r="E266" s="2" t="s">
        <v>735</v>
      </c>
      <c r="F266" s="3" t="str">
        <f>VLOOKUP(A266,AddInfo!$A:$F,3,FALSE)</f>
        <v>Placebo</v>
      </c>
      <c r="G266" s="3" t="str">
        <f>VLOOKUP(A266,AddInfo!$A:$F,4,FALSE)</f>
        <v>ingredient in complicated model</v>
      </c>
      <c r="H266" s="3" t="s">
        <v>4632</v>
      </c>
      <c r="I266" s="3" t="s">
        <v>15</v>
      </c>
      <c r="J266" s="3" t="s">
        <v>16</v>
      </c>
      <c r="K266" s="22">
        <v>1973</v>
      </c>
      <c r="L266" s="22">
        <v>1983</v>
      </c>
      <c r="M266" s="22"/>
      <c r="N266" s="22"/>
      <c r="O266" s="2" t="s">
        <v>743</v>
      </c>
    </row>
    <row r="267" spans="1:15" s="7" customFormat="1" x14ac:dyDescent="0.25">
      <c r="A267" s="2" t="s">
        <v>745</v>
      </c>
      <c r="B267" s="2" t="s">
        <v>733</v>
      </c>
      <c r="C267" s="2">
        <v>1989</v>
      </c>
      <c r="D267" s="2" t="s">
        <v>746</v>
      </c>
      <c r="E267" s="2" t="s">
        <v>735</v>
      </c>
      <c r="F267" s="3" t="str">
        <f>VLOOKUP(A267,AddInfo!$A:$F,3,FALSE)</f>
        <v>Placebo</v>
      </c>
      <c r="G267" s="3" t="str">
        <f>VLOOKUP(A267,AddInfo!$A:$F,4,FALSE)</f>
        <v>ingredient in complicated model</v>
      </c>
      <c r="H267" s="3" t="s">
        <v>4632</v>
      </c>
      <c r="I267" s="3" t="s">
        <v>15</v>
      </c>
      <c r="J267" s="3" t="s">
        <v>519</v>
      </c>
      <c r="K267" s="22">
        <v>1973</v>
      </c>
      <c r="L267" s="22">
        <v>1983</v>
      </c>
      <c r="M267" s="22"/>
      <c r="N267" s="22"/>
      <c r="O267" s="2" t="s">
        <v>745</v>
      </c>
    </row>
    <row r="268" spans="1:15" s="7" customFormat="1" x14ac:dyDescent="0.25">
      <c r="A268" s="2" t="s">
        <v>747</v>
      </c>
      <c r="B268" s="2" t="s">
        <v>733</v>
      </c>
      <c r="C268" s="2">
        <v>1989</v>
      </c>
      <c r="D268" s="2" t="s">
        <v>748</v>
      </c>
      <c r="E268" s="2" t="s">
        <v>735</v>
      </c>
      <c r="F268" s="3" t="str">
        <f>VLOOKUP(A268,AddInfo!$A:$F,3,FALSE)</f>
        <v>Placebo</v>
      </c>
      <c r="G268" s="3" t="str">
        <f>VLOOKUP(A268,AddInfo!$A:$F,4,FALSE)</f>
        <v>ingredient in complicated model</v>
      </c>
      <c r="H268" s="3" t="s">
        <v>4632</v>
      </c>
      <c r="I268" s="3" t="s">
        <v>15</v>
      </c>
      <c r="J268" s="3" t="s">
        <v>16</v>
      </c>
      <c r="K268" s="22">
        <v>1973</v>
      </c>
      <c r="L268" s="22">
        <v>1983</v>
      </c>
      <c r="M268" s="22"/>
      <c r="N268" s="22"/>
      <c r="O268" s="2" t="s">
        <v>747</v>
      </c>
    </row>
    <row r="269" spans="1:15" s="7" customFormat="1" x14ac:dyDescent="0.25">
      <c r="A269" s="2" t="s">
        <v>749</v>
      </c>
      <c r="B269" s="2" t="s">
        <v>733</v>
      </c>
      <c r="C269" s="2">
        <v>1989</v>
      </c>
      <c r="D269" s="2" t="s">
        <v>750</v>
      </c>
      <c r="E269" s="2" t="s">
        <v>735</v>
      </c>
      <c r="F269" s="3" t="str">
        <f>VLOOKUP(A269,AddInfo!$A:$F,3,FALSE)</f>
        <v>Placebo</v>
      </c>
      <c r="G269" s="3" t="str">
        <f>VLOOKUP(A269,AddInfo!$A:$F,4,FALSE)</f>
        <v>ingredient in complicated model</v>
      </c>
      <c r="H269" s="3" t="s">
        <v>4632</v>
      </c>
      <c r="I269" s="3" t="s">
        <v>15</v>
      </c>
      <c r="J269" s="3" t="s">
        <v>16</v>
      </c>
      <c r="K269" s="22">
        <v>1973</v>
      </c>
      <c r="L269" s="22">
        <v>1983</v>
      </c>
      <c r="M269" s="22"/>
      <c r="N269" s="22"/>
      <c r="O269" s="2" t="s">
        <v>749</v>
      </c>
    </row>
    <row r="270" spans="1:15" s="7" customFormat="1" x14ac:dyDescent="0.25">
      <c r="A270" s="2" t="s">
        <v>751</v>
      </c>
      <c r="B270" s="2" t="s">
        <v>733</v>
      </c>
      <c r="C270" s="2">
        <v>1989</v>
      </c>
      <c r="D270" s="2" t="s">
        <v>752</v>
      </c>
      <c r="E270" s="2" t="s">
        <v>735</v>
      </c>
      <c r="F270" s="3" t="str">
        <f>VLOOKUP(A270,AddInfo!$A:$F,3,FALSE)</f>
        <v>Placebo</v>
      </c>
      <c r="G270" s="3" t="str">
        <f>VLOOKUP(A270,AddInfo!$A:$F,4,FALSE)</f>
        <v>ingredient in complicated model</v>
      </c>
      <c r="H270" s="3" t="s">
        <v>4632</v>
      </c>
      <c r="I270" s="3" t="s">
        <v>15</v>
      </c>
      <c r="J270" s="3" t="s">
        <v>16</v>
      </c>
      <c r="K270" s="22">
        <v>1973</v>
      </c>
      <c r="L270" s="22">
        <v>1983</v>
      </c>
      <c r="M270" s="22"/>
      <c r="N270" s="22"/>
      <c r="O270" s="2" t="s">
        <v>751</v>
      </c>
    </row>
    <row r="271" spans="1:15" s="7" customFormat="1" x14ac:dyDescent="0.25">
      <c r="A271" s="2" t="s">
        <v>753</v>
      </c>
      <c r="B271" s="2" t="s">
        <v>754</v>
      </c>
      <c r="C271" s="2">
        <v>2012</v>
      </c>
      <c r="D271" s="2" t="s">
        <v>755</v>
      </c>
      <c r="E271" s="2" t="s">
        <v>57</v>
      </c>
      <c r="F271" s="3" t="str">
        <f>VLOOKUP(A271,AddInfo!$A:$F,3,FALSE)</f>
        <v>Predictor</v>
      </c>
      <c r="G271" s="3" t="str">
        <f>VLOOKUP(A271,AddInfo!$A:$F,4,FALSE)</f>
        <v>t=2.14 in port sort but strong with adjustments</v>
      </c>
      <c r="H271" s="3" t="s">
        <v>4632</v>
      </c>
      <c r="I271" s="3" t="s">
        <v>15</v>
      </c>
      <c r="J271" s="3" t="s">
        <v>519</v>
      </c>
      <c r="K271" s="22">
        <v>1972</v>
      </c>
      <c r="L271" s="22">
        <v>2009</v>
      </c>
      <c r="M271" s="22"/>
      <c r="N271" s="22"/>
      <c r="O271" s="2" t="s">
        <v>753</v>
      </c>
    </row>
    <row r="272" spans="1:15" s="7" customFormat="1" x14ac:dyDescent="0.25">
      <c r="A272" s="2" t="s">
        <v>757</v>
      </c>
      <c r="B272" s="2" t="s">
        <v>758</v>
      </c>
      <c r="C272" s="2">
        <v>2003</v>
      </c>
      <c r="D272" s="2" t="s">
        <v>759</v>
      </c>
      <c r="E272" s="2" t="s">
        <v>186</v>
      </c>
      <c r="F272" s="3" t="str">
        <f>VLOOKUP(A272,AddInfo!$A:$F,3,FALSE)</f>
        <v>Predictor</v>
      </c>
      <c r="G272" s="3" t="str">
        <f>VLOOKUP(A272,AddInfo!$A:$F,4,FALSE)</f>
        <v>t=2.54 in VW port sort CAPM alpha</v>
      </c>
      <c r="H272" s="3" t="s">
        <v>4632</v>
      </c>
      <c r="I272" s="3" t="s">
        <v>95</v>
      </c>
      <c r="J272" s="3" t="s">
        <v>59</v>
      </c>
      <c r="K272" s="22">
        <v>1968</v>
      </c>
      <c r="L272" s="22">
        <v>1999</v>
      </c>
      <c r="M272" s="22"/>
      <c r="N272" s="22"/>
      <c r="O272" s="2" t="s">
        <v>757</v>
      </c>
    </row>
    <row r="273" spans="1:15" x14ac:dyDescent="0.25">
      <c r="A273" s="2" t="s">
        <v>760</v>
      </c>
      <c r="B273" s="2" t="s">
        <v>761</v>
      </c>
      <c r="C273" s="2">
        <v>2007</v>
      </c>
      <c r="D273" s="2" t="s">
        <v>762</v>
      </c>
      <c r="E273" s="2" t="s">
        <v>735</v>
      </c>
      <c r="F273" s="3" t="str">
        <f>VLOOKUP(A273,AddInfo!$A:$F,3,FALSE)</f>
        <v>Predictor</v>
      </c>
      <c r="G273" s="3" t="str">
        <f>VLOOKUP(A273,AddInfo!$A:$F,4,FALSE)</f>
        <v>t=4.1 in univariate reg</v>
      </c>
      <c r="H273" s="3" t="s">
        <v>4632</v>
      </c>
      <c r="I273" s="3" t="s">
        <v>15</v>
      </c>
      <c r="J273" s="3" t="s">
        <v>201</v>
      </c>
      <c r="K273" s="22">
        <v>1963</v>
      </c>
      <c r="L273" s="22">
        <v>2001</v>
      </c>
      <c r="O273" s="2" t="s">
        <v>2383</v>
      </c>
    </row>
    <row r="274" spans="1:15" s="7" customFormat="1" x14ac:dyDescent="0.25">
      <c r="A274" s="2" t="s">
        <v>764</v>
      </c>
      <c r="B274" s="2" t="s">
        <v>761</v>
      </c>
      <c r="C274" s="2">
        <v>2007</v>
      </c>
      <c r="D274" s="2" t="s">
        <v>765</v>
      </c>
      <c r="E274" s="2" t="s">
        <v>735</v>
      </c>
      <c r="F274" s="3" t="str">
        <f>VLOOKUP(A274,AddInfo!$A:$F,3,FALSE)</f>
        <v>Predictor</v>
      </c>
      <c r="G274" s="3" t="str">
        <f>VLOOKUP(A274,AddInfo!$A:$F,4,FALSE)</f>
        <v>t=3.0 in double sort</v>
      </c>
      <c r="H274" s="3" t="s">
        <v>4632</v>
      </c>
      <c r="I274" s="3" t="s">
        <v>15</v>
      </c>
      <c r="J274" s="3" t="s">
        <v>147</v>
      </c>
      <c r="K274" s="22">
        <v>1963</v>
      </c>
      <c r="L274" s="22">
        <v>2001</v>
      </c>
      <c r="M274" s="22"/>
      <c r="N274" s="22"/>
      <c r="O274" s="2" t="s">
        <v>2427</v>
      </c>
    </row>
    <row r="275" spans="1:15" s="7" customFormat="1" x14ac:dyDescent="0.25">
      <c r="A275" s="2" t="s">
        <v>3093</v>
      </c>
      <c r="B275" s="2" t="s">
        <v>761</v>
      </c>
      <c r="C275" s="2">
        <v>2007</v>
      </c>
      <c r="D275" s="2" t="s">
        <v>765</v>
      </c>
      <c r="E275" s="2" t="s">
        <v>735</v>
      </c>
      <c r="F275" s="3" t="str">
        <f>VLOOKUP(A275,AddInfo!$A:$F,3,FALSE)</f>
        <v>Placebo</v>
      </c>
      <c r="G275" s="3" t="str">
        <f>VLOOKUP(A275,AddInfo!$A:$F,4,FALSE)</f>
        <v>HXZ variant</v>
      </c>
      <c r="H275" s="3" t="s">
        <v>4632</v>
      </c>
      <c r="I275" s="3" t="s">
        <v>15</v>
      </c>
      <c r="J275" s="3" t="s">
        <v>147</v>
      </c>
      <c r="K275" s="22">
        <v>1963</v>
      </c>
      <c r="L275" s="22">
        <v>2001</v>
      </c>
      <c r="M275" s="22"/>
      <c r="N275" s="22"/>
      <c r="O275" s="2" t="s">
        <v>3093</v>
      </c>
    </row>
    <row r="276" spans="1:15" s="7" customFormat="1" x14ac:dyDescent="0.25">
      <c r="A276" s="2" t="s">
        <v>768</v>
      </c>
      <c r="B276" s="2" t="s">
        <v>761</v>
      </c>
      <c r="C276" s="2">
        <v>2007</v>
      </c>
      <c r="D276" s="2" t="s">
        <v>769</v>
      </c>
      <c r="E276" s="2" t="s">
        <v>735</v>
      </c>
      <c r="F276" s="3" t="str">
        <f>VLOOKUP(A276,AddInfo!$A:$F,3,FALSE)</f>
        <v>Predictor</v>
      </c>
      <c r="G276" s="3" t="str">
        <f>VLOOKUP(A276,AddInfo!$A:$F,4,FALSE)</f>
        <v>t=2.3 in double sort</v>
      </c>
      <c r="H276" s="3" t="s">
        <v>4632</v>
      </c>
      <c r="I276" s="3" t="s">
        <v>15</v>
      </c>
      <c r="J276" s="3" t="s">
        <v>201</v>
      </c>
      <c r="K276" s="22">
        <v>1963</v>
      </c>
      <c r="L276" s="22">
        <v>2001</v>
      </c>
      <c r="M276" s="22"/>
      <c r="N276" s="22"/>
      <c r="O276" s="2" t="s">
        <v>2386</v>
      </c>
    </row>
    <row r="277" spans="1:15" s="7" customFormat="1" x14ac:dyDescent="0.25">
      <c r="A277" s="2" t="s">
        <v>3089</v>
      </c>
      <c r="B277" s="2" t="s">
        <v>761</v>
      </c>
      <c r="C277" s="2">
        <v>2007</v>
      </c>
      <c r="D277" s="2" t="s">
        <v>769</v>
      </c>
      <c r="E277" s="2" t="s">
        <v>735</v>
      </c>
      <c r="F277" s="3" t="str">
        <f>VLOOKUP(A277,AddInfo!$A:$F,3,FALSE)</f>
        <v>Placebo</v>
      </c>
      <c r="G277" s="3" t="str">
        <f>VLOOKUP(A277,AddInfo!$A:$F,4,FALSE)</f>
        <v>HXZ variant</v>
      </c>
      <c r="H277" s="3" t="s">
        <v>4632</v>
      </c>
      <c r="I277" s="3" t="s">
        <v>15</v>
      </c>
      <c r="J277" s="3" t="s">
        <v>201</v>
      </c>
      <c r="K277" s="22">
        <v>1963</v>
      </c>
      <c r="L277" s="22">
        <v>2001</v>
      </c>
      <c r="M277" s="22"/>
      <c r="N277" s="22"/>
      <c r="O277" s="2" t="s">
        <v>3089</v>
      </c>
    </row>
    <row r="278" spans="1:15" s="7" customFormat="1" x14ac:dyDescent="0.25">
      <c r="A278" s="2" t="s">
        <v>771</v>
      </c>
      <c r="B278" s="2" t="s">
        <v>772</v>
      </c>
      <c r="C278" s="2">
        <v>2000</v>
      </c>
      <c r="D278" s="2" t="s">
        <v>773</v>
      </c>
      <c r="E278" s="2" t="s">
        <v>14</v>
      </c>
      <c r="F278" s="3" t="str">
        <f>VLOOKUP(A278,AddInfo!$A:$F,3,FALSE)</f>
        <v>Predictor</v>
      </c>
      <c r="G278" s="3" t="str">
        <f>VLOOKUP(A278,AddInfo!$A:$F,4,FALSE)</f>
        <v>t=5.59 in port sort nonstandard data lag</v>
      </c>
      <c r="H278" s="3" t="s">
        <v>4632</v>
      </c>
      <c r="I278" s="3" t="s">
        <v>15</v>
      </c>
      <c r="J278" s="3" t="s">
        <v>384</v>
      </c>
      <c r="K278" s="22">
        <v>1976</v>
      </c>
      <c r="L278" s="22">
        <v>1996</v>
      </c>
      <c r="M278" s="22"/>
      <c r="N278" s="22"/>
      <c r="O278" s="2" t="s">
        <v>2190</v>
      </c>
    </row>
    <row r="279" spans="1:15" s="7" customFormat="1" x14ac:dyDescent="0.25">
      <c r="A279" s="2" t="s">
        <v>3111</v>
      </c>
      <c r="B279" s="2" t="s">
        <v>772</v>
      </c>
      <c r="C279" s="2">
        <v>2000</v>
      </c>
      <c r="D279" s="2" t="s">
        <v>773</v>
      </c>
      <c r="E279" s="2" t="s">
        <v>14</v>
      </c>
      <c r="F279" s="3" t="str">
        <f>VLOOKUP(A279,AddInfo!$A:$F,3,FALSE)</f>
        <v>Placebo</v>
      </c>
      <c r="G279" s="3" t="str">
        <f>VLOOKUP(A279,AddInfo!$A:$F,4,FALSE)</f>
        <v>HXZ variant</v>
      </c>
      <c r="H279" s="3" t="s">
        <v>4632</v>
      </c>
      <c r="I279" s="3" t="s">
        <v>15</v>
      </c>
      <c r="J279" s="3" t="s">
        <v>384</v>
      </c>
      <c r="K279" s="22">
        <v>1976</v>
      </c>
      <c r="L279" s="22">
        <v>1996</v>
      </c>
      <c r="M279" s="22"/>
      <c r="N279" s="22"/>
      <c r="O279" s="2" t="s">
        <v>3111</v>
      </c>
    </row>
    <row r="280" spans="1:15" x14ac:dyDescent="0.25">
      <c r="A280" s="2" t="s">
        <v>777</v>
      </c>
      <c r="B280" s="2" t="s">
        <v>778</v>
      </c>
      <c r="C280" s="2">
        <v>2008</v>
      </c>
      <c r="D280" s="2" t="s">
        <v>779</v>
      </c>
      <c r="E280" s="2" t="s">
        <v>89</v>
      </c>
      <c r="F280" s="3" t="str">
        <f>VLOOKUP(A280,AddInfo!$A:$F,3,FALSE)</f>
        <v>Predictor</v>
      </c>
      <c r="G280" s="3" t="str">
        <f>VLOOKUP(A280,AddInfo!$A:$F,4,FALSE)</f>
        <v>t=7.08 in univariate reg</v>
      </c>
      <c r="H280" s="3" t="s">
        <v>4632</v>
      </c>
      <c r="I280" s="3" t="s">
        <v>15</v>
      </c>
      <c r="J280" s="3" t="s">
        <v>218</v>
      </c>
      <c r="K280" s="22">
        <v>1970</v>
      </c>
      <c r="L280" s="22">
        <v>2003</v>
      </c>
      <c r="O280" s="2" t="s">
        <v>2215</v>
      </c>
    </row>
    <row r="281" spans="1:15" s="7" customFormat="1" x14ac:dyDescent="0.25">
      <c r="A281" s="2" t="s">
        <v>783</v>
      </c>
      <c r="B281" s="2" t="s">
        <v>784</v>
      </c>
      <c r="C281" s="2">
        <v>2012</v>
      </c>
      <c r="D281" s="2" t="s">
        <v>785</v>
      </c>
      <c r="E281" s="2" t="s">
        <v>237</v>
      </c>
      <c r="F281" s="3" t="str">
        <f>VLOOKUP(A281,AddInfo!$A:$F,3,FALSE)</f>
        <v>Predictor</v>
      </c>
      <c r="G281" s="3" t="str">
        <f>VLOOKUP(A281,AddInfo!$A:$F,4,FALSE)</f>
        <v>t=3.6 in nonstandard reg  5 year sample</v>
      </c>
      <c r="H281" s="3" t="s">
        <v>4632</v>
      </c>
      <c r="I281" s="3" t="s">
        <v>15</v>
      </c>
      <c r="J281" s="3" t="s">
        <v>188</v>
      </c>
      <c r="K281" s="22">
        <v>2002</v>
      </c>
      <c r="L281" s="22">
        <v>2007</v>
      </c>
      <c r="M281" s="22"/>
      <c r="N281" s="22"/>
      <c r="O281" s="2" t="s">
        <v>2246</v>
      </c>
    </row>
    <row r="282" spans="1:15" s="7" customFormat="1" x14ac:dyDescent="0.25">
      <c r="A282" s="2" t="s">
        <v>786</v>
      </c>
      <c r="B282" s="2" t="s">
        <v>5458</v>
      </c>
      <c r="C282" s="2">
        <v>2003</v>
      </c>
      <c r="D282" s="2" t="s">
        <v>788</v>
      </c>
      <c r="E282" s="2" t="s">
        <v>169</v>
      </c>
      <c r="F282" s="3" t="str">
        <f>VLOOKUP(A282,AddInfo!$A:$F,3,FALSE)</f>
        <v>Predictor</v>
      </c>
      <c r="G282" s="3" t="str">
        <f>VLOOKUP(A282,AddInfo!$A:$F,4,FALSE)</f>
        <v>t=2.38 in univariate size-adjusted FMB</v>
      </c>
      <c r="H282" s="3" t="s">
        <v>4632</v>
      </c>
      <c r="I282" s="3" t="s">
        <v>15</v>
      </c>
      <c r="J282" s="3" t="s">
        <v>46</v>
      </c>
      <c r="K282" s="22">
        <v>1981</v>
      </c>
      <c r="L282" s="22">
        <v>1999</v>
      </c>
      <c r="M282" s="22"/>
      <c r="N282" s="22"/>
      <c r="O282" s="2" t="s">
        <v>786</v>
      </c>
    </row>
    <row r="283" spans="1:15" s="7" customFormat="1" x14ac:dyDescent="0.25">
      <c r="A283" s="2" t="s">
        <v>790</v>
      </c>
      <c r="B283" s="2" t="s">
        <v>791</v>
      </c>
      <c r="C283" s="2">
        <v>2005</v>
      </c>
      <c r="D283" s="2" t="s">
        <v>792</v>
      </c>
      <c r="E283" s="2" t="s">
        <v>116</v>
      </c>
      <c r="F283" s="3" t="str">
        <f>VLOOKUP(A283,AddInfo!$A:$F,3,FALSE)</f>
        <v>Predictor</v>
      </c>
      <c r="G283" s="3" t="str">
        <f>VLOOKUP(A283,AddInfo!$A:$F,4,FALSE)</f>
        <v>t=9 in mv reg</v>
      </c>
      <c r="H283" s="3" t="s">
        <v>4632</v>
      </c>
      <c r="I283" s="3" t="s">
        <v>15</v>
      </c>
      <c r="J283" s="3" t="s">
        <v>188</v>
      </c>
      <c r="K283" s="22">
        <v>1962</v>
      </c>
      <c r="L283" s="22">
        <v>2001</v>
      </c>
      <c r="M283" s="22"/>
      <c r="N283" s="22"/>
      <c r="O283" s="2" t="s">
        <v>2250</v>
      </c>
    </row>
    <row r="284" spans="1:15" s="7" customFormat="1" x14ac:dyDescent="0.25">
      <c r="A284" s="2" t="s">
        <v>794</v>
      </c>
      <c r="B284" s="2" t="s">
        <v>791</v>
      </c>
      <c r="C284" s="2">
        <v>2005</v>
      </c>
      <c r="D284" s="2" t="s">
        <v>795</v>
      </c>
      <c r="E284" s="2" t="s">
        <v>116</v>
      </c>
      <c r="F284" s="3" t="str">
        <f>VLOOKUP(A284,AddInfo!$A:$F,3,FALSE)</f>
        <v>Predictor</v>
      </c>
      <c r="G284" s="3" t="str">
        <f>VLOOKUP(A284,AddInfo!$A:$F,4,FALSE)</f>
        <v>t=4.5 in mv reg</v>
      </c>
      <c r="H284" s="3" t="s">
        <v>4632</v>
      </c>
      <c r="I284" s="3" t="s">
        <v>15</v>
      </c>
      <c r="J284" s="3" t="s">
        <v>218</v>
      </c>
      <c r="K284" s="22">
        <v>1962</v>
      </c>
      <c r="L284" s="22">
        <v>2001</v>
      </c>
      <c r="M284" s="22"/>
      <c r="N284" s="22"/>
      <c r="O284" s="2" t="s">
        <v>2219</v>
      </c>
    </row>
    <row r="285" spans="1:15" s="7" customFormat="1" x14ac:dyDescent="0.25">
      <c r="A285" s="2" t="s">
        <v>797</v>
      </c>
      <c r="B285" s="2" t="s">
        <v>791</v>
      </c>
      <c r="C285" s="2">
        <v>2005</v>
      </c>
      <c r="D285" s="2" t="s">
        <v>798</v>
      </c>
      <c r="E285" s="2" t="s">
        <v>116</v>
      </c>
      <c r="F285" s="3" t="str">
        <f>VLOOKUP(A285,AddInfo!$A:$F,3,FALSE)</f>
        <v>Predictor</v>
      </c>
      <c r="G285" s="3" t="str">
        <f>VLOOKUP(A285,AddInfo!$A:$F,4,FALSE)</f>
        <v>t=6.3 in mv reg</v>
      </c>
      <c r="H285" s="3" t="s">
        <v>4632</v>
      </c>
      <c r="I285" s="3" t="s">
        <v>15</v>
      </c>
      <c r="J285" s="3" t="s">
        <v>302</v>
      </c>
      <c r="K285" s="22">
        <v>1963</v>
      </c>
      <c r="L285" s="22">
        <v>2001</v>
      </c>
      <c r="M285" s="22"/>
      <c r="N285" s="22"/>
      <c r="O285" s="2" t="s">
        <v>2231</v>
      </c>
    </row>
    <row r="286" spans="1:15" s="7" customFormat="1" x14ac:dyDescent="0.25">
      <c r="A286" s="2" t="s">
        <v>800</v>
      </c>
      <c r="B286" s="2" t="s">
        <v>791</v>
      </c>
      <c r="C286" s="2">
        <v>2005</v>
      </c>
      <c r="D286" s="2" t="s">
        <v>801</v>
      </c>
      <c r="E286" s="2" t="s">
        <v>116</v>
      </c>
      <c r="F286" s="3" t="str">
        <f>VLOOKUP(A286,AddInfo!$A:$F,3,FALSE)</f>
        <v>Predictor</v>
      </c>
      <c r="G286" s="3" t="str">
        <f>VLOOKUP(A286,AddInfo!$A:$F,4,FALSE)</f>
        <v>t=8 in univariate reg</v>
      </c>
      <c r="H286" s="3" t="s">
        <v>4632</v>
      </c>
      <c r="I286" s="3" t="s">
        <v>15</v>
      </c>
      <c r="J286" s="3" t="s">
        <v>218</v>
      </c>
      <c r="K286" s="22">
        <v>1962</v>
      </c>
      <c r="L286" s="22">
        <v>2001</v>
      </c>
      <c r="M286" s="22"/>
      <c r="N286" s="22"/>
      <c r="O286" s="2" t="s">
        <v>2223</v>
      </c>
    </row>
    <row r="287" spans="1:15" s="7" customFormat="1" x14ac:dyDescent="0.25">
      <c r="A287" s="2" t="s">
        <v>802</v>
      </c>
      <c r="B287" s="2" t="s">
        <v>791</v>
      </c>
      <c r="C287" s="2">
        <v>2005</v>
      </c>
      <c r="D287" s="2" t="s">
        <v>803</v>
      </c>
      <c r="E287" s="2" t="s">
        <v>116</v>
      </c>
      <c r="F287" s="3" t="str">
        <f>VLOOKUP(A287,AddInfo!$A:$F,3,FALSE)</f>
        <v>Predictor</v>
      </c>
      <c r="G287" s="3" t="str">
        <f>VLOOKUP(A287,AddInfo!$A:$F,4,FALSE)</f>
        <v>t=3.4 in mv reg</v>
      </c>
      <c r="H287" s="3" t="s">
        <v>4632</v>
      </c>
      <c r="I287" s="3" t="s">
        <v>15</v>
      </c>
      <c r="J287" s="3" t="s">
        <v>302</v>
      </c>
      <c r="K287" s="22">
        <v>1962</v>
      </c>
      <c r="L287" s="22">
        <v>2001</v>
      </c>
      <c r="M287" s="22"/>
      <c r="N287" s="22"/>
      <c r="O287" s="2" t="s">
        <v>2232</v>
      </c>
    </row>
    <row r="288" spans="1:15" s="7" customFormat="1" x14ac:dyDescent="0.25">
      <c r="A288" s="2" t="s">
        <v>805</v>
      </c>
      <c r="B288" s="2" t="s">
        <v>791</v>
      </c>
      <c r="C288" s="2">
        <v>2005</v>
      </c>
      <c r="D288" s="2" t="s">
        <v>806</v>
      </c>
      <c r="E288" s="2" t="s">
        <v>116</v>
      </c>
      <c r="F288" s="3" t="str">
        <f>VLOOKUP(A288,AddInfo!$A:$F,3,FALSE)</f>
        <v>Predictor</v>
      </c>
      <c r="G288" s="3" t="str">
        <f>VLOOKUP(A288,AddInfo!$A:$F,4,FALSE)</f>
        <v>t=6 in unvivariate reg</v>
      </c>
      <c r="H288" s="3" t="s">
        <v>4632</v>
      </c>
      <c r="I288" s="3" t="s">
        <v>15</v>
      </c>
      <c r="J288" s="3" t="s">
        <v>188</v>
      </c>
      <c r="K288" s="22">
        <v>1962</v>
      </c>
      <c r="L288" s="22">
        <v>2001</v>
      </c>
      <c r="M288" s="22"/>
      <c r="N288" s="22"/>
      <c r="O288" s="2" t="s">
        <v>805</v>
      </c>
    </row>
    <row r="289" spans="1:15" x14ac:dyDescent="0.25">
      <c r="A289" s="2" t="s">
        <v>808</v>
      </c>
      <c r="B289" s="2" t="s">
        <v>791</v>
      </c>
      <c r="C289" s="2">
        <v>2005</v>
      </c>
      <c r="D289" s="2" t="s">
        <v>809</v>
      </c>
      <c r="E289" s="2" t="s">
        <v>116</v>
      </c>
      <c r="F289" s="3" t="str">
        <f>VLOOKUP(A289,AddInfo!$A:$F,3,FALSE)</f>
        <v>Placebo</v>
      </c>
      <c r="G289" s="3" t="str">
        <f>VLOOKUP(A289,AddInfo!$A:$F,4,FALSE)</f>
        <v>t=0.4 in mv reg</v>
      </c>
      <c r="H289" s="3" t="s">
        <v>4632</v>
      </c>
      <c r="I289" s="3" t="s">
        <v>15</v>
      </c>
      <c r="J289" s="3" t="s">
        <v>188</v>
      </c>
      <c r="K289" s="22">
        <v>1962</v>
      </c>
      <c r="L289" s="22">
        <v>2001</v>
      </c>
      <c r="O289" s="2" t="s">
        <v>808</v>
      </c>
    </row>
    <row r="290" spans="1:15" s="7" customFormat="1" x14ac:dyDescent="0.25">
      <c r="A290" s="2" t="s">
        <v>3113</v>
      </c>
      <c r="B290" s="2" t="s">
        <v>791</v>
      </c>
      <c r="C290" s="2">
        <v>2005</v>
      </c>
      <c r="D290" s="2" t="s">
        <v>1810</v>
      </c>
      <c r="E290" s="2" t="s">
        <v>116</v>
      </c>
      <c r="F290" s="3" t="str">
        <f>VLOOKUP(A290,AddInfo!$A:$F,3,FALSE)</f>
        <v>Predictor</v>
      </c>
      <c r="G290" s="3" t="str">
        <f>VLOOKUP(A290,AddInfo!$A:$F,4,FALSE)</f>
        <v>t=6 in mv reg</v>
      </c>
      <c r="H290" s="3" t="s">
        <v>4632</v>
      </c>
      <c r="I290" s="3" t="s">
        <v>15</v>
      </c>
      <c r="J290" s="3" t="s">
        <v>188</v>
      </c>
      <c r="K290" s="22">
        <v>1962</v>
      </c>
      <c r="L290" s="22">
        <v>2001</v>
      </c>
      <c r="M290" s="22"/>
      <c r="N290" s="22"/>
      <c r="O290" s="2" t="s">
        <v>3113</v>
      </c>
    </row>
    <row r="291" spans="1:15" s="7" customFormat="1" x14ac:dyDescent="0.25">
      <c r="A291" s="2" t="s">
        <v>811</v>
      </c>
      <c r="B291" s="2" t="s">
        <v>812</v>
      </c>
      <c r="C291" s="2">
        <v>1991</v>
      </c>
      <c r="D291" s="2" t="s">
        <v>813</v>
      </c>
      <c r="E291" s="2" t="s">
        <v>89</v>
      </c>
      <c r="F291" s="3" t="str">
        <f>VLOOKUP(A291,AddInfo!$A:$F,3,FALSE)</f>
        <v>Predictor</v>
      </c>
      <c r="G291" s="3" t="str">
        <f>VLOOKUP(A291,AddInfo!$A:$F,4,FALSE)</f>
        <v>Event study, no t-stat</v>
      </c>
      <c r="H291" s="3" t="s">
        <v>4632</v>
      </c>
      <c r="I291" s="3" t="s">
        <v>311</v>
      </c>
      <c r="J291" s="3" t="s">
        <v>20</v>
      </c>
      <c r="K291" s="22">
        <v>1981</v>
      </c>
      <c r="L291" s="22">
        <v>1984</v>
      </c>
      <c r="M291" s="22"/>
      <c r="N291" s="22"/>
      <c r="O291" s="2" t="s">
        <v>811</v>
      </c>
    </row>
    <row r="292" spans="1:15" x14ac:dyDescent="0.25">
      <c r="A292" s="2" t="s">
        <v>815</v>
      </c>
      <c r="B292" s="2" t="s">
        <v>812</v>
      </c>
      <c r="C292" s="2">
        <v>1991</v>
      </c>
      <c r="D292" s="2" t="s">
        <v>816</v>
      </c>
      <c r="E292" s="2" t="s">
        <v>89</v>
      </c>
      <c r="F292" s="3" t="str">
        <f>VLOOKUP(A292,AddInfo!$A:$F,3,FALSE)</f>
        <v>Predictor</v>
      </c>
      <c r="G292" s="3" t="str">
        <f>VLOOKUP(A292,AddInfo!$A:$F,4,FALSE)</f>
        <v>t=4 in event study</v>
      </c>
      <c r="H292" s="3" t="s">
        <v>5162</v>
      </c>
      <c r="I292" s="3" t="s">
        <v>311</v>
      </c>
      <c r="J292" s="3" t="s">
        <v>218</v>
      </c>
      <c r="K292" s="22">
        <v>1975</v>
      </c>
      <c r="L292" s="22">
        <v>1987</v>
      </c>
      <c r="O292" s="2" t="s">
        <v>815</v>
      </c>
    </row>
    <row r="293" spans="1:15" s="7" customFormat="1" x14ac:dyDescent="0.25">
      <c r="A293" s="2" t="s">
        <v>423</v>
      </c>
      <c r="B293" s="2" t="s">
        <v>1817</v>
      </c>
      <c r="C293" s="2">
        <v>1985</v>
      </c>
      <c r="D293" s="2" t="s">
        <v>3218</v>
      </c>
      <c r="E293" s="2" t="s">
        <v>89</v>
      </c>
      <c r="F293" s="3" t="str">
        <f>VLOOKUP(A293,AddInfo!$A:$F,3,FALSE)</f>
        <v>Predictor</v>
      </c>
      <c r="G293" s="3" t="str">
        <f>VLOOKUP(A293,AddInfo!$A:$F,4,FALSE)</f>
        <v>t=6 in nonstandard long-short</v>
      </c>
      <c r="H293" s="3" t="s">
        <v>4632</v>
      </c>
      <c r="I293" s="3" t="s">
        <v>15</v>
      </c>
      <c r="J293" s="3" t="s">
        <v>147</v>
      </c>
      <c r="K293" s="22">
        <v>1973</v>
      </c>
      <c r="L293" s="22">
        <v>1984</v>
      </c>
      <c r="M293" s="22"/>
      <c r="N293" s="22"/>
      <c r="O293" s="2" t="s">
        <v>423</v>
      </c>
    </row>
    <row r="294" spans="1:15" s="7" customFormat="1" ht="26.25" customHeight="1" x14ac:dyDescent="0.25">
      <c r="A294" s="2" t="s">
        <v>3079</v>
      </c>
      <c r="B294" s="2" t="s">
        <v>1817</v>
      </c>
      <c r="C294" s="2">
        <v>1985</v>
      </c>
      <c r="D294" s="2" t="s">
        <v>3080</v>
      </c>
      <c r="E294" s="2" t="s">
        <v>89</v>
      </c>
      <c r="F294" s="3" t="str">
        <f>VLOOKUP(A294,AddInfo!$A:$F,3,FALSE)</f>
        <v>Placebo</v>
      </c>
      <c r="G294" s="3" t="str">
        <f>VLOOKUP(A294,AddInfo!$A:$F,4,FALSE)</f>
        <v>HXZ variant</v>
      </c>
      <c r="H294" s="3" t="s">
        <v>4632</v>
      </c>
      <c r="I294" s="3" t="s">
        <v>15</v>
      </c>
      <c r="J294" s="3" t="s">
        <v>147</v>
      </c>
      <c r="K294" s="22">
        <v>1973</v>
      </c>
      <c r="L294" s="22">
        <v>1984</v>
      </c>
      <c r="M294" s="22"/>
      <c r="N294" s="22"/>
      <c r="O294" s="2" t="s">
        <v>3079</v>
      </c>
    </row>
    <row r="295" spans="1:15" s="7" customFormat="1" x14ac:dyDescent="0.25">
      <c r="A295" s="2" t="s">
        <v>819</v>
      </c>
      <c r="B295" s="2" t="s">
        <v>820</v>
      </c>
      <c r="C295" s="2">
        <v>2008</v>
      </c>
      <c r="D295" s="2" t="s">
        <v>821</v>
      </c>
      <c r="E295" s="2" t="s">
        <v>720</v>
      </c>
      <c r="F295" s="3" t="str">
        <f>VLOOKUP(A295,AddInfo!$A:$F,3,FALSE)</f>
        <v>Predictor</v>
      </c>
      <c r="G295" s="3" t="str">
        <f>VLOOKUP(A295,AddInfo!$A:$F,4,FALSE)</f>
        <v>t &gt; 3 in port sort FF3 alpha for small stocks</v>
      </c>
      <c r="H295" s="3" t="s">
        <v>5162</v>
      </c>
      <c r="I295" s="3" t="s">
        <v>152</v>
      </c>
      <c r="J295" s="3" t="s">
        <v>263</v>
      </c>
      <c r="K295" s="22">
        <v>1982</v>
      </c>
      <c r="L295" s="22">
        <v>2005</v>
      </c>
      <c r="M295" s="22"/>
      <c r="N295" s="22"/>
      <c r="O295" s="2" t="s">
        <v>819</v>
      </c>
    </row>
    <row r="296" spans="1:15" s="18" customFormat="1" x14ac:dyDescent="0.25">
      <c r="A296" s="2" t="s">
        <v>823</v>
      </c>
      <c r="B296" s="2" t="s">
        <v>824</v>
      </c>
      <c r="C296" s="2">
        <v>1996</v>
      </c>
      <c r="D296" s="2" t="s">
        <v>823</v>
      </c>
      <c r="E296" s="2" t="s">
        <v>14</v>
      </c>
      <c r="F296" s="3" t="str">
        <f>VLOOKUP(A296,AddInfo!$A:$F,3,FALSE)</f>
        <v>Predictor</v>
      </c>
      <c r="G296" s="3" t="str">
        <f>VLOOKUP(A296,AddInfo!$A:$F,4,FALSE)</f>
        <v>t &gt; 4 in port sort CAPM alpha 12 month holding</v>
      </c>
      <c r="H296" s="3" t="s">
        <v>4632</v>
      </c>
      <c r="I296" s="3" t="s">
        <v>15</v>
      </c>
      <c r="J296" s="3" t="s">
        <v>510</v>
      </c>
      <c r="K296" s="22">
        <v>1962</v>
      </c>
      <c r="L296" s="22">
        <v>1991</v>
      </c>
      <c r="M296" s="22"/>
      <c r="N296" s="22"/>
      <c r="O296" s="2" t="s">
        <v>823</v>
      </c>
    </row>
    <row r="297" spans="1:15" s="7" customFormat="1" x14ac:dyDescent="0.25">
      <c r="A297" s="2" t="s">
        <v>827</v>
      </c>
      <c r="B297" s="2" t="s">
        <v>828</v>
      </c>
      <c r="C297" s="2">
        <v>2008</v>
      </c>
      <c r="D297" s="2" t="s">
        <v>829</v>
      </c>
      <c r="E297" s="2" t="s">
        <v>14</v>
      </c>
      <c r="F297" s="3" t="str">
        <f>VLOOKUP(A297,AddInfo!$A:$F,3,FALSE)</f>
        <v>Placebo</v>
      </c>
      <c r="G297" s="3" t="str">
        <f>VLOOKUP(A297,AddInfo!$A:$F,4,FALSE)</f>
        <v>t=0.3 in mv reg</v>
      </c>
      <c r="H297" s="3" t="s">
        <v>4632</v>
      </c>
      <c r="I297" s="3" t="s">
        <v>15</v>
      </c>
      <c r="J297" s="3" t="s">
        <v>384</v>
      </c>
      <c r="K297" s="22">
        <v>1984</v>
      </c>
      <c r="L297" s="22">
        <v>2002</v>
      </c>
      <c r="M297" s="22"/>
      <c r="N297" s="22"/>
      <c r="O297" s="2" t="s">
        <v>2194</v>
      </c>
    </row>
    <row r="298" spans="1:15" s="7" customFormat="1" x14ac:dyDescent="0.25">
      <c r="A298" s="2" t="s">
        <v>3086</v>
      </c>
      <c r="B298" s="2" t="s">
        <v>828</v>
      </c>
      <c r="C298" s="2">
        <v>2008</v>
      </c>
      <c r="D298" s="2" t="s">
        <v>829</v>
      </c>
      <c r="E298" s="2" t="s">
        <v>14</v>
      </c>
      <c r="F298" s="3" t="str">
        <f>VLOOKUP(A298,AddInfo!$A:$F,3,FALSE)</f>
        <v>Placebo</v>
      </c>
      <c r="G298" s="3" t="str">
        <f>VLOOKUP(A298,AddInfo!$A:$F,4,FALSE)</f>
        <v>HXZ variant</v>
      </c>
      <c r="H298" s="3" t="s">
        <v>4632</v>
      </c>
      <c r="I298" s="3" t="s">
        <v>15</v>
      </c>
      <c r="J298" s="3" t="s">
        <v>384</v>
      </c>
      <c r="K298" s="22">
        <v>1984</v>
      </c>
      <c r="L298" s="22">
        <v>2002</v>
      </c>
      <c r="M298" s="22"/>
      <c r="N298" s="22"/>
      <c r="O298" s="2" t="s">
        <v>3086</v>
      </c>
    </row>
    <row r="299" spans="1:15" x14ac:dyDescent="0.25">
      <c r="A299" s="2" t="s">
        <v>831</v>
      </c>
      <c r="B299" s="2" t="s">
        <v>828</v>
      </c>
      <c r="C299" s="2">
        <v>2008</v>
      </c>
      <c r="D299" s="2" t="s">
        <v>832</v>
      </c>
      <c r="E299" s="2" t="s">
        <v>14</v>
      </c>
      <c r="F299" s="3" t="str">
        <f>VLOOKUP(A299,AddInfo!$A:$F,3,FALSE)</f>
        <v>Predictor</v>
      </c>
      <c r="G299" s="3" t="str">
        <f>VLOOKUP(A299,AddInfo!$A:$F,4,FALSE)</f>
        <v>t=5 in mv reg</v>
      </c>
      <c r="H299" s="3" t="s">
        <v>4632</v>
      </c>
      <c r="I299" s="3" t="s">
        <v>15</v>
      </c>
      <c r="J299" s="3" t="s">
        <v>46</v>
      </c>
      <c r="K299" s="22">
        <v>1984</v>
      </c>
      <c r="L299" s="22">
        <v>2002</v>
      </c>
      <c r="O299" s="2" t="s">
        <v>2295</v>
      </c>
    </row>
    <row r="300" spans="1:15" s="32" customFormat="1" x14ac:dyDescent="0.25">
      <c r="A300" s="2" t="s">
        <v>834</v>
      </c>
      <c r="B300" s="2" t="s">
        <v>828</v>
      </c>
      <c r="C300" s="2">
        <v>2008</v>
      </c>
      <c r="D300" s="2" t="s">
        <v>835</v>
      </c>
      <c r="E300" s="2" t="s">
        <v>14</v>
      </c>
      <c r="F300" s="3" t="str">
        <f>VLOOKUP(A300,AddInfo!$A:$F,3,FALSE)</f>
        <v>Placebo</v>
      </c>
      <c r="G300" s="3" t="str">
        <f>VLOOKUP(A300,AddInfo!$A:$F,4,FALSE)</f>
        <v>No predictability.  Ingredient for predictor.</v>
      </c>
      <c r="H300" s="3" t="s">
        <v>4632</v>
      </c>
      <c r="I300" s="3" t="s">
        <v>15</v>
      </c>
      <c r="J300" s="3" t="s">
        <v>302</v>
      </c>
      <c r="K300" s="22">
        <v>1984</v>
      </c>
      <c r="L300" s="22">
        <v>2002</v>
      </c>
      <c r="M300" s="22"/>
      <c r="N300" s="22"/>
      <c r="O300" s="2" t="s">
        <v>2233</v>
      </c>
    </row>
    <row r="301" spans="1:15" x14ac:dyDescent="0.25">
      <c r="A301" s="2" t="s">
        <v>844</v>
      </c>
      <c r="B301" s="2" t="s">
        <v>828</v>
      </c>
      <c r="C301" s="2">
        <v>2008</v>
      </c>
      <c r="D301" s="2" t="s">
        <v>5420</v>
      </c>
      <c r="E301" s="2" t="s">
        <v>14</v>
      </c>
      <c r="F301" s="3" t="str">
        <f>VLOOKUP(A301,AddInfo!$A:$F,3,FALSE)</f>
        <v>Placebo</v>
      </c>
      <c r="G301" s="3" t="str">
        <f>VLOOKUP(A301,AddInfo!$A:$F,4,FALSE)</f>
        <v>No predictability.  Ingredient for predictor.</v>
      </c>
      <c r="H301" s="3" t="s">
        <v>4632</v>
      </c>
      <c r="I301" s="3" t="s">
        <v>15</v>
      </c>
      <c r="J301" s="3" t="s">
        <v>188</v>
      </c>
      <c r="K301" s="22">
        <v>1984</v>
      </c>
      <c r="L301" s="22">
        <v>2002</v>
      </c>
      <c r="O301" s="2" t="s">
        <v>844</v>
      </c>
    </row>
    <row r="302" spans="1:15" x14ac:dyDescent="0.25">
      <c r="A302" s="2" t="s">
        <v>846</v>
      </c>
      <c r="B302" s="2" t="s">
        <v>828</v>
      </c>
      <c r="C302" s="2">
        <v>2008</v>
      </c>
      <c r="D302" s="2" t="s">
        <v>5419</v>
      </c>
      <c r="E302" s="2" t="s">
        <v>14</v>
      </c>
      <c r="F302" s="3" t="str">
        <f>VLOOKUP(A302,AddInfo!$A:$F,3,FALSE)</f>
        <v>Predictor</v>
      </c>
      <c r="G302" s="3" t="str">
        <f>VLOOKUP(A302,AddInfo!$A:$F,4,FALSE)</f>
        <v>t=4.3 in mv reg</v>
      </c>
      <c r="H302" s="3" t="s">
        <v>4632</v>
      </c>
      <c r="I302" s="3" t="s">
        <v>15</v>
      </c>
      <c r="J302" s="3" t="s">
        <v>188</v>
      </c>
      <c r="K302" s="22">
        <v>1984</v>
      </c>
      <c r="L302" s="22">
        <v>2002</v>
      </c>
      <c r="O302" s="2" t="s">
        <v>846</v>
      </c>
    </row>
    <row r="303" spans="1:15" x14ac:dyDescent="0.25">
      <c r="A303" s="2" t="s">
        <v>837</v>
      </c>
      <c r="B303" s="2" t="s">
        <v>828</v>
      </c>
      <c r="C303" s="2">
        <v>2008</v>
      </c>
      <c r="D303" s="2" t="s">
        <v>838</v>
      </c>
      <c r="E303" s="2" t="s">
        <v>14</v>
      </c>
      <c r="F303" s="3" t="str">
        <f>VLOOKUP(A303,AddInfo!$A:$F,3,FALSE)</f>
        <v>Predictor</v>
      </c>
      <c r="G303" s="3" t="str">
        <f>VLOOKUP(A303,AddInfo!$A:$F,4,FALSE)</f>
        <v>t=4.6 in mv reg</v>
      </c>
      <c r="H303" s="3" t="s">
        <v>4632</v>
      </c>
      <c r="I303" s="3" t="s">
        <v>15</v>
      </c>
      <c r="J303" s="3" t="s">
        <v>188</v>
      </c>
      <c r="K303" s="22">
        <v>1984</v>
      </c>
      <c r="L303" s="22">
        <v>2002</v>
      </c>
      <c r="O303" s="2" t="s">
        <v>2251</v>
      </c>
    </row>
    <row r="304" spans="1:15" x14ac:dyDescent="0.25">
      <c r="A304" s="2" t="s">
        <v>849</v>
      </c>
      <c r="B304" s="2" t="s">
        <v>828</v>
      </c>
      <c r="C304" s="2">
        <v>2008</v>
      </c>
      <c r="D304" s="2" t="s">
        <v>850</v>
      </c>
      <c r="E304" s="2" t="s">
        <v>14</v>
      </c>
      <c r="F304" s="3" t="str">
        <f>VLOOKUP(A304,AddInfo!$A:$F,3,FALSE)</f>
        <v>Placebo</v>
      </c>
      <c r="G304" s="3" t="str">
        <f>VLOOKUP(A304,AddInfo!$A:$F,4,FALSE)</f>
        <v>t=0.3 in mv reg</v>
      </c>
      <c r="H304" s="3" t="s">
        <v>4632</v>
      </c>
      <c r="I304" s="3" t="s">
        <v>15</v>
      </c>
      <c r="J304" s="3" t="s">
        <v>46</v>
      </c>
      <c r="K304" s="22">
        <v>1984</v>
      </c>
      <c r="L304" s="22">
        <v>2002</v>
      </c>
      <c r="O304" s="2" t="s">
        <v>2296</v>
      </c>
    </row>
    <row r="305" spans="1:15" x14ac:dyDescent="0.25">
      <c r="A305" s="2" t="s">
        <v>841</v>
      </c>
      <c r="B305" s="2" t="s">
        <v>828</v>
      </c>
      <c r="C305" s="2">
        <v>2008</v>
      </c>
      <c r="D305" s="2" t="s">
        <v>842</v>
      </c>
      <c r="E305" s="2" t="s">
        <v>14</v>
      </c>
      <c r="F305" s="3" t="str">
        <f>VLOOKUP(A305,AddInfo!$A:$F,3,FALSE)</f>
        <v>Placebo</v>
      </c>
      <c r="G305" s="3" t="str">
        <f>VLOOKUP(A305,AddInfo!$A:$F,4,FALSE)</f>
        <v>t=1 in mv reg</v>
      </c>
      <c r="H305" s="3" t="s">
        <v>4632</v>
      </c>
      <c r="I305" s="3" t="s">
        <v>15</v>
      </c>
      <c r="J305" s="3" t="s">
        <v>117</v>
      </c>
      <c r="K305" s="22">
        <v>1984</v>
      </c>
      <c r="L305" s="22">
        <v>2002</v>
      </c>
      <c r="O305" s="2" t="s">
        <v>2280</v>
      </c>
    </row>
    <row r="306" spans="1:15" x14ac:dyDescent="0.25">
      <c r="A306" s="2" t="s">
        <v>3103</v>
      </c>
      <c r="B306" s="2" t="s">
        <v>828</v>
      </c>
      <c r="C306" s="2">
        <v>2008</v>
      </c>
      <c r="D306" s="2" t="s">
        <v>842</v>
      </c>
      <c r="E306" s="2" t="s">
        <v>14</v>
      </c>
      <c r="F306" s="3" t="str">
        <f>VLOOKUP(A306,AddInfo!$A:$F,3,FALSE)</f>
        <v>Placebo</v>
      </c>
      <c r="G306" s="3" t="str">
        <f>VLOOKUP(A306,AddInfo!$A:$F,4,FALSE)</f>
        <v>HXZ variant</v>
      </c>
      <c r="H306" s="3" t="s">
        <v>4632</v>
      </c>
      <c r="I306" s="3" t="s">
        <v>15</v>
      </c>
      <c r="J306" s="3" t="s">
        <v>117</v>
      </c>
      <c r="K306" s="22">
        <v>1984</v>
      </c>
      <c r="L306" s="22">
        <v>2002</v>
      </c>
      <c r="O306" s="2" t="s">
        <v>3103</v>
      </c>
    </row>
    <row r="307" spans="1:15" x14ac:dyDescent="0.25">
      <c r="A307" s="2" t="s">
        <v>3105</v>
      </c>
      <c r="B307" s="2" t="s">
        <v>828</v>
      </c>
      <c r="C307" s="2">
        <v>2008</v>
      </c>
      <c r="D307" s="2" t="s">
        <v>3106</v>
      </c>
      <c r="E307" s="2" t="s">
        <v>14</v>
      </c>
      <c r="F307" s="3" t="str">
        <f>VLOOKUP(A307,AddInfo!$A:$F,3,FALSE)</f>
        <v>Placebo</v>
      </c>
      <c r="G307" s="3" t="str">
        <f>VLOOKUP(A307,AddInfo!$A:$F,4,FALSE)</f>
        <v>t=1.4 in mv reg</v>
      </c>
      <c r="H307" s="3" t="s">
        <v>4632</v>
      </c>
      <c r="I307" s="3" t="s">
        <v>15</v>
      </c>
      <c r="J307" s="3" t="s">
        <v>384</v>
      </c>
      <c r="K307" s="22">
        <v>1984</v>
      </c>
      <c r="L307" s="22">
        <v>2002</v>
      </c>
      <c r="O307" s="2" t="s">
        <v>3105</v>
      </c>
    </row>
    <row r="308" spans="1:15" s="7" customFormat="1" x14ac:dyDescent="0.25">
      <c r="A308" s="2" t="s">
        <v>3104</v>
      </c>
      <c r="B308" s="2" t="s">
        <v>828</v>
      </c>
      <c r="C308" s="2">
        <v>2008</v>
      </c>
      <c r="D308" s="2" t="s">
        <v>3106</v>
      </c>
      <c r="E308" s="2" t="s">
        <v>14</v>
      </c>
      <c r="F308" s="3" t="str">
        <f>VLOOKUP(A308,AddInfo!$A:$F,3,FALSE)</f>
        <v>Placebo</v>
      </c>
      <c r="G308" s="3" t="str">
        <f>VLOOKUP(A308,AddInfo!$A:$F,4,FALSE)</f>
        <v>HXZ variant</v>
      </c>
      <c r="H308" s="3" t="s">
        <v>4632</v>
      </c>
      <c r="I308" s="3" t="s">
        <v>15</v>
      </c>
      <c r="J308" s="3" t="s">
        <v>384</v>
      </c>
      <c r="K308" s="22">
        <v>1984</v>
      </c>
      <c r="L308" s="22">
        <v>2002</v>
      </c>
      <c r="M308" s="22"/>
      <c r="N308" s="22"/>
      <c r="O308" s="2" t="s">
        <v>3104</v>
      </c>
    </row>
    <row r="309" spans="1:15" s="7" customFormat="1" x14ac:dyDescent="0.25">
      <c r="A309" s="2" t="s">
        <v>852</v>
      </c>
      <c r="B309" s="2" t="s">
        <v>853</v>
      </c>
      <c r="C309" s="2">
        <v>1999</v>
      </c>
      <c r="D309" s="2" t="s">
        <v>854</v>
      </c>
      <c r="E309" s="2" t="s">
        <v>57</v>
      </c>
      <c r="F309" s="3" t="str">
        <f>VLOOKUP(A309,AddInfo!$A:$F,3,FALSE)</f>
        <v>Predictor</v>
      </c>
      <c r="G309" s="3" t="str">
        <f>VLOOKUP(A309,AddInfo!$A:$F,4,FALSE)</f>
        <v>t = 2.19 FF3 alpha on long port</v>
      </c>
      <c r="H309" s="3" t="s">
        <v>5162</v>
      </c>
      <c r="I309" s="3" t="s">
        <v>311</v>
      </c>
      <c r="J309" s="3" t="s">
        <v>218</v>
      </c>
      <c r="K309" s="22">
        <v>1975</v>
      </c>
      <c r="L309" s="22">
        <v>1989</v>
      </c>
      <c r="M309" s="22"/>
      <c r="N309" s="22"/>
      <c r="O309" s="2" t="s">
        <v>852</v>
      </c>
    </row>
    <row r="310" spans="1:15" s="32" customFormat="1" x14ac:dyDescent="0.25">
      <c r="A310" s="2" t="s">
        <v>855</v>
      </c>
      <c r="B310" s="2" t="s">
        <v>856</v>
      </c>
      <c r="C310" s="2">
        <v>2002</v>
      </c>
      <c r="D310" s="2" t="s">
        <v>857</v>
      </c>
      <c r="E310" s="2" t="s">
        <v>169</v>
      </c>
      <c r="F310" s="3" t="str">
        <f>VLOOKUP(A310,AddInfo!$A:$F,3,FALSE)</f>
        <v>Predictor</v>
      </c>
      <c r="G310" s="3" t="str">
        <f>VLOOKUP(A310,AddInfo!$A:$F,4,FALSE)</f>
        <v>t&gt;2.6 in port sort</v>
      </c>
      <c r="H310" s="3" t="s">
        <v>4632</v>
      </c>
      <c r="I310" s="3" t="s">
        <v>15</v>
      </c>
      <c r="J310" s="3" t="s">
        <v>188</v>
      </c>
      <c r="K310" s="22">
        <v>1970</v>
      </c>
      <c r="L310" s="22">
        <v>1997</v>
      </c>
      <c r="M310" s="22"/>
      <c r="N310" s="22"/>
      <c r="O310" s="2" t="s">
        <v>2253</v>
      </c>
    </row>
    <row r="311" spans="1:15" s="32" customFormat="1" x14ac:dyDescent="0.25">
      <c r="A311" s="2" t="s">
        <v>860</v>
      </c>
      <c r="B311" s="2" t="s">
        <v>856</v>
      </c>
      <c r="C311" s="2">
        <v>2011</v>
      </c>
      <c r="D311" s="2" t="s">
        <v>861</v>
      </c>
      <c r="E311" s="2" t="s">
        <v>735</v>
      </c>
      <c r="F311" s="3" t="str">
        <f>VLOOKUP(A311,AddInfo!$A:$F,3,FALSE)</f>
        <v>Predictor</v>
      </c>
      <c r="G311" s="3" t="str">
        <f>VLOOKUP(A311,AddInfo!$A:$F,4,FALSE)</f>
        <v>t = 11.26 in decile sort</v>
      </c>
      <c r="H311" s="3" t="s">
        <v>4632</v>
      </c>
      <c r="I311" s="3" t="s">
        <v>15</v>
      </c>
      <c r="J311" s="3" t="s">
        <v>20</v>
      </c>
      <c r="K311" s="22">
        <v>1977</v>
      </c>
      <c r="L311" s="22">
        <v>2006</v>
      </c>
      <c r="M311" s="22"/>
      <c r="N311" s="22"/>
      <c r="O311" s="2" t="s">
        <v>2266</v>
      </c>
    </row>
    <row r="312" spans="1:15" s="32" customFormat="1" x14ac:dyDescent="0.25">
      <c r="A312" s="2" t="s">
        <v>863</v>
      </c>
      <c r="B312" s="2" t="s">
        <v>864</v>
      </c>
      <c r="C312" s="2">
        <v>2004</v>
      </c>
      <c r="D312" s="2" t="s">
        <v>865</v>
      </c>
      <c r="E312" s="2" t="s">
        <v>678</v>
      </c>
      <c r="F312" s="3" t="str">
        <f>VLOOKUP(A312,AddInfo!$A:$F,3,FALSE)</f>
        <v>Predictor</v>
      </c>
      <c r="G312" s="3" t="str">
        <f>VLOOKUP(A312,AddInfo!$A:$F,4,FALSE)</f>
        <v>t=2.86 in VW port sort</v>
      </c>
      <c r="H312" s="3" t="s">
        <v>4632</v>
      </c>
      <c r="I312" s="3" t="s">
        <v>15</v>
      </c>
      <c r="J312" s="3" t="s">
        <v>302</v>
      </c>
      <c r="K312" s="22">
        <v>1973</v>
      </c>
      <c r="L312" s="22">
        <v>1996</v>
      </c>
      <c r="M312" s="22"/>
      <c r="N312" s="22"/>
      <c r="O312" s="2" t="s">
        <v>2234</v>
      </c>
    </row>
    <row r="313" spans="1:15" s="32" customFormat="1" x14ac:dyDescent="0.25">
      <c r="A313" s="2" t="s">
        <v>868</v>
      </c>
      <c r="B313" s="2" t="s">
        <v>869</v>
      </c>
      <c r="C313" s="2">
        <v>2010</v>
      </c>
      <c r="D313" s="2" t="s">
        <v>870</v>
      </c>
      <c r="E313" s="2" t="s">
        <v>100</v>
      </c>
      <c r="F313" s="3" t="str">
        <f>VLOOKUP(A313,AddInfo!$A:$F,3,FALSE)</f>
        <v>Predictor</v>
      </c>
      <c r="G313" s="3" t="str">
        <f>VLOOKUP(A313,AddInfo!$A:$F,4,FALSE)</f>
        <v>t=1.8 (VW) and t= 1.28 (EW) in port sort</v>
      </c>
      <c r="H313" s="3" t="s">
        <v>4632</v>
      </c>
      <c r="I313" s="3" t="s">
        <v>15</v>
      </c>
      <c r="J313" s="3" t="s">
        <v>519</v>
      </c>
      <c r="K313" s="22">
        <v>1971</v>
      </c>
      <c r="L313" s="22">
        <v>2005</v>
      </c>
      <c r="M313" s="22"/>
      <c r="N313" s="22"/>
      <c r="O313" s="2" t="s">
        <v>2179</v>
      </c>
    </row>
    <row r="314" spans="1:15" s="32" customFormat="1" x14ac:dyDescent="0.25">
      <c r="A314" s="2" t="s">
        <v>872</v>
      </c>
      <c r="B314" s="2" t="s">
        <v>873</v>
      </c>
      <c r="C314" s="2">
        <v>2016</v>
      </c>
      <c r="D314" s="2" t="s">
        <v>874</v>
      </c>
      <c r="E314" s="2" t="s">
        <v>678</v>
      </c>
      <c r="F314" s="3" t="str">
        <f>VLOOKUP(A314,AddInfo!$A:$F,3,FALSE)</f>
        <v>Predictor</v>
      </c>
      <c r="G314" s="3" t="str">
        <f>VLOOKUP(A314,AddInfo!$A:$F,4,FALSE)</f>
        <v>t &gt; 2.6 in mv reg</v>
      </c>
      <c r="H314" s="3" t="s">
        <v>5162</v>
      </c>
      <c r="I314" s="3" t="s">
        <v>311</v>
      </c>
      <c r="J314" s="3" t="s">
        <v>218</v>
      </c>
      <c r="K314" s="22">
        <v>1985</v>
      </c>
      <c r="L314" s="22">
        <v>2012</v>
      </c>
      <c r="M314" s="22"/>
      <c r="N314" s="22"/>
      <c r="O314" s="2" t="s">
        <v>872</v>
      </c>
    </row>
    <row r="315" spans="1:15" x14ac:dyDescent="0.25">
      <c r="A315" s="2" t="s">
        <v>877</v>
      </c>
      <c r="B315" s="2" t="s">
        <v>873</v>
      </c>
      <c r="C315" s="2">
        <v>2016</v>
      </c>
      <c r="D315" s="2" t="s">
        <v>878</v>
      </c>
      <c r="E315" s="2" t="s">
        <v>678</v>
      </c>
      <c r="F315" s="3" t="str">
        <f>VLOOKUP(A315,AddInfo!$A:$F,3,FALSE)</f>
        <v>Placebo</v>
      </c>
      <c r="G315" s="3" t="str">
        <f>VLOOKUP(A315,AddInfo!$A:$F,4,FALSE)</f>
        <v>t &gt; 1.96 in mv reg</v>
      </c>
      <c r="H315" s="3" t="s">
        <v>4632</v>
      </c>
      <c r="I315" s="3" t="s">
        <v>15</v>
      </c>
      <c r="J315" s="3" t="s">
        <v>218</v>
      </c>
      <c r="K315" s="22">
        <v>1985</v>
      </c>
      <c r="L315" s="22">
        <v>2012</v>
      </c>
      <c r="O315" s="2" t="s">
        <v>877</v>
      </c>
    </row>
    <row r="316" spans="1:15" x14ac:dyDescent="0.25">
      <c r="A316" s="2" t="s">
        <v>879</v>
      </c>
      <c r="B316" s="2" t="s">
        <v>873</v>
      </c>
      <c r="C316" s="2">
        <v>2016</v>
      </c>
      <c r="D316" s="2" t="s">
        <v>880</v>
      </c>
      <c r="E316" s="2" t="s">
        <v>678</v>
      </c>
      <c r="F316" s="3" t="str">
        <f>VLOOKUP(A316,AddInfo!$A:$F,3,FALSE)</f>
        <v>Placebo</v>
      </c>
      <c r="G316" s="3" t="str">
        <f>VLOOKUP(A316,AddInfo!$A:$F,4,FALSE)</f>
        <v>GHZ variant</v>
      </c>
      <c r="H316" s="3" t="s">
        <v>5162</v>
      </c>
      <c r="I316" s="3" t="s">
        <v>15</v>
      </c>
      <c r="J316" s="3" t="s">
        <v>218</v>
      </c>
      <c r="K316" s="22">
        <v>1985</v>
      </c>
      <c r="L316" s="22">
        <v>2012</v>
      </c>
      <c r="O316" s="2" t="s">
        <v>879</v>
      </c>
    </row>
    <row r="317" spans="1:15" x14ac:dyDescent="0.25">
      <c r="A317" s="2" t="s">
        <v>881</v>
      </c>
      <c r="B317" s="2" t="s">
        <v>882</v>
      </c>
      <c r="C317" s="2">
        <v>2003</v>
      </c>
      <c r="D317" s="2" t="s">
        <v>883</v>
      </c>
      <c r="E317" s="2" t="s">
        <v>884</v>
      </c>
      <c r="F317" s="3" t="str">
        <f>VLOOKUP(A317,AddInfo!$A:$F,3,FALSE)</f>
        <v>Drop</v>
      </c>
      <c r="G317" s="3" t="str">
        <f>VLOOKUP(A317,AddInfo!$A:$F,4,FALSE)</f>
        <v>9_drop</v>
      </c>
      <c r="H317" s="3" t="s">
        <v>2204</v>
      </c>
      <c r="I317" s="3" t="s">
        <v>95</v>
      </c>
      <c r="J317" s="3" t="s">
        <v>111</v>
      </c>
      <c r="K317" s="22">
        <v>1927</v>
      </c>
      <c r="L317" s="22">
        <v>1999</v>
      </c>
      <c r="O317" s="2" t="s">
        <v>881</v>
      </c>
    </row>
    <row r="318" spans="1:15" s="7" customFormat="1" x14ac:dyDescent="0.25">
      <c r="A318" s="2" t="s">
        <v>885</v>
      </c>
      <c r="B318" s="2" t="s">
        <v>882</v>
      </c>
      <c r="C318" s="2">
        <v>2003</v>
      </c>
      <c r="D318" s="2" t="s">
        <v>886</v>
      </c>
      <c r="E318" s="2" t="s">
        <v>884</v>
      </c>
      <c r="F318" s="3" t="str">
        <f>VLOOKUP(A318,AddInfo!$A:$F,3,FALSE)</f>
        <v>Drop</v>
      </c>
      <c r="G318" s="3" t="str">
        <f>VLOOKUP(A318,AddInfo!$A:$F,4,FALSE)</f>
        <v>9_drop</v>
      </c>
      <c r="H318" s="3" t="s">
        <v>2204</v>
      </c>
      <c r="I318" s="3" t="s">
        <v>95</v>
      </c>
      <c r="J318" s="3" t="s">
        <v>111</v>
      </c>
      <c r="K318" s="22">
        <v>1927</v>
      </c>
      <c r="L318" s="22">
        <v>1999</v>
      </c>
      <c r="M318" s="22"/>
      <c r="N318" s="22"/>
      <c r="O318" s="2" t="s">
        <v>885</v>
      </c>
    </row>
    <row r="319" spans="1:15" s="7" customFormat="1" x14ac:dyDescent="0.25">
      <c r="A319" s="2" t="s">
        <v>887</v>
      </c>
      <c r="B319" s="2" t="s">
        <v>882</v>
      </c>
      <c r="C319" s="2">
        <v>2003</v>
      </c>
      <c r="D319" s="2" t="s">
        <v>888</v>
      </c>
      <c r="E319" s="2" t="s">
        <v>884</v>
      </c>
      <c r="F319" s="3" t="str">
        <f>VLOOKUP(A319,AddInfo!$A:$F,3,FALSE)</f>
        <v>Drop</v>
      </c>
      <c r="G319" s="3" t="str">
        <f>VLOOKUP(A319,AddInfo!$A:$F,4,FALSE)</f>
        <v>9_drop</v>
      </c>
      <c r="H319" s="3" t="s">
        <v>2204</v>
      </c>
      <c r="I319" s="3" t="s">
        <v>95</v>
      </c>
      <c r="J319" s="3" t="s">
        <v>111</v>
      </c>
      <c r="K319" s="22">
        <v>1950</v>
      </c>
      <c r="L319" s="22">
        <v>1999</v>
      </c>
      <c r="M319" s="22"/>
      <c r="N319" s="22"/>
      <c r="O319" s="2" t="s">
        <v>887</v>
      </c>
    </row>
    <row r="320" spans="1:15" s="7" customFormat="1" x14ac:dyDescent="0.25">
      <c r="A320" s="2" t="s">
        <v>889</v>
      </c>
      <c r="B320" s="2" t="s">
        <v>890</v>
      </c>
      <c r="C320" s="2">
        <v>2006</v>
      </c>
      <c r="D320" s="2" t="s">
        <v>891</v>
      </c>
      <c r="E320" s="2" t="s">
        <v>100</v>
      </c>
      <c r="F320" s="3" t="str">
        <f>VLOOKUP(A320,AddInfo!$A:$F,3,FALSE)</f>
        <v>Placebo</v>
      </c>
      <c r="G320" s="3" t="str">
        <f>VLOOKUP(A320,AddInfo!$A:$F,4,FALSE)</f>
        <v>t=1.3 in port sort</v>
      </c>
      <c r="H320" s="3" t="s">
        <v>4632</v>
      </c>
      <c r="I320" s="3" t="s">
        <v>15</v>
      </c>
      <c r="J320" s="3" t="s">
        <v>218</v>
      </c>
      <c r="K320" s="22">
        <v>1975</v>
      </c>
      <c r="L320" s="22">
        <v>2001</v>
      </c>
      <c r="M320" s="22"/>
      <c r="N320" s="22"/>
      <c r="O320" s="2" t="s">
        <v>889</v>
      </c>
    </row>
    <row r="321" spans="1:15" s="7" customFormat="1" x14ac:dyDescent="0.25">
      <c r="A321" s="2" t="s">
        <v>893</v>
      </c>
      <c r="B321" s="2" t="s">
        <v>890</v>
      </c>
      <c r="C321" s="2">
        <v>2006</v>
      </c>
      <c r="D321" s="2" t="s">
        <v>891</v>
      </c>
      <c r="E321" s="2" t="s">
        <v>100</v>
      </c>
      <c r="F321" s="3" t="str">
        <f>VLOOKUP(A321,AddInfo!$A:$F,3,FALSE)</f>
        <v>Placebo</v>
      </c>
      <c r="G321" s="3" t="str">
        <f>VLOOKUP(A321,AddInfo!$A:$F,4,FALSE)</f>
        <v>HXZ variant</v>
      </c>
      <c r="H321" s="3" t="s">
        <v>4632</v>
      </c>
      <c r="I321" s="3" t="s">
        <v>15</v>
      </c>
      <c r="J321" s="3" t="s">
        <v>218</v>
      </c>
      <c r="K321" s="22">
        <v>1975</v>
      </c>
      <c r="L321" s="22">
        <v>2001</v>
      </c>
      <c r="M321" s="22"/>
      <c r="N321" s="22"/>
      <c r="O321" s="2" t="s">
        <v>893</v>
      </c>
    </row>
    <row r="322" spans="1:15" x14ac:dyDescent="0.25">
      <c r="A322" s="2" t="s">
        <v>894</v>
      </c>
      <c r="B322" s="2" t="s">
        <v>895</v>
      </c>
      <c r="C322" s="2">
        <v>2001</v>
      </c>
      <c r="D322" s="2" t="s">
        <v>896</v>
      </c>
      <c r="E322" s="2" t="s">
        <v>14</v>
      </c>
      <c r="F322" s="3" t="str">
        <f>VLOOKUP(A322,AddInfo!$A:$F,3,FALSE)</f>
        <v>Predictor</v>
      </c>
      <c r="G322" s="3" t="str">
        <f>VLOOKUP(A322,AddInfo!$A:$F,4,FALSE)</f>
        <v>t=8 port sort w/ nonstandard data lag</v>
      </c>
      <c r="H322" s="3" t="s">
        <v>4632</v>
      </c>
      <c r="I322" s="3" t="s">
        <v>15</v>
      </c>
      <c r="J322" s="3" t="s">
        <v>510</v>
      </c>
      <c r="K322" s="22">
        <v>1971</v>
      </c>
      <c r="L322" s="22">
        <v>1992</v>
      </c>
      <c r="O322" s="2" t="s">
        <v>2173</v>
      </c>
    </row>
    <row r="323" spans="1:15" x14ac:dyDescent="0.25">
      <c r="A323" s="2" t="s">
        <v>901</v>
      </c>
      <c r="B323" s="2" t="s">
        <v>902</v>
      </c>
      <c r="C323" s="2">
        <v>2010</v>
      </c>
      <c r="D323" s="2" t="s">
        <v>903</v>
      </c>
      <c r="E323" s="2" t="s">
        <v>678</v>
      </c>
      <c r="F323" s="3" t="str">
        <f>VLOOKUP(A323,AddInfo!$A:$F,3,FALSE)</f>
        <v>Predictor</v>
      </c>
      <c r="G323" s="3" t="str">
        <f>VLOOKUP(A323,AddInfo!$A:$F,4,FALSE)</f>
        <v xml:space="preserve"> t = 2.19 in port sort</v>
      </c>
      <c r="H323" s="3" t="s">
        <v>4632</v>
      </c>
      <c r="I323" s="3" t="s">
        <v>904</v>
      </c>
      <c r="J323" s="3" t="s">
        <v>905</v>
      </c>
      <c r="K323" s="22">
        <v>1996</v>
      </c>
      <c r="L323" s="22">
        <v>2005</v>
      </c>
      <c r="O323" s="2" t="s">
        <v>2366</v>
      </c>
    </row>
    <row r="324" spans="1:15" x14ac:dyDescent="0.25">
      <c r="A324" s="2" t="s">
        <v>906</v>
      </c>
      <c r="B324" s="2" t="s">
        <v>907</v>
      </c>
      <c r="C324" s="2">
        <v>2011</v>
      </c>
      <c r="D324" s="2" t="s">
        <v>908</v>
      </c>
      <c r="E324" s="2" t="s">
        <v>57</v>
      </c>
      <c r="F324" s="3" t="str">
        <f>VLOOKUP(A324,AddInfo!$A:$F,3,FALSE)</f>
        <v>Predictor</v>
      </c>
      <c r="G324" s="3" t="str">
        <f>VLOOKUP(A324,AddInfo!$A:$F,4,FALSE)</f>
        <v>t=8 in port sort</v>
      </c>
      <c r="H324" s="3" t="s">
        <v>4632</v>
      </c>
      <c r="I324" s="3" t="s">
        <v>904</v>
      </c>
      <c r="J324" s="3" t="s">
        <v>905</v>
      </c>
      <c r="K324" s="22">
        <v>1996</v>
      </c>
      <c r="L324" s="22">
        <v>2005</v>
      </c>
      <c r="O324" s="2" t="s">
        <v>2370</v>
      </c>
    </row>
    <row r="325" spans="1:15" x14ac:dyDescent="0.25">
      <c r="A325" s="2" t="s">
        <v>909</v>
      </c>
      <c r="B325" s="2" t="s">
        <v>910</v>
      </c>
      <c r="C325" s="2">
        <v>2004</v>
      </c>
      <c r="D325" s="2" t="s">
        <v>911</v>
      </c>
      <c r="E325" s="2" t="s">
        <v>89</v>
      </c>
      <c r="F325" s="3" t="str">
        <f>VLOOKUP(A325,AddInfo!$A:$F,3,FALSE)</f>
        <v>Predictor</v>
      </c>
      <c r="G325" s="3" t="str">
        <f>VLOOKUP(A325,AddInfo!$A:$F,4,FALSE)</f>
        <v>t = 7.21 in long portfolio</v>
      </c>
      <c r="H325" s="3" t="s">
        <v>4632</v>
      </c>
      <c r="I325" s="3" t="s">
        <v>95</v>
      </c>
      <c r="J325" s="3" t="s">
        <v>111</v>
      </c>
      <c r="K325" s="22">
        <v>1983</v>
      </c>
      <c r="L325" s="22">
        <v>2001</v>
      </c>
      <c r="O325" s="2" t="s">
        <v>2405</v>
      </c>
    </row>
  </sheetData>
  <sortState xmlns:xlrd2="http://schemas.microsoft.com/office/spreadsheetml/2017/richdata2"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324:H1048576 H2:H322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25"/>
  <sheetViews>
    <sheetView zoomScale="85" zoomScaleNormal="85" workbookViewId="0">
      <pane xSplit="2" ySplit="1" topLeftCell="C191" activePane="bottomRight" state="frozen"/>
      <selection pane="topRight" activeCell="C1" sqref="C1"/>
      <selection pane="bottomLeft" activeCell="A2" sqref="A2"/>
      <selection pane="bottomRight" activeCell="D200" sqref="D200"/>
    </sheetView>
  </sheetViews>
  <sheetFormatPr defaultRowHeight="15" x14ac:dyDescent="0.25"/>
  <cols>
    <col min="1" max="1" width="23.42578125" style="82" customWidth="1"/>
    <col min="2" max="2" width="20.28515625" style="82" customWidth="1"/>
    <col min="3" max="3" width="13.7109375" style="84" customWidth="1"/>
    <col min="4" max="4" width="22.85546875" style="84" customWidth="1"/>
    <col min="5" max="5" width="13.42578125" style="83" customWidth="1"/>
    <col min="6" max="6" width="16.7109375" style="84" customWidth="1"/>
    <col min="7" max="7" width="16.28515625" style="86" customWidth="1"/>
    <col min="8" max="8" width="18.7109375" style="84" customWidth="1"/>
    <col min="9" max="9" width="7.5703125" style="87" customWidth="1"/>
    <col min="10" max="10" width="8.140625" style="88" customWidth="1"/>
    <col min="11" max="11" width="7.28515625" style="88" customWidth="1"/>
    <col min="12" max="12" width="8.5703125" style="89" customWidth="1"/>
    <col min="13" max="13" width="7.85546875" style="89" customWidth="1"/>
    <col min="14" max="14" width="7.28515625" style="89" customWidth="1"/>
    <col min="15" max="15" width="8.5703125" style="89" customWidth="1"/>
    <col min="16" max="16" width="8.28515625" style="87" customWidth="1"/>
    <col min="17" max="17" width="12.7109375" style="90" customWidth="1"/>
    <col min="18" max="18" width="56.5703125" style="84" customWidth="1"/>
    <col min="19" max="19" width="59.5703125" style="91" customWidth="1"/>
    <col min="20" max="16384" width="9.140625" style="82"/>
  </cols>
  <sheetData>
    <row r="1" spans="1:21" s="79" customFormat="1" ht="45" x14ac:dyDescent="0.25">
      <c r="A1" s="79" t="s">
        <v>5</v>
      </c>
      <c r="B1" s="79" t="s">
        <v>6</v>
      </c>
      <c r="C1" s="51" t="s">
        <v>5045</v>
      </c>
      <c r="D1" s="51" t="s">
        <v>4689</v>
      </c>
      <c r="E1" s="79" t="s">
        <v>5046</v>
      </c>
      <c r="F1" s="51" t="s">
        <v>5200</v>
      </c>
      <c r="G1" s="53" t="s">
        <v>4696</v>
      </c>
      <c r="H1" s="51" t="s">
        <v>5147</v>
      </c>
      <c r="I1" s="80" t="s">
        <v>913</v>
      </c>
      <c r="J1" s="54" t="s">
        <v>4624</v>
      </c>
      <c r="K1" s="54" t="s">
        <v>4625</v>
      </c>
      <c r="L1" s="51" t="s">
        <v>4626</v>
      </c>
      <c r="M1" s="51" t="s">
        <v>4627</v>
      </c>
      <c r="N1" s="51" t="s">
        <v>4630</v>
      </c>
      <c r="O1" s="51" t="s">
        <v>4628</v>
      </c>
      <c r="P1" s="80" t="s">
        <v>4629</v>
      </c>
      <c r="Q1" s="80" t="s">
        <v>4648</v>
      </c>
      <c r="R1" s="51" t="s">
        <v>4693</v>
      </c>
      <c r="S1" s="81" t="s">
        <v>4703</v>
      </c>
    </row>
    <row r="2" spans="1:21" x14ac:dyDescent="0.25">
      <c r="A2" s="82" t="s">
        <v>29</v>
      </c>
      <c r="B2" s="82" t="s">
        <v>12</v>
      </c>
      <c r="C2" s="84" t="str">
        <f t="shared" ref="C2:C65" si="0">IF(F2="9_drop","Drop",IF(OR(E2="1_clear",E2="2_likely")*OR(F2="1_good",F2="2_fair",F2="3_distant",F2="4_lack_data"),"Predictor","Placebo"))</f>
        <v>Predictor</v>
      </c>
      <c r="D2" s="99" t="s">
        <v>5497</v>
      </c>
      <c r="E2" s="83" t="s">
        <v>4318</v>
      </c>
      <c r="F2" s="84" t="s">
        <v>4697</v>
      </c>
      <c r="G2" s="86" t="s">
        <v>4602</v>
      </c>
      <c r="H2" s="84" t="s">
        <v>4601</v>
      </c>
      <c r="I2" s="87">
        <v>-1</v>
      </c>
      <c r="J2" s="88" t="s">
        <v>2204</v>
      </c>
      <c r="K2" s="88">
        <v>2.9140000000000001</v>
      </c>
      <c r="L2" s="89" t="s">
        <v>1126</v>
      </c>
      <c r="M2" s="89" t="e">
        <v>#N/A</v>
      </c>
      <c r="O2" s="89">
        <v>12</v>
      </c>
      <c r="P2" s="87">
        <v>6</v>
      </c>
      <c r="S2" s="91" t="s">
        <v>949</v>
      </c>
    </row>
    <row r="3" spans="1:21" x14ac:dyDescent="0.25">
      <c r="A3" s="82" t="s">
        <v>17</v>
      </c>
      <c r="B3" s="82" t="s">
        <v>12</v>
      </c>
      <c r="C3" s="84" t="str">
        <f t="shared" si="0"/>
        <v>Placebo</v>
      </c>
      <c r="D3" s="99" t="s">
        <v>5492</v>
      </c>
      <c r="E3" s="83" t="s">
        <v>5528</v>
      </c>
      <c r="F3" s="84" t="s">
        <v>4697</v>
      </c>
      <c r="G3" s="86" t="s">
        <v>4603</v>
      </c>
      <c r="H3" s="84" t="s">
        <v>4601</v>
      </c>
      <c r="I3" s="87">
        <v>-1</v>
      </c>
      <c r="J3" s="88" t="s">
        <v>2204</v>
      </c>
      <c r="K3" s="88">
        <v>1.468</v>
      </c>
      <c r="L3" s="89" t="s">
        <v>1126</v>
      </c>
      <c r="M3" s="89" t="e">
        <v>#N/A</v>
      </c>
      <c r="O3" s="89">
        <v>12</v>
      </c>
      <c r="P3" s="87">
        <v>6</v>
      </c>
      <c r="S3" s="91" t="s">
        <v>4451</v>
      </c>
    </row>
    <row r="4" spans="1:21" x14ac:dyDescent="0.25">
      <c r="A4" s="82" t="s">
        <v>36</v>
      </c>
      <c r="B4" s="82" t="s">
        <v>12</v>
      </c>
      <c r="C4" s="84" t="str">
        <f t="shared" si="0"/>
        <v>Placebo</v>
      </c>
      <c r="D4" s="99" t="s">
        <v>5494</v>
      </c>
      <c r="E4" s="83" t="s">
        <v>5528</v>
      </c>
      <c r="F4" s="84" t="s">
        <v>4697</v>
      </c>
      <c r="G4" s="86" t="s">
        <v>4604</v>
      </c>
      <c r="H4" s="84" t="s">
        <v>4601</v>
      </c>
      <c r="I4" s="87">
        <v>1</v>
      </c>
      <c r="J4" s="88" t="s">
        <v>2204</v>
      </c>
      <c r="K4" s="88">
        <v>1.857</v>
      </c>
      <c r="L4" s="89" t="s">
        <v>1126</v>
      </c>
      <c r="M4" s="89" t="e">
        <v>#N/A</v>
      </c>
      <c r="O4" s="89">
        <v>12</v>
      </c>
      <c r="P4" s="87">
        <v>6</v>
      </c>
      <c r="S4" s="91" t="s">
        <v>1006</v>
      </c>
    </row>
    <row r="5" spans="1:21" x14ac:dyDescent="0.25">
      <c r="A5" s="82" t="s">
        <v>41</v>
      </c>
      <c r="B5" s="82" t="s">
        <v>12</v>
      </c>
      <c r="C5" s="84" t="str">
        <f t="shared" si="0"/>
        <v>Predictor</v>
      </c>
      <c r="D5" s="99" t="s">
        <v>5496</v>
      </c>
      <c r="E5" s="83" t="s">
        <v>4319</v>
      </c>
      <c r="F5" s="84" t="s">
        <v>4697</v>
      </c>
      <c r="G5" s="86" t="s">
        <v>4605</v>
      </c>
      <c r="H5" s="84" t="s">
        <v>4601</v>
      </c>
      <c r="I5" s="87">
        <v>1</v>
      </c>
      <c r="J5" s="88" t="s">
        <v>2204</v>
      </c>
      <c r="K5" s="88">
        <v>2.3719999999999999</v>
      </c>
      <c r="L5" s="89" t="s">
        <v>1126</v>
      </c>
      <c r="M5" s="89" t="e">
        <v>#N/A</v>
      </c>
      <c r="O5" s="89">
        <v>12</v>
      </c>
      <c r="P5" s="87">
        <v>6</v>
      </c>
      <c r="S5" s="91" t="s">
        <v>1008</v>
      </c>
    </row>
    <row r="6" spans="1:21" ht="75" x14ac:dyDescent="0.25">
      <c r="A6" s="82" t="s">
        <v>48</v>
      </c>
      <c r="B6" s="82" t="s">
        <v>12</v>
      </c>
      <c r="C6" s="84" t="str">
        <f t="shared" si="0"/>
        <v>Predictor</v>
      </c>
      <c r="D6" s="99" t="s">
        <v>5495</v>
      </c>
      <c r="E6" s="83" t="s">
        <v>4319</v>
      </c>
      <c r="F6" s="84" t="s">
        <v>4697</v>
      </c>
      <c r="G6" s="86" t="s">
        <v>4606</v>
      </c>
      <c r="H6" s="84" t="s">
        <v>4601</v>
      </c>
      <c r="I6" s="87">
        <v>1</v>
      </c>
      <c r="J6" s="88" t="s">
        <v>2204</v>
      </c>
      <c r="K6" s="88">
        <v>2.069</v>
      </c>
      <c r="L6" s="89" t="s">
        <v>1126</v>
      </c>
      <c r="M6" s="89" t="e">
        <v>#N/A</v>
      </c>
      <c r="O6" s="89">
        <v>12</v>
      </c>
      <c r="P6" s="87">
        <v>6</v>
      </c>
      <c r="R6" s="84" t="s">
        <v>5031</v>
      </c>
      <c r="S6" s="91" t="s">
        <v>5030</v>
      </c>
    </row>
    <row r="7" spans="1:21" x14ac:dyDescent="0.25">
      <c r="A7" s="82" t="s">
        <v>21</v>
      </c>
      <c r="B7" s="82" t="s">
        <v>12</v>
      </c>
      <c r="C7" s="84" t="str">
        <f t="shared" si="0"/>
        <v>Placebo</v>
      </c>
      <c r="D7" s="99" t="s">
        <v>5493</v>
      </c>
      <c r="E7" s="83" t="s">
        <v>5528</v>
      </c>
      <c r="F7" s="84" t="s">
        <v>4697</v>
      </c>
      <c r="G7" s="86" t="s">
        <v>4607</v>
      </c>
      <c r="H7" s="84" t="s">
        <v>4601</v>
      </c>
      <c r="I7" s="87">
        <v>1</v>
      </c>
      <c r="J7" s="88" t="s">
        <v>2204</v>
      </c>
      <c r="K7" s="88">
        <v>1.6220000000000001</v>
      </c>
      <c r="L7" s="89" t="s">
        <v>1126</v>
      </c>
      <c r="M7" s="89" t="e">
        <v>#N/A</v>
      </c>
      <c r="O7" s="89">
        <v>12</v>
      </c>
      <c r="P7" s="87">
        <v>6</v>
      </c>
      <c r="S7" s="91" t="s">
        <v>4452</v>
      </c>
    </row>
    <row r="8" spans="1:21" x14ac:dyDescent="0.25">
      <c r="A8" s="82" t="s">
        <v>26</v>
      </c>
      <c r="B8" s="82" t="s">
        <v>12</v>
      </c>
      <c r="C8" s="84" t="str">
        <f t="shared" si="0"/>
        <v>Placebo</v>
      </c>
      <c r="D8" s="99" t="s">
        <v>5500</v>
      </c>
      <c r="E8" s="83" t="s">
        <v>5528</v>
      </c>
      <c r="F8" s="84" t="s">
        <v>4697</v>
      </c>
      <c r="G8" s="86" t="s">
        <v>4608</v>
      </c>
      <c r="H8" s="84" t="s">
        <v>4601</v>
      </c>
      <c r="I8" s="87">
        <v>1</v>
      </c>
      <c r="J8" s="88" t="s">
        <v>2204</v>
      </c>
      <c r="K8" s="88">
        <v>0.61</v>
      </c>
      <c r="L8" s="89" t="s">
        <v>1126</v>
      </c>
      <c r="M8" s="89" t="e">
        <v>#N/A</v>
      </c>
      <c r="O8" s="89">
        <v>12</v>
      </c>
      <c r="P8" s="87">
        <v>6</v>
      </c>
      <c r="S8" s="91" t="s">
        <v>4454</v>
      </c>
    </row>
    <row r="9" spans="1:21" ht="30" x14ac:dyDescent="0.25">
      <c r="A9" s="82" t="s">
        <v>11</v>
      </c>
      <c r="B9" s="82" t="s">
        <v>12</v>
      </c>
      <c r="C9" s="84" t="str">
        <f t="shared" si="0"/>
        <v>Placebo</v>
      </c>
      <c r="D9" s="84" t="s">
        <v>5056</v>
      </c>
      <c r="E9" s="83" t="s">
        <v>5528</v>
      </c>
      <c r="F9" s="83" t="s">
        <v>2204</v>
      </c>
      <c r="G9" s="83" t="s">
        <v>2204</v>
      </c>
      <c r="H9" s="83" t="s">
        <v>2204</v>
      </c>
      <c r="I9" s="83" t="s">
        <v>2204</v>
      </c>
      <c r="J9" s="96" t="s">
        <v>2204</v>
      </c>
      <c r="K9" s="96" t="s">
        <v>2204</v>
      </c>
      <c r="L9" s="83" t="s">
        <v>2204</v>
      </c>
      <c r="M9" s="83" t="s">
        <v>2204</v>
      </c>
      <c r="N9" s="83" t="s">
        <v>2204</v>
      </c>
      <c r="O9" s="83" t="s">
        <v>2204</v>
      </c>
      <c r="P9" s="83" t="s">
        <v>2204</v>
      </c>
      <c r="Q9" s="83" t="s">
        <v>2204</v>
      </c>
      <c r="R9" s="84" t="s">
        <v>5057</v>
      </c>
      <c r="S9" s="91" t="s">
        <v>5058</v>
      </c>
    </row>
    <row r="10" spans="1:21" s="92" customFormat="1" ht="45" x14ac:dyDescent="0.25">
      <c r="A10" s="82" t="s">
        <v>54</v>
      </c>
      <c r="B10" s="82" t="s">
        <v>55</v>
      </c>
      <c r="C10" s="84" t="str">
        <f t="shared" si="0"/>
        <v>Placebo</v>
      </c>
      <c r="D10" s="84" t="s">
        <v>5098</v>
      </c>
      <c r="E10" s="83" t="s">
        <v>5528</v>
      </c>
      <c r="F10" s="84" t="s">
        <v>4698</v>
      </c>
      <c r="G10" s="86" t="s">
        <v>5096</v>
      </c>
      <c r="H10" s="97" t="s">
        <v>5097</v>
      </c>
      <c r="I10" s="87">
        <v>1</v>
      </c>
      <c r="J10" s="88" t="s">
        <v>2204</v>
      </c>
      <c r="K10" s="88" t="s">
        <v>2204</v>
      </c>
      <c r="L10" s="89" t="s">
        <v>2204</v>
      </c>
      <c r="M10" s="89" t="e">
        <v>#N/A</v>
      </c>
      <c r="N10" s="89"/>
      <c r="O10" s="89" t="e">
        <v>#N/A</v>
      </c>
      <c r="P10" s="89" t="e">
        <v>#N/A</v>
      </c>
      <c r="Q10" s="84"/>
      <c r="R10" s="84" t="s">
        <v>4761</v>
      </c>
      <c r="S10" s="82" t="s">
        <v>4465</v>
      </c>
      <c r="T10" s="82"/>
      <c r="U10" s="82"/>
    </row>
    <row r="11" spans="1:21" ht="45" x14ac:dyDescent="0.25">
      <c r="A11" s="82" t="s">
        <v>60</v>
      </c>
      <c r="B11" s="82" t="s">
        <v>55</v>
      </c>
      <c r="C11" s="84" t="str">
        <f t="shared" si="0"/>
        <v>Placebo</v>
      </c>
      <c r="D11" s="84" t="s">
        <v>5098</v>
      </c>
      <c r="E11" s="83" t="s">
        <v>5528</v>
      </c>
      <c r="F11" s="84" t="s">
        <v>4698</v>
      </c>
      <c r="G11" s="86" t="s">
        <v>5096</v>
      </c>
      <c r="H11" s="84" t="s">
        <v>5097</v>
      </c>
      <c r="I11" s="87">
        <v>1</v>
      </c>
      <c r="J11" s="88" t="s">
        <v>2204</v>
      </c>
      <c r="K11" s="88" t="s">
        <v>2204</v>
      </c>
      <c r="L11" s="89" t="s">
        <v>2204</v>
      </c>
      <c r="M11" s="89" t="e">
        <v>#N/A</v>
      </c>
      <c r="O11" s="89" t="e">
        <v>#N/A</v>
      </c>
      <c r="P11" s="89" t="e">
        <v>#N/A</v>
      </c>
      <c r="Q11" s="84"/>
      <c r="R11" s="84" t="s">
        <v>4761</v>
      </c>
      <c r="S11" s="82" t="s">
        <v>4465</v>
      </c>
    </row>
    <row r="12" spans="1:21" ht="45" x14ac:dyDescent="0.25">
      <c r="A12" s="82" t="s">
        <v>62</v>
      </c>
      <c r="B12" s="82" t="s">
        <v>55</v>
      </c>
      <c r="C12" s="84" t="str">
        <f t="shared" si="0"/>
        <v>Placebo</v>
      </c>
      <c r="D12" s="84" t="s">
        <v>5098</v>
      </c>
      <c r="E12" s="83" t="s">
        <v>5528</v>
      </c>
      <c r="F12" s="84" t="s">
        <v>4698</v>
      </c>
      <c r="G12" s="86" t="s">
        <v>5096</v>
      </c>
      <c r="H12" s="84" t="s">
        <v>5097</v>
      </c>
      <c r="I12" s="87">
        <v>1</v>
      </c>
      <c r="J12" s="88" t="s">
        <v>2204</v>
      </c>
      <c r="K12" s="88" t="s">
        <v>2204</v>
      </c>
      <c r="L12" s="89" t="s">
        <v>2204</v>
      </c>
      <c r="M12" s="89" t="e">
        <v>#N/A</v>
      </c>
      <c r="O12" s="89" t="e">
        <v>#N/A</v>
      </c>
      <c r="P12" s="89" t="e">
        <v>#N/A</v>
      </c>
      <c r="Q12" s="84"/>
      <c r="R12" s="84" t="s">
        <v>4761</v>
      </c>
      <c r="S12" s="82" t="s">
        <v>4465</v>
      </c>
      <c r="T12" s="92"/>
      <c r="U12" s="92"/>
    </row>
    <row r="13" spans="1:21" ht="45" x14ac:dyDescent="0.25">
      <c r="A13" s="82" t="s">
        <v>64</v>
      </c>
      <c r="B13" s="82" t="s">
        <v>55</v>
      </c>
      <c r="C13" s="84" t="str">
        <f t="shared" si="0"/>
        <v>Placebo</v>
      </c>
      <c r="D13" s="84" t="s">
        <v>5098</v>
      </c>
      <c r="E13" s="83" t="s">
        <v>5528</v>
      </c>
      <c r="F13" s="84" t="s">
        <v>4698</v>
      </c>
      <c r="G13" s="86" t="s">
        <v>5096</v>
      </c>
      <c r="H13" s="84" t="s">
        <v>5097</v>
      </c>
      <c r="I13" s="87">
        <v>1</v>
      </c>
      <c r="J13" s="88" t="s">
        <v>2204</v>
      </c>
      <c r="K13" s="88" t="s">
        <v>2204</v>
      </c>
      <c r="L13" s="89" t="s">
        <v>2204</v>
      </c>
      <c r="M13" s="89" t="e">
        <v>#N/A</v>
      </c>
      <c r="O13" s="89" t="e">
        <v>#N/A</v>
      </c>
      <c r="P13" s="89" t="e">
        <v>#N/A</v>
      </c>
      <c r="Q13" s="84"/>
      <c r="R13" s="84" t="s">
        <v>4761</v>
      </c>
      <c r="S13" s="82" t="s">
        <v>4465</v>
      </c>
    </row>
    <row r="14" spans="1:21" ht="45" x14ac:dyDescent="0.25">
      <c r="A14" s="82" t="s">
        <v>65</v>
      </c>
      <c r="B14" s="82" t="s">
        <v>55</v>
      </c>
      <c r="C14" s="84" t="str">
        <f t="shared" si="0"/>
        <v>Placebo</v>
      </c>
      <c r="D14" s="84" t="s">
        <v>5098</v>
      </c>
      <c r="E14" s="83" t="s">
        <v>5528</v>
      </c>
      <c r="F14" s="84" t="s">
        <v>4698</v>
      </c>
      <c r="G14" s="86" t="s">
        <v>5096</v>
      </c>
      <c r="H14" s="84" t="s">
        <v>5097</v>
      </c>
      <c r="I14" s="87">
        <v>1</v>
      </c>
      <c r="J14" s="88" t="s">
        <v>2204</v>
      </c>
      <c r="K14" s="88" t="s">
        <v>2204</v>
      </c>
      <c r="L14" s="89" t="s">
        <v>2204</v>
      </c>
      <c r="M14" s="89" t="e">
        <v>#N/A</v>
      </c>
      <c r="O14" s="89" t="e">
        <v>#N/A</v>
      </c>
      <c r="P14" s="89" t="e">
        <v>#N/A</v>
      </c>
      <c r="Q14" s="84"/>
      <c r="R14" s="84" t="s">
        <v>4761</v>
      </c>
      <c r="S14" s="82" t="s">
        <v>4465</v>
      </c>
    </row>
    <row r="15" spans="1:21" ht="45" x14ac:dyDescent="0.25">
      <c r="A15" s="82" t="s">
        <v>66</v>
      </c>
      <c r="B15" s="82" t="s">
        <v>67</v>
      </c>
      <c r="C15" s="84" t="str">
        <f t="shared" si="0"/>
        <v>Placebo</v>
      </c>
      <c r="D15" s="84" t="s">
        <v>5150</v>
      </c>
      <c r="E15" s="83" t="s">
        <v>4321</v>
      </c>
      <c r="F15" s="84" t="s">
        <v>4697</v>
      </c>
      <c r="G15" s="86" t="s">
        <v>4609</v>
      </c>
      <c r="H15" s="84" t="s">
        <v>4611</v>
      </c>
      <c r="I15" s="87">
        <v>1</v>
      </c>
      <c r="J15" s="88">
        <f>3.87/12</f>
        <v>0.32250000000000001</v>
      </c>
      <c r="K15" s="88">
        <f>0.21*SQRT((2009-1973)*12)/SQRT(12)</f>
        <v>1.26</v>
      </c>
      <c r="L15" s="89" t="s">
        <v>915</v>
      </c>
      <c r="M15" s="89">
        <v>0.2</v>
      </c>
      <c r="O15" s="89">
        <v>12</v>
      </c>
      <c r="P15" s="87">
        <v>6</v>
      </c>
      <c r="Q15" s="90" t="s">
        <v>4639</v>
      </c>
      <c r="R15" s="84" t="s">
        <v>4640</v>
      </c>
      <c r="S15" s="82" t="s">
        <v>5411</v>
      </c>
    </row>
    <row r="16" spans="1:21" ht="60" x14ac:dyDescent="0.25">
      <c r="A16" s="82" t="s">
        <v>3120</v>
      </c>
      <c r="B16" s="82" t="s">
        <v>1398</v>
      </c>
      <c r="C16" s="84" t="str">
        <f t="shared" si="0"/>
        <v>Predictor</v>
      </c>
      <c r="D16" s="84" t="s">
        <v>5498</v>
      </c>
      <c r="E16" s="83" t="s">
        <v>4318</v>
      </c>
      <c r="F16" s="84" t="s">
        <v>4697</v>
      </c>
      <c r="G16" s="86" t="s">
        <v>4610</v>
      </c>
      <c r="H16" s="84" t="s">
        <v>4601</v>
      </c>
      <c r="I16" s="87">
        <v>-1</v>
      </c>
      <c r="J16" s="88" t="s">
        <v>2204</v>
      </c>
      <c r="K16" s="88">
        <v>2.6989999999999998</v>
      </c>
      <c r="L16" s="89" t="s">
        <v>915</v>
      </c>
      <c r="M16" s="89" t="e">
        <v>#N/A</v>
      </c>
      <c r="O16" s="89">
        <v>36</v>
      </c>
      <c r="P16" s="87">
        <v>6</v>
      </c>
      <c r="R16" s="84" t="s">
        <v>4612</v>
      </c>
      <c r="S16" s="91" t="s">
        <v>3133</v>
      </c>
    </row>
    <row r="17" spans="1:21" ht="45" x14ac:dyDescent="0.25">
      <c r="A17" s="82" t="s">
        <v>69</v>
      </c>
      <c r="B17" s="82" t="s">
        <v>70</v>
      </c>
      <c r="C17" s="84" t="str">
        <f t="shared" si="0"/>
        <v>Predictor</v>
      </c>
      <c r="D17" s="100" t="s">
        <v>5467</v>
      </c>
      <c r="E17" s="83" t="s">
        <v>4318</v>
      </c>
      <c r="F17" s="100" t="s">
        <v>4698</v>
      </c>
      <c r="G17" s="86" t="s">
        <v>4716</v>
      </c>
      <c r="H17" s="84" t="s">
        <v>4657</v>
      </c>
      <c r="I17" s="95">
        <v>1</v>
      </c>
      <c r="J17" s="88">
        <f>4.33/12</f>
        <v>0.36083333333333334</v>
      </c>
      <c r="K17" s="88">
        <v>2.67</v>
      </c>
      <c r="L17" s="89" t="s">
        <v>1126</v>
      </c>
      <c r="M17" s="89" t="e">
        <v>#N/A</v>
      </c>
      <c r="O17" s="89">
        <v>12</v>
      </c>
      <c r="P17" s="95">
        <v>6</v>
      </c>
      <c r="Q17" s="80" t="s">
        <v>4642</v>
      </c>
      <c r="R17" s="84" t="s">
        <v>4717</v>
      </c>
      <c r="S17" s="91" t="s">
        <v>984</v>
      </c>
    </row>
    <row r="18" spans="1:21" x14ac:dyDescent="0.25">
      <c r="A18" s="82" t="s">
        <v>75</v>
      </c>
      <c r="B18" s="82" t="s">
        <v>76</v>
      </c>
      <c r="C18" s="84" t="str">
        <f t="shared" si="0"/>
        <v>Predictor</v>
      </c>
      <c r="D18" s="84" t="s">
        <v>5099</v>
      </c>
      <c r="E18" s="83" t="s">
        <v>4318</v>
      </c>
      <c r="F18" s="84" t="s">
        <v>4697</v>
      </c>
      <c r="G18" s="86">
        <v>2</v>
      </c>
      <c r="H18" s="84" t="s">
        <v>4601</v>
      </c>
      <c r="I18" s="87">
        <v>1</v>
      </c>
      <c r="J18" s="88" t="s">
        <v>2204</v>
      </c>
      <c r="K18" s="88">
        <v>6.6</v>
      </c>
      <c r="L18" s="89" t="s">
        <v>1126</v>
      </c>
      <c r="M18" s="89" t="e">
        <v>#N/A</v>
      </c>
      <c r="O18" s="89">
        <v>12</v>
      </c>
      <c r="P18" s="87">
        <v>6</v>
      </c>
      <c r="Q18" s="90" t="s">
        <v>4645</v>
      </c>
      <c r="S18" s="91" t="s">
        <v>1013</v>
      </c>
    </row>
    <row r="19" spans="1:21" ht="75" x14ac:dyDescent="0.25">
      <c r="A19" s="82" t="s">
        <v>81</v>
      </c>
      <c r="B19" s="82" t="s">
        <v>82</v>
      </c>
      <c r="C19" s="84" t="str">
        <f t="shared" si="0"/>
        <v>Predictor</v>
      </c>
      <c r="D19" s="109" t="s">
        <v>5516</v>
      </c>
      <c r="E19" s="83" t="s">
        <v>4319</v>
      </c>
      <c r="F19" s="84" t="s">
        <v>4698</v>
      </c>
      <c r="G19" s="86" t="s">
        <v>4615</v>
      </c>
      <c r="H19" s="84" t="s">
        <v>4613</v>
      </c>
      <c r="I19" s="87">
        <v>1</v>
      </c>
      <c r="J19" s="88" t="s">
        <v>2204</v>
      </c>
      <c r="K19" s="88" t="s">
        <v>2204</v>
      </c>
      <c r="L19" s="89" t="s">
        <v>1126</v>
      </c>
      <c r="M19" s="89">
        <v>0.14285714285714285</v>
      </c>
      <c r="O19" s="89">
        <v>1</v>
      </c>
      <c r="P19" s="87">
        <v>1</v>
      </c>
      <c r="R19" s="109" t="s">
        <v>5517</v>
      </c>
      <c r="S19" s="91" t="s">
        <v>935</v>
      </c>
    </row>
    <row r="20" spans="1:21" x14ac:dyDescent="0.25">
      <c r="A20" s="82" t="s">
        <v>86</v>
      </c>
      <c r="B20" s="82" t="s">
        <v>87</v>
      </c>
      <c r="C20" s="84" t="str">
        <f t="shared" si="0"/>
        <v>Predictor</v>
      </c>
      <c r="D20" s="84" t="s">
        <v>5102</v>
      </c>
      <c r="E20" s="83" t="s">
        <v>4318</v>
      </c>
      <c r="F20" s="84" t="s">
        <v>4697</v>
      </c>
      <c r="G20" s="86" t="s">
        <v>4721</v>
      </c>
      <c r="H20" s="84" t="s">
        <v>4611</v>
      </c>
      <c r="I20" s="87">
        <v>-1</v>
      </c>
      <c r="J20" s="88">
        <v>0.56999999999999995</v>
      </c>
      <c r="K20" s="88">
        <v>5.05</v>
      </c>
      <c r="L20" s="89" t="s">
        <v>1126</v>
      </c>
      <c r="M20" s="89">
        <v>0.2</v>
      </c>
      <c r="O20" s="89">
        <v>12</v>
      </c>
      <c r="P20" s="87">
        <v>6</v>
      </c>
      <c r="R20" s="84" t="s">
        <v>4720</v>
      </c>
      <c r="S20" s="91" t="s">
        <v>1005</v>
      </c>
    </row>
    <row r="21" spans="1:21" ht="45" x14ac:dyDescent="0.25">
      <c r="A21" s="82" t="s">
        <v>897</v>
      </c>
      <c r="B21" s="82" t="s">
        <v>87</v>
      </c>
      <c r="C21" s="84" t="str">
        <f t="shared" si="0"/>
        <v>Placebo</v>
      </c>
      <c r="D21" s="84" t="s">
        <v>4598</v>
      </c>
      <c r="E21" s="83" t="s">
        <v>5528</v>
      </c>
      <c r="F21" s="84" t="s">
        <v>2204</v>
      </c>
      <c r="G21" s="86" t="s">
        <v>2204</v>
      </c>
      <c r="H21" s="84" t="s">
        <v>2204</v>
      </c>
      <c r="I21" s="83" t="s">
        <v>2204</v>
      </c>
      <c r="J21" s="96" t="s">
        <v>2204</v>
      </c>
      <c r="K21" s="96" t="s">
        <v>2204</v>
      </c>
      <c r="L21" s="83" t="s">
        <v>2204</v>
      </c>
      <c r="M21" s="83" t="s">
        <v>2204</v>
      </c>
      <c r="N21" s="83" t="s">
        <v>2204</v>
      </c>
      <c r="O21" s="83" t="s">
        <v>2204</v>
      </c>
      <c r="P21" s="83" t="s">
        <v>2204</v>
      </c>
      <c r="Q21" s="83" t="s">
        <v>2204</v>
      </c>
      <c r="R21" s="84" t="s">
        <v>4597</v>
      </c>
      <c r="S21" s="91" t="s">
        <v>3145</v>
      </c>
    </row>
    <row r="22" spans="1:21" ht="30" x14ac:dyDescent="0.25">
      <c r="A22" s="82" t="s">
        <v>3175</v>
      </c>
      <c r="B22" s="82" t="s">
        <v>87</v>
      </c>
      <c r="C22" s="84" t="str">
        <f t="shared" si="0"/>
        <v>Predictor</v>
      </c>
      <c r="D22" s="84" t="s">
        <v>5103</v>
      </c>
      <c r="E22" s="83" t="s">
        <v>4318</v>
      </c>
      <c r="F22" s="84" t="s">
        <v>4697</v>
      </c>
      <c r="G22" s="86" t="s">
        <v>4722</v>
      </c>
      <c r="H22" s="84" t="s">
        <v>4611</v>
      </c>
      <c r="I22" s="87">
        <v>-1</v>
      </c>
      <c r="J22" s="88">
        <v>0.6</v>
      </c>
      <c r="K22" s="88">
        <v>4.71</v>
      </c>
      <c r="L22" s="89" t="s">
        <v>1126</v>
      </c>
      <c r="M22" s="89">
        <v>0.2</v>
      </c>
      <c r="O22" s="89">
        <v>12</v>
      </c>
      <c r="P22" s="87">
        <v>6</v>
      </c>
      <c r="R22" s="84" t="s">
        <v>4719</v>
      </c>
      <c r="S22" s="91" t="s">
        <v>4718</v>
      </c>
    </row>
    <row r="23" spans="1:21" ht="30" x14ac:dyDescent="0.25">
      <c r="A23" s="82" t="s">
        <v>3172</v>
      </c>
      <c r="B23" s="82" t="s">
        <v>1408</v>
      </c>
      <c r="C23" s="84" t="str">
        <f t="shared" si="0"/>
        <v>Placebo</v>
      </c>
      <c r="D23" s="84" t="s">
        <v>5100</v>
      </c>
      <c r="E23" s="83" t="s">
        <v>4321</v>
      </c>
      <c r="F23" s="84" t="s">
        <v>4698</v>
      </c>
      <c r="G23" s="86" t="s">
        <v>4656</v>
      </c>
      <c r="H23" s="84" t="s">
        <v>4657</v>
      </c>
      <c r="I23" s="87">
        <v>1</v>
      </c>
      <c r="J23" s="88">
        <v>0.23</v>
      </c>
      <c r="K23" s="88">
        <v>0.96</v>
      </c>
      <c r="L23" s="89" t="s">
        <v>915</v>
      </c>
      <c r="M23" s="89">
        <v>0.5</v>
      </c>
      <c r="O23" s="89">
        <v>1</v>
      </c>
      <c r="P23" s="87">
        <v>12</v>
      </c>
      <c r="Q23" s="90" t="s">
        <v>2204</v>
      </c>
      <c r="R23" s="84" t="s">
        <v>4663</v>
      </c>
      <c r="S23" s="91" t="s">
        <v>4658</v>
      </c>
    </row>
    <row r="24" spans="1:21" x14ac:dyDescent="0.25">
      <c r="A24" s="82" t="s">
        <v>3125</v>
      </c>
      <c r="B24" s="82" t="s">
        <v>91</v>
      </c>
      <c r="C24" s="84" t="str">
        <f t="shared" si="0"/>
        <v>Predictor</v>
      </c>
      <c r="D24" s="84" t="s">
        <v>5104</v>
      </c>
      <c r="E24" s="83" t="s">
        <v>4318</v>
      </c>
      <c r="F24" s="84" t="s">
        <v>4697</v>
      </c>
      <c r="G24" s="86" t="s">
        <v>4661</v>
      </c>
      <c r="H24" s="84" t="s">
        <v>4611</v>
      </c>
      <c r="I24" s="87">
        <v>-1</v>
      </c>
      <c r="J24" s="88">
        <v>1.04</v>
      </c>
      <c r="K24" s="88">
        <v>3.9</v>
      </c>
      <c r="L24" s="89" t="s">
        <v>915</v>
      </c>
      <c r="M24" s="89">
        <v>0.2</v>
      </c>
      <c r="O24" s="89">
        <v>1</v>
      </c>
      <c r="P24" s="87">
        <v>6</v>
      </c>
      <c r="R24" s="84" t="s">
        <v>4599</v>
      </c>
      <c r="S24" s="91" t="s">
        <v>3126</v>
      </c>
    </row>
    <row r="25" spans="1:21" x14ac:dyDescent="0.25">
      <c r="A25" s="82" t="s">
        <v>90</v>
      </c>
      <c r="B25" s="82" t="s">
        <v>91</v>
      </c>
      <c r="C25" s="84" t="str">
        <f t="shared" si="0"/>
        <v>Predictor</v>
      </c>
      <c r="D25" s="84" t="s">
        <v>4840</v>
      </c>
      <c r="E25" s="83" t="s">
        <v>4318</v>
      </c>
      <c r="F25" s="84" t="s">
        <v>4697</v>
      </c>
      <c r="G25" s="86" t="s">
        <v>4617</v>
      </c>
      <c r="H25" s="84" t="s">
        <v>4611</v>
      </c>
      <c r="I25" s="87">
        <v>-1</v>
      </c>
      <c r="J25" s="88">
        <v>0.97</v>
      </c>
      <c r="K25" s="88">
        <v>2.86</v>
      </c>
      <c r="L25" s="89" t="s">
        <v>915</v>
      </c>
      <c r="M25" s="89">
        <v>0.2</v>
      </c>
      <c r="O25" s="89">
        <v>1</v>
      </c>
      <c r="P25" s="87">
        <v>6</v>
      </c>
      <c r="S25" s="91" t="s">
        <v>1113</v>
      </c>
    </row>
    <row r="26" spans="1:21" x14ac:dyDescent="0.25">
      <c r="A26" s="82" t="s">
        <v>3118</v>
      </c>
      <c r="B26" s="82" t="s">
        <v>91</v>
      </c>
      <c r="C26" s="84" t="str">
        <f t="shared" si="0"/>
        <v>Predictor</v>
      </c>
      <c r="D26" s="84" t="s">
        <v>5105</v>
      </c>
      <c r="E26" s="83" t="s">
        <v>4318</v>
      </c>
      <c r="F26" s="84" t="s">
        <v>4697</v>
      </c>
      <c r="G26" s="86" t="s">
        <v>4662</v>
      </c>
      <c r="H26" s="84" t="s">
        <v>4683</v>
      </c>
      <c r="I26" s="87">
        <v>-1</v>
      </c>
      <c r="J26" s="88">
        <v>1.06</v>
      </c>
      <c r="K26" s="88">
        <v>3.1</v>
      </c>
      <c r="L26" s="89" t="s">
        <v>915</v>
      </c>
      <c r="M26" s="89">
        <v>0.2</v>
      </c>
      <c r="O26" s="89">
        <v>1</v>
      </c>
      <c r="P26" s="87">
        <v>6</v>
      </c>
      <c r="S26" s="91" t="s">
        <v>3131</v>
      </c>
    </row>
    <row r="27" spans="1:21" x14ac:dyDescent="0.25">
      <c r="A27" s="82" t="s">
        <v>3117</v>
      </c>
      <c r="B27" s="82" t="s">
        <v>91</v>
      </c>
      <c r="C27" s="84" t="str">
        <f t="shared" si="0"/>
        <v>Placebo</v>
      </c>
      <c r="D27" s="84" t="s">
        <v>4598</v>
      </c>
      <c r="E27" s="83" t="s">
        <v>5528</v>
      </c>
      <c r="F27" s="84" t="s">
        <v>2204</v>
      </c>
      <c r="G27" s="86" t="s">
        <v>2204</v>
      </c>
      <c r="I27" s="83" t="s">
        <v>2204</v>
      </c>
      <c r="J27" s="96" t="s">
        <v>2204</v>
      </c>
      <c r="K27" s="96" t="s">
        <v>2204</v>
      </c>
      <c r="L27" s="83" t="s">
        <v>2204</v>
      </c>
      <c r="M27" s="83" t="s">
        <v>2204</v>
      </c>
      <c r="N27" s="83" t="s">
        <v>2204</v>
      </c>
      <c r="O27" s="83" t="s">
        <v>2204</v>
      </c>
      <c r="P27" s="83" t="s">
        <v>2204</v>
      </c>
      <c r="Q27" s="83" t="s">
        <v>2204</v>
      </c>
      <c r="S27" s="91" t="s">
        <v>1113</v>
      </c>
      <c r="T27" s="92"/>
      <c r="U27" s="92"/>
    </row>
    <row r="28" spans="1:21" x14ac:dyDescent="0.25">
      <c r="A28" s="82" t="s">
        <v>3119</v>
      </c>
      <c r="B28" s="82" t="s">
        <v>91</v>
      </c>
      <c r="C28" s="84" t="str">
        <f t="shared" si="0"/>
        <v>Placebo</v>
      </c>
      <c r="D28" s="84" t="s">
        <v>4598</v>
      </c>
      <c r="E28" s="83" t="s">
        <v>5528</v>
      </c>
      <c r="F28" s="84" t="s">
        <v>2204</v>
      </c>
      <c r="G28" s="86" t="s">
        <v>2204</v>
      </c>
      <c r="I28" s="83" t="s">
        <v>2204</v>
      </c>
      <c r="J28" s="96" t="s">
        <v>2204</v>
      </c>
      <c r="K28" s="96" t="s">
        <v>2204</v>
      </c>
      <c r="L28" s="83" t="s">
        <v>2204</v>
      </c>
      <c r="M28" s="83" t="s">
        <v>2204</v>
      </c>
      <c r="N28" s="83" t="s">
        <v>2204</v>
      </c>
      <c r="O28" s="83" t="s">
        <v>2204</v>
      </c>
      <c r="P28" s="83" t="s">
        <v>2204</v>
      </c>
      <c r="Q28" s="83" t="s">
        <v>2204</v>
      </c>
      <c r="S28" s="91" t="s">
        <v>3132</v>
      </c>
      <c r="T28" s="92"/>
      <c r="U28" s="92"/>
    </row>
    <row r="29" spans="1:21" ht="75" x14ac:dyDescent="0.25">
      <c r="A29" s="82" t="s">
        <v>5357</v>
      </c>
      <c r="B29" s="82" t="s">
        <v>98</v>
      </c>
      <c r="C29" s="84" t="str">
        <f t="shared" si="0"/>
        <v>Predictor</v>
      </c>
      <c r="D29" s="84" t="s">
        <v>4746</v>
      </c>
      <c r="E29" s="83" t="s">
        <v>4318</v>
      </c>
      <c r="F29" s="84" t="s">
        <v>4697</v>
      </c>
      <c r="G29" s="86" t="s">
        <v>5359</v>
      </c>
      <c r="H29" s="84" t="s">
        <v>4611</v>
      </c>
      <c r="I29" s="87">
        <v>-1</v>
      </c>
      <c r="J29" s="88">
        <v>0.28000000000000003</v>
      </c>
      <c r="K29" s="88">
        <v>2.76</v>
      </c>
      <c r="L29" s="89" t="s">
        <v>1126</v>
      </c>
      <c r="M29" s="89">
        <v>0.2</v>
      </c>
      <c r="O29" s="89">
        <v>1</v>
      </c>
      <c r="P29" s="87">
        <v>12</v>
      </c>
      <c r="Q29" s="90" t="s">
        <v>5362</v>
      </c>
      <c r="R29" s="84" t="s">
        <v>5366</v>
      </c>
      <c r="S29" s="91" t="s">
        <v>5363</v>
      </c>
    </row>
    <row r="30" spans="1:21" ht="30" x14ac:dyDescent="0.25">
      <c r="A30" s="82" t="s">
        <v>97</v>
      </c>
      <c r="B30" s="82" t="s">
        <v>98</v>
      </c>
      <c r="C30" s="84" t="str">
        <f t="shared" si="0"/>
        <v>Placebo</v>
      </c>
      <c r="D30" s="84" t="s">
        <v>5106</v>
      </c>
      <c r="E30" s="83" t="s">
        <v>4321</v>
      </c>
      <c r="F30" s="84" t="s">
        <v>4697</v>
      </c>
      <c r="G30" s="86" t="s">
        <v>4664</v>
      </c>
      <c r="H30" s="84" t="s">
        <v>4611</v>
      </c>
      <c r="I30" s="87">
        <v>1</v>
      </c>
      <c r="J30" s="88">
        <v>0.11</v>
      </c>
      <c r="K30" s="88">
        <v>0.6</v>
      </c>
      <c r="L30" s="89" t="s">
        <v>1126</v>
      </c>
      <c r="M30" s="89">
        <v>0.2</v>
      </c>
      <c r="O30" s="89">
        <v>1</v>
      </c>
      <c r="P30" s="87">
        <v>6</v>
      </c>
      <c r="Q30" s="90" t="s">
        <v>4646</v>
      </c>
      <c r="R30" s="84" t="s">
        <v>4585</v>
      </c>
      <c r="S30" s="91" t="s">
        <v>4444</v>
      </c>
    </row>
    <row r="31" spans="1:21" ht="75" x14ac:dyDescent="0.25">
      <c r="A31" s="82" t="s">
        <v>102</v>
      </c>
      <c r="B31" s="82" t="s">
        <v>103</v>
      </c>
      <c r="C31" s="84" t="str">
        <f t="shared" si="0"/>
        <v>Predictor</v>
      </c>
      <c r="D31" s="84" t="s">
        <v>5108</v>
      </c>
      <c r="E31" s="83" t="s">
        <v>4319</v>
      </c>
      <c r="F31" s="84" t="s">
        <v>4697</v>
      </c>
      <c r="G31" s="86" t="s">
        <v>4729</v>
      </c>
      <c r="H31" s="84" t="s">
        <v>4723</v>
      </c>
      <c r="I31" s="87">
        <v>1</v>
      </c>
      <c r="J31" s="88">
        <f>1.31-0.33</f>
        <v>0.98</v>
      </c>
      <c r="K31" s="88" t="s">
        <v>2204</v>
      </c>
      <c r="L31" s="89" t="s">
        <v>1126</v>
      </c>
      <c r="M31" s="89">
        <v>0.33</v>
      </c>
      <c r="O31" s="89">
        <v>1</v>
      </c>
      <c r="P31" s="87">
        <v>12</v>
      </c>
      <c r="Q31" s="90" t="s">
        <v>4646</v>
      </c>
      <c r="R31" s="84" t="s">
        <v>4725</v>
      </c>
      <c r="S31" s="91" t="s">
        <v>4724</v>
      </c>
    </row>
    <row r="32" spans="1:21" s="92" customFormat="1" ht="45" x14ac:dyDescent="0.25">
      <c r="A32" s="82" t="s">
        <v>107</v>
      </c>
      <c r="B32" s="82" t="s">
        <v>108</v>
      </c>
      <c r="C32" s="84" t="str">
        <f t="shared" si="0"/>
        <v>Predictor</v>
      </c>
      <c r="D32" s="84" t="s">
        <v>5109</v>
      </c>
      <c r="E32" s="83" t="s">
        <v>4318</v>
      </c>
      <c r="F32" s="84" t="s">
        <v>4697</v>
      </c>
      <c r="G32" s="86" t="s">
        <v>4665</v>
      </c>
      <c r="H32" s="84" t="s">
        <v>4611</v>
      </c>
      <c r="I32" s="87">
        <v>1</v>
      </c>
      <c r="J32" s="88">
        <v>2.12</v>
      </c>
      <c r="K32" s="88">
        <v>4.29</v>
      </c>
      <c r="L32" s="89" t="s">
        <v>1126</v>
      </c>
      <c r="M32" s="89">
        <v>0.1</v>
      </c>
      <c r="N32" s="89"/>
      <c r="O32" s="89">
        <v>1</v>
      </c>
      <c r="P32" s="87">
        <v>6</v>
      </c>
      <c r="Q32" s="90" t="s">
        <v>4641</v>
      </c>
      <c r="R32" s="84"/>
      <c r="S32" s="91" t="s">
        <v>1036</v>
      </c>
      <c r="T32" s="82"/>
      <c r="U32" s="82"/>
    </row>
    <row r="33" spans="1:19" ht="45" x14ac:dyDescent="0.25">
      <c r="A33" s="82" t="s">
        <v>5332</v>
      </c>
      <c r="B33" s="82" t="s">
        <v>5333</v>
      </c>
      <c r="C33" s="84" t="str">
        <f t="shared" si="0"/>
        <v>Predictor</v>
      </c>
      <c r="D33" s="84" t="s">
        <v>5334</v>
      </c>
      <c r="E33" s="83" t="s">
        <v>4318</v>
      </c>
      <c r="F33" s="84" t="s">
        <v>4698</v>
      </c>
      <c r="G33" s="86" t="s">
        <v>5335</v>
      </c>
      <c r="H33" s="84" t="s">
        <v>4611</v>
      </c>
      <c r="I33" s="87">
        <v>1</v>
      </c>
      <c r="J33" s="88">
        <f>14.01/12</f>
        <v>1.1675</v>
      </c>
      <c r="K33" s="88" t="s">
        <v>2204</v>
      </c>
      <c r="L33" s="89" t="s">
        <v>1126</v>
      </c>
      <c r="M33" s="89">
        <v>0.1</v>
      </c>
      <c r="O33" s="89">
        <v>12</v>
      </c>
      <c r="P33" s="87">
        <v>6</v>
      </c>
      <c r="R33" s="84" t="s">
        <v>5336</v>
      </c>
      <c r="S33" s="91" t="s">
        <v>5337</v>
      </c>
    </row>
    <row r="34" spans="1:19" ht="60" x14ac:dyDescent="0.25">
      <c r="A34" s="82" t="s">
        <v>3107</v>
      </c>
      <c r="B34" s="82" t="s">
        <v>114</v>
      </c>
      <c r="C34" s="84" t="str">
        <f t="shared" si="0"/>
        <v>Placebo</v>
      </c>
      <c r="D34" s="84" t="s">
        <v>4598</v>
      </c>
      <c r="E34" s="83" t="s">
        <v>5528</v>
      </c>
      <c r="F34" s="84" t="s">
        <v>2204</v>
      </c>
      <c r="G34" s="86" t="s">
        <v>2204</v>
      </c>
      <c r="H34" s="84" t="s">
        <v>2204</v>
      </c>
      <c r="I34" s="86" t="s">
        <v>2204</v>
      </c>
      <c r="J34" s="86" t="s">
        <v>2204</v>
      </c>
      <c r="K34" s="86" t="s">
        <v>2204</v>
      </c>
      <c r="L34" s="86" t="s">
        <v>2204</v>
      </c>
      <c r="M34" s="86" t="s">
        <v>2204</v>
      </c>
      <c r="N34" s="86" t="s">
        <v>2204</v>
      </c>
      <c r="O34" s="86" t="s">
        <v>2204</v>
      </c>
      <c r="P34" s="86" t="s">
        <v>2204</v>
      </c>
      <c r="Q34" s="86" t="s">
        <v>2204</v>
      </c>
      <c r="R34" s="84" t="s">
        <v>5187</v>
      </c>
      <c r="S34" s="91" t="s">
        <v>3157</v>
      </c>
    </row>
    <row r="35" spans="1:19" ht="60" x14ac:dyDescent="0.25">
      <c r="A35" s="82" t="s">
        <v>3108</v>
      </c>
      <c r="B35" s="82" t="s">
        <v>114</v>
      </c>
      <c r="C35" s="84" t="str">
        <f t="shared" si="0"/>
        <v>Placebo</v>
      </c>
      <c r="D35" s="84" t="s">
        <v>4598</v>
      </c>
      <c r="E35" s="83" t="s">
        <v>5528</v>
      </c>
      <c r="F35" s="84" t="s">
        <v>2204</v>
      </c>
      <c r="G35" s="86" t="s">
        <v>2204</v>
      </c>
      <c r="H35" s="84" t="s">
        <v>2204</v>
      </c>
      <c r="I35" s="86" t="s">
        <v>2204</v>
      </c>
      <c r="J35" s="86" t="s">
        <v>2204</v>
      </c>
      <c r="K35" s="86" t="s">
        <v>2204</v>
      </c>
      <c r="L35" s="86" t="s">
        <v>2204</v>
      </c>
      <c r="M35" s="86" t="s">
        <v>2204</v>
      </c>
      <c r="N35" s="86" t="s">
        <v>2204</v>
      </c>
      <c r="O35" s="86" t="s">
        <v>2204</v>
      </c>
      <c r="P35" s="86" t="s">
        <v>2204</v>
      </c>
      <c r="Q35" s="86" t="s">
        <v>2204</v>
      </c>
      <c r="R35" s="84" t="s">
        <v>5187</v>
      </c>
      <c r="S35" s="91" t="s">
        <v>3158</v>
      </c>
    </row>
    <row r="36" spans="1:19" ht="60" x14ac:dyDescent="0.25">
      <c r="A36" s="82" t="s">
        <v>119</v>
      </c>
      <c r="B36" s="82" t="s">
        <v>114</v>
      </c>
      <c r="C36" s="84" t="str">
        <f t="shared" si="0"/>
        <v>Predictor</v>
      </c>
      <c r="D36" s="84" t="s">
        <v>5224</v>
      </c>
      <c r="E36" s="83" t="s">
        <v>4318</v>
      </c>
      <c r="F36" s="84" t="s">
        <v>4697</v>
      </c>
      <c r="G36" s="86" t="s">
        <v>5226</v>
      </c>
      <c r="H36" s="93" t="s">
        <v>5227</v>
      </c>
      <c r="I36" s="87">
        <v>1</v>
      </c>
      <c r="J36" s="88">
        <f>10.1/12</f>
        <v>0.84166666666666667</v>
      </c>
      <c r="K36" s="88">
        <v>6.45</v>
      </c>
      <c r="L36" s="89" t="s">
        <v>1126</v>
      </c>
      <c r="M36" s="89">
        <v>0.1</v>
      </c>
      <c r="O36" s="89">
        <v>1</v>
      </c>
      <c r="P36" s="87">
        <v>12</v>
      </c>
      <c r="Q36" s="90" t="s">
        <v>4642</v>
      </c>
      <c r="R36" s="84" t="s">
        <v>5271</v>
      </c>
      <c r="S36" s="90" t="s">
        <v>5225</v>
      </c>
    </row>
    <row r="37" spans="1:19" x14ac:dyDescent="0.25">
      <c r="A37" s="82" t="s">
        <v>121</v>
      </c>
      <c r="B37" s="82" t="s">
        <v>1230</v>
      </c>
      <c r="C37" s="84" t="str">
        <f t="shared" si="0"/>
        <v>Predictor</v>
      </c>
      <c r="D37" s="84" t="s">
        <v>4746</v>
      </c>
      <c r="E37" s="83" t="s">
        <v>4318</v>
      </c>
      <c r="F37" s="84" t="s">
        <v>4697</v>
      </c>
      <c r="G37" s="86" t="s">
        <v>4668</v>
      </c>
      <c r="H37" s="84" t="s">
        <v>4611</v>
      </c>
      <c r="I37" s="87">
        <v>-1</v>
      </c>
      <c r="J37" s="88">
        <v>1.03</v>
      </c>
      <c r="K37" s="88">
        <v>2.83</v>
      </c>
      <c r="L37" s="89" t="s">
        <v>915</v>
      </c>
      <c r="M37" s="89">
        <v>0.1</v>
      </c>
      <c r="O37" s="89">
        <v>1</v>
      </c>
      <c r="P37" s="87">
        <v>6</v>
      </c>
      <c r="R37" s="84" t="s">
        <v>4600</v>
      </c>
      <c r="S37" s="91" t="s">
        <v>1114</v>
      </c>
    </row>
    <row r="38" spans="1:19" ht="45" x14ac:dyDescent="0.25">
      <c r="A38" s="82" t="s">
        <v>126</v>
      </c>
      <c r="B38" s="82" t="s">
        <v>122</v>
      </c>
      <c r="C38" s="84" t="str">
        <f t="shared" si="0"/>
        <v>Predictor</v>
      </c>
      <c r="D38" s="84" t="s">
        <v>5110</v>
      </c>
      <c r="E38" s="83" t="s">
        <v>4318</v>
      </c>
      <c r="F38" s="84" t="s">
        <v>4697</v>
      </c>
      <c r="G38" s="86" t="s">
        <v>4958</v>
      </c>
      <c r="H38" s="84" t="s">
        <v>4611</v>
      </c>
      <c r="I38" s="87">
        <v>-1</v>
      </c>
      <c r="J38" s="88">
        <v>0.47</v>
      </c>
      <c r="K38" s="88">
        <v>4.01</v>
      </c>
      <c r="L38" s="89" t="s">
        <v>1126</v>
      </c>
      <c r="M38" s="89">
        <v>0.2</v>
      </c>
      <c r="O38" s="89">
        <v>1</v>
      </c>
      <c r="P38" s="87">
        <v>6</v>
      </c>
      <c r="R38" s="84" t="s">
        <v>4586</v>
      </c>
      <c r="S38" s="91" t="s">
        <v>3127</v>
      </c>
    </row>
    <row r="39" spans="1:19" ht="45" x14ac:dyDescent="0.25">
      <c r="A39" s="82" t="s">
        <v>128</v>
      </c>
      <c r="B39" s="82" t="s">
        <v>122</v>
      </c>
      <c r="C39" s="84" t="str">
        <f t="shared" si="0"/>
        <v>Predictor</v>
      </c>
      <c r="D39" s="84" t="s">
        <v>5111</v>
      </c>
      <c r="E39" s="83" t="s">
        <v>4318</v>
      </c>
      <c r="F39" s="84" t="s">
        <v>4697</v>
      </c>
      <c r="G39" s="86" t="s">
        <v>4958</v>
      </c>
      <c r="H39" s="84" t="s">
        <v>4611</v>
      </c>
      <c r="I39" s="87">
        <v>-1</v>
      </c>
      <c r="J39" s="88">
        <v>0.45</v>
      </c>
      <c r="K39" s="88">
        <v>4.3499999999999996</v>
      </c>
      <c r="L39" s="89" t="s">
        <v>1126</v>
      </c>
      <c r="M39" s="89">
        <v>0.2</v>
      </c>
      <c r="O39" s="89">
        <v>1</v>
      </c>
      <c r="P39" s="87">
        <v>6</v>
      </c>
      <c r="R39" s="84" t="s">
        <v>4586</v>
      </c>
      <c r="S39" s="91" t="s">
        <v>3129</v>
      </c>
    </row>
    <row r="40" spans="1:19" x14ac:dyDescent="0.25">
      <c r="A40" s="82" t="s">
        <v>129</v>
      </c>
      <c r="B40" s="82" t="s">
        <v>122</v>
      </c>
      <c r="C40" s="84" t="str">
        <f t="shared" si="0"/>
        <v>Placebo</v>
      </c>
      <c r="D40" s="84" t="s">
        <v>4598</v>
      </c>
      <c r="E40" s="83" t="s">
        <v>5528</v>
      </c>
      <c r="F40" s="84" t="s">
        <v>2204</v>
      </c>
      <c r="G40" s="86" t="s">
        <v>2204</v>
      </c>
      <c r="H40" s="84" t="s">
        <v>2204</v>
      </c>
      <c r="I40" s="83" t="s">
        <v>2204</v>
      </c>
      <c r="J40" s="96" t="s">
        <v>2204</v>
      </c>
      <c r="K40" s="96" t="s">
        <v>2204</v>
      </c>
      <c r="L40" s="83" t="s">
        <v>2204</v>
      </c>
      <c r="M40" s="83" t="s">
        <v>2204</v>
      </c>
      <c r="N40" s="83" t="s">
        <v>2204</v>
      </c>
      <c r="O40" s="83" t="s">
        <v>2204</v>
      </c>
      <c r="P40" s="83" t="s">
        <v>2204</v>
      </c>
      <c r="Q40" s="83" t="s">
        <v>2204</v>
      </c>
      <c r="R40" s="84" t="s">
        <v>4587</v>
      </c>
      <c r="S40" s="91" t="s">
        <v>3128</v>
      </c>
    </row>
    <row r="41" spans="1:19" x14ac:dyDescent="0.25">
      <c r="A41" s="82" t="s">
        <v>3116</v>
      </c>
      <c r="B41" s="82" t="s">
        <v>122</v>
      </c>
      <c r="C41" s="84" t="str">
        <f t="shared" si="0"/>
        <v>Placebo</v>
      </c>
      <c r="D41" s="84" t="s">
        <v>4598</v>
      </c>
      <c r="E41" s="83" t="s">
        <v>5528</v>
      </c>
      <c r="F41" s="84" t="s">
        <v>2204</v>
      </c>
      <c r="G41" s="86" t="s">
        <v>2204</v>
      </c>
      <c r="H41" s="84" t="s">
        <v>2204</v>
      </c>
      <c r="I41" s="83" t="s">
        <v>2204</v>
      </c>
      <c r="J41" s="96" t="s">
        <v>2204</v>
      </c>
      <c r="K41" s="96" t="s">
        <v>2204</v>
      </c>
      <c r="L41" s="83" t="s">
        <v>2204</v>
      </c>
      <c r="M41" s="83" t="s">
        <v>2204</v>
      </c>
      <c r="N41" s="83" t="s">
        <v>2204</v>
      </c>
      <c r="O41" s="83" t="s">
        <v>2204</v>
      </c>
      <c r="P41" s="83" t="s">
        <v>2204</v>
      </c>
      <c r="Q41" s="83" t="s">
        <v>2204</v>
      </c>
      <c r="R41" s="84" t="s">
        <v>4587</v>
      </c>
      <c r="S41" s="91" t="s">
        <v>3130</v>
      </c>
    </row>
    <row r="42" spans="1:19" ht="30" x14ac:dyDescent="0.25">
      <c r="A42" s="82" t="s">
        <v>130</v>
      </c>
      <c r="B42" s="82" t="s">
        <v>131</v>
      </c>
      <c r="C42" s="84" t="str">
        <f t="shared" si="0"/>
        <v>Predictor</v>
      </c>
      <c r="D42" s="84" t="s">
        <v>5112</v>
      </c>
      <c r="E42" s="83" t="s">
        <v>4318</v>
      </c>
      <c r="F42" s="84" t="s">
        <v>4697</v>
      </c>
      <c r="G42" s="86" t="s">
        <v>4669</v>
      </c>
      <c r="H42" s="84" t="s">
        <v>4611</v>
      </c>
      <c r="I42" s="87">
        <v>1</v>
      </c>
      <c r="J42" s="88">
        <v>0.47</v>
      </c>
      <c r="K42" s="88">
        <v>3.17</v>
      </c>
      <c r="L42" s="89" t="s">
        <v>915</v>
      </c>
      <c r="M42" s="89">
        <v>0.1</v>
      </c>
      <c r="N42" s="89" t="s">
        <v>4631</v>
      </c>
      <c r="O42" s="89">
        <v>12</v>
      </c>
      <c r="P42" s="87">
        <v>6</v>
      </c>
      <c r="R42" s="84" t="s">
        <v>5082</v>
      </c>
      <c r="S42" s="91" t="s">
        <v>3206</v>
      </c>
    </row>
    <row r="43" spans="1:19" ht="75" x14ac:dyDescent="0.25">
      <c r="A43" s="82" t="s">
        <v>5083</v>
      </c>
      <c r="B43" s="82" t="s">
        <v>131</v>
      </c>
      <c r="C43" s="84" t="str">
        <f t="shared" si="0"/>
        <v>Placebo</v>
      </c>
      <c r="D43" s="84" t="s">
        <v>4598</v>
      </c>
      <c r="E43" s="83" t="s">
        <v>5528</v>
      </c>
      <c r="F43" s="84" t="s">
        <v>2204</v>
      </c>
      <c r="G43" s="86" t="s">
        <v>2204</v>
      </c>
      <c r="I43" s="83" t="s">
        <v>2204</v>
      </c>
      <c r="J43" s="96" t="s">
        <v>2204</v>
      </c>
      <c r="K43" s="96" t="s">
        <v>2204</v>
      </c>
      <c r="L43" s="83" t="s">
        <v>2204</v>
      </c>
      <c r="M43" s="83" t="s">
        <v>2204</v>
      </c>
      <c r="N43" s="83" t="s">
        <v>2204</v>
      </c>
      <c r="O43" s="83" t="s">
        <v>2204</v>
      </c>
      <c r="P43" s="83" t="s">
        <v>2204</v>
      </c>
      <c r="Q43" s="83" t="s">
        <v>2204</v>
      </c>
      <c r="R43" s="84" t="s">
        <v>5091</v>
      </c>
      <c r="S43" s="91" t="s">
        <v>939</v>
      </c>
    </row>
    <row r="44" spans="1:19" x14ac:dyDescent="0.25">
      <c r="A44" s="82" t="s">
        <v>5084</v>
      </c>
      <c r="B44" s="82" t="s">
        <v>131</v>
      </c>
      <c r="C44" s="84" t="str">
        <f t="shared" si="0"/>
        <v>Placebo</v>
      </c>
      <c r="D44" s="84" t="s">
        <v>4598</v>
      </c>
      <c r="E44" s="83" t="s">
        <v>5528</v>
      </c>
      <c r="F44" s="84" t="s">
        <v>2204</v>
      </c>
      <c r="G44" s="86" t="s">
        <v>2204</v>
      </c>
      <c r="I44" s="83" t="s">
        <v>2204</v>
      </c>
      <c r="J44" s="96" t="s">
        <v>2204</v>
      </c>
      <c r="K44" s="96" t="s">
        <v>2204</v>
      </c>
      <c r="L44" s="83" t="s">
        <v>2204</v>
      </c>
      <c r="M44" s="83" t="s">
        <v>2204</v>
      </c>
      <c r="N44" s="83" t="s">
        <v>2204</v>
      </c>
      <c r="O44" s="83" t="s">
        <v>2204</v>
      </c>
      <c r="P44" s="83" t="s">
        <v>2204</v>
      </c>
      <c r="Q44" s="83" t="s">
        <v>2204</v>
      </c>
      <c r="S44" s="91" t="s">
        <v>5085</v>
      </c>
    </row>
    <row r="45" spans="1:19" ht="75" x14ac:dyDescent="0.25">
      <c r="A45" s="82" t="s">
        <v>3164</v>
      </c>
      <c r="B45" s="82" t="s">
        <v>131</v>
      </c>
      <c r="C45" s="84" t="str">
        <f t="shared" si="0"/>
        <v>Predictor</v>
      </c>
      <c r="D45" s="84" t="s">
        <v>5113</v>
      </c>
      <c r="E45" s="83" t="s">
        <v>4319</v>
      </c>
      <c r="F45" s="84" t="s">
        <v>4697</v>
      </c>
      <c r="G45" s="86" t="s">
        <v>4670</v>
      </c>
      <c r="H45" s="84" t="s">
        <v>4611</v>
      </c>
      <c r="I45" s="87">
        <v>1</v>
      </c>
      <c r="J45" s="88">
        <v>0.28999999999999998</v>
      </c>
      <c r="K45" s="88">
        <v>1.84</v>
      </c>
      <c r="L45" s="89" t="s">
        <v>915</v>
      </c>
      <c r="M45" s="89">
        <v>0.1</v>
      </c>
      <c r="N45" s="89" t="s">
        <v>4631</v>
      </c>
      <c r="O45" s="89">
        <v>12</v>
      </c>
      <c r="P45" s="87">
        <v>6</v>
      </c>
      <c r="R45" s="84" t="s">
        <v>5091</v>
      </c>
      <c r="S45" s="91" t="s">
        <v>5088</v>
      </c>
    </row>
    <row r="46" spans="1:19" x14ac:dyDescent="0.25">
      <c r="A46" s="82" t="s">
        <v>5086</v>
      </c>
      <c r="B46" s="82" t="s">
        <v>131</v>
      </c>
      <c r="C46" s="84" t="str">
        <f t="shared" si="0"/>
        <v>Placebo</v>
      </c>
      <c r="D46" s="84" t="s">
        <v>4598</v>
      </c>
      <c r="E46" s="83" t="s">
        <v>5528</v>
      </c>
      <c r="F46" s="84" t="s">
        <v>2204</v>
      </c>
      <c r="G46" s="86" t="s">
        <v>2204</v>
      </c>
      <c r="I46" s="83" t="s">
        <v>2204</v>
      </c>
      <c r="J46" s="96" t="s">
        <v>2204</v>
      </c>
      <c r="K46" s="96" t="s">
        <v>2204</v>
      </c>
      <c r="L46" s="83" t="s">
        <v>2204</v>
      </c>
      <c r="M46" s="83" t="s">
        <v>2204</v>
      </c>
      <c r="N46" s="83" t="s">
        <v>2204</v>
      </c>
      <c r="O46" s="83" t="s">
        <v>2204</v>
      </c>
      <c r="P46" s="83" t="s">
        <v>2204</v>
      </c>
      <c r="Q46" s="83" t="s">
        <v>2204</v>
      </c>
      <c r="S46" s="91" t="s">
        <v>5089</v>
      </c>
    </row>
    <row r="47" spans="1:19" x14ac:dyDescent="0.25">
      <c r="A47" s="82" t="s">
        <v>5087</v>
      </c>
      <c r="B47" s="82" t="s">
        <v>131</v>
      </c>
      <c r="C47" s="84" t="str">
        <f t="shared" si="0"/>
        <v>Placebo</v>
      </c>
      <c r="D47" s="84" t="s">
        <v>4598</v>
      </c>
      <c r="E47" s="83" t="s">
        <v>5528</v>
      </c>
      <c r="F47" s="84" t="s">
        <v>2204</v>
      </c>
      <c r="G47" s="86" t="s">
        <v>2204</v>
      </c>
      <c r="I47" s="83" t="s">
        <v>2204</v>
      </c>
      <c r="J47" s="96" t="s">
        <v>2204</v>
      </c>
      <c r="K47" s="96" t="s">
        <v>2204</v>
      </c>
      <c r="L47" s="83" t="s">
        <v>2204</v>
      </c>
      <c r="M47" s="83" t="s">
        <v>2204</v>
      </c>
      <c r="N47" s="83" t="s">
        <v>2204</v>
      </c>
      <c r="O47" s="83" t="s">
        <v>2204</v>
      </c>
      <c r="P47" s="83" t="s">
        <v>2204</v>
      </c>
      <c r="Q47" s="83" t="s">
        <v>2204</v>
      </c>
      <c r="S47" s="91" t="s">
        <v>5090</v>
      </c>
    </row>
    <row r="48" spans="1:19" x14ac:dyDescent="0.25">
      <c r="A48" s="82" t="s">
        <v>135</v>
      </c>
      <c r="B48" s="82" t="s">
        <v>136</v>
      </c>
      <c r="C48" s="84" t="str">
        <f t="shared" si="0"/>
        <v>Predictor</v>
      </c>
      <c r="D48" s="84" t="s">
        <v>5101</v>
      </c>
      <c r="E48" s="83" t="s">
        <v>4318</v>
      </c>
      <c r="F48" s="84" t="s">
        <v>4697</v>
      </c>
      <c r="G48" s="86" t="s">
        <v>4671</v>
      </c>
      <c r="H48" s="84" t="s">
        <v>4672</v>
      </c>
      <c r="I48" s="87">
        <v>-1</v>
      </c>
      <c r="J48" s="88">
        <v>1.01</v>
      </c>
      <c r="K48" s="88">
        <v>3.07</v>
      </c>
      <c r="L48" s="89" t="s">
        <v>1126</v>
      </c>
      <c r="M48" s="89">
        <v>0.5</v>
      </c>
      <c r="O48" s="89">
        <v>12</v>
      </c>
      <c r="P48" s="87">
        <v>6</v>
      </c>
      <c r="S48" s="91" t="s">
        <v>1092</v>
      </c>
    </row>
    <row r="49" spans="1:21" x14ac:dyDescent="0.25">
      <c r="A49" s="82" t="s">
        <v>140</v>
      </c>
      <c r="B49" s="82" t="s">
        <v>141</v>
      </c>
      <c r="C49" s="84" t="str">
        <f t="shared" si="0"/>
        <v>Predictor</v>
      </c>
      <c r="D49" s="84" t="s">
        <v>4810</v>
      </c>
      <c r="E49" s="83" t="s">
        <v>4319</v>
      </c>
      <c r="F49" s="84" t="s">
        <v>4697</v>
      </c>
      <c r="G49" s="86" t="s">
        <v>4811</v>
      </c>
      <c r="H49" s="84" t="s">
        <v>4674</v>
      </c>
      <c r="I49" s="87">
        <v>1</v>
      </c>
      <c r="J49" s="88" t="s">
        <v>2204</v>
      </c>
      <c r="K49" s="88">
        <v>2.52</v>
      </c>
      <c r="L49" s="89" t="s">
        <v>1126</v>
      </c>
      <c r="M49" s="89" t="s">
        <v>2204</v>
      </c>
      <c r="O49" s="89">
        <v>12</v>
      </c>
      <c r="P49" s="87">
        <v>6</v>
      </c>
      <c r="S49" s="91" t="s">
        <v>1096</v>
      </c>
    </row>
    <row r="50" spans="1:21" x14ac:dyDescent="0.25">
      <c r="A50" s="82" t="s">
        <v>3099</v>
      </c>
      <c r="B50" s="82" t="s">
        <v>141</v>
      </c>
      <c r="C50" s="84" t="str">
        <f t="shared" si="0"/>
        <v>Placebo</v>
      </c>
      <c r="D50" s="84" t="s">
        <v>4598</v>
      </c>
      <c r="E50" s="83" t="s">
        <v>5528</v>
      </c>
      <c r="F50" s="84" t="s">
        <v>2204</v>
      </c>
      <c r="G50" s="86" t="s">
        <v>2204</v>
      </c>
      <c r="I50" s="83" t="s">
        <v>2204</v>
      </c>
      <c r="J50" s="96" t="s">
        <v>2204</v>
      </c>
      <c r="K50" s="96" t="s">
        <v>2204</v>
      </c>
      <c r="L50" s="83" t="s">
        <v>2204</v>
      </c>
      <c r="M50" s="83" t="s">
        <v>2204</v>
      </c>
      <c r="N50" s="83" t="s">
        <v>2204</v>
      </c>
      <c r="O50" s="83" t="s">
        <v>2204</v>
      </c>
      <c r="P50" s="83" t="s">
        <v>2204</v>
      </c>
      <c r="Q50" s="83" t="s">
        <v>2204</v>
      </c>
      <c r="S50" s="91" t="s">
        <v>1096</v>
      </c>
    </row>
    <row r="51" spans="1:21" s="92" customFormat="1" ht="75" x14ac:dyDescent="0.25">
      <c r="A51" s="82" t="s">
        <v>149</v>
      </c>
      <c r="B51" s="82" t="s">
        <v>150</v>
      </c>
      <c r="C51" s="84" t="str">
        <f t="shared" si="0"/>
        <v>Predictor</v>
      </c>
      <c r="D51" s="109" t="s">
        <v>5523</v>
      </c>
      <c r="E51" s="83" t="s">
        <v>4319</v>
      </c>
      <c r="F51" s="84" t="s">
        <v>5413</v>
      </c>
      <c r="G51" s="86" t="s">
        <v>4652</v>
      </c>
      <c r="H51" s="84" t="s">
        <v>5356</v>
      </c>
      <c r="I51" s="87">
        <v>-1</v>
      </c>
      <c r="J51" s="88">
        <v>0.79</v>
      </c>
      <c r="K51" s="88">
        <v>3.1970000000000001</v>
      </c>
      <c r="L51" s="89" t="s">
        <v>915</v>
      </c>
      <c r="M51" s="89">
        <v>0.2</v>
      </c>
      <c r="N51" s="89"/>
      <c r="O51" s="89">
        <v>1</v>
      </c>
      <c r="P51" s="87">
        <v>6</v>
      </c>
      <c r="Q51" s="90"/>
      <c r="R51" s="84" t="s">
        <v>4649</v>
      </c>
      <c r="S51" s="91" t="s">
        <v>957</v>
      </c>
      <c r="T51" s="82"/>
      <c r="U51" s="82"/>
    </row>
    <row r="52" spans="1:21" s="92" customFormat="1" ht="30" x14ac:dyDescent="0.25">
      <c r="A52" s="82" t="s">
        <v>5066</v>
      </c>
      <c r="B52" s="82" t="s">
        <v>150</v>
      </c>
      <c r="C52" s="84" t="str">
        <f t="shared" si="0"/>
        <v>Predictor</v>
      </c>
      <c r="D52" s="109" t="s">
        <v>5515</v>
      </c>
      <c r="E52" s="83" t="s">
        <v>4319</v>
      </c>
      <c r="F52" s="84" t="s">
        <v>5413</v>
      </c>
      <c r="G52" s="86" t="s">
        <v>4653</v>
      </c>
      <c r="H52" s="93" t="s">
        <v>5298</v>
      </c>
      <c r="I52" s="87">
        <v>-1</v>
      </c>
      <c r="J52" s="88" t="s">
        <v>2204</v>
      </c>
      <c r="K52" s="88" t="s">
        <v>2204</v>
      </c>
      <c r="L52" s="89" t="s">
        <v>1126</v>
      </c>
      <c r="M52" s="89" t="e">
        <v>#N/A</v>
      </c>
      <c r="N52" s="89"/>
      <c r="O52" s="89">
        <v>1</v>
      </c>
      <c r="P52" s="87">
        <v>12</v>
      </c>
      <c r="Q52" s="90"/>
      <c r="R52" s="84" t="s">
        <v>4837</v>
      </c>
      <c r="S52" s="91" t="s">
        <v>4836</v>
      </c>
      <c r="T52" s="82"/>
      <c r="U52" s="82"/>
    </row>
    <row r="53" spans="1:21" ht="30" x14ac:dyDescent="0.25">
      <c r="A53" s="82" t="s">
        <v>5065</v>
      </c>
      <c r="B53" s="82" t="s">
        <v>150</v>
      </c>
      <c r="C53" s="84" t="str">
        <f t="shared" si="0"/>
        <v>Predictor</v>
      </c>
      <c r="D53" s="109" t="s">
        <v>5515</v>
      </c>
      <c r="E53" s="83" t="s">
        <v>4319</v>
      </c>
      <c r="F53" s="84" t="s">
        <v>5413</v>
      </c>
      <c r="G53" s="86" t="s">
        <v>4654</v>
      </c>
      <c r="H53" s="93" t="s">
        <v>5298</v>
      </c>
      <c r="I53" s="87">
        <v>1</v>
      </c>
      <c r="J53" s="88" t="s">
        <v>2204</v>
      </c>
      <c r="K53" s="88" t="s">
        <v>2204</v>
      </c>
      <c r="L53" s="89" t="s">
        <v>1126</v>
      </c>
      <c r="M53" s="89" t="e">
        <v>#N/A</v>
      </c>
      <c r="O53" s="89">
        <v>1</v>
      </c>
      <c r="P53" s="87">
        <v>12</v>
      </c>
      <c r="R53" s="84" t="s">
        <v>4837</v>
      </c>
      <c r="S53" s="91" t="s">
        <v>4835</v>
      </c>
    </row>
    <row r="54" spans="1:21" s="92" customFormat="1" ht="30" x14ac:dyDescent="0.25">
      <c r="A54" s="82" t="s">
        <v>161</v>
      </c>
      <c r="B54" s="82" t="s">
        <v>162</v>
      </c>
      <c r="C54" s="84" t="str">
        <f t="shared" si="0"/>
        <v>Predictor</v>
      </c>
      <c r="D54" s="109" t="s">
        <v>5522</v>
      </c>
      <c r="E54" s="83" t="s">
        <v>4319</v>
      </c>
      <c r="F54" s="84" t="s">
        <v>5413</v>
      </c>
      <c r="G54" s="86" t="s">
        <v>4673</v>
      </c>
      <c r="H54" s="84" t="s">
        <v>5355</v>
      </c>
      <c r="I54" s="87">
        <v>-1</v>
      </c>
      <c r="J54" s="88" t="s">
        <v>2204</v>
      </c>
      <c r="K54" s="88">
        <v>2.48</v>
      </c>
      <c r="L54" s="89" t="s">
        <v>1126</v>
      </c>
      <c r="M54" s="89" t="s">
        <v>2204</v>
      </c>
      <c r="N54" s="89"/>
      <c r="O54" s="89">
        <v>1</v>
      </c>
      <c r="P54" s="87">
        <v>6</v>
      </c>
      <c r="Q54" s="90"/>
      <c r="R54" s="84" t="s">
        <v>4675</v>
      </c>
      <c r="S54" s="91" t="s">
        <v>996</v>
      </c>
      <c r="T54" s="82"/>
      <c r="U54" s="82"/>
    </row>
    <row r="55" spans="1:21" ht="45" x14ac:dyDescent="0.25">
      <c r="A55" s="92" t="s">
        <v>166</v>
      </c>
      <c r="B55" s="82" t="s">
        <v>167</v>
      </c>
      <c r="C55" s="51" t="str">
        <f t="shared" si="0"/>
        <v>Predictor</v>
      </c>
      <c r="D55" s="51" t="s">
        <v>4677</v>
      </c>
      <c r="E55" s="94" t="s">
        <v>4318</v>
      </c>
      <c r="F55" s="51" t="s">
        <v>4697</v>
      </c>
      <c r="G55" s="53" t="s">
        <v>4676</v>
      </c>
      <c r="H55" s="51" t="s">
        <v>4611</v>
      </c>
      <c r="I55" s="95">
        <v>1</v>
      </c>
      <c r="J55" s="55">
        <f>28.5/12</f>
        <v>2.375</v>
      </c>
      <c r="K55" s="55" t="s">
        <v>2204</v>
      </c>
      <c r="L55" s="52" t="s">
        <v>1126</v>
      </c>
      <c r="M55" s="52" t="e">
        <v>#N/A</v>
      </c>
      <c r="N55" s="52"/>
      <c r="O55" s="52">
        <v>1</v>
      </c>
      <c r="P55" s="95">
        <v>6</v>
      </c>
      <c r="Q55" s="80"/>
      <c r="R55" s="51" t="s">
        <v>5272</v>
      </c>
      <c r="S55" s="81" t="s">
        <v>947</v>
      </c>
    </row>
    <row r="56" spans="1:21" x14ac:dyDescent="0.25">
      <c r="A56" s="82" t="s">
        <v>172</v>
      </c>
      <c r="B56" s="82" t="s">
        <v>173</v>
      </c>
      <c r="C56" s="84" t="str">
        <f t="shared" si="0"/>
        <v>Predictor</v>
      </c>
      <c r="D56" s="84" t="s">
        <v>5114</v>
      </c>
      <c r="E56" s="83" t="s">
        <v>4318</v>
      </c>
      <c r="F56" s="84" t="s">
        <v>4697</v>
      </c>
      <c r="G56" s="86" t="s">
        <v>4678</v>
      </c>
      <c r="H56" s="84" t="s">
        <v>4657</v>
      </c>
      <c r="I56" s="87">
        <v>1</v>
      </c>
      <c r="J56" s="88">
        <v>0.20599999999999999</v>
      </c>
      <c r="K56" s="88">
        <v>5.5</v>
      </c>
      <c r="L56" s="89" t="s">
        <v>1126</v>
      </c>
      <c r="M56" s="89">
        <v>0.2</v>
      </c>
      <c r="O56" s="89">
        <v>12</v>
      </c>
      <c r="P56" s="87">
        <v>6</v>
      </c>
      <c r="S56" s="91" t="s">
        <v>923</v>
      </c>
    </row>
    <row r="57" spans="1:21" ht="45" x14ac:dyDescent="0.25">
      <c r="A57" s="82" t="s">
        <v>177</v>
      </c>
      <c r="B57" s="82" t="s">
        <v>178</v>
      </c>
      <c r="C57" s="84" t="str">
        <f t="shared" si="0"/>
        <v>Predictor</v>
      </c>
      <c r="D57" s="84" t="s">
        <v>4739</v>
      </c>
      <c r="E57" s="83" t="s">
        <v>4318</v>
      </c>
      <c r="F57" s="84" t="s">
        <v>4697</v>
      </c>
      <c r="G57" s="86" t="s">
        <v>4737</v>
      </c>
      <c r="H57" s="84" t="s">
        <v>4738</v>
      </c>
      <c r="I57" s="87">
        <v>1</v>
      </c>
      <c r="J57" s="88">
        <f>(16.3-9.34)/12</f>
        <v>0.58000000000000007</v>
      </c>
      <c r="K57" s="88" t="s">
        <v>2204</v>
      </c>
      <c r="L57" s="89" t="s">
        <v>1126</v>
      </c>
      <c r="M57" s="89">
        <v>0.2</v>
      </c>
      <c r="O57" s="89">
        <v>1</v>
      </c>
      <c r="P57" s="87">
        <v>6</v>
      </c>
      <c r="Q57" s="90" t="s">
        <v>4646</v>
      </c>
      <c r="R57" s="84" t="s">
        <v>4745</v>
      </c>
      <c r="S57" s="91" t="s">
        <v>989</v>
      </c>
    </row>
    <row r="58" spans="1:21" x14ac:dyDescent="0.25">
      <c r="A58" s="82" t="s">
        <v>3082</v>
      </c>
      <c r="B58" s="82" t="s">
        <v>178</v>
      </c>
      <c r="C58" s="84" t="str">
        <f t="shared" si="0"/>
        <v>Placebo</v>
      </c>
      <c r="D58" s="84" t="s">
        <v>4598</v>
      </c>
      <c r="E58" s="83" t="s">
        <v>5528</v>
      </c>
      <c r="F58" s="84" t="s">
        <v>2204</v>
      </c>
      <c r="G58" s="86" t="s">
        <v>2204</v>
      </c>
      <c r="I58" s="83" t="s">
        <v>2204</v>
      </c>
      <c r="J58" s="96" t="s">
        <v>2204</v>
      </c>
      <c r="K58" s="96" t="s">
        <v>2204</v>
      </c>
      <c r="L58" s="83" t="s">
        <v>2204</v>
      </c>
      <c r="M58" s="83" t="s">
        <v>2204</v>
      </c>
      <c r="N58" s="83" t="s">
        <v>2204</v>
      </c>
      <c r="O58" s="83" t="s">
        <v>2204</v>
      </c>
      <c r="P58" s="83" t="s">
        <v>2204</v>
      </c>
      <c r="Q58" s="83" t="s">
        <v>2204</v>
      </c>
      <c r="S58" s="91" t="s">
        <v>989</v>
      </c>
    </row>
    <row r="59" spans="1:21" x14ac:dyDescent="0.25">
      <c r="A59" s="82" t="s">
        <v>183</v>
      </c>
      <c r="B59" s="82" t="s">
        <v>184</v>
      </c>
      <c r="C59" s="84" t="str">
        <f t="shared" si="0"/>
        <v>Predictor</v>
      </c>
      <c r="D59" s="84" t="s">
        <v>4856</v>
      </c>
      <c r="E59" s="83" t="s">
        <v>4318</v>
      </c>
      <c r="F59" s="84" t="s">
        <v>4697</v>
      </c>
      <c r="G59" s="86" t="s">
        <v>4661</v>
      </c>
      <c r="H59" s="84" t="s">
        <v>4611</v>
      </c>
      <c r="I59" s="87">
        <v>-1</v>
      </c>
      <c r="J59" s="88">
        <v>0.87</v>
      </c>
      <c r="K59" s="88">
        <v>5.78</v>
      </c>
      <c r="L59" s="89" t="s">
        <v>1126</v>
      </c>
      <c r="M59" s="89">
        <v>0.2</v>
      </c>
      <c r="O59" s="89">
        <v>12</v>
      </c>
      <c r="P59" s="87">
        <v>6</v>
      </c>
      <c r="S59" s="91" t="s">
        <v>1012</v>
      </c>
    </row>
    <row r="60" spans="1:21" x14ac:dyDescent="0.25">
      <c r="A60" s="82" t="s">
        <v>3165</v>
      </c>
      <c r="B60" s="82" t="s">
        <v>3207</v>
      </c>
      <c r="C60" s="84" t="str">
        <f t="shared" si="0"/>
        <v>Predictor</v>
      </c>
      <c r="D60" s="84" t="s">
        <v>4803</v>
      </c>
      <c r="E60" s="83" t="s">
        <v>4318</v>
      </c>
      <c r="F60" s="84" t="s">
        <v>4697</v>
      </c>
      <c r="G60" s="86" t="s">
        <v>4802</v>
      </c>
      <c r="H60" s="84" t="s">
        <v>4611</v>
      </c>
      <c r="I60" s="87">
        <v>-1</v>
      </c>
      <c r="J60" s="88">
        <f>10.68/12</f>
        <v>0.89</v>
      </c>
      <c r="K60" s="88">
        <v>6.64</v>
      </c>
      <c r="L60" s="89" t="s">
        <v>1126</v>
      </c>
      <c r="M60" s="89">
        <v>0.1</v>
      </c>
      <c r="O60" s="89">
        <v>12</v>
      </c>
      <c r="P60" s="87">
        <v>6</v>
      </c>
      <c r="S60" s="91" t="s">
        <v>5189</v>
      </c>
    </row>
    <row r="61" spans="1:21" ht="30" x14ac:dyDescent="0.25">
      <c r="A61" s="82" t="s">
        <v>193</v>
      </c>
      <c r="B61" s="82" t="s">
        <v>190</v>
      </c>
      <c r="C61" s="84" t="str">
        <f t="shared" si="0"/>
        <v>Placebo</v>
      </c>
      <c r="D61" s="84" t="s">
        <v>4736</v>
      </c>
      <c r="E61" s="83" t="s">
        <v>5528</v>
      </c>
      <c r="F61" s="84" t="s">
        <v>2204</v>
      </c>
      <c r="G61" s="86" t="s">
        <v>2204</v>
      </c>
      <c r="I61" s="83" t="s">
        <v>2204</v>
      </c>
      <c r="J61" s="96" t="s">
        <v>2204</v>
      </c>
      <c r="K61" s="96" t="s">
        <v>2204</v>
      </c>
      <c r="L61" s="83" t="s">
        <v>2204</v>
      </c>
      <c r="M61" s="83" t="s">
        <v>2204</v>
      </c>
      <c r="N61" s="83" t="s">
        <v>2204</v>
      </c>
      <c r="O61" s="83" t="s">
        <v>2204</v>
      </c>
      <c r="P61" s="83" t="s">
        <v>2204</v>
      </c>
      <c r="Q61" s="83" t="s">
        <v>2204</v>
      </c>
      <c r="R61" s="84" t="s">
        <v>4588</v>
      </c>
      <c r="S61" s="82" t="s">
        <v>4478</v>
      </c>
    </row>
    <row r="62" spans="1:21" ht="30" x14ac:dyDescent="0.25">
      <c r="A62" s="82" t="s">
        <v>189</v>
      </c>
      <c r="B62" s="82" t="s">
        <v>190</v>
      </c>
      <c r="C62" s="84" t="str">
        <f t="shared" si="0"/>
        <v>Predictor</v>
      </c>
      <c r="D62" s="84" t="s">
        <v>4805</v>
      </c>
      <c r="E62" s="83" t="s">
        <v>4319</v>
      </c>
      <c r="F62" s="84" t="s">
        <v>4697</v>
      </c>
      <c r="G62" s="86" t="s">
        <v>4804</v>
      </c>
      <c r="H62" s="84" t="s">
        <v>4611</v>
      </c>
      <c r="I62" s="87">
        <v>-1</v>
      </c>
      <c r="J62" s="88">
        <f>5.22/12</f>
        <v>0.435</v>
      </c>
      <c r="K62" s="88">
        <v>2.0099999999999998</v>
      </c>
      <c r="L62" s="89" t="s">
        <v>1126</v>
      </c>
      <c r="M62" s="89">
        <v>0.2</v>
      </c>
      <c r="O62" s="89">
        <v>12</v>
      </c>
      <c r="P62" s="87">
        <v>6</v>
      </c>
      <c r="R62" s="84" t="s">
        <v>5145</v>
      </c>
      <c r="S62" s="82" t="s">
        <v>5146</v>
      </c>
    </row>
    <row r="63" spans="1:21" x14ac:dyDescent="0.25">
      <c r="A63" s="82" t="s">
        <v>196</v>
      </c>
      <c r="B63" s="82" t="s">
        <v>197</v>
      </c>
      <c r="C63" s="84" t="str">
        <f t="shared" si="0"/>
        <v>Predictor</v>
      </c>
      <c r="D63" s="84" t="s">
        <v>4741</v>
      </c>
      <c r="E63" s="83" t="s">
        <v>4318</v>
      </c>
      <c r="F63" s="84" t="s">
        <v>4697</v>
      </c>
      <c r="G63" s="86" t="s">
        <v>4740</v>
      </c>
      <c r="H63" s="84" t="s">
        <v>4674</v>
      </c>
      <c r="I63" s="87">
        <v>1</v>
      </c>
      <c r="J63" s="88" t="s">
        <v>2204</v>
      </c>
      <c r="K63" s="88">
        <v>3.93</v>
      </c>
      <c r="L63" s="89" t="s">
        <v>1126</v>
      </c>
      <c r="M63" s="89" t="s">
        <v>2204</v>
      </c>
      <c r="O63" s="89">
        <v>12</v>
      </c>
      <c r="P63" s="87">
        <v>6</v>
      </c>
      <c r="S63" s="91" t="s">
        <v>1028</v>
      </c>
    </row>
    <row r="64" spans="1:21" x14ac:dyDescent="0.25">
      <c r="A64" s="82" t="s">
        <v>3083</v>
      </c>
      <c r="B64" s="82" t="s">
        <v>197</v>
      </c>
      <c r="C64" s="84" t="str">
        <f t="shared" si="0"/>
        <v>Placebo</v>
      </c>
      <c r="D64" s="84" t="s">
        <v>4598</v>
      </c>
      <c r="E64" s="83" t="s">
        <v>5528</v>
      </c>
      <c r="F64" s="84" t="s">
        <v>2204</v>
      </c>
      <c r="G64" s="86" t="s">
        <v>2204</v>
      </c>
      <c r="I64" s="83" t="s">
        <v>2204</v>
      </c>
      <c r="J64" s="96" t="s">
        <v>2204</v>
      </c>
      <c r="K64" s="96" t="s">
        <v>2204</v>
      </c>
      <c r="L64" s="83" t="s">
        <v>2204</v>
      </c>
      <c r="M64" s="83" t="s">
        <v>2204</v>
      </c>
      <c r="N64" s="83" t="s">
        <v>2204</v>
      </c>
      <c r="O64" s="83" t="s">
        <v>2204</v>
      </c>
      <c r="P64" s="83" t="s">
        <v>2204</v>
      </c>
      <c r="Q64" s="83" t="s">
        <v>2204</v>
      </c>
      <c r="S64" s="91" t="s">
        <v>1028</v>
      </c>
    </row>
    <row r="65" spans="1:21" ht="30" x14ac:dyDescent="0.25">
      <c r="A65" s="82" t="s">
        <v>5228</v>
      </c>
      <c r="B65" s="82" t="s">
        <v>203</v>
      </c>
      <c r="C65" s="84" t="str">
        <f t="shared" si="0"/>
        <v>Predictor</v>
      </c>
      <c r="D65" s="84" t="s">
        <v>5223</v>
      </c>
      <c r="E65" s="83" t="s">
        <v>4318</v>
      </c>
      <c r="F65" s="84" t="s">
        <v>4697</v>
      </c>
      <c r="G65" s="86" t="s">
        <v>5222</v>
      </c>
      <c r="H65" s="84" t="s">
        <v>4806</v>
      </c>
      <c r="I65" s="87">
        <v>1</v>
      </c>
      <c r="J65" s="88">
        <f>11.2/12</f>
        <v>0.93333333333333324</v>
      </c>
      <c r="K65" s="88">
        <f>11.2/12.49*SQRT(2010-1926)</f>
        <v>8.2185504857494642</v>
      </c>
      <c r="L65" s="89" t="s">
        <v>1126</v>
      </c>
      <c r="M65" s="89">
        <v>0.1</v>
      </c>
      <c r="O65" s="89">
        <v>1</v>
      </c>
      <c r="P65" s="87">
        <v>12</v>
      </c>
      <c r="Q65" s="90" t="s">
        <v>4642</v>
      </c>
      <c r="R65" s="84" t="s">
        <v>5232</v>
      </c>
      <c r="S65" s="91" t="s">
        <v>3134</v>
      </c>
    </row>
    <row r="66" spans="1:21" s="92" customFormat="1" ht="45" x14ac:dyDescent="0.25">
      <c r="A66" s="82" t="s">
        <v>205</v>
      </c>
      <c r="B66" s="82" t="s">
        <v>203</v>
      </c>
      <c r="C66" s="84" t="str">
        <f t="shared" ref="C66:C129" si="1">IF(F66="9_drop","Drop",IF(OR(E66="1_clear",E66="2_likely")*OR(F66="1_good",F66="2_fair",F66="3_distant",F66="4_lack_data"),"Predictor","Placebo"))</f>
        <v>Placebo</v>
      </c>
      <c r="D66" s="84" t="s">
        <v>4598</v>
      </c>
      <c r="E66" s="83" t="s">
        <v>5528</v>
      </c>
      <c r="F66" s="84" t="s">
        <v>2204</v>
      </c>
      <c r="G66" s="84" t="s">
        <v>2204</v>
      </c>
      <c r="H66" s="84" t="s">
        <v>2204</v>
      </c>
      <c r="I66" s="84" t="s">
        <v>2204</v>
      </c>
      <c r="J66" s="84" t="s">
        <v>2204</v>
      </c>
      <c r="K66" s="84" t="s">
        <v>2204</v>
      </c>
      <c r="L66" s="84" t="s">
        <v>2204</v>
      </c>
      <c r="M66" s="84" t="s">
        <v>2204</v>
      </c>
      <c r="N66" s="84" t="s">
        <v>2204</v>
      </c>
      <c r="O66" s="84" t="s">
        <v>2204</v>
      </c>
      <c r="P66" s="84" t="s">
        <v>2204</v>
      </c>
      <c r="Q66" s="84" t="s">
        <v>2204</v>
      </c>
      <c r="R66" s="84" t="s">
        <v>5231</v>
      </c>
      <c r="S66" s="91" t="s">
        <v>3135</v>
      </c>
      <c r="T66" s="82"/>
      <c r="U66" s="82"/>
    </row>
    <row r="67" spans="1:21" s="92" customFormat="1" x14ac:dyDescent="0.25">
      <c r="A67" s="82" t="s">
        <v>95</v>
      </c>
      <c r="B67" s="82" t="s">
        <v>207</v>
      </c>
      <c r="C67" s="84" t="str">
        <f t="shared" si="1"/>
        <v>Predictor</v>
      </c>
      <c r="D67" s="84" t="s">
        <v>4742</v>
      </c>
      <c r="E67" s="83" t="s">
        <v>4318</v>
      </c>
      <c r="F67" s="84" t="s">
        <v>4697</v>
      </c>
      <c r="G67" s="86" t="s">
        <v>4743</v>
      </c>
      <c r="H67" s="84" t="s">
        <v>4674</v>
      </c>
      <c r="I67" s="87">
        <v>-1</v>
      </c>
      <c r="J67" s="88" t="s">
        <v>2204</v>
      </c>
      <c r="K67" s="88">
        <v>2.9</v>
      </c>
      <c r="L67" s="89" t="s">
        <v>1126</v>
      </c>
      <c r="M67" s="89" t="s">
        <v>2204</v>
      </c>
      <c r="N67" s="89"/>
      <c r="O67" s="89">
        <v>1</v>
      </c>
      <c r="P67" s="87">
        <v>12</v>
      </c>
      <c r="Q67" s="90"/>
      <c r="R67" s="84"/>
      <c r="S67" s="91" t="s">
        <v>1063</v>
      </c>
      <c r="T67" s="82"/>
      <c r="U67" s="82"/>
    </row>
    <row r="68" spans="1:21" s="92" customFormat="1" ht="30" x14ac:dyDescent="0.25">
      <c r="A68" s="92" t="s">
        <v>208</v>
      </c>
      <c r="B68" s="92" t="s">
        <v>209</v>
      </c>
      <c r="C68" s="51" t="str">
        <f t="shared" si="1"/>
        <v>Predictor</v>
      </c>
      <c r="D68" s="51" t="s">
        <v>5481</v>
      </c>
      <c r="E68" s="94" t="s">
        <v>4318</v>
      </c>
      <c r="F68" s="51" t="s">
        <v>4698</v>
      </c>
      <c r="G68" s="53" t="s">
        <v>5479</v>
      </c>
      <c r="H68" s="51" t="s">
        <v>4683</v>
      </c>
      <c r="I68" s="95">
        <v>1</v>
      </c>
      <c r="J68" s="55">
        <v>0.37</v>
      </c>
      <c r="K68" s="55">
        <v>2.83</v>
      </c>
      <c r="L68" s="52" t="s">
        <v>1126</v>
      </c>
      <c r="M68" s="52">
        <v>0.1</v>
      </c>
      <c r="N68" s="52"/>
      <c r="O68" s="52">
        <v>12</v>
      </c>
      <c r="P68" s="95">
        <v>6</v>
      </c>
      <c r="Q68" s="80"/>
      <c r="R68" s="51" t="s">
        <v>5137</v>
      </c>
      <c r="S68" s="81" t="s">
        <v>5484</v>
      </c>
      <c r="T68" s="82"/>
      <c r="U68" s="82"/>
    </row>
    <row r="69" spans="1:21" s="92" customFormat="1" x14ac:dyDescent="0.25">
      <c r="A69" s="82" t="s">
        <v>3090</v>
      </c>
      <c r="B69" s="82" t="s">
        <v>209</v>
      </c>
      <c r="C69" s="84" t="str">
        <f t="shared" si="1"/>
        <v>Placebo</v>
      </c>
      <c r="D69" s="84" t="s">
        <v>4598</v>
      </c>
      <c r="E69" s="83" t="s">
        <v>5528</v>
      </c>
      <c r="F69" s="84" t="s">
        <v>2204</v>
      </c>
      <c r="G69" s="86" t="s">
        <v>2204</v>
      </c>
      <c r="H69" s="84"/>
      <c r="I69" s="83" t="s">
        <v>2204</v>
      </c>
      <c r="J69" s="96" t="s">
        <v>2204</v>
      </c>
      <c r="K69" s="96" t="s">
        <v>2204</v>
      </c>
      <c r="L69" s="83" t="s">
        <v>2204</v>
      </c>
      <c r="M69" s="83" t="s">
        <v>2204</v>
      </c>
      <c r="N69" s="83" t="s">
        <v>2204</v>
      </c>
      <c r="O69" s="83" t="s">
        <v>2204</v>
      </c>
      <c r="P69" s="83" t="s">
        <v>2204</v>
      </c>
      <c r="Q69" s="83" t="s">
        <v>2204</v>
      </c>
      <c r="R69" s="84"/>
      <c r="S69" s="91" t="s">
        <v>1045</v>
      </c>
      <c r="T69" s="82"/>
      <c r="U69" s="82"/>
    </row>
    <row r="70" spans="1:21" ht="120" x14ac:dyDescent="0.25">
      <c r="A70" s="92" t="s">
        <v>212</v>
      </c>
      <c r="B70" s="92" t="s">
        <v>209</v>
      </c>
      <c r="C70" s="51" t="str">
        <f t="shared" si="1"/>
        <v>Predictor</v>
      </c>
      <c r="D70" s="51" t="s">
        <v>5482</v>
      </c>
      <c r="E70" s="94" t="s">
        <v>4318</v>
      </c>
      <c r="F70" s="51" t="s">
        <v>4698</v>
      </c>
      <c r="G70" s="53" t="s">
        <v>4616</v>
      </c>
      <c r="H70" s="51" t="s">
        <v>4683</v>
      </c>
      <c r="I70" s="95">
        <v>1</v>
      </c>
      <c r="J70" s="55">
        <v>0.28000000000000003</v>
      </c>
      <c r="K70" s="55">
        <v>3.92</v>
      </c>
      <c r="L70" s="52" t="s">
        <v>1126</v>
      </c>
      <c r="M70" s="52">
        <v>0.1</v>
      </c>
      <c r="N70" s="52"/>
      <c r="O70" s="52">
        <v>12</v>
      </c>
      <c r="P70" s="95">
        <v>6</v>
      </c>
      <c r="Q70" s="80"/>
      <c r="R70" s="51" t="s">
        <v>5480</v>
      </c>
      <c r="S70" s="81" t="s">
        <v>5483</v>
      </c>
    </row>
    <row r="71" spans="1:21" ht="41.25" customHeight="1" x14ac:dyDescent="0.25">
      <c r="A71" s="82" t="s">
        <v>3092</v>
      </c>
      <c r="B71" s="82" t="s">
        <v>209</v>
      </c>
      <c r="C71" s="84" t="str">
        <f t="shared" si="1"/>
        <v>Placebo</v>
      </c>
      <c r="D71" s="84" t="s">
        <v>4598</v>
      </c>
      <c r="E71" s="83" t="s">
        <v>5528</v>
      </c>
      <c r="F71" s="84" t="s">
        <v>2204</v>
      </c>
      <c r="G71" s="86" t="s">
        <v>2204</v>
      </c>
      <c r="I71" s="83" t="s">
        <v>2204</v>
      </c>
      <c r="J71" s="96" t="s">
        <v>2204</v>
      </c>
      <c r="K71" s="96" t="s">
        <v>2204</v>
      </c>
      <c r="L71" s="83" t="s">
        <v>2204</v>
      </c>
      <c r="M71" s="83" t="s">
        <v>2204</v>
      </c>
      <c r="N71" s="83" t="s">
        <v>2204</v>
      </c>
      <c r="O71" s="83" t="s">
        <v>2204</v>
      </c>
      <c r="P71" s="83" t="s">
        <v>2204</v>
      </c>
      <c r="Q71" s="83" t="s">
        <v>2204</v>
      </c>
      <c r="S71" s="91" t="s">
        <v>1056</v>
      </c>
    </row>
    <row r="72" spans="1:21" ht="30" x14ac:dyDescent="0.25">
      <c r="A72" s="82" t="s">
        <v>215</v>
      </c>
      <c r="B72" s="82" t="s">
        <v>5449</v>
      </c>
      <c r="C72" s="84" t="str">
        <f t="shared" si="1"/>
        <v>Predictor</v>
      </c>
      <c r="D72" s="84" t="s">
        <v>4747</v>
      </c>
      <c r="E72" s="83" t="s">
        <v>4318</v>
      </c>
      <c r="F72" s="84" t="s">
        <v>4697</v>
      </c>
      <c r="G72" s="86" t="s">
        <v>4667</v>
      </c>
      <c r="H72" s="84" t="s">
        <v>4684</v>
      </c>
      <c r="I72" s="87">
        <v>-1</v>
      </c>
      <c r="J72" s="88">
        <v>0.67500000000000004</v>
      </c>
      <c r="K72" s="88">
        <v>6.91</v>
      </c>
      <c r="L72" s="89" t="s">
        <v>1126</v>
      </c>
      <c r="M72" s="89">
        <v>0.1</v>
      </c>
      <c r="O72" s="89">
        <v>12</v>
      </c>
      <c r="P72" s="87">
        <v>6</v>
      </c>
      <c r="S72" s="91" t="s">
        <v>1042</v>
      </c>
    </row>
    <row r="73" spans="1:21" ht="30" x14ac:dyDescent="0.25">
      <c r="A73" s="82" t="s">
        <v>219</v>
      </c>
      <c r="B73" s="82" t="s">
        <v>5449</v>
      </c>
      <c r="C73" s="84" t="str">
        <f t="shared" si="1"/>
        <v>Predictor</v>
      </c>
      <c r="D73" s="84" t="s">
        <v>4748</v>
      </c>
      <c r="E73" s="83" t="s">
        <v>4318</v>
      </c>
      <c r="F73" s="84" t="s">
        <v>4697</v>
      </c>
      <c r="G73" s="86" t="s">
        <v>4667</v>
      </c>
      <c r="H73" s="84" t="s">
        <v>4684</v>
      </c>
      <c r="I73" s="87">
        <v>-1</v>
      </c>
      <c r="J73" s="88">
        <v>0.93</v>
      </c>
      <c r="K73" s="88">
        <v>3.82</v>
      </c>
      <c r="L73" s="89" t="s">
        <v>1126</v>
      </c>
      <c r="M73" s="89">
        <v>0.1</v>
      </c>
      <c r="O73" s="89">
        <v>12</v>
      </c>
      <c r="P73" s="87">
        <v>6</v>
      </c>
      <c r="S73" s="91" t="s">
        <v>1044</v>
      </c>
    </row>
    <row r="74" spans="1:21" ht="30" x14ac:dyDescent="0.25">
      <c r="A74" s="82" t="s">
        <v>222</v>
      </c>
      <c r="B74" s="82" t="s">
        <v>5449</v>
      </c>
      <c r="C74" s="84" t="str">
        <f t="shared" si="1"/>
        <v>Predictor</v>
      </c>
      <c r="D74" s="84" t="s">
        <v>4749</v>
      </c>
      <c r="E74" s="83" t="s">
        <v>4318</v>
      </c>
      <c r="F74" s="84" t="s">
        <v>4697</v>
      </c>
      <c r="G74" s="86" t="s">
        <v>4667</v>
      </c>
      <c r="H74" s="84" t="s">
        <v>4684</v>
      </c>
      <c r="I74" s="87">
        <v>-1</v>
      </c>
      <c r="J74" s="88">
        <v>1.29</v>
      </c>
      <c r="K74" s="88">
        <v>5.7</v>
      </c>
      <c r="L74" s="89" t="s">
        <v>1126</v>
      </c>
      <c r="M74" s="89">
        <v>0.1</v>
      </c>
      <c r="O74" s="89">
        <v>12</v>
      </c>
      <c r="P74" s="87">
        <v>6</v>
      </c>
      <c r="S74" s="91" t="s">
        <v>1109</v>
      </c>
    </row>
    <row r="75" spans="1:21" ht="75" x14ac:dyDescent="0.25">
      <c r="A75" s="82" t="s">
        <v>226</v>
      </c>
      <c r="B75" s="82" t="s">
        <v>5448</v>
      </c>
      <c r="C75" s="84" t="str">
        <f t="shared" si="1"/>
        <v>Predictor</v>
      </c>
      <c r="D75" s="84" t="s">
        <v>4750</v>
      </c>
      <c r="E75" s="83" t="s">
        <v>4318</v>
      </c>
      <c r="F75" s="84" t="s">
        <v>4697</v>
      </c>
      <c r="G75" s="86" t="s">
        <v>4617</v>
      </c>
      <c r="H75" s="84" t="s">
        <v>4674</v>
      </c>
      <c r="I75" s="87">
        <v>-1</v>
      </c>
      <c r="J75" s="88" t="s">
        <v>2204</v>
      </c>
      <c r="K75" s="88">
        <v>2.86</v>
      </c>
      <c r="L75" s="89" t="s">
        <v>1126</v>
      </c>
      <c r="M75" s="89" t="s">
        <v>2204</v>
      </c>
      <c r="O75" s="89">
        <v>1</v>
      </c>
      <c r="P75" s="87">
        <v>12</v>
      </c>
      <c r="R75" s="84" t="s">
        <v>5148</v>
      </c>
      <c r="S75" s="91" t="s">
        <v>980</v>
      </c>
    </row>
    <row r="76" spans="1:21" x14ac:dyDescent="0.25">
      <c r="A76" s="82" t="s">
        <v>230</v>
      </c>
      <c r="B76" s="82" t="s">
        <v>231</v>
      </c>
      <c r="C76" s="84" t="str">
        <f t="shared" si="1"/>
        <v>Placebo</v>
      </c>
      <c r="D76" s="84" t="s">
        <v>4807</v>
      </c>
      <c r="E76" s="83" t="s">
        <v>4321</v>
      </c>
      <c r="F76" s="84" t="s">
        <v>4697</v>
      </c>
      <c r="G76" s="86" t="s">
        <v>4633</v>
      </c>
      <c r="H76" s="84" t="s">
        <v>4611</v>
      </c>
      <c r="I76" s="87">
        <v>1</v>
      </c>
      <c r="J76" s="88">
        <v>0.14000000000000001</v>
      </c>
      <c r="K76" s="88">
        <v>0.9</v>
      </c>
      <c r="L76" s="89" t="s">
        <v>1126</v>
      </c>
      <c r="M76" s="89">
        <v>0.2</v>
      </c>
      <c r="O76" s="89">
        <v>12</v>
      </c>
      <c r="P76" s="87">
        <v>6</v>
      </c>
      <c r="S76" s="91" t="s">
        <v>4462</v>
      </c>
    </row>
    <row r="77" spans="1:21" ht="45" x14ac:dyDescent="0.25">
      <c r="A77" s="82" t="s">
        <v>234</v>
      </c>
      <c r="B77" s="82" t="s">
        <v>235</v>
      </c>
      <c r="C77" s="84" t="str">
        <f t="shared" si="1"/>
        <v>Placebo</v>
      </c>
      <c r="D77" s="84" t="s">
        <v>5115</v>
      </c>
      <c r="E77" s="83" t="s">
        <v>4321</v>
      </c>
      <c r="F77" s="84" t="s">
        <v>4697</v>
      </c>
      <c r="G77" s="86" t="s">
        <v>4662</v>
      </c>
      <c r="H77" s="84" t="s">
        <v>4808</v>
      </c>
      <c r="I77" s="87">
        <v>1</v>
      </c>
      <c r="J77" s="88">
        <v>0.28000000000000003</v>
      </c>
      <c r="K77" s="88">
        <v>1.08</v>
      </c>
      <c r="L77" s="89" t="s">
        <v>1126</v>
      </c>
      <c r="M77" s="89">
        <v>0.2</v>
      </c>
      <c r="O77" s="89">
        <v>12</v>
      </c>
      <c r="P77" s="87">
        <v>6</v>
      </c>
      <c r="R77" s="84" t="s">
        <v>4843</v>
      </c>
      <c r="S77" s="91" t="s">
        <v>4472</v>
      </c>
      <c r="T77" s="92"/>
      <c r="U77" s="92"/>
    </row>
    <row r="78" spans="1:21" ht="45" x14ac:dyDescent="0.25">
      <c r="A78" s="82" t="s">
        <v>238</v>
      </c>
      <c r="B78" s="82" t="s">
        <v>235</v>
      </c>
      <c r="C78" s="84" t="str">
        <f t="shared" si="1"/>
        <v>Placebo</v>
      </c>
      <c r="D78" s="84" t="s">
        <v>5115</v>
      </c>
      <c r="E78" s="83" t="s">
        <v>4321</v>
      </c>
      <c r="F78" s="84" t="s">
        <v>4697</v>
      </c>
      <c r="G78" s="86" t="s">
        <v>4662</v>
      </c>
      <c r="H78" s="84" t="s">
        <v>4808</v>
      </c>
      <c r="I78" s="87">
        <v>1</v>
      </c>
      <c r="J78" s="88">
        <v>0.41</v>
      </c>
      <c r="K78" s="88">
        <v>1.1100000000000001</v>
      </c>
      <c r="L78" s="89" t="s">
        <v>1126</v>
      </c>
      <c r="M78" s="89">
        <v>0.2</v>
      </c>
      <c r="O78" s="89">
        <v>12</v>
      </c>
      <c r="P78" s="87">
        <v>6</v>
      </c>
      <c r="R78" s="84" t="s">
        <v>4843</v>
      </c>
      <c r="S78" s="91" t="s">
        <v>4473</v>
      </c>
    </row>
    <row r="79" spans="1:21" ht="45" x14ac:dyDescent="0.25">
      <c r="A79" s="82" t="s">
        <v>241</v>
      </c>
      <c r="B79" s="82" t="s">
        <v>242</v>
      </c>
      <c r="C79" s="84" t="str">
        <f t="shared" si="1"/>
        <v>Placebo</v>
      </c>
      <c r="D79" s="84" t="s">
        <v>5151</v>
      </c>
      <c r="E79" s="83" t="s">
        <v>4321</v>
      </c>
      <c r="F79" s="84" t="s">
        <v>4697</v>
      </c>
      <c r="G79" s="86" t="s">
        <v>4751</v>
      </c>
      <c r="H79" s="84" t="s">
        <v>4611</v>
      </c>
      <c r="I79" s="87">
        <v>-1</v>
      </c>
      <c r="J79" s="88">
        <f>6.3/12</f>
        <v>0.52500000000000002</v>
      </c>
      <c r="K79" s="88">
        <v>1.41</v>
      </c>
      <c r="L79" s="89" t="s">
        <v>915</v>
      </c>
      <c r="M79" s="89">
        <v>0.2</v>
      </c>
      <c r="O79" s="89">
        <v>12</v>
      </c>
      <c r="P79" s="87">
        <v>12</v>
      </c>
      <c r="Q79" s="80" t="s">
        <v>4642</v>
      </c>
      <c r="R79" s="84" t="s">
        <v>4752</v>
      </c>
      <c r="S79" s="91" t="s">
        <v>994</v>
      </c>
    </row>
    <row r="80" spans="1:21" ht="30" x14ac:dyDescent="0.25">
      <c r="A80" s="82" t="s">
        <v>3171</v>
      </c>
      <c r="B80" s="82" t="s">
        <v>242</v>
      </c>
      <c r="C80" s="84" t="str">
        <f t="shared" si="1"/>
        <v>Placebo</v>
      </c>
      <c r="D80" s="84" t="s">
        <v>4598</v>
      </c>
      <c r="E80" s="83" t="s">
        <v>5528</v>
      </c>
      <c r="F80" s="84" t="s">
        <v>2204</v>
      </c>
      <c r="G80" s="86" t="s">
        <v>2204</v>
      </c>
      <c r="I80" s="83" t="s">
        <v>2204</v>
      </c>
      <c r="J80" s="96" t="s">
        <v>2204</v>
      </c>
      <c r="K80" s="96" t="s">
        <v>2204</v>
      </c>
      <c r="L80" s="83" t="s">
        <v>2204</v>
      </c>
      <c r="M80" s="83" t="s">
        <v>2204</v>
      </c>
      <c r="N80" s="83" t="s">
        <v>2204</v>
      </c>
      <c r="O80" s="83" t="s">
        <v>2204</v>
      </c>
      <c r="P80" s="83" t="s">
        <v>2204</v>
      </c>
      <c r="Q80" s="83" t="s">
        <v>2204</v>
      </c>
      <c r="R80" s="84" t="s">
        <v>4589</v>
      </c>
      <c r="S80" s="91" t="s">
        <v>994</v>
      </c>
    </row>
    <row r="81" spans="1:19" x14ac:dyDescent="0.25">
      <c r="A81" s="82" t="s">
        <v>5324</v>
      </c>
      <c r="B81" s="82" t="s">
        <v>5325</v>
      </c>
      <c r="C81" s="84" t="str">
        <f t="shared" si="1"/>
        <v>Predictor</v>
      </c>
      <c r="D81" s="84" t="s">
        <v>5327</v>
      </c>
      <c r="E81" s="83" t="s">
        <v>4318</v>
      </c>
      <c r="F81" s="84" t="s">
        <v>4697</v>
      </c>
      <c r="G81" s="86" t="s">
        <v>5328</v>
      </c>
      <c r="H81" s="84" t="s">
        <v>4611</v>
      </c>
      <c r="I81" s="87">
        <v>1</v>
      </c>
      <c r="J81" s="88">
        <v>1.1990000000000001</v>
      </c>
      <c r="K81" s="88">
        <v>2.66</v>
      </c>
      <c r="L81" s="89" t="s">
        <v>1126</v>
      </c>
      <c r="M81" s="89">
        <v>0.1</v>
      </c>
      <c r="O81" s="89">
        <v>1</v>
      </c>
      <c r="P81" s="87">
        <v>12</v>
      </c>
      <c r="Q81" s="90" t="s">
        <v>4645</v>
      </c>
      <c r="S81" s="91" t="s">
        <v>5329</v>
      </c>
    </row>
    <row r="82" spans="1:19" x14ac:dyDescent="0.25">
      <c r="A82" s="82" t="s">
        <v>247</v>
      </c>
      <c r="B82" s="82" t="s">
        <v>248</v>
      </c>
      <c r="C82" s="84" t="str">
        <f t="shared" si="1"/>
        <v>Predictor</v>
      </c>
      <c r="D82" s="84" t="s">
        <v>5116</v>
      </c>
      <c r="E82" s="83" t="s">
        <v>4318</v>
      </c>
      <c r="F82" s="84" t="s">
        <v>4697</v>
      </c>
      <c r="G82" s="86" t="s">
        <v>4666</v>
      </c>
      <c r="H82" s="84" t="s">
        <v>4753</v>
      </c>
      <c r="I82" s="87">
        <v>1</v>
      </c>
      <c r="J82" s="88">
        <v>0.48</v>
      </c>
      <c r="K82" s="88">
        <v>4.29</v>
      </c>
      <c r="L82" s="89" t="s">
        <v>1126</v>
      </c>
      <c r="M82" s="89" t="s">
        <v>2204</v>
      </c>
      <c r="O82" s="89">
        <v>3</v>
      </c>
      <c r="P82" s="87">
        <v>6</v>
      </c>
      <c r="S82" s="91" t="s">
        <v>1037</v>
      </c>
    </row>
    <row r="83" spans="1:19" ht="30" x14ac:dyDescent="0.25">
      <c r="A83" s="82" t="s">
        <v>260</v>
      </c>
      <c r="B83" s="82" t="s">
        <v>253</v>
      </c>
      <c r="C83" s="84" t="str">
        <f t="shared" si="1"/>
        <v>Predictor</v>
      </c>
      <c r="D83" s="84" t="s">
        <v>4755</v>
      </c>
      <c r="E83" s="83" t="s">
        <v>4318</v>
      </c>
      <c r="F83" s="84" t="s">
        <v>4697</v>
      </c>
      <c r="G83" s="86" t="s">
        <v>4758</v>
      </c>
      <c r="H83" s="84" t="s">
        <v>4674</v>
      </c>
      <c r="I83" s="87">
        <v>1</v>
      </c>
      <c r="J83" s="88" t="s">
        <v>2204</v>
      </c>
      <c r="K83" s="88">
        <v>9.25</v>
      </c>
      <c r="L83" s="89" t="s">
        <v>1126</v>
      </c>
      <c r="M83" s="89" t="s">
        <v>2204</v>
      </c>
      <c r="O83" s="89">
        <v>1</v>
      </c>
      <c r="P83" s="87">
        <v>12</v>
      </c>
      <c r="R83" s="84" t="s">
        <v>4754</v>
      </c>
      <c r="S83" s="91" t="s">
        <v>928</v>
      </c>
    </row>
    <row r="84" spans="1:19" ht="60" x14ac:dyDescent="0.25">
      <c r="A84" s="82" t="s">
        <v>252</v>
      </c>
      <c r="B84" s="82" t="s">
        <v>253</v>
      </c>
      <c r="C84" s="84" t="str">
        <f t="shared" si="1"/>
        <v>Predictor</v>
      </c>
      <c r="D84" s="84" t="s">
        <v>4756</v>
      </c>
      <c r="E84" s="83" t="s">
        <v>4318</v>
      </c>
      <c r="F84" s="84" t="s">
        <v>4697</v>
      </c>
      <c r="G84" s="86" t="s">
        <v>4757</v>
      </c>
      <c r="H84" s="84" t="s">
        <v>4674</v>
      </c>
      <c r="I84" s="87">
        <v>1</v>
      </c>
      <c r="J84" s="88" t="s">
        <v>2204</v>
      </c>
      <c r="K84" s="88">
        <v>4.07</v>
      </c>
      <c r="L84" s="89" t="s">
        <v>1126</v>
      </c>
      <c r="M84" s="89" t="s">
        <v>2204</v>
      </c>
      <c r="O84" s="89">
        <v>1</v>
      </c>
      <c r="P84" s="87">
        <v>12</v>
      </c>
      <c r="R84" s="84" t="s">
        <v>4842</v>
      </c>
      <c r="S84" s="91" t="s">
        <v>1075</v>
      </c>
    </row>
    <row r="85" spans="1:19" ht="30" x14ac:dyDescent="0.25">
      <c r="A85" s="82" t="s">
        <v>255</v>
      </c>
      <c r="B85" s="82" t="s">
        <v>256</v>
      </c>
      <c r="C85" s="84" t="str">
        <f t="shared" si="1"/>
        <v>Predictor</v>
      </c>
      <c r="D85" s="109" t="s">
        <v>5518</v>
      </c>
      <c r="E85" s="83" t="s">
        <v>4319</v>
      </c>
      <c r="F85" s="84" t="s">
        <v>4697</v>
      </c>
      <c r="G85" s="86" t="s">
        <v>4763</v>
      </c>
      <c r="H85" s="84" t="s">
        <v>4618</v>
      </c>
      <c r="I85" s="87">
        <v>1</v>
      </c>
      <c r="J85" s="88">
        <f>(22.76-16.41)/12</f>
        <v>0.52916666666666679</v>
      </c>
      <c r="K85" s="88" t="s">
        <v>2204</v>
      </c>
      <c r="L85" s="89" t="s">
        <v>1126</v>
      </c>
      <c r="M85" s="89">
        <v>0.2</v>
      </c>
      <c r="O85" s="89">
        <v>1</v>
      </c>
      <c r="P85" s="87">
        <v>6</v>
      </c>
      <c r="R85" s="84" t="s">
        <v>4762</v>
      </c>
      <c r="S85" s="91" t="s">
        <v>924</v>
      </c>
    </row>
    <row r="86" spans="1:19" ht="30" x14ac:dyDescent="0.25">
      <c r="A86" s="82" t="s">
        <v>264</v>
      </c>
      <c r="B86" s="82" t="s">
        <v>256</v>
      </c>
      <c r="C86" s="84" t="str">
        <f t="shared" si="1"/>
        <v>Predictor</v>
      </c>
      <c r="D86" s="84" t="s">
        <v>5117</v>
      </c>
      <c r="E86" s="83" t="s">
        <v>4318</v>
      </c>
      <c r="F86" s="84" t="s">
        <v>4697</v>
      </c>
      <c r="G86" s="86" t="s">
        <v>4765</v>
      </c>
      <c r="H86" s="84" t="s">
        <v>4618</v>
      </c>
      <c r="I86" s="87">
        <v>1</v>
      </c>
      <c r="J86" s="88">
        <f>(26.47-15.82)/12</f>
        <v>0.88749999999999984</v>
      </c>
      <c r="K86" s="88" t="s">
        <v>2204</v>
      </c>
      <c r="L86" s="89" t="s">
        <v>1126</v>
      </c>
      <c r="M86" s="89">
        <v>0.2</v>
      </c>
      <c r="O86" s="89">
        <v>1</v>
      </c>
      <c r="P86" s="87">
        <v>6</v>
      </c>
      <c r="R86" s="84" t="s">
        <v>4764</v>
      </c>
      <c r="S86" s="91" t="s">
        <v>1067</v>
      </c>
    </row>
    <row r="87" spans="1:19" x14ac:dyDescent="0.25">
      <c r="A87" s="82" t="s">
        <v>3096</v>
      </c>
      <c r="B87" s="82" t="s">
        <v>256</v>
      </c>
      <c r="C87" s="84" t="str">
        <f t="shared" si="1"/>
        <v>Placebo</v>
      </c>
      <c r="D87" s="84" t="s">
        <v>4598</v>
      </c>
      <c r="E87" s="83" t="s">
        <v>5528</v>
      </c>
      <c r="F87" s="84" t="s">
        <v>2204</v>
      </c>
      <c r="G87" s="86" t="s">
        <v>2204</v>
      </c>
      <c r="I87" s="83" t="s">
        <v>2204</v>
      </c>
      <c r="J87" s="96" t="s">
        <v>2204</v>
      </c>
      <c r="K87" s="96" t="s">
        <v>2204</v>
      </c>
      <c r="L87" s="83" t="s">
        <v>2204</v>
      </c>
      <c r="M87" s="83" t="s">
        <v>2204</v>
      </c>
      <c r="N87" s="83" t="s">
        <v>2204</v>
      </c>
      <c r="O87" s="83" t="s">
        <v>2204</v>
      </c>
      <c r="P87" s="83" t="s">
        <v>2204</v>
      </c>
      <c r="Q87" s="83" t="s">
        <v>2204</v>
      </c>
      <c r="S87" s="91" t="s">
        <v>1067</v>
      </c>
    </row>
    <row r="88" spans="1:19" ht="60" x14ac:dyDescent="0.25">
      <c r="A88" s="82" t="s">
        <v>268</v>
      </c>
      <c r="B88" s="82" t="s">
        <v>256</v>
      </c>
      <c r="C88" s="84" t="str">
        <f t="shared" si="1"/>
        <v>Placebo</v>
      </c>
      <c r="D88" s="84" t="s">
        <v>5119</v>
      </c>
      <c r="E88" s="83" t="s">
        <v>4321</v>
      </c>
      <c r="F88" s="84" t="s">
        <v>4697</v>
      </c>
      <c r="G88" s="86" t="s">
        <v>4652</v>
      </c>
      <c r="H88" s="84" t="s">
        <v>4611</v>
      </c>
      <c r="I88" s="87">
        <v>1</v>
      </c>
      <c r="J88" s="88">
        <v>8.0000000000000071E-2</v>
      </c>
      <c r="L88" s="89" t="s">
        <v>1126</v>
      </c>
      <c r="M88" s="89">
        <v>0.2</v>
      </c>
      <c r="O88" s="89">
        <v>1</v>
      </c>
      <c r="P88" s="87">
        <v>6</v>
      </c>
      <c r="R88" s="84" t="s">
        <v>4812</v>
      </c>
      <c r="S88" s="91" t="s">
        <v>4459</v>
      </c>
    </row>
    <row r="89" spans="1:19" x14ac:dyDescent="0.25">
      <c r="A89" s="82" t="s">
        <v>3097</v>
      </c>
      <c r="B89" s="82" t="s">
        <v>256</v>
      </c>
      <c r="C89" s="84" t="str">
        <f t="shared" si="1"/>
        <v>Placebo</v>
      </c>
      <c r="D89" s="84" t="s">
        <v>4598</v>
      </c>
      <c r="E89" s="83" t="s">
        <v>5528</v>
      </c>
      <c r="F89" s="84" t="s">
        <v>2204</v>
      </c>
      <c r="G89" s="86" t="s">
        <v>2204</v>
      </c>
      <c r="I89" s="83" t="s">
        <v>2204</v>
      </c>
      <c r="J89" s="96" t="s">
        <v>2204</v>
      </c>
      <c r="K89" s="96" t="s">
        <v>2204</v>
      </c>
      <c r="L89" s="83" t="s">
        <v>2204</v>
      </c>
      <c r="M89" s="83" t="s">
        <v>2204</v>
      </c>
      <c r="N89" s="83" t="s">
        <v>2204</v>
      </c>
      <c r="O89" s="83" t="s">
        <v>2204</v>
      </c>
      <c r="P89" s="83" t="s">
        <v>2204</v>
      </c>
      <c r="Q89" s="83" t="s">
        <v>2204</v>
      </c>
      <c r="S89" s="91" t="s">
        <v>4460</v>
      </c>
    </row>
    <row r="90" spans="1:19" x14ac:dyDescent="0.25">
      <c r="A90" s="82" t="s">
        <v>271</v>
      </c>
      <c r="B90" s="82" t="s">
        <v>272</v>
      </c>
      <c r="C90" s="84" t="str">
        <f t="shared" si="1"/>
        <v>Predictor</v>
      </c>
      <c r="D90" s="84" t="s">
        <v>4773</v>
      </c>
      <c r="E90" s="83" t="s">
        <v>4318</v>
      </c>
      <c r="F90" s="84" t="s">
        <v>4697</v>
      </c>
      <c r="G90" s="86" t="s">
        <v>4814</v>
      </c>
      <c r="H90" s="84" t="s">
        <v>4674</v>
      </c>
      <c r="I90" s="87">
        <v>-1</v>
      </c>
      <c r="J90" s="88" t="s">
        <v>2204</v>
      </c>
      <c r="K90" s="88">
        <v>3.6</v>
      </c>
      <c r="L90" s="89" t="s">
        <v>1126</v>
      </c>
      <c r="M90" s="89" t="s">
        <v>2204</v>
      </c>
      <c r="O90" s="89">
        <v>1</v>
      </c>
      <c r="P90" s="87">
        <v>6</v>
      </c>
      <c r="R90" s="84" t="s">
        <v>4815</v>
      </c>
      <c r="S90" s="91" t="s">
        <v>3140</v>
      </c>
    </row>
    <row r="91" spans="1:19" x14ac:dyDescent="0.25">
      <c r="A91" s="82" t="s">
        <v>275</v>
      </c>
      <c r="B91" s="82" t="s">
        <v>276</v>
      </c>
      <c r="C91" s="84" t="str">
        <f t="shared" si="1"/>
        <v>Drop</v>
      </c>
      <c r="D91" s="84" t="s">
        <v>5118</v>
      </c>
      <c r="E91" s="83" t="s">
        <v>4317</v>
      </c>
      <c r="F91" s="84" t="s">
        <v>4317</v>
      </c>
      <c r="G91" s="86" t="s">
        <v>4317</v>
      </c>
      <c r="I91" s="87">
        <v>-1</v>
      </c>
      <c r="L91" s="89" t="s">
        <v>1126</v>
      </c>
      <c r="M91" s="89">
        <v>0.2</v>
      </c>
      <c r="O91" s="89">
        <v>1</v>
      </c>
      <c r="P91" s="87">
        <v>6</v>
      </c>
      <c r="R91" s="84" t="s">
        <v>4569</v>
      </c>
      <c r="S91" s="91" t="s">
        <v>1024</v>
      </c>
    </row>
    <row r="92" spans="1:19" ht="30" x14ac:dyDescent="0.25">
      <c r="A92" s="82" t="s">
        <v>280</v>
      </c>
      <c r="B92" s="82" t="s">
        <v>281</v>
      </c>
      <c r="C92" s="84" t="str">
        <f t="shared" si="1"/>
        <v>Predictor</v>
      </c>
      <c r="D92" s="84" t="s">
        <v>4767</v>
      </c>
      <c r="E92" s="83" t="s">
        <v>4318</v>
      </c>
      <c r="F92" s="84" t="s">
        <v>4697</v>
      </c>
      <c r="G92" s="86" t="s">
        <v>4766</v>
      </c>
      <c r="H92" s="84" t="s">
        <v>4684</v>
      </c>
      <c r="I92" s="87">
        <v>1</v>
      </c>
      <c r="J92" s="88">
        <f>2.02/3</f>
        <v>0.67333333333333334</v>
      </c>
      <c r="K92" s="88">
        <v>3.96</v>
      </c>
      <c r="L92" s="89" t="s">
        <v>1126</v>
      </c>
      <c r="M92" s="89">
        <v>0.1</v>
      </c>
      <c r="O92" s="89">
        <v>3</v>
      </c>
      <c r="P92" s="87">
        <v>6</v>
      </c>
      <c r="R92" s="84" t="s">
        <v>4570</v>
      </c>
      <c r="S92" s="91" t="s">
        <v>965</v>
      </c>
    </row>
    <row r="93" spans="1:19" ht="30" x14ac:dyDescent="0.25">
      <c r="A93" s="82" t="s">
        <v>286</v>
      </c>
      <c r="B93" s="82" t="s">
        <v>5450</v>
      </c>
      <c r="C93" s="84" t="str">
        <f t="shared" si="1"/>
        <v>Predictor</v>
      </c>
      <c r="D93" s="84" t="s">
        <v>4772</v>
      </c>
      <c r="E93" s="83" t="s">
        <v>4318</v>
      </c>
      <c r="F93" s="84" t="s">
        <v>4697</v>
      </c>
      <c r="G93" s="86" t="s">
        <v>4768</v>
      </c>
      <c r="H93" s="84" t="s">
        <v>4674</v>
      </c>
      <c r="I93" s="87">
        <v>-1</v>
      </c>
      <c r="J93" s="88" t="s">
        <v>2204</v>
      </c>
      <c r="K93" s="88">
        <v>3.74</v>
      </c>
      <c r="L93" s="89" t="s">
        <v>1126</v>
      </c>
      <c r="M93" s="89" t="s">
        <v>2204</v>
      </c>
      <c r="O93" s="89">
        <v>1</v>
      </c>
      <c r="P93" s="87">
        <v>6</v>
      </c>
      <c r="Q93" s="90" t="s">
        <v>4646</v>
      </c>
      <c r="R93" s="84" t="s">
        <v>4770</v>
      </c>
      <c r="S93" s="91" t="s">
        <v>1099</v>
      </c>
    </row>
    <row r="94" spans="1:19" ht="30" x14ac:dyDescent="0.25">
      <c r="A94" s="82" t="s">
        <v>283</v>
      </c>
      <c r="B94" s="82" t="s">
        <v>5450</v>
      </c>
      <c r="C94" s="84" t="str">
        <f t="shared" si="1"/>
        <v>Predictor</v>
      </c>
      <c r="D94" s="84" t="s">
        <v>4773</v>
      </c>
      <c r="E94" s="83" t="s">
        <v>4318</v>
      </c>
      <c r="F94" s="84" t="s">
        <v>4697</v>
      </c>
      <c r="G94" s="86" t="s">
        <v>4769</v>
      </c>
      <c r="H94" s="84" t="s">
        <v>4674</v>
      </c>
      <c r="I94" s="87">
        <v>-1</v>
      </c>
      <c r="J94" s="88" t="s">
        <v>2204</v>
      </c>
      <c r="K94" s="88">
        <v>3.56</v>
      </c>
      <c r="L94" s="89" t="s">
        <v>1126</v>
      </c>
      <c r="M94" s="89" t="s">
        <v>2204</v>
      </c>
      <c r="O94" s="89">
        <v>1</v>
      </c>
      <c r="P94" s="87">
        <v>6</v>
      </c>
      <c r="Q94" s="90" t="s">
        <v>4646</v>
      </c>
      <c r="R94" s="84" t="s">
        <v>4771</v>
      </c>
      <c r="S94" s="91" t="s">
        <v>1107</v>
      </c>
    </row>
    <row r="95" spans="1:19" x14ac:dyDescent="0.25">
      <c r="A95" s="82" t="s">
        <v>288</v>
      </c>
      <c r="B95" s="82" t="s">
        <v>289</v>
      </c>
      <c r="C95" s="84" t="str">
        <f t="shared" si="1"/>
        <v>Predictor</v>
      </c>
      <c r="D95" s="84" t="s">
        <v>4748</v>
      </c>
      <c r="E95" s="83" t="s">
        <v>4318</v>
      </c>
      <c r="F95" s="84" t="s">
        <v>4697</v>
      </c>
      <c r="G95" s="86" t="s">
        <v>4652</v>
      </c>
      <c r="H95" s="84" t="s">
        <v>4611</v>
      </c>
      <c r="I95" s="87">
        <v>1</v>
      </c>
      <c r="J95" s="88">
        <v>1.5780000000000001</v>
      </c>
      <c r="K95" s="88">
        <v>3.79</v>
      </c>
      <c r="L95" s="89" t="s">
        <v>915</v>
      </c>
      <c r="M95" s="89">
        <v>0.2</v>
      </c>
      <c r="O95" s="89">
        <v>1</v>
      </c>
      <c r="P95" s="87">
        <v>12</v>
      </c>
      <c r="Q95" s="90" t="s">
        <v>4645</v>
      </c>
      <c r="R95" s="84" t="s">
        <v>4816</v>
      </c>
      <c r="S95" s="91" t="s">
        <v>3160</v>
      </c>
    </row>
    <row r="96" spans="1:19" x14ac:dyDescent="0.25">
      <c r="A96" s="82" t="s">
        <v>292</v>
      </c>
      <c r="B96" s="82" t="s">
        <v>293</v>
      </c>
      <c r="C96" s="84" t="str">
        <f t="shared" si="1"/>
        <v>Predictor</v>
      </c>
      <c r="D96" s="84" t="s">
        <v>4776</v>
      </c>
      <c r="E96" s="83" t="s">
        <v>4318</v>
      </c>
      <c r="F96" s="84" t="s">
        <v>4697</v>
      </c>
      <c r="G96" s="86" t="s">
        <v>4775</v>
      </c>
      <c r="H96" s="84" t="s">
        <v>4611</v>
      </c>
      <c r="I96" s="87">
        <v>1</v>
      </c>
      <c r="J96" s="88">
        <v>1.18</v>
      </c>
      <c r="K96" s="88">
        <v>5.51</v>
      </c>
      <c r="L96" s="89" t="s">
        <v>1126</v>
      </c>
      <c r="M96" s="89">
        <v>0.1</v>
      </c>
      <c r="O96" s="89">
        <v>1</v>
      </c>
      <c r="P96" s="87">
        <v>6</v>
      </c>
      <c r="Q96" s="90" t="s">
        <v>4645</v>
      </c>
      <c r="R96" s="84" t="s">
        <v>4774</v>
      </c>
      <c r="S96" s="91" t="s">
        <v>1074</v>
      </c>
    </row>
    <row r="97" spans="1:21" ht="30" x14ac:dyDescent="0.25">
      <c r="A97" s="82" t="s">
        <v>295</v>
      </c>
      <c r="B97" s="82" t="s">
        <v>296</v>
      </c>
      <c r="C97" s="84" t="str">
        <f t="shared" si="1"/>
        <v>Predictor</v>
      </c>
      <c r="D97" s="84" t="s">
        <v>5294</v>
      </c>
      <c r="E97" s="83" t="s">
        <v>4318</v>
      </c>
      <c r="F97" s="84" t="s">
        <v>4697</v>
      </c>
      <c r="G97" s="86" t="s">
        <v>4911</v>
      </c>
      <c r="H97" s="84" t="s">
        <v>4910</v>
      </c>
      <c r="I97" s="87">
        <v>1</v>
      </c>
      <c r="J97" s="88">
        <v>1.35</v>
      </c>
      <c r="K97" s="88">
        <v>2.61</v>
      </c>
      <c r="L97" s="89" t="s">
        <v>1126</v>
      </c>
      <c r="M97" s="89">
        <v>0.2</v>
      </c>
      <c r="O97" s="89">
        <v>1</v>
      </c>
      <c r="P97" s="87">
        <v>6</v>
      </c>
      <c r="Q97" s="90" t="s">
        <v>4645</v>
      </c>
      <c r="R97" s="84" t="s">
        <v>4909</v>
      </c>
      <c r="S97" s="82" t="s">
        <v>3136</v>
      </c>
    </row>
    <row r="98" spans="1:21" x14ac:dyDescent="0.25">
      <c r="A98" s="82" t="s">
        <v>298</v>
      </c>
      <c r="B98" s="82" t="s">
        <v>299</v>
      </c>
      <c r="C98" s="84" t="str">
        <f t="shared" si="1"/>
        <v>Predictor</v>
      </c>
      <c r="D98" s="84" t="s">
        <v>4779</v>
      </c>
      <c r="E98" s="83" t="s">
        <v>4318</v>
      </c>
      <c r="F98" s="84" t="s">
        <v>4697</v>
      </c>
      <c r="G98" s="86" t="s">
        <v>4777</v>
      </c>
      <c r="H98" s="84" t="s">
        <v>4611</v>
      </c>
      <c r="I98" s="87">
        <v>-1</v>
      </c>
      <c r="J98" s="88">
        <v>1.73</v>
      </c>
      <c r="K98" s="88">
        <v>8.4499999999999993</v>
      </c>
      <c r="L98" s="89" t="s">
        <v>1126</v>
      </c>
      <c r="M98" s="89">
        <v>0.1</v>
      </c>
      <c r="O98" s="89">
        <v>12</v>
      </c>
      <c r="P98" s="87">
        <v>6</v>
      </c>
      <c r="R98" s="84" t="s">
        <v>4778</v>
      </c>
      <c r="S98" s="91" t="s">
        <v>930</v>
      </c>
    </row>
    <row r="99" spans="1:21" x14ac:dyDescent="0.25">
      <c r="A99" s="82" t="s">
        <v>3087</v>
      </c>
      <c r="B99" s="82" t="s">
        <v>299</v>
      </c>
      <c r="C99" s="84" t="str">
        <f t="shared" si="1"/>
        <v>Placebo</v>
      </c>
      <c r="D99" s="84" t="s">
        <v>4598</v>
      </c>
      <c r="E99" s="83" t="s">
        <v>5528</v>
      </c>
      <c r="F99" s="84" t="s">
        <v>2204</v>
      </c>
      <c r="G99" s="86" t="s">
        <v>2204</v>
      </c>
      <c r="H99" s="84" t="s">
        <v>2204</v>
      </c>
      <c r="I99" s="83" t="s">
        <v>2204</v>
      </c>
      <c r="J99" s="96" t="s">
        <v>2204</v>
      </c>
      <c r="K99" s="96" t="s">
        <v>2204</v>
      </c>
      <c r="L99" s="83" t="s">
        <v>2204</v>
      </c>
      <c r="M99" s="83" t="s">
        <v>2204</v>
      </c>
      <c r="N99" s="83" t="s">
        <v>2204</v>
      </c>
      <c r="O99" s="83" t="s">
        <v>2204</v>
      </c>
      <c r="P99" s="83" t="s">
        <v>2204</v>
      </c>
      <c r="Q99" s="83" t="s">
        <v>2204</v>
      </c>
      <c r="S99" s="91" t="s">
        <v>930</v>
      </c>
    </row>
    <row r="100" spans="1:21" ht="30" x14ac:dyDescent="0.25">
      <c r="A100" s="82" t="s">
        <v>303</v>
      </c>
      <c r="B100" s="82" t="s">
        <v>304</v>
      </c>
      <c r="C100" s="84" t="str">
        <f t="shared" si="1"/>
        <v>Predictor</v>
      </c>
      <c r="D100" s="84" t="s">
        <v>5105</v>
      </c>
      <c r="E100" s="83" t="s">
        <v>4318</v>
      </c>
      <c r="F100" s="84" t="s">
        <v>4697</v>
      </c>
      <c r="G100" s="86" t="s">
        <v>4817</v>
      </c>
      <c r="H100" s="84" t="s">
        <v>4682</v>
      </c>
      <c r="I100" s="87">
        <v>1</v>
      </c>
      <c r="J100" s="88">
        <f>10.83/12</f>
        <v>0.90249999999999997</v>
      </c>
      <c r="K100" s="88">
        <v>3.13</v>
      </c>
      <c r="L100" s="89" t="s">
        <v>915</v>
      </c>
      <c r="M100" s="89">
        <v>0.25</v>
      </c>
      <c r="O100" s="89">
        <v>1</v>
      </c>
      <c r="P100" s="87">
        <v>6</v>
      </c>
      <c r="R100" s="84" t="s">
        <v>4819</v>
      </c>
      <c r="S100" s="91" t="s">
        <v>3137</v>
      </c>
    </row>
    <row r="101" spans="1:21" ht="30" x14ac:dyDescent="0.25">
      <c r="A101" s="82" t="s">
        <v>306</v>
      </c>
      <c r="B101" s="82" t="s">
        <v>304</v>
      </c>
      <c r="C101" s="84" t="str">
        <f t="shared" si="1"/>
        <v>Predictor</v>
      </c>
      <c r="D101" s="84" t="s">
        <v>4805</v>
      </c>
      <c r="E101" s="83" t="s">
        <v>4319</v>
      </c>
      <c r="F101" s="84" t="s">
        <v>4697</v>
      </c>
      <c r="G101" s="86" t="s">
        <v>4818</v>
      </c>
      <c r="H101" s="84" t="s">
        <v>4682</v>
      </c>
      <c r="I101" s="87">
        <v>1</v>
      </c>
      <c r="J101" s="88">
        <f>7.94/12</f>
        <v>0.66166666666666674</v>
      </c>
      <c r="K101" s="88">
        <v>2</v>
      </c>
      <c r="L101" s="89" t="s">
        <v>915</v>
      </c>
      <c r="M101" s="89">
        <v>0.25</v>
      </c>
      <c r="O101" s="89">
        <v>1</v>
      </c>
      <c r="P101" s="87">
        <v>6</v>
      </c>
      <c r="R101" s="84" t="s">
        <v>4820</v>
      </c>
      <c r="S101" s="91" t="s">
        <v>3138</v>
      </c>
      <c r="T101" s="92"/>
      <c r="U101" s="92"/>
    </row>
    <row r="102" spans="1:21" ht="120" x14ac:dyDescent="0.25">
      <c r="A102" s="82" t="s">
        <v>308</v>
      </c>
      <c r="B102" s="82" t="s">
        <v>309</v>
      </c>
      <c r="C102" s="84" t="str">
        <f t="shared" si="1"/>
        <v>Predictor</v>
      </c>
      <c r="D102" s="84" t="s">
        <v>5120</v>
      </c>
      <c r="E102" s="83" t="s">
        <v>4319</v>
      </c>
      <c r="F102" s="84" t="s">
        <v>5413</v>
      </c>
      <c r="G102" s="86" t="s">
        <v>4700</v>
      </c>
      <c r="H102" s="93" t="s">
        <v>5300</v>
      </c>
      <c r="I102" s="87">
        <v>1</v>
      </c>
      <c r="J102" s="88">
        <f>25/12</f>
        <v>2.0833333333333335</v>
      </c>
      <c r="K102" s="88">
        <v>2.4300000000000002</v>
      </c>
      <c r="L102" s="89" t="s">
        <v>915</v>
      </c>
      <c r="M102" s="89" t="e">
        <v>#N/A</v>
      </c>
      <c r="O102" s="89">
        <v>1</v>
      </c>
      <c r="P102" s="87">
        <v>12</v>
      </c>
      <c r="R102" s="84" t="s">
        <v>5060</v>
      </c>
      <c r="S102" s="91" t="s">
        <v>4701</v>
      </c>
      <c r="T102" s="92"/>
      <c r="U102" s="92"/>
    </row>
    <row r="103" spans="1:21" ht="45" x14ac:dyDescent="0.25">
      <c r="A103" s="82" t="s">
        <v>312</v>
      </c>
      <c r="B103" s="82" t="s">
        <v>313</v>
      </c>
      <c r="C103" s="84" t="str">
        <f t="shared" si="1"/>
        <v>Predictor</v>
      </c>
      <c r="D103" s="84" t="s">
        <v>4838</v>
      </c>
      <c r="E103" s="83" t="s">
        <v>4318</v>
      </c>
      <c r="F103" s="84" t="s">
        <v>4698</v>
      </c>
      <c r="G103" s="86" t="s">
        <v>4659</v>
      </c>
      <c r="H103" s="84" t="s">
        <v>4657</v>
      </c>
      <c r="I103" s="87">
        <v>-1</v>
      </c>
      <c r="J103" s="88">
        <v>0.48</v>
      </c>
      <c r="K103" s="88">
        <v>5.08</v>
      </c>
      <c r="L103" s="89" t="s">
        <v>1126</v>
      </c>
      <c r="M103" s="89">
        <v>0.2</v>
      </c>
      <c r="O103" s="89">
        <v>1</v>
      </c>
      <c r="P103" s="87">
        <v>12</v>
      </c>
      <c r="R103" s="84" t="s">
        <v>4660</v>
      </c>
      <c r="S103" s="91" t="s">
        <v>4839</v>
      </c>
    </row>
    <row r="104" spans="1:21" x14ac:dyDescent="0.25">
      <c r="A104" s="82" t="s">
        <v>314</v>
      </c>
      <c r="B104" s="82" t="s">
        <v>315</v>
      </c>
      <c r="C104" s="84" t="str">
        <f t="shared" si="1"/>
        <v>Predictor</v>
      </c>
      <c r="D104" s="84" t="s">
        <v>4786</v>
      </c>
      <c r="E104" s="83" t="s">
        <v>4318</v>
      </c>
      <c r="F104" s="84" t="s">
        <v>4697</v>
      </c>
      <c r="G104" s="86" t="s">
        <v>4780</v>
      </c>
      <c r="H104" s="84" t="s">
        <v>4781</v>
      </c>
      <c r="I104" s="87">
        <v>-1</v>
      </c>
      <c r="J104" s="88" t="s">
        <v>2204</v>
      </c>
      <c r="K104" s="88">
        <v>4.3899999999999997</v>
      </c>
      <c r="L104" s="89" t="s">
        <v>1126</v>
      </c>
      <c r="M104" s="89" t="s">
        <v>2204</v>
      </c>
      <c r="O104" s="89">
        <v>1</v>
      </c>
      <c r="P104" s="87">
        <v>6</v>
      </c>
      <c r="Q104" s="90" t="s">
        <v>4645</v>
      </c>
      <c r="S104" s="91" t="s">
        <v>955</v>
      </c>
    </row>
    <row r="105" spans="1:21" x14ac:dyDescent="0.25">
      <c r="A105" s="82" t="s">
        <v>322</v>
      </c>
      <c r="B105" s="82" t="s">
        <v>315</v>
      </c>
      <c r="C105" s="84" t="str">
        <f t="shared" si="1"/>
        <v>Predictor</v>
      </c>
      <c r="D105" s="84" t="s">
        <v>4787</v>
      </c>
      <c r="E105" s="83" t="s">
        <v>4318</v>
      </c>
      <c r="F105" s="84" t="s">
        <v>4697</v>
      </c>
      <c r="G105" s="86" t="s">
        <v>4782</v>
      </c>
      <c r="H105" s="84" t="s">
        <v>4674</v>
      </c>
      <c r="I105" s="87">
        <v>-1</v>
      </c>
      <c r="J105" s="88" t="s">
        <v>2204</v>
      </c>
      <c r="K105" s="88">
        <v>3.99</v>
      </c>
      <c r="L105" s="89" t="s">
        <v>1126</v>
      </c>
      <c r="M105" s="89" t="s">
        <v>2204</v>
      </c>
      <c r="O105" s="89">
        <v>1</v>
      </c>
      <c r="P105" s="87">
        <v>6</v>
      </c>
      <c r="Q105" s="90" t="s">
        <v>4645</v>
      </c>
      <c r="S105" s="91" t="s">
        <v>1018</v>
      </c>
    </row>
    <row r="106" spans="1:21" x14ac:dyDescent="0.25">
      <c r="A106" s="82" t="s">
        <v>326</v>
      </c>
      <c r="B106" s="82" t="s">
        <v>315</v>
      </c>
      <c r="C106" s="84" t="str">
        <f t="shared" si="1"/>
        <v>Predictor</v>
      </c>
      <c r="D106" s="84" t="s">
        <v>4788</v>
      </c>
      <c r="E106" s="83" t="s">
        <v>4318</v>
      </c>
      <c r="F106" s="84" t="s">
        <v>4697</v>
      </c>
      <c r="G106" s="86" t="s">
        <v>4783</v>
      </c>
      <c r="H106" s="84" t="s">
        <v>4674</v>
      </c>
      <c r="I106" s="87">
        <v>-1</v>
      </c>
      <c r="J106" s="88" t="s">
        <v>2204</v>
      </c>
      <c r="K106" s="88">
        <v>4.8899999999999997</v>
      </c>
      <c r="L106" s="89" t="s">
        <v>1126</v>
      </c>
      <c r="M106" s="89" t="s">
        <v>2204</v>
      </c>
      <c r="O106" s="89">
        <v>1</v>
      </c>
      <c r="P106" s="87">
        <v>6</v>
      </c>
      <c r="Q106" s="90" t="s">
        <v>4645</v>
      </c>
      <c r="S106" s="91" t="s">
        <v>1019</v>
      </c>
    </row>
    <row r="107" spans="1:21" x14ac:dyDescent="0.25">
      <c r="A107" s="82" t="s">
        <v>328</v>
      </c>
      <c r="B107" s="82" t="s">
        <v>315</v>
      </c>
      <c r="C107" s="84" t="str">
        <f t="shared" si="1"/>
        <v>Predictor</v>
      </c>
      <c r="D107" s="84" t="s">
        <v>4789</v>
      </c>
      <c r="E107" s="83" t="s">
        <v>4318</v>
      </c>
      <c r="F107" s="84" t="s">
        <v>4697</v>
      </c>
      <c r="G107" s="86" t="s">
        <v>4784</v>
      </c>
      <c r="H107" s="84" t="s">
        <v>4674</v>
      </c>
      <c r="I107" s="87">
        <v>-1</v>
      </c>
      <c r="J107" s="88" t="s">
        <v>2204</v>
      </c>
      <c r="K107" s="88">
        <v>4.6399999999999997</v>
      </c>
      <c r="L107" s="89" t="s">
        <v>1126</v>
      </c>
      <c r="M107" s="89" t="s">
        <v>2204</v>
      </c>
      <c r="O107" s="89">
        <v>12</v>
      </c>
      <c r="P107" s="87">
        <v>6</v>
      </c>
      <c r="Q107" s="90" t="s">
        <v>4645</v>
      </c>
      <c r="S107" s="91" t="s">
        <v>1020</v>
      </c>
    </row>
    <row r="108" spans="1:21" ht="45" x14ac:dyDescent="0.25">
      <c r="A108" s="82" t="s">
        <v>330</v>
      </c>
      <c r="B108" s="82" t="s">
        <v>315</v>
      </c>
      <c r="C108" s="84" t="str">
        <f t="shared" si="1"/>
        <v>Predictor</v>
      </c>
      <c r="D108" s="84" t="s">
        <v>4790</v>
      </c>
      <c r="E108" s="83" t="s">
        <v>4318</v>
      </c>
      <c r="F108" s="84" t="s">
        <v>4698</v>
      </c>
      <c r="G108" s="86" t="s">
        <v>4785</v>
      </c>
      <c r="H108" s="84" t="s">
        <v>4674</v>
      </c>
      <c r="I108" s="87">
        <v>-1</v>
      </c>
      <c r="J108" s="88" t="s">
        <v>2204</v>
      </c>
      <c r="K108" s="88">
        <v>4.24</v>
      </c>
      <c r="L108" s="89" t="s">
        <v>1126</v>
      </c>
      <c r="M108" s="89" t="s">
        <v>2204</v>
      </c>
      <c r="O108" s="89">
        <v>12</v>
      </c>
      <c r="P108" s="87">
        <v>6</v>
      </c>
      <c r="R108" s="84" t="s">
        <v>5416</v>
      </c>
      <c r="S108" s="91" t="s">
        <v>1021</v>
      </c>
    </row>
    <row r="109" spans="1:21" ht="45" x14ac:dyDescent="0.25">
      <c r="A109" s="82" t="s">
        <v>319</v>
      </c>
      <c r="B109" s="82" t="s">
        <v>315</v>
      </c>
      <c r="C109" s="84" t="str">
        <f t="shared" si="1"/>
        <v>Predictor</v>
      </c>
      <c r="D109" s="84" t="s">
        <v>5121</v>
      </c>
      <c r="E109" s="83" t="s">
        <v>4318</v>
      </c>
      <c r="F109" s="84" t="s">
        <v>4698</v>
      </c>
      <c r="G109" s="86" t="s">
        <v>4780</v>
      </c>
      <c r="H109" s="84" t="s">
        <v>4781</v>
      </c>
      <c r="I109" s="87">
        <v>-1</v>
      </c>
      <c r="J109" s="88" t="s">
        <v>2204</v>
      </c>
      <c r="K109" s="88">
        <v>4.3899999999999997</v>
      </c>
      <c r="L109" s="89" t="s">
        <v>1126</v>
      </c>
      <c r="M109" s="89" t="s">
        <v>2204</v>
      </c>
      <c r="O109" s="89">
        <v>12</v>
      </c>
      <c r="P109" s="87">
        <v>6</v>
      </c>
      <c r="R109" s="84" t="s">
        <v>4964</v>
      </c>
      <c r="S109" s="91" t="s">
        <v>1085</v>
      </c>
    </row>
    <row r="110" spans="1:21" ht="60" x14ac:dyDescent="0.25">
      <c r="A110" s="82" t="s">
        <v>332</v>
      </c>
      <c r="B110" s="82" t="s">
        <v>333</v>
      </c>
      <c r="C110" s="84" t="str">
        <f t="shared" si="1"/>
        <v>Predictor</v>
      </c>
      <c r="D110" s="84" t="s">
        <v>5206</v>
      </c>
      <c r="E110" s="83" t="s">
        <v>4318</v>
      </c>
      <c r="F110" s="84" t="s">
        <v>4697</v>
      </c>
      <c r="G110" s="86" t="s">
        <v>4821</v>
      </c>
      <c r="H110" s="84" t="s">
        <v>4781</v>
      </c>
      <c r="I110" s="87">
        <v>-1</v>
      </c>
      <c r="J110" s="88" t="s">
        <v>2204</v>
      </c>
      <c r="K110" s="88">
        <v>8.86</v>
      </c>
      <c r="L110" s="89" t="s">
        <v>1126</v>
      </c>
      <c r="M110" s="89" t="s">
        <v>2204</v>
      </c>
      <c r="O110" s="89">
        <v>12</v>
      </c>
      <c r="P110" s="87">
        <v>6</v>
      </c>
      <c r="Q110" s="90" t="s">
        <v>4646</v>
      </c>
      <c r="R110" s="84" t="s">
        <v>4845</v>
      </c>
      <c r="S110" s="91" t="s">
        <v>4844</v>
      </c>
    </row>
    <row r="111" spans="1:21" ht="30" x14ac:dyDescent="0.25">
      <c r="A111" s="82" t="s">
        <v>5350</v>
      </c>
      <c r="B111" s="82" t="s">
        <v>337</v>
      </c>
      <c r="C111" s="84" t="str">
        <f t="shared" si="1"/>
        <v>Predictor</v>
      </c>
      <c r="D111" s="84" t="s">
        <v>5122</v>
      </c>
      <c r="E111" s="83" t="s">
        <v>4318</v>
      </c>
      <c r="F111" s="84" t="s">
        <v>4697</v>
      </c>
      <c r="G111" s="86" t="s">
        <v>4822</v>
      </c>
      <c r="H111" s="84" t="s">
        <v>4672</v>
      </c>
      <c r="I111" s="87">
        <v>-1</v>
      </c>
      <c r="J111" s="88">
        <v>0.105</v>
      </c>
      <c r="K111" s="88">
        <v>3.29</v>
      </c>
      <c r="L111" s="89" t="s">
        <v>1126</v>
      </c>
      <c r="M111" s="89" t="e">
        <v>#N/A</v>
      </c>
      <c r="O111" s="89">
        <v>1</v>
      </c>
      <c r="P111" s="87">
        <v>12</v>
      </c>
      <c r="R111" s="84" t="s">
        <v>4823</v>
      </c>
      <c r="S111" s="91" t="s">
        <v>1034</v>
      </c>
    </row>
    <row r="112" spans="1:21" ht="60" x14ac:dyDescent="0.25">
      <c r="A112" s="82" t="s">
        <v>5352</v>
      </c>
      <c r="B112" s="82" t="s">
        <v>337</v>
      </c>
      <c r="C112" s="84" t="str">
        <f t="shared" si="1"/>
        <v>Predictor</v>
      </c>
      <c r="D112" s="84" t="s">
        <v>5412</v>
      </c>
      <c r="E112" s="83" t="s">
        <v>4319</v>
      </c>
      <c r="F112" s="84" t="s">
        <v>4699</v>
      </c>
      <c r="G112" s="86" t="s">
        <v>4791</v>
      </c>
      <c r="H112" s="84" t="s">
        <v>5276</v>
      </c>
      <c r="I112" s="87">
        <v>-1</v>
      </c>
      <c r="J112" s="88">
        <f>9/12</f>
        <v>0.75</v>
      </c>
      <c r="K112" s="88" t="s">
        <v>2204</v>
      </c>
      <c r="L112" s="89" t="s">
        <v>1126</v>
      </c>
      <c r="M112" s="89">
        <v>0.2</v>
      </c>
      <c r="O112" s="89">
        <v>12</v>
      </c>
      <c r="P112" s="87">
        <v>6</v>
      </c>
      <c r="R112" s="84" t="s">
        <v>5354</v>
      </c>
      <c r="S112" s="91" t="s">
        <v>1031</v>
      </c>
    </row>
    <row r="113" spans="1:21" ht="120" x14ac:dyDescent="0.25">
      <c r="A113" s="82" t="s">
        <v>343</v>
      </c>
      <c r="B113" s="82" t="s">
        <v>344</v>
      </c>
      <c r="C113" s="84" t="str">
        <f t="shared" si="1"/>
        <v>Predictor</v>
      </c>
      <c r="D113" s="84" t="s">
        <v>5123</v>
      </c>
      <c r="E113" s="83" t="s">
        <v>4319</v>
      </c>
      <c r="F113" s="84" t="s">
        <v>4698</v>
      </c>
      <c r="G113" s="86" t="s">
        <v>4912</v>
      </c>
      <c r="H113" s="84" t="s">
        <v>4913</v>
      </c>
      <c r="I113" s="87">
        <v>-1</v>
      </c>
      <c r="J113" s="88">
        <f>(3.5+0.7)/12</f>
        <v>0.35000000000000003</v>
      </c>
      <c r="K113" s="88" t="s">
        <v>2204</v>
      </c>
      <c r="L113" s="89" t="s">
        <v>1126</v>
      </c>
      <c r="M113" s="89">
        <v>0.2</v>
      </c>
      <c r="O113" s="89">
        <v>1</v>
      </c>
      <c r="P113" s="87">
        <v>6</v>
      </c>
      <c r="R113" s="84" t="s">
        <v>4922</v>
      </c>
      <c r="S113" s="91" t="s">
        <v>1089</v>
      </c>
    </row>
    <row r="114" spans="1:21" ht="45" x14ac:dyDescent="0.25">
      <c r="A114" s="82" t="s">
        <v>348</v>
      </c>
      <c r="B114" s="82" t="s">
        <v>349</v>
      </c>
      <c r="C114" s="84" t="str">
        <f t="shared" si="1"/>
        <v>Predictor</v>
      </c>
      <c r="D114" s="84" t="s">
        <v>5124</v>
      </c>
      <c r="E114" s="83" t="s">
        <v>4318</v>
      </c>
      <c r="F114" s="84" t="s">
        <v>4697</v>
      </c>
      <c r="G114" s="86" t="s">
        <v>4914</v>
      </c>
      <c r="H114" s="84" t="s">
        <v>4915</v>
      </c>
      <c r="I114" s="87">
        <v>-1</v>
      </c>
      <c r="J114" s="88">
        <v>0.5</v>
      </c>
      <c r="K114" s="88">
        <f>0.5/2.61*SQRT(520)</f>
        <v>4.3684882187706435</v>
      </c>
      <c r="L114" s="89" t="s">
        <v>915</v>
      </c>
      <c r="M114" s="89">
        <v>0.2</v>
      </c>
      <c r="O114" s="89">
        <v>1</v>
      </c>
      <c r="P114" s="87">
        <v>6</v>
      </c>
      <c r="R114" s="84" t="s">
        <v>5076</v>
      </c>
      <c r="S114" s="91" t="s">
        <v>4467</v>
      </c>
    </row>
    <row r="115" spans="1:21" x14ac:dyDescent="0.25">
      <c r="A115" s="82" t="s">
        <v>352</v>
      </c>
      <c r="B115" s="82" t="s">
        <v>5451</v>
      </c>
      <c r="C115" s="84" t="str">
        <f t="shared" si="1"/>
        <v>Predictor</v>
      </c>
      <c r="D115" s="84" t="s">
        <v>5125</v>
      </c>
      <c r="E115" s="83" t="s">
        <v>4318</v>
      </c>
      <c r="F115" s="84" t="s">
        <v>4697</v>
      </c>
      <c r="G115" s="86" t="s">
        <v>4916</v>
      </c>
      <c r="H115" s="84" t="s">
        <v>4611</v>
      </c>
      <c r="I115" s="87">
        <v>1</v>
      </c>
      <c r="J115" s="88">
        <f>15.3/12</f>
        <v>1.2750000000000001</v>
      </c>
      <c r="K115" s="88">
        <v>2.77</v>
      </c>
      <c r="L115" s="89" t="s">
        <v>1126</v>
      </c>
      <c r="M115" s="89">
        <v>0.2</v>
      </c>
      <c r="O115" s="89">
        <v>12</v>
      </c>
      <c r="P115" s="87">
        <v>6</v>
      </c>
      <c r="S115" s="91" t="s">
        <v>941</v>
      </c>
    </row>
    <row r="116" spans="1:21" x14ac:dyDescent="0.25">
      <c r="A116" s="82" t="s">
        <v>3091</v>
      </c>
      <c r="B116" s="82" t="s">
        <v>5451</v>
      </c>
      <c r="C116" s="84" t="str">
        <f t="shared" si="1"/>
        <v>Placebo</v>
      </c>
      <c r="D116" s="84" t="s">
        <v>4598</v>
      </c>
      <c r="E116" s="83" t="s">
        <v>5528</v>
      </c>
      <c r="F116" s="84" t="s">
        <v>2204</v>
      </c>
      <c r="G116" s="86" t="s">
        <v>2204</v>
      </c>
      <c r="H116" s="86" t="s">
        <v>2204</v>
      </c>
      <c r="I116" s="83" t="s">
        <v>2204</v>
      </c>
      <c r="J116" s="96" t="s">
        <v>2204</v>
      </c>
      <c r="K116" s="96" t="s">
        <v>2204</v>
      </c>
      <c r="L116" s="83" t="s">
        <v>2204</v>
      </c>
      <c r="M116" s="83" t="s">
        <v>2204</v>
      </c>
      <c r="N116" s="83" t="s">
        <v>2204</v>
      </c>
      <c r="O116" s="83" t="s">
        <v>2204</v>
      </c>
      <c r="P116" s="83" t="s">
        <v>2204</v>
      </c>
      <c r="Q116" s="83" t="s">
        <v>2204</v>
      </c>
      <c r="S116" s="91" t="s">
        <v>941</v>
      </c>
      <c r="T116" s="92"/>
      <c r="U116" s="92"/>
    </row>
    <row r="117" spans="1:21" ht="45" x14ac:dyDescent="0.25">
      <c r="A117" s="82" t="s">
        <v>356</v>
      </c>
      <c r="B117" s="82" t="s">
        <v>357</v>
      </c>
      <c r="C117" s="84" t="str">
        <f t="shared" si="1"/>
        <v>Predictor</v>
      </c>
      <c r="D117" s="84" t="s">
        <v>5126</v>
      </c>
      <c r="E117" s="83" t="s">
        <v>4318</v>
      </c>
      <c r="F117" s="84" t="s">
        <v>4698</v>
      </c>
      <c r="G117" s="86" t="s">
        <v>4917</v>
      </c>
      <c r="H117" s="93" t="s">
        <v>4918</v>
      </c>
      <c r="I117" s="87">
        <v>-1</v>
      </c>
      <c r="J117" s="88">
        <f>2.73/6</f>
        <v>0.45500000000000002</v>
      </c>
      <c r="K117" s="88">
        <v>3.61</v>
      </c>
      <c r="L117" s="89" t="s">
        <v>1126</v>
      </c>
      <c r="M117" s="89" t="e">
        <v>#N/A</v>
      </c>
      <c r="O117" s="89">
        <v>1</v>
      </c>
      <c r="P117" s="87">
        <v>12</v>
      </c>
      <c r="R117" s="84" t="s">
        <v>5048</v>
      </c>
      <c r="S117" s="91" t="s">
        <v>991</v>
      </c>
    </row>
    <row r="118" spans="1:21" ht="60" x14ac:dyDescent="0.25">
      <c r="A118" s="82" t="s">
        <v>359</v>
      </c>
      <c r="B118" s="82" t="s">
        <v>360</v>
      </c>
      <c r="C118" s="84" t="str">
        <f t="shared" si="1"/>
        <v>Predictor</v>
      </c>
      <c r="D118" s="84" t="s">
        <v>5038</v>
      </c>
      <c r="E118" s="83" t="s">
        <v>4318</v>
      </c>
      <c r="F118" s="84" t="s">
        <v>4697</v>
      </c>
      <c r="G118" s="84" t="s">
        <v>4919</v>
      </c>
      <c r="H118" s="84" t="s">
        <v>4920</v>
      </c>
      <c r="I118" s="87">
        <v>-1</v>
      </c>
      <c r="J118" s="88">
        <v>1.17</v>
      </c>
      <c r="K118" s="88">
        <v>3.36</v>
      </c>
      <c r="L118" s="89" t="s">
        <v>1126</v>
      </c>
      <c r="M118" s="89" t="s">
        <v>2204</v>
      </c>
      <c r="O118" s="89">
        <v>1</v>
      </c>
      <c r="P118" s="87">
        <v>6</v>
      </c>
      <c r="Q118" s="90" t="s">
        <v>4645</v>
      </c>
      <c r="R118" s="84" t="s">
        <v>5032</v>
      </c>
      <c r="S118" s="91" t="s">
        <v>1055</v>
      </c>
    </row>
    <row r="119" spans="1:21" x14ac:dyDescent="0.25">
      <c r="A119" s="82" t="s">
        <v>3112</v>
      </c>
      <c r="B119" s="82" t="s">
        <v>360</v>
      </c>
      <c r="C119" s="84" t="str">
        <f t="shared" si="1"/>
        <v>Placebo</v>
      </c>
      <c r="D119" s="84" t="s">
        <v>4598</v>
      </c>
      <c r="E119" s="83" t="s">
        <v>5528</v>
      </c>
      <c r="F119" s="84" t="s">
        <v>2204</v>
      </c>
      <c r="G119" s="86" t="s">
        <v>2204</v>
      </c>
      <c r="H119" s="86" t="s">
        <v>2204</v>
      </c>
      <c r="I119" s="83" t="s">
        <v>2204</v>
      </c>
      <c r="J119" s="96" t="s">
        <v>2204</v>
      </c>
      <c r="K119" s="96" t="s">
        <v>2204</v>
      </c>
      <c r="L119" s="83" t="s">
        <v>2204</v>
      </c>
      <c r="M119" s="83" t="s">
        <v>2204</v>
      </c>
      <c r="N119" s="83" t="s">
        <v>2204</v>
      </c>
      <c r="O119" s="83" t="s">
        <v>2204</v>
      </c>
      <c r="P119" s="83" t="s">
        <v>2204</v>
      </c>
      <c r="Q119" s="83" t="s">
        <v>2204</v>
      </c>
      <c r="S119" s="91" t="s">
        <v>1055</v>
      </c>
    </row>
    <row r="120" spans="1:21" ht="105" x14ac:dyDescent="0.25">
      <c r="A120" s="82" t="s">
        <v>365</v>
      </c>
      <c r="B120" s="82" t="s">
        <v>360</v>
      </c>
      <c r="C120" s="84" t="str">
        <f t="shared" si="1"/>
        <v>Placebo</v>
      </c>
      <c r="D120" s="84" t="s">
        <v>5037</v>
      </c>
      <c r="E120" s="83" t="s">
        <v>4321</v>
      </c>
      <c r="F120" s="84" t="s">
        <v>4697</v>
      </c>
      <c r="G120" s="86" t="s">
        <v>4652</v>
      </c>
      <c r="H120" s="84" t="s">
        <v>4781</v>
      </c>
      <c r="I120" s="87">
        <v>-1</v>
      </c>
      <c r="J120" s="88" t="s">
        <v>2204</v>
      </c>
      <c r="K120" s="88">
        <v>1.59</v>
      </c>
      <c r="L120" s="89" t="s">
        <v>1126</v>
      </c>
      <c r="M120" s="89" t="s">
        <v>2204</v>
      </c>
      <c r="O120" s="89">
        <v>1</v>
      </c>
      <c r="P120" s="87">
        <v>6</v>
      </c>
      <c r="Q120" s="90" t="s">
        <v>4646</v>
      </c>
      <c r="R120" s="84" t="s">
        <v>5039</v>
      </c>
      <c r="S120" s="91" t="s">
        <v>1111</v>
      </c>
    </row>
    <row r="121" spans="1:21" x14ac:dyDescent="0.25">
      <c r="A121" s="82" t="s">
        <v>3102</v>
      </c>
      <c r="B121" s="82" t="s">
        <v>360</v>
      </c>
      <c r="C121" s="84" t="str">
        <f t="shared" si="1"/>
        <v>Placebo</v>
      </c>
      <c r="D121" s="84" t="s">
        <v>4598</v>
      </c>
      <c r="E121" s="83" t="s">
        <v>5528</v>
      </c>
      <c r="F121" s="84" t="s">
        <v>2204</v>
      </c>
      <c r="G121" s="86" t="s">
        <v>2204</v>
      </c>
      <c r="H121" s="86" t="s">
        <v>2204</v>
      </c>
      <c r="I121" s="83" t="s">
        <v>2204</v>
      </c>
      <c r="J121" s="96" t="s">
        <v>2204</v>
      </c>
      <c r="K121" s="96" t="s">
        <v>2204</v>
      </c>
      <c r="L121" s="83" t="s">
        <v>2204</v>
      </c>
      <c r="M121" s="83" t="s">
        <v>2204</v>
      </c>
      <c r="N121" s="83" t="s">
        <v>2204</v>
      </c>
      <c r="O121" s="83" t="s">
        <v>2204</v>
      </c>
      <c r="P121" s="83" t="s">
        <v>2204</v>
      </c>
      <c r="Q121" s="83" t="s">
        <v>2204</v>
      </c>
      <c r="S121" s="91" t="s">
        <v>1111</v>
      </c>
    </row>
    <row r="122" spans="1:21" ht="60" x14ac:dyDescent="0.25">
      <c r="A122" s="82" t="s">
        <v>370</v>
      </c>
      <c r="B122" s="82" t="s">
        <v>371</v>
      </c>
      <c r="C122" s="84" t="str">
        <f t="shared" si="1"/>
        <v>Predictor</v>
      </c>
      <c r="D122" s="100" t="s">
        <v>5474</v>
      </c>
      <c r="E122" s="83" t="s">
        <v>4318</v>
      </c>
      <c r="F122" s="84" t="s">
        <v>5413</v>
      </c>
      <c r="G122" s="86" t="s">
        <v>4946</v>
      </c>
      <c r="H122" s="93" t="s">
        <v>5299</v>
      </c>
      <c r="I122" s="87">
        <v>-1</v>
      </c>
      <c r="J122" s="88">
        <f>3.95/3</f>
        <v>1.3166666666666667</v>
      </c>
      <c r="K122" s="88">
        <v>11.04</v>
      </c>
      <c r="L122" s="89" t="s">
        <v>1126</v>
      </c>
      <c r="M122" s="89" t="e">
        <v>#N/A</v>
      </c>
      <c r="O122" s="89">
        <v>1</v>
      </c>
      <c r="P122" s="87">
        <v>12</v>
      </c>
      <c r="R122" s="84" t="s">
        <v>5414</v>
      </c>
      <c r="S122" s="91" t="s">
        <v>3225</v>
      </c>
    </row>
    <row r="123" spans="1:21" x14ac:dyDescent="0.25">
      <c r="A123" s="82" t="s">
        <v>373</v>
      </c>
      <c r="B123" s="82" t="s">
        <v>374</v>
      </c>
      <c r="C123" s="84" t="str">
        <f t="shared" si="1"/>
        <v>Predictor</v>
      </c>
      <c r="D123" s="84" t="s">
        <v>4840</v>
      </c>
      <c r="E123" s="83" t="s">
        <v>4318</v>
      </c>
      <c r="F123" s="84" t="s">
        <v>4697</v>
      </c>
      <c r="G123" s="86" t="s">
        <v>4809</v>
      </c>
      <c r="H123" s="84" t="s">
        <v>4611</v>
      </c>
      <c r="I123" s="87">
        <v>-1</v>
      </c>
      <c r="J123" s="88">
        <v>0.79</v>
      </c>
      <c r="K123" s="88">
        <v>2.88</v>
      </c>
      <c r="L123" s="89" t="s">
        <v>1126</v>
      </c>
      <c r="M123" s="89">
        <v>0.2</v>
      </c>
      <c r="O123" s="89">
        <v>1</v>
      </c>
      <c r="P123" s="87">
        <v>6</v>
      </c>
      <c r="S123" s="91" t="s">
        <v>4841</v>
      </c>
    </row>
    <row r="124" spans="1:21" ht="30" x14ac:dyDescent="0.25">
      <c r="A124" s="82" t="s">
        <v>378</v>
      </c>
      <c r="B124" s="82" t="s">
        <v>379</v>
      </c>
      <c r="C124" s="84" t="str">
        <f t="shared" si="1"/>
        <v>Placebo</v>
      </c>
      <c r="D124" s="84" t="s">
        <v>4921</v>
      </c>
      <c r="E124" s="83" t="s">
        <v>5528</v>
      </c>
      <c r="F124" s="84" t="s">
        <v>2204</v>
      </c>
      <c r="G124" s="84" t="s">
        <v>2204</v>
      </c>
      <c r="H124" s="84" t="s">
        <v>2204</v>
      </c>
      <c r="I124" s="83" t="s">
        <v>2204</v>
      </c>
      <c r="J124" s="96" t="s">
        <v>2204</v>
      </c>
      <c r="K124" s="96" t="s">
        <v>2204</v>
      </c>
      <c r="L124" s="83" t="s">
        <v>2204</v>
      </c>
      <c r="M124" s="83" t="s">
        <v>2204</v>
      </c>
      <c r="N124" s="83" t="s">
        <v>2204</v>
      </c>
      <c r="O124" s="83" t="s">
        <v>2204</v>
      </c>
      <c r="P124" s="83" t="s">
        <v>2204</v>
      </c>
      <c r="Q124" s="83" t="s">
        <v>2204</v>
      </c>
      <c r="R124" s="84" t="s">
        <v>4571</v>
      </c>
      <c r="S124" s="91" t="s">
        <v>4466</v>
      </c>
    </row>
    <row r="125" spans="1:21" ht="60" x14ac:dyDescent="0.25">
      <c r="A125" s="82" t="s">
        <v>381</v>
      </c>
      <c r="B125" s="82" t="s">
        <v>382</v>
      </c>
      <c r="C125" s="84" t="str">
        <f t="shared" si="1"/>
        <v>Predictor</v>
      </c>
      <c r="D125" s="84" t="s">
        <v>5127</v>
      </c>
      <c r="E125" s="83" t="s">
        <v>4318</v>
      </c>
      <c r="F125" s="84" t="s">
        <v>4697</v>
      </c>
      <c r="G125" s="86" t="s">
        <v>4948</v>
      </c>
      <c r="H125" s="84" t="s">
        <v>4674</v>
      </c>
      <c r="I125" s="87">
        <v>-1</v>
      </c>
      <c r="J125" s="88" t="s">
        <v>2204</v>
      </c>
      <c r="K125" s="88">
        <v>6.78</v>
      </c>
      <c r="L125" s="89" t="s">
        <v>1126</v>
      </c>
      <c r="M125" s="89" t="s">
        <v>2204</v>
      </c>
      <c r="O125" s="89">
        <v>12</v>
      </c>
      <c r="P125" s="87">
        <v>6</v>
      </c>
      <c r="R125" s="84" t="s">
        <v>4947</v>
      </c>
      <c r="S125" s="91" t="s">
        <v>993</v>
      </c>
    </row>
    <row r="126" spans="1:21" ht="60" x14ac:dyDescent="0.25">
      <c r="A126" s="82" t="s">
        <v>385</v>
      </c>
      <c r="B126" s="82" t="s">
        <v>386</v>
      </c>
      <c r="C126" s="84" t="str">
        <f t="shared" si="1"/>
        <v>Predictor</v>
      </c>
      <c r="D126" s="102" t="s">
        <v>4810</v>
      </c>
      <c r="E126" s="83" t="s">
        <v>4319</v>
      </c>
      <c r="F126" s="84" t="s">
        <v>4697</v>
      </c>
      <c r="G126" s="103" t="s">
        <v>5486</v>
      </c>
      <c r="H126" s="102" t="s">
        <v>4674</v>
      </c>
      <c r="I126" s="87">
        <v>1</v>
      </c>
      <c r="J126" s="104" t="s">
        <v>2204</v>
      </c>
      <c r="K126" s="88">
        <v>2.496</v>
      </c>
      <c r="L126" s="89" t="s">
        <v>1126</v>
      </c>
      <c r="M126" s="89">
        <v>0.2</v>
      </c>
      <c r="O126" s="89">
        <v>1</v>
      </c>
      <c r="P126" s="87">
        <v>6</v>
      </c>
      <c r="R126" s="102" t="s">
        <v>5499</v>
      </c>
      <c r="S126" s="91" t="s">
        <v>4949</v>
      </c>
    </row>
    <row r="127" spans="1:21" ht="45" x14ac:dyDescent="0.25">
      <c r="A127" s="82" t="s">
        <v>389</v>
      </c>
      <c r="B127" s="82" t="s">
        <v>390</v>
      </c>
      <c r="C127" s="84" t="str">
        <f t="shared" si="1"/>
        <v>Predictor</v>
      </c>
      <c r="D127" s="84" t="s">
        <v>5128</v>
      </c>
      <c r="E127" s="83" t="s">
        <v>4318</v>
      </c>
      <c r="F127" s="84" t="s">
        <v>4697</v>
      </c>
      <c r="G127" s="86" t="s">
        <v>4950</v>
      </c>
      <c r="H127" s="84" t="s">
        <v>4951</v>
      </c>
      <c r="I127" s="87">
        <v>1</v>
      </c>
      <c r="J127" s="88">
        <v>0.29399999999999998</v>
      </c>
      <c r="K127" s="88">
        <f>_xlfn.NORM.INV(1-0.0004/2,0,1)</f>
        <v>3.5400837992061742</v>
      </c>
      <c r="L127" s="89" t="s">
        <v>1126</v>
      </c>
      <c r="M127" s="89" t="e">
        <v>#N/A</v>
      </c>
      <c r="O127" s="89">
        <v>1</v>
      </c>
      <c r="P127" s="87">
        <v>6</v>
      </c>
      <c r="R127" s="84" t="s">
        <v>4952</v>
      </c>
      <c r="S127" s="91" t="s">
        <v>1101</v>
      </c>
    </row>
    <row r="128" spans="1:21" ht="30" x14ac:dyDescent="0.25">
      <c r="A128" s="82" t="s">
        <v>393</v>
      </c>
      <c r="B128" s="82" t="s">
        <v>394</v>
      </c>
      <c r="C128" s="84" t="str">
        <f t="shared" si="1"/>
        <v>Predictor</v>
      </c>
      <c r="D128" s="84" t="s">
        <v>4840</v>
      </c>
      <c r="E128" s="83" t="s">
        <v>4318</v>
      </c>
      <c r="F128" s="84" t="s">
        <v>4697</v>
      </c>
      <c r="G128" s="86" t="s">
        <v>4953</v>
      </c>
      <c r="H128" s="84" t="s">
        <v>4954</v>
      </c>
      <c r="I128" s="87">
        <v>1</v>
      </c>
      <c r="J128" s="88">
        <f>4.63/12</f>
        <v>0.38583333333333331</v>
      </c>
      <c r="K128" s="88">
        <v>2.85</v>
      </c>
      <c r="L128" s="89" t="s">
        <v>915</v>
      </c>
      <c r="M128" s="89">
        <v>0.2</v>
      </c>
      <c r="O128" s="89">
        <v>1</v>
      </c>
      <c r="P128" s="87">
        <v>6</v>
      </c>
      <c r="R128" s="84" t="s">
        <v>4923</v>
      </c>
      <c r="S128" s="91" t="s">
        <v>4956</v>
      </c>
    </row>
    <row r="129" spans="1:19" x14ac:dyDescent="0.25">
      <c r="A129" s="82" t="s">
        <v>4554</v>
      </c>
      <c r="B129" s="82" t="s">
        <v>394</v>
      </c>
      <c r="C129" s="84" t="str">
        <f t="shared" si="1"/>
        <v>Placebo</v>
      </c>
      <c r="D129" s="84" t="s">
        <v>4598</v>
      </c>
      <c r="E129" s="83" t="s">
        <v>5528</v>
      </c>
      <c r="F129" s="84" t="s">
        <v>2204</v>
      </c>
      <c r="G129" s="86" t="s">
        <v>2204</v>
      </c>
      <c r="H129" s="86" t="s">
        <v>2204</v>
      </c>
      <c r="I129" s="83" t="s">
        <v>2204</v>
      </c>
      <c r="J129" s="96" t="s">
        <v>2204</v>
      </c>
      <c r="K129" s="96" t="s">
        <v>2204</v>
      </c>
      <c r="L129" s="83" t="s">
        <v>2204</v>
      </c>
      <c r="M129" s="83" t="s">
        <v>2204</v>
      </c>
      <c r="N129" s="83" t="s">
        <v>2204</v>
      </c>
      <c r="O129" s="83" t="s">
        <v>2204</v>
      </c>
      <c r="P129" s="83" t="s">
        <v>2204</v>
      </c>
      <c r="Q129" s="83" t="s">
        <v>2204</v>
      </c>
      <c r="R129" s="84" t="s">
        <v>4955</v>
      </c>
      <c r="S129" s="91" t="s">
        <v>4957</v>
      </c>
    </row>
    <row r="130" spans="1:19" ht="45" x14ac:dyDescent="0.25">
      <c r="A130" s="82" t="s">
        <v>402</v>
      </c>
      <c r="B130" s="82" t="s">
        <v>400</v>
      </c>
      <c r="C130" s="84" t="str">
        <f t="shared" ref="C130:C193" si="2">IF(F130="9_drop","Drop",IF(OR(E130="1_clear",E130="2_likely")*OR(F130="1_good",F130="2_fair",F130="3_distant",F130="4_lack_data"),"Predictor","Placebo"))</f>
        <v>Placebo</v>
      </c>
      <c r="D130" s="109" t="s">
        <v>5514</v>
      </c>
      <c r="E130" s="83" t="s">
        <v>5528</v>
      </c>
      <c r="F130" s="84" t="s">
        <v>4697</v>
      </c>
      <c r="G130" s="86" t="s">
        <v>4824</v>
      </c>
      <c r="H130" s="84" t="s">
        <v>4825</v>
      </c>
      <c r="I130" s="87">
        <v>1</v>
      </c>
      <c r="J130" s="88">
        <f>(7.6-0.8)/12</f>
        <v>0.56666666666666665</v>
      </c>
      <c r="K130" s="88" t="s">
        <v>2204</v>
      </c>
      <c r="L130" s="89" t="s">
        <v>1126</v>
      </c>
      <c r="M130" s="89">
        <v>0.5</v>
      </c>
      <c r="O130" s="89">
        <v>1</v>
      </c>
      <c r="P130" s="87">
        <v>12</v>
      </c>
      <c r="R130" s="84" t="s">
        <v>4826</v>
      </c>
      <c r="S130" s="91" t="s">
        <v>4455</v>
      </c>
    </row>
    <row r="131" spans="1:19" ht="30" x14ac:dyDescent="0.25">
      <c r="A131" s="82" t="s">
        <v>399</v>
      </c>
      <c r="B131" s="82" t="s">
        <v>400</v>
      </c>
      <c r="C131" s="84" t="str">
        <f t="shared" si="2"/>
        <v>Predictor</v>
      </c>
      <c r="D131" s="109" t="s">
        <v>5524</v>
      </c>
      <c r="E131" s="83" t="s">
        <v>4318</v>
      </c>
      <c r="F131" s="102" t="s">
        <v>4698</v>
      </c>
      <c r="G131" s="86" t="s">
        <v>4760</v>
      </c>
      <c r="H131" s="84" t="s">
        <v>4734</v>
      </c>
      <c r="I131" s="87">
        <v>1</v>
      </c>
      <c r="J131" s="88">
        <f>17.6/12</f>
        <v>1.4666666666666668</v>
      </c>
      <c r="K131" s="88">
        <v>4.99</v>
      </c>
      <c r="L131" s="89" t="s">
        <v>1126</v>
      </c>
      <c r="M131" s="89">
        <v>0.1</v>
      </c>
      <c r="O131" s="89">
        <v>12</v>
      </c>
      <c r="P131" s="87">
        <v>3</v>
      </c>
      <c r="Q131" s="90" t="s">
        <v>4642</v>
      </c>
      <c r="R131" s="105" t="s">
        <v>5512</v>
      </c>
      <c r="S131" s="91" t="s">
        <v>5513</v>
      </c>
    </row>
    <row r="132" spans="1:19" ht="30" x14ac:dyDescent="0.25">
      <c r="A132" s="82" t="s">
        <v>404</v>
      </c>
      <c r="B132" s="82" t="s">
        <v>405</v>
      </c>
      <c r="C132" s="84" t="str">
        <f t="shared" si="2"/>
        <v>Predictor</v>
      </c>
      <c r="D132" s="84" t="s">
        <v>5129</v>
      </c>
      <c r="E132" s="83" t="s">
        <v>4319</v>
      </c>
      <c r="F132" s="84" t="s">
        <v>4697</v>
      </c>
      <c r="G132" s="86" t="s">
        <v>4959</v>
      </c>
      <c r="H132" s="84" t="s">
        <v>4960</v>
      </c>
      <c r="I132" s="87">
        <v>1</v>
      </c>
      <c r="J132" s="88">
        <f>0.45+0.16</f>
        <v>0.61</v>
      </c>
      <c r="K132" s="88" t="s">
        <v>2204</v>
      </c>
      <c r="L132" s="89" t="s">
        <v>1126</v>
      </c>
      <c r="M132" s="89">
        <v>0.1</v>
      </c>
      <c r="O132" s="89">
        <v>1</v>
      </c>
      <c r="P132" s="87">
        <v>6</v>
      </c>
      <c r="Q132" s="90" t="s">
        <v>4645</v>
      </c>
      <c r="R132" s="84" t="s">
        <v>4961</v>
      </c>
      <c r="S132" s="91" t="s">
        <v>1007</v>
      </c>
    </row>
    <row r="133" spans="1:19" x14ac:dyDescent="0.25">
      <c r="A133" s="82" t="s">
        <v>409</v>
      </c>
      <c r="B133" s="82" t="s">
        <v>410</v>
      </c>
      <c r="C133" s="84" t="str">
        <f t="shared" si="2"/>
        <v>Predictor</v>
      </c>
      <c r="D133" s="84" t="s">
        <v>5130</v>
      </c>
      <c r="E133" s="83" t="s">
        <v>4318</v>
      </c>
      <c r="F133" s="84" t="s">
        <v>4697</v>
      </c>
      <c r="G133" s="86" t="s">
        <v>4962</v>
      </c>
      <c r="H133" s="84" t="s">
        <v>4781</v>
      </c>
      <c r="I133" s="87">
        <v>1</v>
      </c>
      <c r="J133" s="88" t="s">
        <v>2204</v>
      </c>
      <c r="K133" s="88">
        <v>5.69</v>
      </c>
      <c r="L133" s="89" t="s">
        <v>1126</v>
      </c>
      <c r="M133" s="89" t="s">
        <v>2204</v>
      </c>
      <c r="O133" s="89">
        <v>1</v>
      </c>
      <c r="P133" s="87">
        <v>6</v>
      </c>
      <c r="S133" s="91" t="s">
        <v>926</v>
      </c>
    </row>
    <row r="134" spans="1:19" x14ac:dyDescent="0.25">
      <c r="A134" s="82" t="s">
        <v>3085</v>
      </c>
      <c r="B134" s="82" t="s">
        <v>410</v>
      </c>
      <c r="C134" s="84" t="str">
        <f t="shared" si="2"/>
        <v>Placebo</v>
      </c>
      <c r="D134" s="84" t="s">
        <v>4598</v>
      </c>
      <c r="E134" s="83" t="s">
        <v>5528</v>
      </c>
      <c r="F134" s="84" t="s">
        <v>2204</v>
      </c>
      <c r="G134" s="86" t="s">
        <v>2204</v>
      </c>
      <c r="H134" s="86" t="s">
        <v>2204</v>
      </c>
      <c r="I134" s="83" t="s">
        <v>2204</v>
      </c>
      <c r="J134" s="96" t="s">
        <v>2204</v>
      </c>
      <c r="K134" s="96" t="s">
        <v>2204</v>
      </c>
      <c r="L134" s="83" t="s">
        <v>2204</v>
      </c>
      <c r="M134" s="83" t="s">
        <v>2204</v>
      </c>
      <c r="N134" s="83" t="s">
        <v>2204</v>
      </c>
      <c r="O134" s="83" t="s">
        <v>2204</v>
      </c>
      <c r="P134" s="83" t="s">
        <v>2204</v>
      </c>
      <c r="Q134" s="83" t="s">
        <v>2204</v>
      </c>
      <c r="S134" s="91" t="s">
        <v>926</v>
      </c>
    </row>
    <row r="135" spans="1:19" x14ac:dyDescent="0.25">
      <c r="A135" s="82" t="s">
        <v>3163</v>
      </c>
      <c r="B135" s="82" t="s">
        <v>410</v>
      </c>
      <c r="C135" s="84" t="str">
        <f t="shared" si="2"/>
        <v>Predictor</v>
      </c>
      <c r="D135" s="84" t="s">
        <v>5406</v>
      </c>
      <c r="E135" s="83" t="s">
        <v>4318</v>
      </c>
      <c r="F135" s="84" t="s">
        <v>4697</v>
      </c>
      <c r="G135" s="86" t="s">
        <v>5023</v>
      </c>
      <c r="H135" s="84" t="s">
        <v>4781</v>
      </c>
      <c r="I135" s="87">
        <v>1</v>
      </c>
      <c r="J135" s="88">
        <v>0.5</v>
      </c>
      <c r="K135" s="88">
        <v>5.71</v>
      </c>
      <c r="L135" s="89" t="s">
        <v>1126</v>
      </c>
      <c r="M135" s="89" t="s">
        <v>2204</v>
      </c>
      <c r="O135" s="89">
        <v>12</v>
      </c>
      <c r="P135" s="87">
        <v>6</v>
      </c>
      <c r="S135" s="91" t="s">
        <v>4468</v>
      </c>
    </row>
    <row r="136" spans="1:19" x14ac:dyDescent="0.25">
      <c r="A136" s="82" t="s">
        <v>414</v>
      </c>
      <c r="B136" s="82" t="s">
        <v>410</v>
      </c>
      <c r="C136" s="84" t="str">
        <f t="shared" si="2"/>
        <v>Predictor</v>
      </c>
      <c r="D136" s="84" t="s">
        <v>5131</v>
      </c>
      <c r="E136" s="83" t="s">
        <v>4318</v>
      </c>
      <c r="F136" s="84" t="s">
        <v>4697</v>
      </c>
      <c r="G136" s="86" t="s">
        <v>4963</v>
      </c>
      <c r="H136" s="84" t="s">
        <v>4674</v>
      </c>
      <c r="I136" s="87">
        <v>-1</v>
      </c>
      <c r="J136" s="88" t="s">
        <v>2204</v>
      </c>
      <c r="K136" s="88">
        <v>5.34</v>
      </c>
      <c r="L136" s="89" t="s">
        <v>1126</v>
      </c>
      <c r="M136" s="89" t="s">
        <v>2204</v>
      </c>
      <c r="O136" s="89">
        <v>1</v>
      </c>
      <c r="P136" s="87">
        <v>6</v>
      </c>
      <c r="S136" s="91" t="s">
        <v>3139</v>
      </c>
    </row>
    <row r="137" spans="1:19" x14ac:dyDescent="0.25">
      <c r="A137" s="82" t="s">
        <v>417</v>
      </c>
      <c r="B137" s="82" t="s">
        <v>410</v>
      </c>
      <c r="C137" s="84" t="str">
        <f t="shared" si="2"/>
        <v>Placebo</v>
      </c>
      <c r="D137" s="84" t="s">
        <v>4598</v>
      </c>
      <c r="E137" s="83" t="s">
        <v>5528</v>
      </c>
      <c r="F137" s="84" t="s">
        <v>2204</v>
      </c>
      <c r="G137" s="86" t="s">
        <v>2204</v>
      </c>
      <c r="H137" s="86" t="s">
        <v>2204</v>
      </c>
      <c r="I137" s="83" t="s">
        <v>2204</v>
      </c>
      <c r="J137" s="96" t="s">
        <v>2204</v>
      </c>
      <c r="K137" s="96" t="s">
        <v>2204</v>
      </c>
      <c r="L137" s="83" t="s">
        <v>2204</v>
      </c>
      <c r="M137" s="83" t="s">
        <v>2204</v>
      </c>
      <c r="N137" s="83" t="s">
        <v>2204</v>
      </c>
      <c r="O137" s="83" t="s">
        <v>2204</v>
      </c>
      <c r="P137" s="83" t="s">
        <v>2204</v>
      </c>
      <c r="Q137" s="83" t="s">
        <v>2204</v>
      </c>
      <c r="S137" s="91" t="s">
        <v>4471</v>
      </c>
    </row>
    <row r="138" spans="1:19" x14ac:dyDescent="0.25">
      <c r="A138" s="82" t="s">
        <v>419</v>
      </c>
      <c r="B138" s="82" t="s">
        <v>410</v>
      </c>
      <c r="C138" s="84" t="str">
        <f t="shared" si="2"/>
        <v>Predictor</v>
      </c>
      <c r="D138" s="84" t="s">
        <v>5132</v>
      </c>
      <c r="E138" s="83" t="s">
        <v>4319</v>
      </c>
      <c r="F138" s="84" t="s">
        <v>4697</v>
      </c>
      <c r="G138" s="86" t="s">
        <v>4692</v>
      </c>
      <c r="H138" s="84" t="s">
        <v>4674</v>
      </c>
      <c r="I138" s="87">
        <v>1</v>
      </c>
      <c r="J138" s="88" t="s">
        <v>2204</v>
      </c>
      <c r="K138" s="88">
        <v>2.5499999999999998</v>
      </c>
      <c r="L138" s="89" t="s">
        <v>1126</v>
      </c>
      <c r="M138" s="89" t="s">
        <v>2204</v>
      </c>
      <c r="N138" s="89" t="s">
        <v>2204</v>
      </c>
      <c r="O138" s="89">
        <v>12</v>
      </c>
      <c r="P138" s="87">
        <v>6</v>
      </c>
      <c r="S138" s="91" t="s">
        <v>1048</v>
      </c>
    </row>
    <row r="139" spans="1:19" x14ac:dyDescent="0.25">
      <c r="A139" s="82" t="s">
        <v>3184</v>
      </c>
      <c r="B139" s="82" t="s">
        <v>410</v>
      </c>
      <c r="C139" s="84" t="str">
        <f t="shared" si="2"/>
        <v>Placebo</v>
      </c>
      <c r="D139" s="84" t="s">
        <v>4598</v>
      </c>
      <c r="E139" s="83" t="s">
        <v>5528</v>
      </c>
      <c r="F139" s="84" t="s">
        <v>2204</v>
      </c>
      <c r="G139" s="86" t="s">
        <v>2204</v>
      </c>
      <c r="H139" s="86" t="s">
        <v>2204</v>
      </c>
      <c r="I139" s="83" t="s">
        <v>2204</v>
      </c>
      <c r="J139" s="96" t="s">
        <v>2204</v>
      </c>
      <c r="K139" s="96" t="s">
        <v>2204</v>
      </c>
      <c r="L139" s="83" t="s">
        <v>2204</v>
      </c>
      <c r="M139" s="83" t="s">
        <v>2204</v>
      </c>
      <c r="N139" s="83" t="s">
        <v>2204</v>
      </c>
      <c r="O139" s="83" t="s">
        <v>2204</v>
      </c>
      <c r="P139" s="83" t="s">
        <v>2204</v>
      </c>
      <c r="Q139" s="83" t="s">
        <v>2204</v>
      </c>
      <c r="S139" s="91" t="s">
        <v>4456</v>
      </c>
    </row>
    <row r="140" spans="1:19" x14ac:dyDescent="0.25">
      <c r="A140" s="82" t="s">
        <v>3186</v>
      </c>
      <c r="B140" s="82" t="s">
        <v>410</v>
      </c>
      <c r="C140" s="84" t="str">
        <f t="shared" si="2"/>
        <v>Placebo</v>
      </c>
      <c r="D140" s="84" t="s">
        <v>4598</v>
      </c>
      <c r="E140" s="83" t="s">
        <v>5528</v>
      </c>
      <c r="F140" s="84" t="s">
        <v>2204</v>
      </c>
      <c r="G140" s="86" t="s">
        <v>2204</v>
      </c>
      <c r="H140" s="86" t="s">
        <v>2204</v>
      </c>
      <c r="I140" s="83" t="s">
        <v>2204</v>
      </c>
      <c r="J140" s="96" t="s">
        <v>2204</v>
      </c>
      <c r="K140" s="96" t="s">
        <v>2204</v>
      </c>
      <c r="L140" s="83" t="s">
        <v>2204</v>
      </c>
      <c r="M140" s="83" t="s">
        <v>2204</v>
      </c>
      <c r="N140" s="83" t="s">
        <v>2204</v>
      </c>
      <c r="O140" s="83" t="s">
        <v>2204</v>
      </c>
      <c r="P140" s="83" t="s">
        <v>2204</v>
      </c>
      <c r="Q140" s="83" t="s">
        <v>2204</v>
      </c>
      <c r="S140" s="91" t="s">
        <v>4457</v>
      </c>
    </row>
    <row r="141" spans="1:19" x14ac:dyDescent="0.25">
      <c r="A141" s="82" t="s">
        <v>428</v>
      </c>
      <c r="B141" s="82" t="s">
        <v>429</v>
      </c>
      <c r="C141" s="84" t="str">
        <f t="shared" si="2"/>
        <v>Predictor</v>
      </c>
      <c r="D141" s="84" t="s">
        <v>5133</v>
      </c>
      <c r="E141" s="83" t="s">
        <v>4319</v>
      </c>
      <c r="F141" s="84" t="s">
        <v>4697</v>
      </c>
      <c r="G141" s="86" t="s">
        <v>4965</v>
      </c>
      <c r="H141" s="84" t="s">
        <v>4781</v>
      </c>
      <c r="I141" s="87">
        <v>1</v>
      </c>
      <c r="J141" s="88" t="s">
        <v>2204</v>
      </c>
      <c r="K141" s="88">
        <v>2.57</v>
      </c>
      <c r="L141" s="89" t="s">
        <v>1126</v>
      </c>
      <c r="M141" s="89" t="s">
        <v>2204</v>
      </c>
      <c r="O141" s="89">
        <v>1</v>
      </c>
      <c r="P141" s="87">
        <v>6</v>
      </c>
      <c r="S141" s="91" t="s">
        <v>932</v>
      </c>
    </row>
    <row r="142" spans="1:19" x14ac:dyDescent="0.25">
      <c r="A142" s="82" t="s">
        <v>432</v>
      </c>
      <c r="B142" s="82" t="s">
        <v>429</v>
      </c>
      <c r="C142" s="84" t="str">
        <f t="shared" si="2"/>
        <v>Placebo</v>
      </c>
      <c r="D142" s="84" t="s">
        <v>5291</v>
      </c>
      <c r="E142" s="83" t="s">
        <v>4321</v>
      </c>
      <c r="F142" s="84" t="s">
        <v>4697</v>
      </c>
      <c r="G142" s="86" t="s">
        <v>4966</v>
      </c>
      <c r="H142" s="84" t="s">
        <v>4674</v>
      </c>
      <c r="I142" s="87">
        <v>-1</v>
      </c>
      <c r="J142" s="88" t="s">
        <v>2204</v>
      </c>
      <c r="K142" s="88">
        <v>0.28999999999999998</v>
      </c>
      <c r="L142" s="89" t="s">
        <v>1126</v>
      </c>
      <c r="M142" s="89" t="s">
        <v>2204</v>
      </c>
      <c r="O142" s="89">
        <v>1</v>
      </c>
      <c r="P142" s="87">
        <v>6</v>
      </c>
      <c r="S142" s="91" t="s">
        <v>933</v>
      </c>
    </row>
    <row r="143" spans="1:19" ht="30" x14ac:dyDescent="0.25">
      <c r="A143" s="82" t="s">
        <v>435</v>
      </c>
      <c r="B143" s="82" t="s">
        <v>436</v>
      </c>
      <c r="C143" s="84" t="str">
        <f t="shared" si="2"/>
        <v>Predictor</v>
      </c>
      <c r="D143" s="84" t="s">
        <v>5134</v>
      </c>
      <c r="E143" s="83" t="s">
        <v>4318</v>
      </c>
      <c r="F143" s="84" t="s">
        <v>4698</v>
      </c>
      <c r="G143" s="86" t="s">
        <v>4967</v>
      </c>
      <c r="H143" s="93" t="s">
        <v>4879</v>
      </c>
      <c r="I143" s="87">
        <v>1</v>
      </c>
      <c r="J143" s="88">
        <f>(2.93+3.02)/2</f>
        <v>2.9750000000000001</v>
      </c>
      <c r="K143" s="88" t="s">
        <v>2204</v>
      </c>
      <c r="L143" s="89" t="s">
        <v>1126</v>
      </c>
      <c r="M143" s="89">
        <v>0.1</v>
      </c>
      <c r="O143" s="89">
        <v>1</v>
      </c>
      <c r="P143" s="87">
        <v>12</v>
      </c>
      <c r="Q143" s="90" t="s">
        <v>4645</v>
      </c>
      <c r="R143" s="84" t="s">
        <v>4968</v>
      </c>
      <c r="S143" s="91" t="s">
        <v>985</v>
      </c>
    </row>
    <row r="144" spans="1:19" ht="45" x14ac:dyDescent="0.25">
      <c r="A144" s="82" t="s">
        <v>439</v>
      </c>
      <c r="B144" s="82" t="s">
        <v>5452</v>
      </c>
      <c r="C144" s="84" t="str">
        <f t="shared" si="2"/>
        <v>Placebo</v>
      </c>
      <c r="D144" s="84" t="s">
        <v>4972</v>
      </c>
      <c r="E144" s="83" t="s">
        <v>5528</v>
      </c>
      <c r="F144" s="84" t="s">
        <v>2204</v>
      </c>
      <c r="G144" s="86" t="s">
        <v>4969</v>
      </c>
      <c r="I144" s="83" t="s">
        <v>2204</v>
      </c>
      <c r="J144" s="96" t="s">
        <v>2204</v>
      </c>
      <c r="K144" s="96" t="s">
        <v>2204</v>
      </c>
      <c r="L144" s="83" t="s">
        <v>2204</v>
      </c>
      <c r="M144" s="83" t="s">
        <v>2204</v>
      </c>
      <c r="N144" s="83" t="s">
        <v>2204</v>
      </c>
      <c r="O144" s="83" t="s">
        <v>2204</v>
      </c>
      <c r="P144" s="83" t="s">
        <v>2204</v>
      </c>
      <c r="Q144" s="83" t="s">
        <v>2204</v>
      </c>
      <c r="R144" s="84" t="s">
        <v>4970</v>
      </c>
      <c r="S144" s="82" t="s">
        <v>4431</v>
      </c>
    </row>
    <row r="145" spans="1:21" x14ac:dyDescent="0.25">
      <c r="A145" s="82" t="s">
        <v>3223</v>
      </c>
      <c r="B145" s="82" t="s">
        <v>5452</v>
      </c>
      <c r="C145" s="84" t="str">
        <f t="shared" si="2"/>
        <v>Placebo</v>
      </c>
      <c r="D145" s="84" t="s">
        <v>4598</v>
      </c>
      <c r="E145" s="83" t="s">
        <v>5528</v>
      </c>
      <c r="F145" s="84" t="s">
        <v>2204</v>
      </c>
      <c r="G145" s="86" t="s">
        <v>2204</v>
      </c>
      <c r="I145" s="83" t="s">
        <v>2204</v>
      </c>
      <c r="J145" s="96" t="s">
        <v>2204</v>
      </c>
      <c r="K145" s="96" t="s">
        <v>2204</v>
      </c>
      <c r="L145" s="83" t="s">
        <v>2204</v>
      </c>
      <c r="M145" s="83" t="s">
        <v>2204</v>
      </c>
      <c r="N145" s="83" t="s">
        <v>2204</v>
      </c>
      <c r="O145" s="83" t="s">
        <v>2204</v>
      </c>
      <c r="P145" s="83" t="s">
        <v>2204</v>
      </c>
      <c r="Q145" s="83" t="s">
        <v>2204</v>
      </c>
      <c r="S145" s="91" t="s">
        <v>4432</v>
      </c>
    </row>
    <row r="146" spans="1:21" ht="30" x14ac:dyDescent="0.25">
      <c r="A146" s="82" t="s">
        <v>443</v>
      </c>
      <c r="B146" s="82" t="s">
        <v>5452</v>
      </c>
      <c r="C146" s="84" t="str">
        <f t="shared" si="2"/>
        <v>Placebo</v>
      </c>
      <c r="D146" s="84" t="s">
        <v>4973</v>
      </c>
      <c r="E146" s="83" t="s">
        <v>5528</v>
      </c>
      <c r="F146" s="84" t="s">
        <v>2204</v>
      </c>
      <c r="G146" s="86" t="s">
        <v>4666</v>
      </c>
      <c r="I146" s="83" t="s">
        <v>2204</v>
      </c>
      <c r="J146" s="96" t="s">
        <v>2204</v>
      </c>
      <c r="K146" s="96" t="s">
        <v>2204</v>
      </c>
      <c r="L146" s="83" t="s">
        <v>2204</v>
      </c>
      <c r="M146" s="83" t="s">
        <v>2204</v>
      </c>
      <c r="N146" s="83" t="s">
        <v>2204</v>
      </c>
      <c r="O146" s="83" t="s">
        <v>2204</v>
      </c>
      <c r="P146" s="83" t="s">
        <v>2204</v>
      </c>
      <c r="Q146" s="83" t="s">
        <v>2204</v>
      </c>
      <c r="R146" s="84" t="s">
        <v>4971</v>
      </c>
      <c r="S146" s="91" t="s">
        <v>4445</v>
      </c>
    </row>
    <row r="147" spans="1:21" ht="30" x14ac:dyDescent="0.25">
      <c r="A147" s="82" t="s">
        <v>454</v>
      </c>
      <c r="B147" s="82" t="s">
        <v>5452</v>
      </c>
      <c r="C147" s="84" t="str">
        <f t="shared" si="2"/>
        <v>Placebo</v>
      </c>
      <c r="D147" s="84" t="s">
        <v>4973</v>
      </c>
      <c r="E147" s="83" t="s">
        <v>5528</v>
      </c>
      <c r="F147" s="84" t="s">
        <v>2204</v>
      </c>
      <c r="G147" s="86" t="s">
        <v>4666</v>
      </c>
      <c r="I147" s="83" t="s">
        <v>2204</v>
      </c>
      <c r="J147" s="96" t="s">
        <v>2204</v>
      </c>
      <c r="K147" s="96" t="s">
        <v>2204</v>
      </c>
      <c r="L147" s="83" t="s">
        <v>2204</v>
      </c>
      <c r="M147" s="83" t="s">
        <v>2204</v>
      </c>
      <c r="N147" s="83" t="s">
        <v>2204</v>
      </c>
      <c r="O147" s="83" t="s">
        <v>2204</v>
      </c>
      <c r="P147" s="83" t="s">
        <v>2204</v>
      </c>
      <c r="Q147" s="83" t="s">
        <v>2204</v>
      </c>
      <c r="R147" s="84" t="s">
        <v>4971</v>
      </c>
      <c r="S147" s="91" t="s">
        <v>4448</v>
      </c>
    </row>
    <row r="148" spans="1:21" ht="30" x14ac:dyDescent="0.25">
      <c r="A148" s="82" t="s">
        <v>458</v>
      </c>
      <c r="B148" s="82" t="s">
        <v>5452</v>
      </c>
      <c r="C148" s="84" t="str">
        <f t="shared" si="2"/>
        <v>Placebo</v>
      </c>
      <c r="D148" s="84" t="s">
        <v>4973</v>
      </c>
      <c r="E148" s="83" t="s">
        <v>5528</v>
      </c>
      <c r="F148" s="84" t="s">
        <v>2204</v>
      </c>
      <c r="G148" s="86" t="s">
        <v>4666</v>
      </c>
      <c r="I148" s="83" t="s">
        <v>2204</v>
      </c>
      <c r="J148" s="96" t="s">
        <v>2204</v>
      </c>
      <c r="K148" s="96" t="s">
        <v>2204</v>
      </c>
      <c r="L148" s="83" t="s">
        <v>2204</v>
      </c>
      <c r="M148" s="83" t="s">
        <v>2204</v>
      </c>
      <c r="N148" s="83" t="s">
        <v>2204</v>
      </c>
      <c r="O148" s="83" t="s">
        <v>2204</v>
      </c>
      <c r="P148" s="83" t="s">
        <v>2204</v>
      </c>
      <c r="Q148" s="83" t="s">
        <v>2204</v>
      </c>
      <c r="R148" s="84" t="s">
        <v>4971</v>
      </c>
      <c r="S148" s="91" t="s">
        <v>4449</v>
      </c>
    </row>
    <row r="149" spans="1:21" ht="30" x14ac:dyDescent="0.25">
      <c r="A149" s="82" t="s">
        <v>461</v>
      </c>
      <c r="B149" s="82" t="s">
        <v>5452</v>
      </c>
      <c r="C149" s="84" t="str">
        <f t="shared" si="2"/>
        <v>Placebo</v>
      </c>
      <c r="D149" s="84" t="s">
        <v>4973</v>
      </c>
      <c r="E149" s="83" t="s">
        <v>5528</v>
      </c>
      <c r="F149" s="84" t="s">
        <v>2204</v>
      </c>
      <c r="G149" s="86" t="s">
        <v>4666</v>
      </c>
      <c r="I149" s="83" t="s">
        <v>2204</v>
      </c>
      <c r="J149" s="96" t="s">
        <v>2204</v>
      </c>
      <c r="K149" s="96" t="s">
        <v>2204</v>
      </c>
      <c r="L149" s="83" t="s">
        <v>2204</v>
      </c>
      <c r="M149" s="83" t="s">
        <v>2204</v>
      </c>
      <c r="N149" s="83" t="s">
        <v>2204</v>
      </c>
      <c r="O149" s="83" t="s">
        <v>2204</v>
      </c>
      <c r="P149" s="83" t="s">
        <v>2204</v>
      </c>
      <c r="Q149" s="83" t="s">
        <v>2204</v>
      </c>
      <c r="R149" s="84" t="s">
        <v>4971</v>
      </c>
      <c r="S149" s="91" t="s">
        <v>4450</v>
      </c>
    </row>
    <row r="150" spans="1:21" ht="30" x14ac:dyDescent="0.25">
      <c r="A150" s="82" t="s">
        <v>446</v>
      </c>
      <c r="B150" s="82" t="s">
        <v>5452</v>
      </c>
      <c r="C150" s="84" t="str">
        <f t="shared" si="2"/>
        <v>Placebo</v>
      </c>
      <c r="D150" s="84" t="s">
        <v>4973</v>
      </c>
      <c r="E150" s="83" t="s">
        <v>5528</v>
      </c>
      <c r="F150" s="84" t="s">
        <v>2204</v>
      </c>
      <c r="G150" s="86" t="s">
        <v>4666</v>
      </c>
      <c r="I150" s="83" t="s">
        <v>2204</v>
      </c>
      <c r="J150" s="96" t="s">
        <v>2204</v>
      </c>
      <c r="K150" s="96" t="s">
        <v>2204</v>
      </c>
      <c r="L150" s="83" t="s">
        <v>2204</v>
      </c>
      <c r="M150" s="83" t="s">
        <v>2204</v>
      </c>
      <c r="N150" s="83" t="s">
        <v>2204</v>
      </c>
      <c r="O150" s="83" t="s">
        <v>2204</v>
      </c>
      <c r="P150" s="83" t="s">
        <v>2204</v>
      </c>
      <c r="Q150" s="83" t="s">
        <v>2204</v>
      </c>
      <c r="R150" s="84" t="s">
        <v>4971</v>
      </c>
      <c r="S150" s="91" t="s">
        <v>4446</v>
      </c>
    </row>
    <row r="151" spans="1:21" ht="30" x14ac:dyDescent="0.25">
      <c r="A151" s="82" t="s">
        <v>449</v>
      </c>
      <c r="B151" s="82" t="s">
        <v>5452</v>
      </c>
      <c r="C151" s="84" t="str">
        <f t="shared" si="2"/>
        <v>Placebo</v>
      </c>
      <c r="D151" s="84" t="s">
        <v>4973</v>
      </c>
      <c r="E151" s="83" t="s">
        <v>5528</v>
      </c>
      <c r="F151" s="84" t="s">
        <v>2204</v>
      </c>
      <c r="G151" s="86" t="s">
        <v>4666</v>
      </c>
      <c r="I151" s="83" t="s">
        <v>2204</v>
      </c>
      <c r="J151" s="96" t="s">
        <v>2204</v>
      </c>
      <c r="K151" s="96" t="s">
        <v>2204</v>
      </c>
      <c r="L151" s="83" t="s">
        <v>2204</v>
      </c>
      <c r="M151" s="83" t="s">
        <v>2204</v>
      </c>
      <c r="N151" s="83" t="s">
        <v>2204</v>
      </c>
      <c r="O151" s="83" t="s">
        <v>2204</v>
      </c>
      <c r="P151" s="83" t="s">
        <v>2204</v>
      </c>
      <c r="Q151" s="83" t="s">
        <v>2204</v>
      </c>
      <c r="R151" s="84" t="s">
        <v>4971</v>
      </c>
      <c r="S151" s="91" t="s">
        <v>4447</v>
      </c>
    </row>
    <row r="152" spans="1:21" ht="30" x14ac:dyDescent="0.25">
      <c r="A152" s="82" t="s">
        <v>452</v>
      </c>
      <c r="B152" s="82" t="s">
        <v>5452</v>
      </c>
      <c r="C152" s="84" t="str">
        <f t="shared" si="2"/>
        <v>Placebo</v>
      </c>
      <c r="D152" s="84" t="s">
        <v>4973</v>
      </c>
      <c r="E152" s="83" t="s">
        <v>5528</v>
      </c>
      <c r="F152" s="84" t="s">
        <v>2204</v>
      </c>
      <c r="G152" s="86" t="s">
        <v>4666</v>
      </c>
      <c r="I152" s="83" t="s">
        <v>2204</v>
      </c>
      <c r="J152" s="96" t="s">
        <v>2204</v>
      </c>
      <c r="K152" s="96" t="s">
        <v>2204</v>
      </c>
      <c r="L152" s="83" t="s">
        <v>2204</v>
      </c>
      <c r="M152" s="83" t="s">
        <v>2204</v>
      </c>
      <c r="N152" s="83" t="s">
        <v>2204</v>
      </c>
      <c r="O152" s="83" t="s">
        <v>2204</v>
      </c>
      <c r="P152" s="83" t="s">
        <v>2204</v>
      </c>
      <c r="Q152" s="83" t="s">
        <v>2204</v>
      </c>
      <c r="R152" s="84" t="s">
        <v>4971</v>
      </c>
      <c r="S152" s="91" t="s">
        <v>4461</v>
      </c>
    </row>
    <row r="153" spans="1:21" ht="165" x14ac:dyDescent="0.25">
      <c r="A153" s="82" t="s">
        <v>475</v>
      </c>
      <c r="B153" s="82" t="s">
        <v>465</v>
      </c>
      <c r="C153" s="84" t="str">
        <f t="shared" si="2"/>
        <v>Predictor</v>
      </c>
      <c r="D153" s="99" t="s">
        <v>5459</v>
      </c>
      <c r="E153" s="83" t="s">
        <v>4319</v>
      </c>
      <c r="F153" s="84" t="s">
        <v>4698</v>
      </c>
      <c r="G153" s="86" t="s">
        <v>5374</v>
      </c>
      <c r="H153" s="84" t="s">
        <v>5373</v>
      </c>
      <c r="I153" s="87">
        <v>1</v>
      </c>
      <c r="J153" s="88">
        <f>3.1/12</f>
        <v>0.25833333333333336</v>
      </c>
      <c r="K153" s="88" t="s">
        <v>2204</v>
      </c>
      <c r="L153" s="89" t="s">
        <v>1126</v>
      </c>
      <c r="M153" s="89">
        <v>0.2</v>
      </c>
      <c r="O153" s="89">
        <v>12</v>
      </c>
      <c r="P153" s="87">
        <v>6</v>
      </c>
      <c r="Q153" s="90" t="s">
        <v>4759</v>
      </c>
      <c r="R153" s="84" t="s">
        <v>5375</v>
      </c>
      <c r="S153" s="91" t="s">
        <v>5376</v>
      </c>
      <c r="T153" s="92"/>
      <c r="U153" s="92"/>
    </row>
    <row r="154" spans="1:21" ht="30" x14ac:dyDescent="0.25">
      <c r="A154" s="82" t="s">
        <v>464</v>
      </c>
      <c r="B154" s="82" t="s">
        <v>465</v>
      </c>
      <c r="C154" s="84" t="str">
        <f t="shared" si="2"/>
        <v>Predictor</v>
      </c>
      <c r="D154" s="99" t="s">
        <v>5459</v>
      </c>
      <c r="E154" s="83" t="s">
        <v>4319</v>
      </c>
      <c r="F154" s="84" t="s">
        <v>4698</v>
      </c>
      <c r="G154" s="86" t="s">
        <v>5377</v>
      </c>
      <c r="H154" s="84" t="s">
        <v>5373</v>
      </c>
      <c r="I154" s="87">
        <v>-1</v>
      </c>
      <c r="J154" s="88">
        <f>9.9/36</f>
        <v>0.27500000000000002</v>
      </c>
      <c r="K154" s="88" t="s">
        <v>2204</v>
      </c>
      <c r="L154" s="89" t="s">
        <v>1126</v>
      </c>
      <c r="M154" s="89">
        <v>0.2</v>
      </c>
      <c r="O154" s="89">
        <v>12</v>
      </c>
      <c r="P154" s="87">
        <v>6</v>
      </c>
      <c r="Q154" s="90" t="s">
        <v>4759</v>
      </c>
      <c r="R154" s="84" t="s">
        <v>5378</v>
      </c>
      <c r="S154" s="91" t="s">
        <v>929</v>
      </c>
    </row>
    <row r="155" spans="1:21" ht="45" x14ac:dyDescent="0.25">
      <c r="A155" s="82" t="s">
        <v>472</v>
      </c>
      <c r="B155" s="82" t="s">
        <v>465</v>
      </c>
      <c r="C155" s="84" t="str">
        <f t="shared" si="2"/>
        <v>Placebo</v>
      </c>
      <c r="D155" s="84" t="s">
        <v>4827</v>
      </c>
      <c r="E155" s="83" t="s">
        <v>5528</v>
      </c>
      <c r="F155" s="84" t="s">
        <v>2204</v>
      </c>
      <c r="G155" s="89" t="s">
        <v>2204</v>
      </c>
      <c r="H155" s="89" t="s">
        <v>2204</v>
      </c>
      <c r="I155" s="83" t="s">
        <v>2204</v>
      </c>
      <c r="J155" s="96" t="s">
        <v>2204</v>
      </c>
      <c r="K155" s="96" t="s">
        <v>2204</v>
      </c>
      <c r="L155" s="83" t="s">
        <v>2204</v>
      </c>
      <c r="M155" s="83" t="s">
        <v>2204</v>
      </c>
      <c r="N155" s="83" t="s">
        <v>2204</v>
      </c>
      <c r="O155" s="83" t="s">
        <v>2204</v>
      </c>
      <c r="P155" s="83" t="s">
        <v>2204</v>
      </c>
      <c r="Q155" s="83" t="s">
        <v>2204</v>
      </c>
      <c r="R155" s="84" t="s">
        <v>5379</v>
      </c>
      <c r="S155" s="91" t="s">
        <v>5380</v>
      </c>
    </row>
    <row r="156" spans="1:21" s="92" customFormat="1" ht="60" x14ac:dyDescent="0.25">
      <c r="A156" s="82" t="s">
        <v>469</v>
      </c>
      <c r="B156" s="82" t="s">
        <v>465</v>
      </c>
      <c r="C156" s="84" t="str">
        <f t="shared" si="2"/>
        <v>Predictor</v>
      </c>
      <c r="D156" s="99" t="s">
        <v>5460</v>
      </c>
      <c r="E156" s="83" t="s">
        <v>4319</v>
      </c>
      <c r="F156" s="84" t="s">
        <v>4699</v>
      </c>
      <c r="G156" s="86" t="s">
        <v>4828</v>
      </c>
      <c r="H156" s="84" t="s">
        <v>5381</v>
      </c>
      <c r="I156" s="87">
        <v>-1</v>
      </c>
      <c r="J156" s="88" t="s">
        <v>2204</v>
      </c>
      <c r="K156" s="88" t="s">
        <v>2204</v>
      </c>
      <c r="L156" s="89" t="s">
        <v>1126</v>
      </c>
      <c r="M156" s="89" t="s">
        <v>2204</v>
      </c>
      <c r="N156" s="89"/>
      <c r="O156" s="89">
        <v>12</v>
      </c>
      <c r="P156" s="87">
        <v>6</v>
      </c>
      <c r="Q156" s="90" t="s">
        <v>4759</v>
      </c>
      <c r="R156" s="84" t="s">
        <v>5383</v>
      </c>
      <c r="S156" s="91" t="s">
        <v>5382</v>
      </c>
      <c r="T156" s="82"/>
      <c r="U156" s="82"/>
    </row>
    <row r="157" spans="1:21" ht="90" x14ac:dyDescent="0.25">
      <c r="A157" s="92" t="s">
        <v>478</v>
      </c>
      <c r="B157" s="82" t="s">
        <v>479</v>
      </c>
      <c r="C157" s="51" t="str">
        <f t="shared" si="2"/>
        <v>Predictor</v>
      </c>
      <c r="D157" s="51" t="s">
        <v>5135</v>
      </c>
      <c r="E157" s="94" t="s">
        <v>4319</v>
      </c>
      <c r="F157" s="51" t="s">
        <v>4698</v>
      </c>
      <c r="G157" s="53" t="s">
        <v>4614</v>
      </c>
      <c r="H157" s="51" t="s">
        <v>4618</v>
      </c>
      <c r="I157" s="95">
        <v>1</v>
      </c>
      <c r="J157" s="55">
        <f>(16.2-10.35)/12</f>
        <v>0.48749999999999999</v>
      </c>
      <c r="K157" s="55" t="s">
        <v>2204</v>
      </c>
      <c r="L157" s="52" t="s">
        <v>1126</v>
      </c>
      <c r="M157" s="52">
        <v>0.1</v>
      </c>
      <c r="N157" s="52" t="s">
        <v>4631</v>
      </c>
      <c r="O157" s="52">
        <v>12</v>
      </c>
      <c r="P157" s="95">
        <v>6</v>
      </c>
      <c r="Q157" s="80"/>
      <c r="R157" s="51" t="s">
        <v>5136</v>
      </c>
      <c r="S157" s="81" t="s">
        <v>1000</v>
      </c>
    </row>
    <row r="158" spans="1:21" x14ac:dyDescent="0.25">
      <c r="A158" s="82" t="s">
        <v>3199</v>
      </c>
      <c r="B158" s="82" t="s">
        <v>479</v>
      </c>
      <c r="C158" s="84" t="str">
        <f t="shared" si="2"/>
        <v>Placebo</v>
      </c>
      <c r="D158" s="84" t="s">
        <v>4598</v>
      </c>
      <c r="E158" s="83" t="s">
        <v>5528</v>
      </c>
      <c r="F158" s="84" t="s">
        <v>4697</v>
      </c>
      <c r="G158" s="86" t="s">
        <v>2204</v>
      </c>
      <c r="I158" s="83" t="s">
        <v>2204</v>
      </c>
      <c r="J158" s="96" t="s">
        <v>2204</v>
      </c>
      <c r="K158" s="96" t="s">
        <v>2204</v>
      </c>
      <c r="L158" s="83" t="s">
        <v>2204</v>
      </c>
      <c r="M158" s="83" t="s">
        <v>2204</v>
      </c>
      <c r="N158" s="83" t="s">
        <v>2204</v>
      </c>
      <c r="O158" s="83" t="s">
        <v>2204</v>
      </c>
      <c r="P158" s="83" t="s">
        <v>2204</v>
      </c>
      <c r="Q158" s="83" t="s">
        <v>2204</v>
      </c>
      <c r="R158" s="84" t="s">
        <v>4974</v>
      </c>
      <c r="S158" s="91" t="s">
        <v>3208</v>
      </c>
    </row>
    <row r="159" spans="1:21" ht="135" x14ac:dyDescent="0.25">
      <c r="A159" s="82" t="s">
        <v>481</v>
      </c>
      <c r="B159" s="82" t="s">
        <v>482</v>
      </c>
      <c r="C159" s="84" t="str">
        <f t="shared" si="2"/>
        <v>Predictor</v>
      </c>
      <c r="D159" s="100" t="s">
        <v>5475</v>
      </c>
      <c r="E159" s="83" t="s">
        <v>4319</v>
      </c>
      <c r="F159" s="102" t="s">
        <v>4699</v>
      </c>
      <c r="G159" s="86" t="s">
        <v>4705</v>
      </c>
      <c r="H159" s="84" t="s">
        <v>4706</v>
      </c>
      <c r="I159" s="87">
        <v>1</v>
      </c>
      <c r="J159" s="88">
        <v>0.7</v>
      </c>
      <c r="K159" s="88">
        <v>7.12</v>
      </c>
      <c r="L159" s="89" t="s">
        <v>1126</v>
      </c>
      <c r="M159" s="89">
        <v>0.1</v>
      </c>
      <c r="O159" s="89">
        <v>1</v>
      </c>
      <c r="P159" s="87">
        <v>6</v>
      </c>
      <c r="R159" s="84" t="s">
        <v>4702</v>
      </c>
      <c r="S159" s="91" t="s">
        <v>4704</v>
      </c>
    </row>
    <row r="160" spans="1:21" ht="60" x14ac:dyDescent="0.25">
      <c r="A160" s="82" t="s">
        <v>484</v>
      </c>
      <c r="B160" s="82" t="s">
        <v>485</v>
      </c>
      <c r="C160" s="84" t="str">
        <f t="shared" si="2"/>
        <v>Predictor</v>
      </c>
      <c r="D160" s="84" t="s">
        <v>5199</v>
      </c>
      <c r="E160" s="83" t="s">
        <v>4319</v>
      </c>
      <c r="F160" s="84" t="s">
        <v>4697</v>
      </c>
      <c r="G160" s="86" t="s">
        <v>4976</v>
      </c>
      <c r="H160" s="84" t="s">
        <v>4611</v>
      </c>
      <c r="I160" s="87">
        <v>1</v>
      </c>
      <c r="J160" s="88">
        <v>0.45</v>
      </c>
      <c r="K160" s="88">
        <v>2</v>
      </c>
      <c r="L160" s="89" t="s">
        <v>1126</v>
      </c>
      <c r="M160" s="89">
        <v>0.3</v>
      </c>
      <c r="O160" s="89">
        <v>6</v>
      </c>
      <c r="P160" s="87">
        <v>6</v>
      </c>
      <c r="R160" s="84" t="s">
        <v>5050</v>
      </c>
      <c r="S160" s="91" t="s">
        <v>4475</v>
      </c>
      <c r="T160" s="92"/>
      <c r="U160" s="92"/>
    </row>
    <row r="161" spans="1:21" ht="75" x14ac:dyDescent="0.25">
      <c r="A161" s="82" t="s">
        <v>5169</v>
      </c>
      <c r="B161" s="82" t="s">
        <v>489</v>
      </c>
      <c r="C161" s="84" t="str">
        <f t="shared" si="2"/>
        <v>Predictor</v>
      </c>
      <c r="D161" s="84" t="s">
        <v>5171</v>
      </c>
      <c r="E161" s="83" t="s">
        <v>4318</v>
      </c>
      <c r="F161" s="84" t="s">
        <v>4697</v>
      </c>
      <c r="G161" s="86" t="s">
        <v>4975</v>
      </c>
      <c r="I161" s="87">
        <v>-1</v>
      </c>
      <c r="J161" s="88">
        <v>0.72</v>
      </c>
      <c r="K161" s="88">
        <f>0.72/0.26</f>
        <v>2.7692307692307692</v>
      </c>
      <c r="L161" s="89" t="s">
        <v>915</v>
      </c>
      <c r="M161" s="89" t="e">
        <v>#N/A</v>
      </c>
      <c r="O161" s="89">
        <v>1</v>
      </c>
      <c r="P161" s="87">
        <v>12</v>
      </c>
      <c r="R161" s="84" t="s">
        <v>5170</v>
      </c>
      <c r="S161" s="91" t="s">
        <v>1112</v>
      </c>
    </row>
    <row r="162" spans="1:21" ht="30" x14ac:dyDescent="0.25">
      <c r="A162" s="82" t="s">
        <v>494</v>
      </c>
      <c r="B162" s="82" t="s">
        <v>495</v>
      </c>
      <c r="C162" s="84" t="str">
        <f t="shared" si="2"/>
        <v>Predictor</v>
      </c>
      <c r="D162" s="84" t="s">
        <v>5407</v>
      </c>
      <c r="E162" s="83" t="s">
        <v>4318</v>
      </c>
      <c r="F162" s="84" t="s">
        <v>4697</v>
      </c>
      <c r="G162" s="86" t="s">
        <v>4925</v>
      </c>
      <c r="H162" s="84" t="s">
        <v>4926</v>
      </c>
      <c r="I162" s="87">
        <v>-1</v>
      </c>
      <c r="J162" s="88">
        <v>0.76</v>
      </c>
      <c r="K162" s="88">
        <v>2.68</v>
      </c>
      <c r="L162" s="89" t="s">
        <v>1126</v>
      </c>
      <c r="M162" s="89" t="e">
        <v>#N/A</v>
      </c>
      <c r="O162" s="89">
        <v>1</v>
      </c>
      <c r="P162" s="87">
        <v>6</v>
      </c>
      <c r="S162" s="91" t="s">
        <v>1070</v>
      </c>
    </row>
    <row r="163" spans="1:21" ht="90" x14ac:dyDescent="0.25">
      <c r="A163" s="82" t="s">
        <v>500</v>
      </c>
      <c r="B163" s="82" t="s">
        <v>501</v>
      </c>
      <c r="C163" s="84" t="str">
        <f t="shared" si="2"/>
        <v>Predictor</v>
      </c>
      <c r="D163" s="84" t="s">
        <v>5288</v>
      </c>
      <c r="E163" s="83" t="s">
        <v>4318</v>
      </c>
      <c r="F163" s="84" t="s">
        <v>4697</v>
      </c>
      <c r="G163" s="86" t="s">
        <v>4927</v>
      </c>
      <c r="H163" s="84" t="s">
        <v>5274</v>
      </c>
      <c r="I163" s="87">
        <v>1</v>
      </c>
      <c r="J163" s="88">
        <v>0.43</v>
      </c>
      <c r="K163" s="88">
        <v>4.6500000000000004</v>
      </c>
      <c r="L163" s="89" t="s">
        <v>1126</v>
      </c>
      <c r="M163" s="89">
        <v>0.3</v>
      </c>
      <c r="O163" s="89">
        <v>6</v>
      </c>
      <c r="P163" s="87">
        <v>6</v>
      </c>
      <c r="R163" s="84" t="s">
        <v>5139</v>
      </c>
      <c r="S163" s="91" t="s">
        <v>1016</v>
      </c>
    </row>
    <row r="164" spans="1:21" ht="75" x14ac:dyDescent="0.25">
      <c r="A164" s="82" t="s">
        <v>3209</v>
      </c>
      <c r="B164" s="82" t="s">
        <v>5453</v>
      </c>
      <c r="C164" s="84" t="str">
        <f t="shared" si="2"/>
        <v>Placebo</v>
      </c>
      <c r="D164" s="99" t="s">
        <v>4598</v>
      </c>
      <c r="E164" s="83" t="s">
        <v>5528</v>
      </c>
      <c r="F164" s="83" t="s">
        <v>2204</v>
      </c>
      <c r="G164" s="83" t="s">
        <v>2204</v>
      </c>
      <c r="H164" s="83" t="s">
        <v>2204</v>
      </c>
      <c r="I164" s="83" t="s">
        <v>2204</v>
      </c>
      <c r="J164" s="96" t="s">
        <v>2204</v>
      </c>
      <c r="K164" s="96" t="s">
        <v>2204</v>
      </c>
      <c r="L164" s="83" t="s">
        <v>2204</v>
      </c>
      <c r="M164" s="83" t="s">
        <v>2204</v>
      </c>
      <c r="N164" s="83" t="s">
        <v>2204</v>
      </c>
      <c r="O164" s="83" t="s">
        <v>2204</v>
      </c>
      <c r="P164" s="83" t="s">
        <v>2204</v>
      </c>
      <c r="Q164" s="83" t="s">
        <v>2204</v>
      </c>
      <c r="R164" s="84" t="s">
        <v>4978</v>
      </c>
      <c r="S164" s="91" t="s">
        <v>4977</v>
      </c>
    </row>
    <row r="165" spans="1:21" ht="60" x14ac:dyDescent="0.25">
      <c r="A165" s="82" t="s">
        <v>505</v>
      </c>
      <c r="B165" s="82" t="s">
        <v>5453</v>
      </c>
      <c r="C165" s="84" t="str">
        <f t="shared" si="2"/>
        <v>Predictor</v>
      </c>
      <c r="D165" s="84" t="s">
        <v>5367</v>
      </c>
      <c r="E165" s="83" t="s">
        <v>4318</v>
      </c>
      <c r="F165" s="84" t="s">
        <v>4697</v>
      </c>
      <c r="G165" s="86" t="s">
        <v>4813</v>
      </c>
      <c r="H165" s="84" t="s">
        <v>4684</v>
      </c>
      <c r="I165" s="87">
        <v>-1</v>
      </c>
      <c r="J165" s="88">
        <v>0.97</v>
      </c>
      <c r="K165" s="88">
        <v>3.29</v>
      </c>
      <c r="L165" s="89" t="s">
        <v>1126</v>
      </c>
      <c r="M165" s="89">
        <v>0.1</v>
      </c>
      <c r="O165" s="89">
        <v>12</v>
      </c>
      <c r="P165" s="87">
        <v>6</v>
      </c>
      <c r="Q165" s="90" t="s">
        <v>4645</v>
      </c>
      <c r="R165" s="84" t="s">
        <v>4928</v>
      </c>
      <c r="S165" s="91" t="s">
        <v>1059</v>
      </c>
    </row>
    <row r="166" spans="1:21" ht="60" x14ac:dyDescent="0.25">
      <c r="A166" s="82" t="s">
        <v>511</v>
      </c>
      <c r="B166" s="82" t="s">
        <v>5453</v>
      </c>
      <c r="C166" s="84" t="str">
        <f t="shared" si="2"/>
        <v>Predictor</v>
      </c>
      <c r="D166" s="84" t="s">
        <v>5367</v>
      </c>
      <c r="E166" s="83" t="s">
        <v>4318</v>
      </c>
      <c r="F166" s="84" t="s">
        <v>4697</v>
      </c>
      <c r="G166" s="86" t="s">
        <v>4906</v>
      </c>
      <c r="H166" s="84" t="s">
        <v>4611</v>
      </c>
      <c r="I166" s="87">
        <v>-1</v>
      </c>
      <c r="J166" s="88">
        <v>0.71</v>
      </c>
      <c r="K166" s="88">
        <v>3.29</v>
      </c>
      <c r="L166" s="89" t="s">
        <v>1126</v>
      </c>
      <c r="M166" s="89">
        <v>0.1</v>
      </c>
      <c r="O166" s="89">
        <v>12</v>
      </c>
      <c r="P166" s="87">
        <v>6</v>
      </c>
      <c r="R166" s="84" t="s">
        <v>4929</v>
      </c>
      <c r="S166" s="91" t="s">
        <v>1060</v>
      </c>
    </row>
    <row r="167" spans="1:21" ht="120" x14ac:dyDescent="0.25">
      <c r="A167" s="82" t="s">
        <v>515</v>
      </c>
      <c r="B167" s="82" t="s">
        <v>516</v>
      </c>
      <c r="C167" s="84" t="str">
        <f t="shared" si="2"/>
        <v>Predictor</v>
      </c>
      <c r="D167" s="84" t="s">
        <v>5408</v>
      </c>
      <c r="E167" s="83" t="s">
        <v>4318</v>
      </c>
      <c r="F167" s="84" t="s">
        <v>4697</v>
      </c>
      <c r="G167" s="86" t="s">
        <v>4931</v>
      </c>
      <c r="H167" s="84" t="s">
        <v>4781</v>
      </c>
      <c r="I167" s="87">
        <v>1</v>
      </c>
      <c r="J167" s="88" t="s">
        <v>2204</v>
      </c>
      <c r="K167" s="88">
        <v>3.37</v>
      </c>
      <c r="L167" s="89" t="s">
        <v>1126</v>
      </c>
      <c r="M167" s="89" t="s">
        <v>2204</v>
      </c>
      <c r="O167" s="89">
        <v>1</v>
      </c>
      <c r="P167" s="87">
        <v>6</v>
      </c>
      <c r="R167" s="84" t="s">
        <v>4930</v>
      </c>
      <c r="S167" s="91" t="s">
        <v>1102</v>
      </c>
    </row>
    <row r="168" spans="1:21" x14ac:dyDescent="0.25">
      <c r="A168" s="82" t="s">
        <v>3100</v>
      </c>
      <c r="B168" s="82" t="s">
        <v>516</v>
      </c>
      <c r="C168" s="84" t="str">
        <f t="shared" si="2"/>
        <v>Placebo</v>
      </c>
      <c r="D168" s="84" t="s">
        <v>4598</v>
      </c>
      <c r="E168" s="83" t="s">
        <v>5528</v>
      </c>
      <c r="F168" s="84" t="s">
        <v>2204</v>
      </c>
      <c r="G168" s="86" t="s">
        <v>2204</v>
      </c>
      <c r="I168" s="83" t="s">
        <v>2204</v>
      </c>
      <c r="J168" s="96" t="s">
        <v>2204</v>
      </c>
      <c r="K168" s="96" t="s">
        <v>2204</v>
      </c>
      <c r="L168" s="83" t="s">
        <v>2204</v>
      </c>
      <c r="M168" s="83" t="s">
        <v>2204</v>
      </c>
      <c r="N168" s="83" t="s">
        <v>2204</v>
      </c>
      <c r="O168" s="83" t="s">
        <v>2204</v>
      </c>
      <c r="P168" s="83" t="s">
        <v>2204</v>
      </c>
      <c r="Q168" s="83" t="s">
        <v>2204</v>
      </c>
      <c r="S168" s="91" t="s">
        <v>1102</v>
      </c>
    </row>
    <row r="169" spans="1:21" s="92" customFormat="1" ht="30" x14ac:dyDescent="0.25">
      <c r="A169" s="82" t="s">
        <v>5172</v>
      </c>
      <c r="B169" s="82" t="s">
        <v>521</v>
      </c>
      <c r="C169" s="84" t="str">
        <f t="shared" si="2"/>
        <v>Predictor</v>
      </c>
      <c r="D169" s="84" t="s">
        <v>5174</v>
      </c>
      <c r="E169" s="83" t="s">
        <v>4318</v>
      </c>
      <c r="F169" s="84" t="s">
        <v>4697</v>
      </c>
      <c r="G169" s="86" t="s">
        <v>5173</v>
      </c>
      <c r="H169" s="84" t="s">
        <v>4657</v>
      </c>
      <c r="I169" s="87">
        <v>1</v>
      </c>
      <c r="J169" s="88">
        <v>0.36</v>
      </c>
      <c r="K169" s="88">
        <f>36/71*SQRT(12*(2012-1927))</f>
        <v>16.193630963835695</v>
      </c>
      <c r="L169" s="89" t="s">
        <v>1126</v>
      </c>
      <c r="M169" s="89" t="s">
        <v>2204</v>
      </c>
      <c r="N169" s="89"/>
      <c r="O169" s="89">
        <v>1</v>
      </c>
      <c r="P169" s="87">
        <v>12</v>
      </c>
      <c r="Q169" s="90" t="s">
        <v>4645</v>
      </c>
      <c r="R169" s="84"/>
      <c r="S169" s="91" t="s">
        <v>5175</v>
      </c>
    </row>
    <row r="170" spans="1:21" s="92" customFormat="1" ht="90" x14ac:dyDescent="0.25">
      <c r="A170" s="82" t="s">
        <v>524</v>
      </c>
      <c r="B170" s="82" t="s">
        <v>525</v>
      </c>
      <c r="C170" s="84" t="str">
        <f t="shared" si="2"/>
        <v>Predictor</v>
      </c>
      <c r="D170" s="84" t="s">
        <v>5365</v>
      </c>
      <c r="E170" s="83" t="s">
        <v>4319</v>
      </c>
      <c r="F170" s="84" t="s">
        <v>4697</v>
      </c>
      <c r="G170" s="86" t="s">
        <v>4979</v>
      </c>
      <c r="H170" s="84" t="s">
        <v>4657</v>
      </c>
      <c r="I170" s="87">
        <v>-1</v>
      </c>
      <c r="J170" s="88">
        <f>3.6/12</f>
        <v>0.3</v>
      </c>
      <c r="K170" s="88">
        <v>1.96</v>
      </c>
      <c r="L170" s="89" t="s">
        <v>915</v>
      </c>
      <c r="M170" s="89">
        <v>0.3</v>
      </c>
      <c r="N170" s="89"/>
      <c r="O170" s="89">
        <v>1</v>
      </c>
      <c r="P170" s="87">
        <v>12</v>
      </c>
      <c r="Q170" s="90" t="s">
        <v>5360</v>
      </c>
      <c r="R170" s="84" t="s">
        <v>5364</v>
      </c>
      <c r="S170" s="91" t="s">
        <v>5361</v>
      </c>
    </row>
    <row r="171" spans="1:21" s="92" customFormat="1" ht="30" x14ac:dyDescent="0.25">
      <c r="A171" s="92" t="s">
        <v>526</v>
      </c>
      <c r="B171" s="92" t="s">
        <v>527</v>
      </c>
      <c r="C171" s="51" t="str">
        <f t="shared" si="2"/>
        <v>Placebo</v>
      </c>
      <c r="D171" s="51" t="s">
        <v>5491</v>
      </c>
      <c r="E171" s="83" t="s">
        <v>5528</v>
      </c>
      <c r="F171" s="51" t="s">
        <v>4698</v>
      </c>
      <c r="G171" s="53" t="s">
        <v>4980</v>
      </c>
      <c r="H171" s="51" t="s">
        <v>5281</v>
      </c>
      <c r="I171" s="95">
        <v>1</v>
      </c>
      <c r="J171" s="55" t="s">
        <v>2204</v>
      </c>
      <c r="K171" s="55" t="s">
        <v>2204</v>
      </c>
      <c r="L171" s="52" t="s">
        <v>1126</v>
      </c>
      <c r="M171" s="52">
        <v>0.2</v>
      </c>
      <c r="N171" s="52"/>
      <c r="O171" s="52">
        <v>1</v>
      </c>
      <c r="P171" s="95">
        <v>6</v>
      </c>
      <c r="Q171" s="80" t="s">
        <v>4646</v>
      </c>
      <c r="R171" s="51" t="s">
        <v>4572</v>
      </c>
      <c r="S171" s="81" t="s">
        <v>4470</v>
      </c>
      <c r="T171" s="82"/>
      <c r="U171" s="82"/>
    </row>
    <row r="172" spans="1:21" s="92" customFormat="1" x14ac:dyDescent="0.25">
      <c r="A172" s="82" t="s">
        <v>3162</v>
      </c>
      <c r="B172" s="82" t="s">
        <v>527</v>
      </c>
      <c r="C172" s="84" t="str">
        <f t="shared" si="2"/>
        <v>Placebo</v>
      </c>
      <c r="D172" s="84" t="s">
        <v>4598</v>
      </c>
      <c r="E172" s="83" t="s">
        <v>5528</v>
      </c>
      <c r="F172" s="84" t="s">
        <v>2204</v>
      </c>
      <c r="G172" s="86" t="s">
        <v>2204</v>
      </c>
      <c r="H172" s="84" t="s">
        <v>2204</v>
      </c>
      <c r="I172" s="83" t="s">
        <v>2204</v>
      </c>
      <c r="J172" s="96" t="s">
        <v>2204</v>
      </c>
      <c r="K172" s="96" t="s">
        <v>2204</v>
      </c>
      <c r="L172" s="83" t="s">
        <v>2204</v>
      </c>
      <c r="M172" s="83" t="s">
        <v>2204</v>
      </c>
      <c r="N172" s="83" t="s">
        <v>2204</v>
      </c>
      <c r="O172" s="83" t="s">
        <v>2204</v>
      </c>
      <c r="P172" s="83" t="s">
        <v>2204</v>
      </c>
      <c r="Q172" s="83" t="s">
        <v>2204</v>
      </c>
      <c r="R172" s="84"/>
      <c r="S172" s="82" t="s">
        <v>4469</v>
      </c>
    </row>
    <row r="173" spans="1:21" ht="30" x14ac:dyDescent="0.25">
      <c r="A173" s="92" t="s">
        <v>531</v>
      </c>
      <c r="B173" s="92" t="s">
        <v>527</v>
      </c>
      <c r="C173" s="51" t="str">
        <f t="shared" si="2"/>
        <v>Predictor</v>
      </c>
      <c r="D173" s="51" t="s">
        <v>5487</v>
      </c>
      <c r="E173" s="94" t="s">
        <v>4319</v>
      </c>
      <c r="F173" s="51" t="s">
        <v>4698</v>
      </c>
      <c r="G173" s="53" t="s">
        <v>4981</v>
      </c>
      <c r="H173" s="51" t="s">
        <v>5281</v>
      </c>
      <c r="I173" s="95">
        <v>1</v>
      </c>
      <c r="J173" s="55" t="s">
        <v>2204</v>
      </c>
      <c r="K173" s="55">
        <v>4.5</v>
      </c>
      <c r="L173" s="52" t="s">
        <v>1126</v>
      </c>
      <c r="M173" s="52">
        <v>0.2</v>
      </c>
      <c r="N173" s="52"/>
      <c r="O173" s="52">
        <v>12</v>
      </c>
      <c r="P173" s="95">
        <v>6</v>
      </c>
      <c r="Q173" s="80" t="s">
        <v>4645</v>
      </c>
      <c r="R173" s="51" t="s">
        <v>4932</v>
      </c>
      <c r="S173" s="81" t="s">
        <v>1081</v>
      </c>
    </row>
    <row r="174" spans="1:21" s="92" customFormat="1" ht="60" x14ac:dyDescent="0.25">
      <c r="A174" s="92" t="s">
        <v>534</v>
      </c>
      <c r="B174" s="92" t="s">
        <v>527</v>
      </c>
      <c r="C174" s="51" t="str">
        <f t="shared" si="2"/>
        <v>Predictor</v>
      </c>
      <c r="D174" s="51" t="s">
        <v>5488</v>
      </c>
      <c r="E174" s="94" t="s">
        <v>4319</v>
      </c>
      <c r="F174" s="51" t="s">
        <v>4698</v>
      </c>
      <c r="G174" s="53" t="s">
        <v>4982</v>
      </c>
      <c r="H174" s="51" t="s">
        <v>5281</v>
      </c>
      <c r="I174" s="95">
        <v>-1</v>
      </c>
      <c r="J174" s="55" t="s">
        <v>2204</v>
      </c>
      <c r="K174" s="55">
        <v>2.5</v>
      </c>
      <c r="L174" s="52" t="s">
        <v>1126</v>
      </c>
      <c r="M174" s="52">
        <v>0.2</v>
      </c>
      <c r="N174" s="52"/>
      <c r="O174" s="52">
        <v>12</v>
      </c>
      <c r="P174" s="95">
        <v>6</v>
      </c>
      <c r="Q174" s="80"/>
      <c r="R174" s="51" t="s">
        <v>5138</v>
      </c>
      <c r="S174" s="81" t="s">
        <v>1105</v>
      </c>
      <c r="T174" s="82"/>
      <c r="U174" s="82"/>
    </row>
    <row r="175" spans="1:21" ht="30" x14ac:dyDescent="0.25">
      <c r="A175" s="92" t="s">
        <v>542</v>
      </c>
      <c r="B175" s="92" t="s">
        <v>527</v>
      </c>
      <c r="C175" s="51" t="str">
        <f t="shared" si="2"/>
        <v>Predictor</v>
      </c>
      <c r="D175" s="51" t="s">
        <v>5489</v>
      </c>
      <c r="E175" s="94" t="s">
        <v>4319</v>
      </c>
      <c r="F175" s="51" t="s">
        <v>4698</v>
      </c>
      <c r="G175" s="53" t="s">
        <v>4984</v>
      </c>
      <c r="H175" s="51" t="s">
        <v>5281</v>
      </c>
      <c r="I175" s="95">
        <v>-1</v>
      </c>
      <c r="J175" s="55" t="s">
        <v>2204</v>
      </c>
      <c r="K175" s="55">
        <v>4</v>
      </c>
      <c r="L175" s="52" t="s">
        <v>1126</v>
      </c>
      <c r="M175" s="52">
        <v>0.2</v>
      </c>
      <c r="N175" s="52"/>
      <c r="O175" s="52">
        <v>12</v>
      </c>
      <c r="P175" s="95">
        <v>6</v>
      </c>
      <c r="Q175" s="80" t="s">
        <v>4645</v>
      </c>
      <c r="R175" s="51" t="s">
        <v>4932</v>
      </c>
      <c r="S175" s="81" t="s">
        <v>1106</v>
      </c>
    </row>
    <row r="176" spans="1:21" ht="30" x14ac:dyDescent="0.25">
      <c r="A176" s="92" t="s">
        <v>540</v>
      </c>
      <c r="B176" s="92" t="s">
        <v>527</v>
      </c>
      <c r="C176" s="51" t="str">
        <f t="shared" si="2"/>
        <v>Predictor</v>
      </c>
      <c r="D176" s="51" t="s">
        <v>5490</v>
      </c>
      <c r="E176" s="94" t="s">
        <v>4319</v>
      </c>
      <c r="F176" s="51" t="s">
        <v>4698</v>
      </c>
      <c r="G176" s="53" t="s">
        <v>4983</v>
      </c>
      <c r="H176" s="51" t="s">
        <v>5281</v>
      </c>
      <c r="I176" s="95">
        <v>-1</v>
      </c>
      <c r="J176" s="55" t="s">
        <v>2204</v>
      </c>
      <c r="K176" s="55">
        <v>3</v>
      </c>
      <c r="L176" s="52" t="s">
        <v>1126</v>
      </c>
      <c r="M176" s="52">
        <v>0.2</v>
      </c>
      <c r="N176" s="52"/>
      <c r="O176" s="52">
        <v>12</v>
      </c>
      <c r="P176" s="95">
        <v>6</v>
      </c>
      <c r="Q176" s="80"/>
      <c r="R176" s="51" t="s">
        <v>4932</v>
      </c>
      <c r="S176" s="81" t="s">
        <v>1108</v>
      </c>
    </row>
    <row r="177" spans="1:21" ht="45" x14ac:dyDescent="0.25">
      <c r="A177" s="82" t="s">
        <v>5067</v>
      </c>
      <c r="B177" s="82" t="s">
        <v>5454</v>
      </c>
      <c r="C177" s="84" t="str">
        <f t="shared" si="2"/>
        <v>Predictor</v>
      </c>
      <c r="D177" s="84" t="s">
        <v>5107</v>
      </c>
      <c r="E177" s="83" t="s">
        <v>4318</v>
      </c>
      <c r="F177" s="84" t="s">
        <v>4698</v>
      </c>
      <c r="G177" s="86" t="s">
        <v>5069</v>
      </c>
      <c r="H177" s="84" t="s">
        <v>5070</v>
      </c>
      <c r="I177" s="87">
        <v>1</v>
      </c>
      <c r="J177" s="88">
        <f>5.527/12</f>
        <v>0.46058333333333334</v>
      </c>
      <c r="K177" s="88">
        <f>5.527/1.744</f>
        <v>3.1691513761467891</v>
      </c>
      <c r="L177" s="89" t="s">
        <v>1126</v>
      </c>
      <c r="M177" s="89">
        <v>0.2</v>
      </c>
      <c r="O177" s="89">
        <v>1</v>
      </c>
      <c r="P177" s="87">
        <v>12</v>
      </c>
      <c r="R177" s="84" t="s">
        <v>5071</v>
      </c>
      <c r="S177" s="91" t="s">
        <v>5075</v>
      </c>
    </row>
    <row r="178" spans="1:21" ht="45" x14ac:dyDescent="0.25">
      <c r="A178" s="82" t="s">
        <v>5248</v>
      </c>
      <c r="B178" s="82" t="s">
        <v>546</v>
      </c>
      <c r="C178" s="84" t="str">
        <f t="shared" si="2"/>
        <v>Predictor</v>
      </c>
      <c r="D178" s="84" t="s">
        <v>5110</v>
      </c>
      <c r="E178" s="83" t="s">
        <v>4318</v>
      </c>
      <c r="F178" s="84" t="s">
        <v>4697</v>
      </c>
      <c r="G178" s="86" t="s">
        <v>4936</v>
      </c>
      <c r="H178" s="84" t="s">
        <v>4611</v>
      </c>
      <c r="I178" s="87">
        <v>1</v>
      </c>
      <c r="J178" s="88">
        <v>1.17</v>
      </c>
      <c r="K178" s="88">
        <v>4.2</v>
      </c>
      <c r="L178" s="89" t="s">
        <v>1126</v>
      </c>
      <c r="M178" s="89">
        <v>0.1</v>
      </c>
      <c r="O178" s="89">
        <v>1</v>
      </c>
      <c r="P178" s="87">
        <v>6</v>
      </c>
      <c r="Q178" s="90" t="s">
        <v>4647</v>
      </c>
      <c r="R178" s="84" t="s">
        <v>5260</v>
      </c>
      <c r="S178" s="91" t="s">
        <v>5241</v>
      </c>
    </row>
    <row r="179" spans="1:21" ht="30" x14ac:dyDescent="0.25">
      <c r="A179" s="82" t="s">
        <v>5249</v>
      </c>
      <c r="B179" s="82" t="s">
        <v>546</v>
      </c>
      <c r="C179" s="84" t="str">
        <f t="shared" si="2"/>
        <v>Predictor</v>
      </c>
      <c r="D179" s="84" t="s">
        <v>5262</v>
      </c>
      <c r="E179" s="83" t="s">
        <v>4318</v>
      </c>
      <c r="F179" s="84" t="s">
        <v>4697</v>
      </c>
      <c r="G179" s="86" t="s">
        <v>4937</v>
      </c>
      <c r="H179" s="84" t="s">
        <v>4611</v>
      </c>
      <c r="I179" s="87">
        <v>-1</v>
      </c>
      <c r="J179" s="88">
        <v>1.25</v>
      </c>
      <c r="K179" s="88">
        <v>5.6</v>
      </c>
      <c r="L179" s="89" t="s">
        <v>1126</v>
      </c>
      <c r="M179" s="89">
        <v>0.1</v>
      </c>
      <c r="O179" s="89">
        <v>1</v>
      </c>
      <c r="P179" s="87">
        <v>6</v>
      </c>
      <c r="Q179" s="90" t="s">
        <v>4647</v>
      </c>
      <c r="S179" s="91" t="s">
        <v>5235</v>
      </c>
    </row>
    <row r="180" spans="1:21" ht="30" x14ac:dyDescent="0.25">
      <c r="A180" s="82" t="s">
        <v>5256</v>
      </c>
      <c r="B180" s="82" t="s">
        <v>546</v>
      </c>
      <c r="C180" s="84" t="str">
        <f t="shared" si="2"/>
        <v>Predictor</v>
      </c>
      <c r="D180" s="84" t="s">
        <v>5263</v>
      </c>
      <c r="E180" s="83" t="s">
        <v>4318</v>
      </c>
      <c r="F180" s="84" t="s">
        <v>4697</v>
      </c>
      <c r="G180" s="86" t="s">
        <v>4939</v>
      </c>
      <c r="H180" s="84" t="s">
        <v>4611</v>
      </c>
      <c r="I180" s="87">
        <v>-1</v>
      </c>
      <c r="J180" s="88">
        <v>0.55000000000000004</v>
      </c>
      <c r="K180" s="55">
        <v>4.62</v>
      </c>
      <c r="L180" s="89" t="s">
        <v>1126</v>
      </c>
      <c r="M180" s="89">
        <v>0.1</v>
      </c>
      <c r="O180" s="89">
        <v>1</v>
      </c>
      <c r="P180" s="87">
        <v>6</v>
      </c>
      <c r="Q180" s="90" t="s">
        <v>4647</v>
      </c>
      <c r="S180" s="91" t="s">
        <v>5238</v>
      </c>
    </row>
    <row r="181" spans="1:21" ht="60" x14ac:dyDescent="0.25">
      <c r="A181" s="82" t="s">
        <v>5251</v>
      </c>
      <c r="B181" s="82" t="s">
        <v>546</v>
      </c>
      <c r="C181" s="84" t="str">
        <f t="shared" si="2"/>
        <v>Predictor</v>
      </c>
      <c r="D181" s="84" t="s">
        <v>5264</v>
      </c>
      <c r="E181" s="83" t="s">
        <v>4319</v>
      </c>
      <c r="F181" s="84" t="s">
        <v>4697</v>
      </c>
      <c r="G181" s="86" t="s">
        <v>4942</v>
      </c>
      <c r="H181" s="84" t="s">
        <v>4611</v>
      </c>
      <c r="I181" s="87">
        <v>-1</v>
      </c>
      <c r="J181" s="88">
        <v>0.19</v>
      </c>
      <c r="K181" s="88">
        <v>1.77</v>
      </c>
      <c r="L181" s="89" t="s">
        <v>1126</v>
      </c>
      <c r="M181" s="89">
        <v>0.1</v>
      </c>
      <c r="O181" s="89">
        <v>1</v>
      </c>
      <c r="P181" s="87">
        <v>6</v>
      </c>
      <c r="Q181" s="90" t="s">
        <v>4647</v>
      </c>
      <c r="R181" s="84" t="s">
        <v>5261</v>
      </c>
      <c r="S181" s="91" t="s">
        <v>5233</v>
      </c>
    </row>
    <row r="182" spans="1:21" ht="30" x14ac:dyDescent="0.25">
      <c r="A182" s="82" t="s">
        <v>5252</v>
      </c>
      <c r="B182" s="82" t="s">
        <v>546</v>
      </c>
      <c r="C182" s="84" t="str">
        <f t="shared" si="2"/>
        <v>Predictor</v>
      </c>
      <c r="D182" s="84" t="s">
        <v>4854</v>
      </c>
      <c r="E182" s="83" t="s">
        <v>4318</v>
      </c>
      <c r="F182" s="84" t="s">
        <v>4697</v>
      </c>
      <c r="G182" s="86" t="s">
        <v>4941</v>
      </c>
      <c r="H182" s="84" t="s">
        <v>4611</v>
      </c>
      <c r="I182" s="87">
        <v>-1</v>
      </c>
      <c r="J182" s="88">
        <v>0.39</v>
      </c>
      <c r="K182" s="88">
        <v>3.35</v>
      </c>
      <c r="L182" s="89" t="s">
        <v>1126</v>
      </c>
      <c r="M182" s="89">
        <v>0.1</v>
      </c>
      <c r="O182" s="89">
        <v>1</v>
      </c>
      <c r="P182" s="87">
        <v>6</v>
      </c>
      <c r="Q182" s="90" t="s">
        <v>4647</v>
      </c>
      <c r="S182" s="91" t="s">
        <v>5237</v>
      </c>
    </row>
    <row r="183" spans="1:21" ht="75" x14ac:dyDescent="0.25">
      <c r="A183" s="82" t="s">
        <v>5243</v>
      </c>
      <c r="B183" s="82" t="s">
        <v>546</v>
      </c>
      <c r="C183" s="84" t="str">
        <f t="shared" si="2"/>
        <v>Predictor</v>
      </c>
      <c r="D183" s="84" t="s">
        <v>5102</v>
      </c>
      <c r="E183" s="83" t="s">
        <v>4318</v>
      </c>
      <c r="F183" s="84" t="s">
        <v>4697</v>
      </c>
      <c r="G183" s="86" t="s">
        <v>4934</v>
      </c>
      <c r="H183" s="84" t="s">
        <v>4611</v>
      </c>
      <c r="I183" s="87">
        <v>1</v>
      </c>
      <c r="J183" s="88">
        <v>0.67</v>
      </c>
      <c r="K183" s="88">
        <v>5.35</v>
      </c>
      <c r="L183" s="89" t="s">
        <v>1126</v>
      </c>
      <c r="M183" s="89">
        <v>0.1</v>
      </c>
      <c r="O183" s="89">
        <v>1</v>
      </c>
      <c r="P183" s="87">
        <v>6</v>
      </c>
      <c r="Q183" s="90" t="s">
        <v>4647</v>
      </c>
      <c r="R183" s="84" t="s">
        <v>5269</v>
      </c>
      <c r="S183" s="91" t="s">
        <v>5234</v>
      </c>
    </row>
    <row r="184" spans="1:21" ht="30" x14ac:dyDescent="0.25">
      <c r="A184" s="82" t="s">
        <v>5246</v>
      </c>
      <c r="B184" s="82" t="s">
        <v>546</v>
      </c>
      <c r="C184" s="84" t="str">
        <f t="shared" si="2"/>
        <v>Predictor</v>
      </c>
      <c r="D184" s="84" t="s">
        <v>5265</v>
      </c>
      <c r="E184" s="83" t="s">
        <v>4318</v>
      </c>
      <c r="F184" s="84" t="s">
        <v>4697</v>
      </c>
      <c r="G184" s="86" t="s">
        <v>4938</v>
      </c>
      <c r="H184" s="84" t="s">
        <v>4611</v>
      </c>
      <c r="I184" s="87">
        <v>1</v>
      </c>
      <c r="J184" s="88">
        <v>0.68</v>
      </c>
      <c r="K184" s="88">
        <v>6.15</v>
      </c>
      <c r="L184" s="89" t="s">
        <v>1126</v>
      </c>
      <c r="M184" s="89">
        <v>0.1</v>
      </c>
      <c r="O184" s="89">
        <v>1</v>
      </c>
      <c r="P184" s="87">
        <v>6</v>
      </c>
      <c r="Q184" s="90" t="s">
        <v>4647</v>
      </c>
      <c r="S184" s="91" t="s">
        <v>5242</v>
      </c>
    </row>
    <row r="185" spans="1:21" ht="30" x14ac:dyDescent="0.25">
      <c r="A185" s="82" t="s">
        <v>5245</v>
      </c>
      <c r="B185" s="82" t="s">
        <v>546</v>
      </c>
      <c r="C185" s="84" t="str">
        <f t="shared" si="2"/>
        <v>Predictor</v>
      </c>
      <c r="D185" s="84" t="s">
        <v>5266</v>
      </c>
      <c r="E185" s="83" t="s">
        <v>4318</v>
      </c>
      <c r="F185" s="84" t="s">
        <v>4697</v>
      </c>
      <c r="G185" s="86" t="s">
        <v>4940</v>
      </c>
      <c r="H185" s="84" t="s">
        <v>4611</v>
      </c>
      <c r="I185" s="87">
        <v>1</v>
      </c>
      <c r="J185" s="88">
        <v>0.66</v>
      </c>
      <c r="K185" s="88">
        <v>6.43</v>
      </c>
      <c r="L185" s="89" t="s">
        <v>1126</v>
      </c>
      <c r="M185" s="89">
        <v>0.1</v>
      </c>
      <c r="O185" s="89">
        <v>1</v>
      </c>
      <c r="P185" s="87">
        <v>6</v>
      </c>
      <c r="Q185" s="90" t="s">
        <v>4647</v>
      </c>
      <c r="S185" s="91" t="s">
        <v>5239</v>
      </c>
      <c r="T185" s="92"/>
      <c r="U185" s="92"/>
    </row>
    <row r="186" spans="1:21" ht="30" x14ac:dyDescent="0.25">
      <c r="A186" s="82" t="s">
        <v>5247</v>
      </c>
      <c r="B186" s="82" t="s">
        <v>546</v>
      </c>
      <c r="C186" s="84" t="str">
        <f t="shared" si="2"/>
        <v>Predictor</v>
      </c>
      <c r="D186" s="84" t="s">
        <v>5267</v>
      </c>
      <c r="E186" s="83" t="s">
        <v>4318</v>
      </c>
      <c r="F186" s="84" t="s">
        <v>4697</v>
      </c>
      <c r="G186" s="86" t="s">
        <v>4943</v>
      </c>
      <c r="H186" s="84" t="s">
        <v>4611</v>
      </c>
      <c r="I186" s="87">
        <v>1</v>
      </c>
      <c r="J186" s="88">
        <v>0.52</v>
      </c>
      <c r="K186" s="88">
        <v>4.58</v>
      </c>
      <c r="L186" s="89" t="s">
        <v>1126</v>
      </c>
      <c r="M186" s="89">
        <v>0.1</v>
      </c>
      <c r="O186" s="89">
        <v>1</v>
      </c>
      <c r="P186" s="87">
        <v>6</v>
      </c>
      <c r="Q186" s="90" t="s">
        <v>4647</v>
      </c>
      <c r="S186" s="91" t="s">
        <v>5240</v>
      </c>
    </row>
    <row r="187" spans="1:21" ht="30" x14ac:dyDescent="0.25">
      <c r="A187" s="82" t="s">
        <v>5244</v>
      </c>
      <c r="B187" s="82" t="s">
        <v>546</v>
      </c>
      <c r="C187" s="84" t="str">
        <f t="shared" si="2"/>
        <v>Predictor</v>
      </c>
      <c r="D187" s="84" t="s">
        <v>5268</v>
      </c>
      <c r="E187" s="83" t="s">
        <v>4318</v>
      </c>
      <c r="F187" s="84" t="s">
        <v>4697</v>
      </c>
      <c r="G187" s="86" t="s">
        <v>4935</v>
      </c>
      <c r="H187" s="84" t="s">
        <v>4611</v>
      </c>
      <c r="I187" s="87">
        <v>1</v>
      </c>
      <c r="J187" s="88">
        <v>1.1499999999999999</v>
      </c>
      <c r="K187" s="88">
        <v>7.6</v>
      </c>
      <c r="L187" s="89" t="s">
        <v>1126</v>
      </c>
      <c r="M187" s="89">
        <v>0.1</v>
      </c>
      <c r="O187" s="89">
        <v>1</v>
      </c>
      <c r="P187" s="87">
        <v>6</v>
      </c>
      <c r="Q187" s="90" t="s">
        <v>4647</v>
      </c>
      <c r="S187" s="91" t="s">
        <v>5236</v>
      </c>
    </row>
    <row r="188" spans="1:21" ht="45" x14ac:dyDescent="0.25">
      <c r="A188" s="82" t="s">
        <v>550</v>
      </c>
      <c r="B188" s="82" t="s">
        <v>551</v>
      </c>
      <c r="C188" s="84" t="str">
        <f t="shared" si="2"/>
        <v>Predictor</v>
      </c>
      <c r="D188" s="84" t="s">
        <v>5080</v>
      </c>
      <c r="E188" s="83" t="s">
        <v>4318</v>
      </c>
      <c r="F188" s="84" t="s">
        <v>4698</v>
      </c>
      <c r="G188" s="86" t="s">
        <v>4733</v>
      </c>
      <c r="H188" s="84" t="s">
        <v>4915</v>
      </c>
      <c r="I188" s="87">
        <v>1</v>
      </c>
      <c r="J188" s="88">
        <v>0.26</v>
      </c>
      <c r="K188" s="88">
        <v>2.6</v>
      </c>
      <c r="L188" s="89" t="s">
        <v>915</v>
      </c>
      <c r="M188" s="89" t="s">
        <v>2204</v>
      </c>
      <c r="O188" s="89">
        <v>12</v>
      </c>
      <c r="P188" s="87">
        <v>6</v>
      </c>
      <c r="R188" s="84" t="s">
        <v>5078</v>
      </c>
      <c r="S188" s="91" t="s">
        <v>5077</v>
      </c>
    </row>
    <row r="189" spans="1:21" ht="45" x14ac:dyDescent="0.25">
      <c r="A189" s="82" t="s">
        <v>554</v>
      </c>
      <c r="B189" s="82" t="s">
        <v>551</v>
      </c>
      <c r="C189" s="84" t="str">
        <f t="shared" si="2"/>
        <v>Predictor</v>
      </c>
      <c r="D189" s="84" t="s">
        <v>5081</v>
      </c>
      <c r="E189" s="83" t="s">
        <v>4318</v>
      </c>
      <c r="F189" s="84" t="s">
        <v>4698</v>
      </c>
      <c r="G189" s="86" t="s">
        <v>4732</v>
      </c>
      <c r="H189" s="84" t="s">
        <v>4915</v>
      </c>
      <c r="I189" s="87">
        <v>1</v>
      </c>
      <c r="J189" s="88">
        <v>0.41</v>
      </c>
      <c r="K189" s="88">
        <v>4.13</v>
      </c>
      <c r="L189" s="89" t="s">
        <v>915</v>
      </c>
      <c r="M189" s="89" t="s">
        <v>2204</v>
      </c>
      <c r="O189" s="89">
        <v>12</v>
      </c>
      <c r="P189" s="87">
        <v>6</v>
      </c>
      <c r="R189" s="84" t="s">
        <v>5078</v>
      </c>
      <c r="S189" s="91" t="s">
        <v>5079</v>
      </c>
      <c r="T189" s="92"/>
      <c r="U189" s="92"/>
    </row>
    <row r="190" spans="1:21" ht="45" x14ac:dyDescent="0.25">
      <c r="A190" s="82" t="s">
        <v>557</v>
      </c>
      <c r="B190" s="82" t="s">
        <v>558</v>
      </c>
      <c r="C190" s="84" t="str">
        <f t="shared" si="2"/>
        <v>Predictor</v>
      </c>
      <c r="D190" s="84" t="s">
        <v>5289</v>
      </c>
      <c r="E190" s="83" t="s">
        <v>4318</v>
      </c>
      <c r="F190" s="84" t="s">
        <v>4697</v>
      </c>
      <c r="G190" s="86" t="s">
        <v>4933</v>
      </c>
      <c r="H190" s="84" t="s">
        <v>4685</v>
      </c>
      <c r="I190" s="87">
        <v>-1</v>
      </c>
      <c r="J190" s="88">
        <v>1.48</v>
      </c>
      <c r="K190" s="88">
        <v>8.4499999999999993</v>
      </c>
      <c r="L190" s="89" t="s">
        <v>1126</v>
      </c>
      <c r="M190" s="89">
        <v>0.1</v>
      </c>
      <c r="O190" s="89">
        <v>1</v>
      </c>
      <c r="P190" s="87">
        <v>6</v>
      </c>
      <c r="S190" s="91" t="s">
        <v>1046</v>
      </c>
    </row>
    <row r="191" spans="1:21" x14ac:dyDescent="0.25">
      <c r="A191" s="82" t="s">
        <v>1688</v>
      </c>
      <c r="B191" s="82" t="s">
        <v>3201</v>
      </c>
      <c r="C191" s="84" t="str">
        <f t="shared" si="2"/>
        <v>Predictor</v>
      </c>
      <c r="D191" s="84" t="s">
        <v>5290</v>
      </c>
      <c r="E191" s="83" t="s">
        <v>4318</v>
      </c>
      <c r="F191" s="84" t="s">
        <v>4697</v>
      </c>
      <c r="G191" s="86" t="s">
        <v>4985</v>
      </c>
      <c r="H191" s="84" t="s">
        <v>4674</v>
      </c>
      <c r="I191" s="87">
        <v>-1</v>
      </c>
      <c r="J191" s="88" t="s">
        <v>2204</v>
      </c>
      <c r="K191" s="88">
        <v>8.85</v>
      </c>
      <c r="L191" s="89" t="s">
        <v>1126</v>
      </c>
      <c r="M191" s="89" t="s">
        <v>2204</v>
      </c>
      <c r="O191" s="89">
        <v>1</v>
      </c>
      <c r="P191" s="87">
        <v>6</v>
      </c>
      <c r="S191" s="91" t="s">
        <v>4443</v>
      </c>
      <c r="T191" s="92"/>
      <c r="U191" s="92"/>
    </row>
    <row r="192" spans="1:21" ht="60" x14ac:dyDescent="0.25">
      <c r="A192" s="82" t="s">
        <v>565</v>
      </c>
      <c r="B192" s="82" t="s">
        <v>562</v>
      </c>
      <c r="C192" s="84" t="str">
        <f t="shared" si="2"/>
        <v>Placebo</v>
      </c>
      <c r="D192" s="84" t="s">
        <v>5277</v>
      </c>
      <c r="E192" s="83" t="s">
        <v>5528</v>
      </c>
      <c r="F192" s="84" t="s">
        <v>4698</v>
      </c>
      <c r="G192" s="86" t="s">
        <v>4924</v>
      </c>
      <c r="H192" s="84" t="s">
        <v>4988</v>
      </c>
      <c r="I192" s="87" t="s">
        <v>2204</v>
      </c>
      <c r="J192" s="98" t="s">
        <v>2204</v>
      </c>
      <c r="K192" s="98" t="s">
        <v>2204</v>
      </c>
      <c r="L192" s="87" t="s">
        <v>2204</v>
      </c>
      <c r="M192" s="87" t="s">
        <v>2204</v>
      </c>
      <c r="N192" s="87" t="s">
        <v>2204</v>
      </c>
      <c r="O192" s="87" t="s">
        <v>2204</v>
      </c>
      <c r="P192" s="87" t="s">
        <v>2204</v>
      </c>
      <c r="R192" s="84" t="s">
        <v>4986</v>
      </c>
      <c r="S192" s="82" t="s">
        <v>4440</v>
      </c>
    </row>
    <row r="193" spans="1:19" ht="60" x14ac:dyDescent="0.25">
      <c r="A193" s="82" t="s">
        <v>561</v>
      </c>
      <c r="B193" s="82" t="s">
        <v>562</v>
      </c>
      <c r="C193" s="84" t="str">
        <f t="shared" si="2"/>
        <v>Placebo</v>
      </c>
      <c r="D193" s="84" t="s">
        <v>5277</v>
      </c>
      <c r="E193" s="83" t="s">
        <v>5528</v>
      </c>
      <c r="F193" s="84" t="s">
        <v>4698</v>
      </c>
      <c r="G193" s="86" t="s">
        <v>4924</v>
      </c>
      <c r="H193" s="84" t="s">
        <v>4988</v>
      </c>
      <c r="I193" s="87" t="s">
        <v>2204</v>
      </c>
      <c r="J193" s="98" t="s">
        <v>2204</v>
      </c>
      <c r="K193" s="98" t="s">
        <v>2204</v>
      </c>
      <c r="L193" s="87" t="s">
        <v>2204</v>
      </c>
      <c r="M193" s="87" t="s">
        <v>2204</v>
      </c>
      <c r="N193" s="87" t="s">
        <v>2204</v>
      </c>
      <c r="O193" s="87" t="s">
        <v>2204</v>
      </c>
      <c r="P193" s="87" t="s">
        <v>2204</v>
      </c>
      <c r="R193" s="84" t="s">
        <v>4987</v>
      </c>
      <c r="S193" s="91" t="s">
        <v>1057</v>
      </c>
    </row>
    <row r="194" spans="1:19" ht="45" x14ac:dyDescent="0.25">
      <c r="A194" s="82" t="s">
        <v>571</v>
      </c>
      <c r="B194" s="82" t="s">
        <v>568</v>
      </c>
      <c r="C194" s="84" t="str">
        <f t="shared" ref="C194:C257" si="3">IF(F194="9_drop","Drop",IF(OR(E194="1_clear",E194="2_likely")*OR(F194="1_good",F194="2_fair",F194="3_distant",F194="4_lack_data"),"Predictor","Placebo"))</f>
        <v>Predictor</v>
      </c>
      <c r="D194" s="84" t="s">
        <v>4681</v>
      </c>
      <c r="E194" s="83" t="s">
        <v>4319</v>
      </c>
      <c r="F194" s="102" t="s">
        <v>4698</v>
      </c>
      <c r="G194" s="86" t="s">
        <v>4679</v>
      </c>
      <c r="H194" s="84" t="s">
        <v>5275</v>
      </c>
      <c r="I194" s="87">
        <v>1</v>
      </c>
      <c r="J194" s="88">
        <v>0.25</v>
      </c>
      <c r="K194" s="88">
        <v>1.79</v>
      </c>
      <c r="L194" s="89" t="s">
        <v>1126</v>
      </c>
      <c r="M194" s="89" t="s">
        <v>2204</v>
      </c>
      <c r="O194" s="89">
        <v>1</v>
      </c>
      <c r="P194" s="87">
        <v>6</v>
      </c>
      <c r="R194" s="84" t="s">
        <v>4680</v>
      </c>
      <c r="S194" s="91" t="s">
        <v>1091</v>
      </c>
    </row>
    <row r="195" spans="1:19" x14ac:dyDescent="0.25">
      <c r="A195" s="82" t="s">
        <v>567</v>
      </c>
      <c r="B195" s="82" t="s">
        <v>568</v>
      </c>
      <c r="C195" s="84" t="str">
        <f t="shared" si="3"/>
        <v>Drop</v>
      </c>
      <c r="D195" s="89" t="s">
        <v>4317</v>
      </c>
      <c r="E195" s="83" t="s">
        <v>4317</v>
      </c>
      <c r="F195" s="84" t="s">
        <v>4317</v>
      </c>
      <c r="G195" s="84" t="s">
        <v>4317</v>
      </c>
      <c r="I195" s="87" t="s">
        <v>2204</v>
      </c>
      <c r="J195" s="98" t="s">
        <v>2204</v>
      </c>
      <c r="K195" s="98" t="s">
        <v>2204</v>
      </c>
      <c r="L195" s="87" t="s">
        <v>2204</v>
      </c>
      <c r="M195" s="87" t="s">
        <v>2204</v>
      </c>
      <c r="N195" s="87" t="s">
        <v>2204</v>
      </c>
      <c r="O195" s="87" t="s">
        <v>2204</v>
      </c>
      <c r="P195" s="87" t="s">
        <v>2204</v>
      </c>
      <c r="Q195" s="87" t="s">
        <v>2204</v>
      </c>
      <c r="R195" s="84" t="s">
        <v>4573</v>
      </c>
      <c r="S195" s="91">
        <v>0</v>
      </c>
    </row>
    <row r="196" spans="1:19" ht="30" x14ac:dyDescent="0.25">
      <c r="A196" s="82" t="s">
        <v>574</v>
      </c>
      <c r="B196" s="82" t="s">
        <v>575</v>
      </c>
      <c r="C196" s="84" t="str">
        <f t="shared" si="3"/>
        <v>Predictor</v>
      </c>
      <c r="D196" s="84" t="s">
        <v>5202</v>
      </c>
      <c r="E196" s="83" t="s">
        <v>4318</v>
      </c>
      <c r="F196" s="84" t="s">
        <v>4697</v>
      </c>
      <c r="G196" s="86" t="s">
        <v>4991</v>
      </c>
      <c r="H196" s="84" t="s">
        <v>5140</v>
      </c>
      <c r="I196" s="87">
        <v>1</v>
      </c>
      <c r="J196" s="88" t="s">
        <v>2204</v>
      </c>
      <c r="K196" s="88">
        <v>8.91</v>
      </c>
      <c r="L196" s="89" t="s">
        <v>1126</v>
      </c>
      <c r="M196" s="89" t="s">
        <v>2204</v>
      </c>
      <c r="O196" s="89">
        <v>1</v>
      </c>
      <c r="P196" s="87">
        <v>12</v>
      </c>
      <c r="R196" s="84" t="s">
        <v>5142</v>
      </c>
      <c r="S196" s="91" t="s">
        <v>986</v>
      </c>
    </row>
    <row r="197" spans="1:19" ht="45" x14ac:dyDescent="0.25">
      <c r="A197" s="82" t="s">
        <v>577</v>
      </c>
      <c r="B197" s="82" t="s">
        <v>575</v>
      </c>
      <c r="C197" s="84" t="str">
        <f t="shared" si="3"/>
        <v>Predictor</v>
      </c>
      <c r="D197" s="102" t="s">
        <v>5506</v>
      </c>
      <c r="E197" s="83" t="s">
        <v>4318</v>
      </c>
      <c r="F197" s="84" t="s">
        <v>4697</v>
      </c>
      <c r="G197" s="86" t="s">
        <v>4990</v>
      </c>
      <c r="H197" s="84" t="s">
        <v>5140</v>
      </c>
      <c r="I197" s="87">
        <v>1</v>
      </c>
      <c r="J197" s="88" t="s">
        <v>2204</v>
      </c>
      <c r="K197" s="88">
        <v>11</v>
      </c>
      <c r="L197" s="89" t="s">
        <v>1126</v>
      </c>
      <c r="M197" s="89" t="s">
        <v>2204</v>
      </c>
      <c r="O197" s="89">
        <v>1</v>
      </c>
      <c r="P197" s="87">
        <v>12</v>
      </c>
      <c r="R197" s="84" t="s">
        <v>4989</v>
      </c>
      <c r="S197" s="91" t="s">
        <v>1017</v>
      </c>
    </row>
    <row r="198" spans="1:19" ht="30" x14ac:dyDescent="0.25">
      <c r="A198" s="82" t="s">
        <v>3114</v>
      </c>
      <c r="B198" s="82" t="s">
        <v>3115</v>
      </c>
      <c r="C198" s="84" t="str">
        <f t="shared" si="3"/>
        <v>Placebo</v>
      </c>
      <c r="D198" s="84" t="s">
        <v>5292</v>
      </c>
      <c r="E198" s="83" t="s">
        <v>4321</v>
      </c>
      <c r="F198" s="84" t="s">
        <v>4697</v>
      </c>
      <c r="G198" s="86" t="s">
        <v>4992</v>
      </c>
      <c r="H198" s="84" t="s">
        <v>4674</v>
      </c>
      <c r="I198" s="87">
        <v>1</v>
      </c>
      <c r="J198" s="88" t="s">
        <v>2204</v>
      </c>
      <c r="K198" s="88">
        <v>1.26</v>
      </c>
      <c r="L198" s="89" t="s">
        <v>1126</v>
      </c>
      <c r="M198" s="89" t="s">
        <v>2204</v>
      </c>
      <c r="O198" s="89">
        <v>12</v>
      </c>
      <c r="P198" s="87">
        <v>6</v>
      </c>
      <c r="R198" s="84" t="s">
        <v>4993</v>
      </c>
      <c r="S198" s="91" t="s">
        <v>4474</v>
      </c>
    </row>
    <row r="199" spans="1:19" ht="45" x14ac:dyDescent="0.25">
      <c r="A199" s="82" t="s">
        <v>3188</v>
      </c>
      <c r="B199" s="82" t="s">
        <v>580</v>
      </c>
      <c r="C199" s="84" t="str">
        <f t="shared" si="3"/>
        <v>Predictor</v>
      </c>
      <c r="D199" s="111" t="s">
        <v>5529</v>
      </c>
      <c r="E199" s="83" t="s">
        <v>4318</v>
      </c>
      <c r="F199" s="84" t="s">
        <v>4697</v>
      </c>
      <c r="G199" s="86" t="s">
        <v>4944</v>
      </c>
      <c r="H199" s="84" t="s">
        <v>4996</v>
      </c>
      <c r="I199" s="87">
        <v>1</v>
      </c>
      <c r="J199" s="88">
        <v>0.31</v>
      </c>
      <c r="K199" s="88">
        <v>3.4</v>
      </c>
      <c r="L199" s="89" t="s">
        <v>1126</v>
      </c>
      <c r="M199" s="89">
        <v>0.1</v>
      </c>
      <c r="O199" s="89">
        <v>12</v>
      </c>
      <c r="P199" s="87">
        <v>7</v>
      </c>
      <c r="R199" s="84" t="s">
        <v>5161</v>
      </c>
      <c r="S199" s="91" t="s">
        <v>5156</v>
      </c>
    </row>
    <row r="200" spans="1:19" ht="45" x14ac:dyDescent="0.25">
      <c r="A200" s="82" t="s">
        <v>5143</v>
      </c>
      <c r="B200" s="82" t="s">
        <v>580</v>
      </c>
      <c r="C200" s="84" t="str">
        <f t="shared" si="3"/>
        <v>Predictor</v>
      </c>
      <c r="D200" s="100" t="s">
        <v>5468</v>
      </c>
      <c r="E200" s="83" t="s">
        <v>4319</v>
      </c>
      <c r="F200" s="84" t="s">
        <v>4699</v>
      </c>
      <c r="G200" s="86" t="s">
        <v>4945</v>
      </c>
      <c r="H200" s="100" t="s">
        <v>5472</v>
      </c>
      <c r="I200" s="87">
        <v>1</v>
      </c>
      <c r="J200" s="88">
        <v>1.21</v>
      </c>
      <c r="K200" s="88">
        <v>7.7</v>
      </c>
      <c r="L200" s="89" t="s">
        <v>1126</v>
      </c>
      <c r="M200" s="89">
        <v>0.1</v>
      </c>
      <c r="O200" s="89">
        <v>12</v>
      </c>
      <c r="P200" s="87">
        <v>7</v>
      </c>
      <c r="R200" s="84" t="s">
        <v>5159</v>
      </c>
      <c r="S200" s="91" t="s">
        <v>5158</v>
      </c>
    </row>
    <row r="201" spans="1:19" ht="45" x14ac:dyDescent="0.25">
      <c r="A201" s="82" t="s">
        <v>5144</v>
      </c>
      <c r="B201" s="82" t="s">
        <v>580</v>
      </c>
      <c r="C201" s="84" t="str">
        <f t="shared" si="3"/>
        <v>Predictor</v>
      </c>
      <c r="D201" s="100" t="s">
        <v>5469</v>
      </c>
      <c r="E201" s="83" t="s">
        <v>4319</v>
      </c>
      <c r="F201" s="84" t="s">
        <v>4699</v>
      </c>
      <c r="G201" s="86" t="s">
        <v>5155</v>
      </c>
      <c r="H201" s="100" t="s">
        <v>5472</v>
      </c>
      <c r="I201" s="87">
        <v>1</v>
      </c>
      <c r="J201" s="88">
        <v>1.1000000000000001</v>
      </c>
      <c r="K201" s="88">
        <v>7.39</v>
      </c>
      <c r="L201" s="89" t="s">
        <v>1126</v>
      </c>
      <c r="M201" s="89">
        <v>0.1</v>
      </c>
      <c r="O201" s="89">
        <v>12</v>
      </c>
      <c r="P201" s="87">
        <v>7</v>
      </c>
      <c r="R201" s="84" t="s">
        <v>5160</v>
      </c>
      <c r="S201" s="91" t="s">
        <v>5157</v>
      </c>
    </row>
    <row r="202" spans="1:19" ht="30" x14ac:dyDescent="0.25">
      <c r="A202" s="82" t="s">
        <v>583</v>
      </c>
      <c r="B202" s="82" t="s">
        <v>584</v>
      </c>
      <c r="C202" s="84" t="str">
        <f t="shared" si="3"/>
        <v>Predictor</v>
      </c>
      <c r="D202" s="84" t="s">
        <v>5368</v>
      </c>
      <c r="E202" s="83" t="s">
        <v>4318</v>
      </c>
      <c r="F202" s="84" t="s">
        <v>4697</v>
      </c>
      <c r="G202" s="86" t="s">
        <v>4994</v>
      </c>
      <c r="H202" s="84" t="s">
        <v>4611</v>
      </c>
      <c r="I202" s="87">
        <v>-1</v>
      </c>
      <c r="J202" s="88">
        <v>0.26</v>
      </c>
      <c r="K202" s="88">
        <v>2.14</v>
      </c>
      <c r="L202" s="89" t="s">
        <v>1126</v>
      </c>
      <c r="M202" s="89">
        <v>0.2</v>
      </c>
      <c r="O202" s="89">
        <v>1</v>
      </c>
      <c r="P202" s="87">
        <v>6</v>
      </c>
      <c r="R202" s="84" t="s">
        <v>4590</v>
      </c>
      <c r="S202" s="91" t="s">
        <v>1010</v>
      </c>
    </row>
    <row r="203" spans="1:19" ht="45" x14ac:dyDescent="0.25">
      <c r="A203" s="82" t="s">
        <v>3176</v>
      </c>
      <c r="B203" s="82" t="s">
        <v>584</v>
      </c>
      <c r="C203" s="84" t="str">
        <f t="shared" si="3"/>
        <v>Predictor</v>
      </c>
      <c r="D203" s="84" t="s">
        <v>5369</v>
      </c>
      <c r="E203" s="83" t="s">
        <v>4319</v>
      </c>
      <c r="F203" s="84" t="s">
        <v>4697</v>
      </c>
      <c r="G203" s="86" t="s">
        <v>4995</v>
      </c>
      <c r="H203" s="84" t="s">
        <v>4996</v>
      </c>
      <c r="I203" s="87">
        <v>-1</v>
      </c>
      <c r="J203" s="88">
        <v>0.2</v>
      </c>
      <c r="K203" s="88">
        <v>2.12</v>
      </c>
      <c r="L203" s="89" t="s">
        <v>1126</v>
      </c>
      <c r="M203" s="89">
        <v>0.2</v>
      </c>
      <c r="O203" s="89">
        <v>1</v>
      </c>
      <c r="P203" s="87">
        <v>6</v>
      </c>
      <c r="R203" s="84" t="s">
        <v>4998</v>
      </c>
      <c r="S203" s="91" t="s">
        <v>3213</v>
      </c>
    </row>
    <row r="204" spans="1:19" ht="30" x14ac:dyDescent="0.25">
      <c r="A204" s="82" t="s">
        <v>3177</v>
      </c>
      <c r="B204" s="82" t="s">
        <v>584</v>
      </c>
      <c r="C204" s="84" t="str">
        <f t="shared" si="3"/>
        <v>Predictor</v>
      </c>
      <c r="D204" s="84" t="s">
        <v>5370</v>
      </c>
      <c r="E204" s="83" t="s">
        <v>4318</v>
      </c>
      <c r="F204" s="84" t="s">
        <v>4697</v>
      </c>
      <c r="G204" s="86" t="s">
        <v>4997</v>
      </c>
      <c r="H204" s="84" t="s">
        <v>4996</v>
      </c>
      <c r="I204" s="87">
        <v>-1</v>
      </c>
      <c r="J204" s="88">
        <v>0.24</v>
      </c>
      <c r="K204" s="88">
        <v>2.52</v>
      </c>
      <c r="L204" s="89" t="s">
        <v>1126</v>
      </c>
      <c r="M204" s="89">
        <v>0.2</v>
      </c>
      <c r="O204" s="89">
        <v>1</v>
      </c>
      <c r="P204" s="87">
        <v>6</v>
      </c>
      <c r="R204" s="84" t="s">
        <v>4591</v>
      </c>
      <c r="S204" s="91" t="s">
        <v>3214</v>
      </c>
    </row>
    <row r="205" spans="1:19" ht="30" x14ac:dyDescent="0.25">
      <c r="A205" s="82" t="s">
        <v>588</v>
      </c>
      <c r="B205" s="82" t="s">
        <v>5455</v>
      </c>
      <c r="C205" s="84" t="str">
        <f t="shared" si="3"/>
        <v>Predictor</v>
      </c>
      <c r="D205" s="84" t="s">
        <v>4793</v>
      </c>
      <c r="E205" s="83" t="s">
        <v>4319</v>
      </c>
      <c r="F205" s="99" t="s">
        <v>4699</v>
      </c>
      <c r="G205" s="86" t="s">
        <v>4792</v>
      </c>
      <c r="H205" s="99" t="s">
        <v>5462</v>
      </c>
      <c r="I205" s="87">
        <v>1</v>
      </c>
      <c r="J205" s="88">
        <f>2.04/12</f>
        <v>0.17</v>
      </c>
      <c r="K205" s="88">
        <f>-_xlfn.NORM.INV(0.064/2,0,1)</f>
        <v>1.8521798587690466</v>
      </c>
      <c r="L205" s="89" t="s">
        <v>1126</v>
      </c>
      <c r="M205" s="89" t="e">
        <v>#N/A</v>
      </c>
      <c r="O205" s="89">
        <v>12</v>
      </c>
      <c r="P205" s="87">
        <v>6</v>
      </c>
      <c r="S205" s="91" t="s">
        <v>1087</v>
      </c>
    </row>
    <row r="206" spans="1:19" ht="30" x14ac:dyDescent="0.25">
      <c r="A206" s="82" t="s">
        <v>5349</v>
      </c>
      <c r="B206" s="82" t="s">
        <v>608</v>
      </c>
      <c r="C206" s="84" t="str">
        <f t="shared" si="3"/>
        <v>Predictor</v>
      </c>
      <c r="D206" s="84" t="s">
        <v>4794</v>
      </c>
      <c r="E206" s="83" t="s">
        <v>4318</v>
      </c>
      <c r="F206" s="84" t="s">
        <v>4697</v>
      </c>
      <c r="G206" s="86" t="s">
        <v>4795</v>
      </c>
      <c r="H206" s="84" t="s">
        <v>4682</v>
      </c>
      <c r="I206" s="87">
        <v>-1</v>
      </c>
      <c r="J206" s="88">
        <v>1.99</v>
      </c>
      <c r="K206" s="88">
        <v>12.44</v>
      </c>
      <c r="L206" s="89" t="s">
        <v>1126</v>
      </c>
      <c r="M206" s="89">
        <v>0.1</v>
      </c>
      <c r="O206" s="89">
        <v>1</v>
      </c>
      <c r="P206" s="87">
        <v>6</v>
      </c>
      <c r="S206" s="91" t="s">
        <v>1033</v>
      </c>
    </row>
    <row r="207" spans="1:19" ht="45" x14ac:dyDescent="0.25">
      <c r="A207" s="82" t="s">
        <v>595</v>
      </c>
      <c r="B207" s="82" t="s">
        <v>596</v>
      </c>
      <c r="C207" s="84" t="str">
        <f t="shared" si="3"/>
        <v>Predictor</v>
      </c>
      <c r="D207" s="84" t="s">
        <v>4798</v>
      </c>
      <c r="E207" s="83" t="s">
        <v>4318</v>
      </c>
      <c r="F207" s="84" t="s">
        <v>4698</v>
      </c>
      <c r="G207" s="84" t="s">
        <v>4796</v>
      </c>
      <c r="H207" s="93" t="s">
        <v>4797</v>
      </c>
      <c r="I207" s="87">
        <v>1</v>
      </c>
      <c r="J207" s="88" t="s">
        <v>2204</v>
      </c>
      <c r="K207" s="88" t="s">
        <v>2204</v>
      </c>
      <c r="L207" s="89" t="s">
        <v>1126</v>
      </c>
      <c r="M207" s="89">
        <v>0.2</v>
      </c>
      <c r="O207" s="89">
        <v>1</v>
      </c>
      <c r="P207" s="87">
        <v>6</v>
      </c>
      <c r="R207" s="84" t="s">
        <v>4799</v>
      </c>
      <c r="S207" s="91" t="s">
        <v>1076</v>
      </c>
    </row>
    <row r="208" spans="1:19" x14ac:dyDescent="0.25">
      <c r="A208" s="82" t="s">
        <v>600</v>
      </c>
      <c r="B208" s="82" t="s">
        <v>601</v>
      </c>
      <c r="C208" s="84" t="str">
        <f t="shared" si="3"/>
        <v>Predictor</v>
      </c>
      <c r="D208" s="84" t="s">
        <v>5208</v>
      </c>
      <c r="E208" s="83" t="s">
        <v>4318</v>
      </c>
      <c r="F208" s="84" t="s">
        <v>4697</v>
      </c>
      <c r="G208" s="86" t="s">
        <v>4800</v>
      </c>
      <c r="H208" s="84" t="s">
        <v>4611</v>
      </c>
      <c r="I208" s="87">
        <v>1</v>
      </c>
      <c r="J208" s="88">
        <v>1.31</v>
      </c>
      <c r="K208" s="88">
        <v>3.74</v>
      </c>
      <c r="L208" s="89" t="s">
        <v>1126</v>
      </c>
      <c r="M208" s="89">
        <v>0.1</v>
      </c>
      <c r="O208" s="89">
        <v>3</v>
      </c>
      <c r="P208" s="87">
        <v>6</v>
      </c>
      <c r="R208" s="84" t="s">
        <v>5212</v>
      </c>
      <c r="S208" s="91" t="s">
        <v>5210</v>
      </c>
    </row>
    <row r="209" spans="1:21" ht="60" x14ac:dyDescent="0.25">
      <c r="A209" s="82" t="s">
        <v>603</v>
      </c>
      <c r="B209" s="82" t="s">
        <v>601</v>
      </c>
      <c r="C209" s="84" t="str">
        <f t="shared" si="3"/>
        <v>Predictor</v>
      </c>
      <c r="D209" s="84" t="s">
        <v>5207</v>
      </c>
      <c r="E209" s="83" t="s">
        <v>4318</v>
      </c>
      <c r="F209" s="84" t="s">
        <v>4697</v>
      </c>
      <c r="G209" s="86" t="s">
        <v>4801</v>
      </c>
      <c r="H209" s="84" t="s">
        <v>4611</v>
      </c>
      <c r="I209" s="87">
        <v>1</v>
      </c>
      <c r="J209" s="88">
        <v>0.84</v>
      </c>
      <c r="K209" s="88">
        <v>2.44</v>
      </c>
      <c r="L209" s="89" t="s">
        <v>1126</v>
      </c>
      <c r="M209" s="89">
        <v>0.1</v>
      </c>
      <c r="O209" s="89">
        <v>3</v>
      </c>
      <c r="P209" s="87">
        <v>6</v>
      </c>
      <c r="R209" s="84" t="s">
        <v>5211</v>
      </c>
      <c r="S209" s="91" t="s">
        <v>5209</v>
      </c>
    </row>
    <row r="210" spans="1:21" s="92" customFormat="1" ht="60" x14ac:dyDescent="0.25">
      <c r="A210" s="82" t="s">
        <v>591</v>
      </c>
      <c r="B210" s="82" t="s">
        <v>592</v>
      </c>
      <c r="C210" s="84" t="str">
        <f t="shared" si="3"/>
        <v>Predictor</v>
      </c>
      <c r="D210" s="84" t="s">
        <v>4650</v>
      </c>
      <c r="E210" s="83" t="s">
        <v>4318</v>
      </c>
      <c r="F210" s="84" t="s">
        <v>5413</v>
      </c>
      <c r="G210" s="86" t="s">
        <v>5072</v>
      </c>
      <c r="H210" s="84" t="s">
        <v>5303</v>
      </c>
      <c r="I210" s="87">
        <v>1</v>
      </c>
      <c r="J210" s="88">
        <f>2.7/12</f>
        <v>0.22500000000000001</v>
      </c>
      <c r="K210" s="88" t="s">
        <v>2204</v>
      </c>
      <c r="L210" s="89" t="s">
        <v>1126</v>
      </c>
      <c r="M210" s="89">
        <v>0.2</v>
      </c>
      <c r="N210" s="89" t="s">
        <v>2204</v>
      </c>
      <c r="O210" s="89">
        <v>1</v>
      </c>
      <c r="P210" s="87">
        <v>12</v>
      </c>
      <c r="Q210" s="90"/>
      <c r="R210" s="84" t="s">
        <v>5074</v>
      </c>
      <c r="S210" s="91" t="s">
        <v>5073</v>
      </c>
      <c r="T210" s="82"/>
      <c r="U210" s="82"/>
    </row>
    <row r="211" spans="1:21" s="92" customFormat="1" ht="30" x14ac:dyDescent="0.25">
      <c r="A211" s="82" t="s">
        <v>614</v>
      </c>
      <c r="B211" s="82" t="s">
        <v>615</v>
      </c>
      <c r="C211" s="84" t="str">
        <f t="shared" si="3"/>
        <v>Predictor</v>
      </c>
      <c r="D211" s="100" t="s">
        <v>5473</v>
      </c>
      <c r="E211" s="83" t="s">
        <v>4318</v>
      </c>
      <c r="F211" s="102" t="s">
        <v>4698</v>
      </c>
      <c r="G211" s="86" t="s">
        <v>4619</v>
      </c>
      <c r="H211" s="100" t="s">
        <v>5477</v>
      </c>
      <c r="I211" s="87">
        <v>-1</v>
      </c>
      <c r="J211" s="88">
        <v>0.91600000000000004</v>
      </c>
      <c r="K211" s="88">
        <v>3.45</v>
      </c>
      <c r="L211" s="89" t="s">
        <v>1126</v>
      </c>
      <c r="M211" s="89">
        <v>0.2</v>
      </c>
      <c r="N211" s="89"/>
      <c r="O211" s="89">
        <v>1</v>
      </c>
      <c r="P211" s="87">
        <v>12</v>
      </c>
      <c r="Q211" s="90"/>
      <c r="R211" s="84" t="s">
        <v>4621</v>
      </c>
      <c r="S211" s="91" t="s">
        <v>1051</v>
      </c>
      <c r="T211" s="82"/>
      <c r="U211" s="82"/>
    </row>
    <row r="212" spans="1:21" ht="30" x14ac:dyDescent="0.25">
      <c r="A212" s="82" t="s">
        <v>617</v>
      </c>
      <c r="B212" s="82" t="s">
        <v>615</v>
      </c>
      <c r="C212" s="84" t="str">
        <f t="shared" si="3"/>
        <v>Predictor</v>
      </c>
      <c r="D212" s="100" t="s">
        <v>5470</v>
      </c>
      <c r="E212" s="83" t="s">
        <v>4319</v>
      </c>
      <c r="F212" s="102" t="s">
        <v>4698</v>
      </c>
      <c r="G212" s="86" t="s">
        <v>4620</v>
      </c>
      <c r="H212" s="100" t="s">
        <v>5477</v>
      </c>
      <c r="I212" s="87">
        <v>-1</v>
      </c>
      <c r="J212" s="88">
        <v>0.51600000000000001</v>
      </c>
      <c r="K212" s="88">
        <v>2.4500000000000002</v>
      </c>
      <c r="L212" s="89" t="s">
        <v>1126</v>
      </c>
      <c r="M212" s="89">
        <v>0.2</v>
      </c>
      <c r="O212" s="89">
        <v>1</v>
      </c>
      <c r="P212" s="87">
        <v>6</v>
      </c>
      <c r="R212" s="84" t="s">
        <v>4621</v>
      </c>
      <c r="S212" s="91" t="s">
        <v>1052</v>
      </c>
    </row>
    <row r="213" spans="1:21" x14ac:dyDescent="0.25">
      <c r="A213" s="82" t="s">
        <v>619</v>
      </c>
      <c r="B213" s="82" t="s">
        <v>620</v>
      </c>
      <c r="C213" s="84" t="str">
        <f t="shared" si="3"/>
        <v>Predictor</v>
      </c>
      <c r="D213" s="85" t="s">
        <v>4479</v>
      </c>
      <c r="E213" s="83" t="s">
        <v>4318</v>
      </c>
      <c r="F213" s="84" t="s">
        <v>4697</v>
      </c>
      <c r="G213" s="86" t="s">
        <v>4708</v>
      </c>
      <c r="H213" s="84" t="s">
        <v>4611</v>
      </c>
      <c r="I213" s="87">
        <v>1</v>
      </c>
      <c r="J213" s="88">
        <v>33</v>
      </c>
      <c r="K213" s="88">
        <v>2.48</v>
      </c>
      <c r="L213" s="89" t="s">
        <v>1126</v>
      </c>
      <c r="M213" s="89">
        <v>0.2</v>
      </c>
      <c r="O213" s="89">
        <v>12</v>
      </c>
      <c r="P213" s="87">
        <v>12</v>
      </c>
      <c r="Q213" s="90" t="s">
        <v>4645</v>
      </c>
      <c r="R213" s="84" t="s">
        <v>4846</v>
      </c>
      <c r="S213" s="91" t="s">
        <v>934</v>
      </c>
    </row>
    <row r="214" spans="1:21" ht="30" x14ac:dyDescent="0.25">
      <c r="A214" s="82" t="s">
        <v>622</v>
      </c>
      <c r="B214" s="82" t="s">
        <v>623</v>
      </c>
      <c r="C214" s="84" t="str">
        <f t="shared" si="3"/>
        <v>Predictor</v>
      </c>
      <c r="D214" s="84" t="s">
        <v>4831</v>
      </c>
      <c r="E214" s="83" t="s">
        <v>4318</v>
      </c>
      <c r="F214" s="84" t="s">
        <v>4697</v>
      </c>
      <c r="G214" s="86" t="s">
        <v>4830</v>
      </c>
      <c r="H214" s="84" t="s">
        <v>4781</v>
      </c>
      <c r="I214" s="87">
        <v>-1</v>
      </c>
      <c r="J214" s="88" t="s">
        <v>2204</v>
      </c>
      <c r="K214" s="88">
        <v>4.9000000000000004</v>
      </c>
      <c r="L214" s="89" t="s">
        <v>1126</v>
      </c>
      <c r="M214" s="89" t="s">
        <v>2204</v>
      </c>
      <c r="O214" s="89">
        <v>3</v>
      </c>
      <c r="P214" s="87">
        <v>6</v>
      </c>
      <c r="R214" s="84" t="s">
        <v>4829</v>
      </c>
      <c r="S214" s="91" t="s">
        <v>5093</v>
      </c>
    </row>
    <row r="215" spans="1:21" ht="30" x14ac:dyDescent="0.25">
      <c r="A215" s="82" t="s">
        <v>5094</v>
      </c>
      <c r="B215" s="82" t="s">
        <v>623</v>
      </c>
      <c r="C215" s="84" t="str">
        <f t="shared" si="3"/>
        <v>Placebo</v>
      </c>
      <c r="D215" s="84" t="s">
        <v>4598</v>
      </c>
      <c r="E215" s="83" t="s">
        <v>5528</v>
      </c>
      <c r="F215" s="84" t="s">
        <v>2204</v>
      </c>
      <c r="G215" s="86" t="s">
        <v>2204</v>
      </c>
      <c r="I215" s="83" t="s">
        <v>2204</v>
      </c>
      <c r="J215" s="96" t="s">
        <v>2204</v>
      </c>
      <c r="K215" s="96" t="s">
        <v>2204</v>
      </c>
      <c r="L215" s="83" t="s">
        <v>2204</v>
      </c>
      <c r="M215" s="83" t="s">
        <v>2204</v>
      </c>
      <c r="N215" s="83" t="s">
        <v>2204</v>
      </c>
      <c r="O215" s="83" t="s">
        <v>2204</v>
      </c>
      <c r="P215" s="83" t="s">
        <v>2204</v>
      </c>
      <c r="Q215" s="83" t="s">
        <v>2204</v>
      </c>
      <c r="R215" s="84" t="s">
        <v>5092</v>
      </c>
      <c r="S215" s="91" t="s">
        <v>4515</v>
      </c>
    </row>
    <row r="216" spans="1:21" ht="30" x14ac:dyDescent="0.25">
      <c r="A216" s="82" t="s">
        <v>634</v>
      </c>
      <c r="B216" s="82" t="s">
        <v>5456</v>
      </c>
      <c r="C216" s="84" t="str">
        <f t="shared" si="3"/>
        <v>Predictor</v>
      </c>
      <c r="D216" s="84" t="s">
        <v>4854</v>
      </c>
      <c r="E216" s="83" t="s">
        <v>4318</v>
      </c>
      <c r="F216" s="84" t="s">
        <v>4697</v>
      </c>
      <c r="G216" s="86" t="s">
        <v>4847</v>
      </c>
      <c r="H216" s="84" t="s">
        <v>4611</v>
      </c>
      <c r="I216" s="87">
        <v>1</v>
      </c>
      <c r="J216" s="88">
        <v>0.65833333333333299</v>
      </c>
      <c r="K216" s="88">
        <v>3.379</v>
      </c>
      <c r="L216" s="89" t="s">
        <v>1126</v>
      </c>
      <c r="M216" s="89">
        <v>0.1</v>
      </c>
      <c r="O216" s="89">
        <v>12</v>
      </c>
      <c r="P216" s="87">
        <v>6</v>
      </c>
      <c r="Q216" s="90" t="s">
        <v>4647</v>
      </c>
      <c r="S216" s="91" t="s">
        <v>940</v>
      </c>
    </row>
    <row r="217" spans="1:21" x14ac:dyDescent="0.25">
      <c r="A217" s="82" t="s">
        <v>3081</v>
      </c>
      <c r="B217" s="82" t="s">
        <v>5456</v>
      </c>
      <c r="C217" s="84" t="str">
        <f t="shared" si="3"/>
        <v>Placebo</v>
      </c>
      <c r="D217" s="84" t="s">
        <v>4598</v>
      </c>
      <c r="E217" s="83" t="s">
        <v>5528</v>
      </c>
      <c r="F217" s="84" t="s">
        <v>2204</v>
      </c>
      <c r="G217" s="86" t="s">
        <v>2204</v>
      </c>
      <c r="I217" s="83" t="s">
        <v>2204</v>
      </c>
      <c r="J217" s="96" t="s">
        <v>2204</v>
      </c>
      <c r="K217" s="96" t="s">
        <v>2204</v>
      </c>
      <c r="L217" s="83" t="s">
        <v>2204</v>
      </c>
      <c r="M217" s="83" t="s">
        <v>2204</v>
      </c>
      <c r="N217" s="83" t="s">
        <v>2204</v>
      </c>
      <c r="O217" s="83" t="s">
        <v>2204</v>
      </c>
      <c r="P217" s="83" t="s">
        <v>2204</v>
      </c>
      <c r="Q217" s="83" t="s">
        <v>2204</v>
      </c>
      <c r="S217" s="91" t="s">
        <v>940</v>
      </c>
    </row>
    <row r="218" spans="1:21" ht="30" x14ac:dyDescent="0.25">
      <c r="A218" s="82" t="s">
        <v>626</v>
      </c>
      <c r="B218" s="82" t="s">
        <v>5456</v>
      </c>
      <c r="C218" s="84" t="str">
        <f t="shared" si="3"/>
        <v>Predictor</v>
      </c>
      <c r="D218" s="84" t="s">
        <v>4855</v>
      </c>
      <c r="E218" s="83" t="s">
        <v>4318</v>
      </c>
      <c r="F218" s="84" t="s">
        <v>4698</v>
      </c>
      <c r="G218" s="86" t="s">
        <v>4848</v>
      </c>
      <c r="H218" s="84" t="s">
        <v>4657</v>
      </c>
      <c r="I218" s="87">
        <v>1</v>
      </c>
      <c r="J218" s="88" t="s">
        <v>2204</v>
      </c>
      <c r="K218" s="88" t="s">
        <v>2204</v>
      </c>
      <c r="L218" s="89" t="s">
        <v>1126</v>
      </c>
      <c r="M218" s="89">
        <v>0.2</v>
      </c>
      <c r="O218" s="89">
        <v>1</v>
      </c>
      <c r="P218" s="87">
        <v>6</v>
      </c>
      <c r="Q218" s="90" t="s">
        <v>4647</v>
      </c>
      <c r="R218" s="84" t="s">
        <v>4849</v>
      </c>
      <c r="S218" s="91" t="s">
        <v>1029</v>
      </c>
    </row>
    <row r="219" spans="1:21" ht="30" x14ac:dyDescent="0.25">
      <c r="A219" s="82" t="s">
        <v>630</v>
      </c>
      <c r="B219" s="82" t="s">
        <v>5456</v>
      </c>
      <c r="C219" s="84" t="str">
        <f t="shared" si="3"/>
        <v>Placebo</v>
      </c>
      <c r="D219" s="84" t="s">
        <v>4598</v>
      </c>
      <c r="E219" s="83" t="s">
        <v>5528</v>
      </c>
      <c r="F219" s="84" t="s">
        <v>2204</v>
      </c>
      <c r="G219" s="86" t="s">
        <v>2204</v>
      </c>
      <c r="I219" s="83" t="s">
        <v>2204</v>
      </c>
      <c r="J219" s="96" t="s">
        <v>2204</v>
      </c>
      <c r="K219" s="96" t="s">
        <v>2204</v>
      </c>
      <c r="L219" s="83" t="s">
        <v>2204</v>
      </c>
      <c r="M219" s="83" t="s">
        <v>2204</v>
      </c>
      <c r="N219" s="83" t="s">
        <v>2204</v>
      </c>
      <c r="O219" s="83" t="s">
        <v>2204</v>
      </c>
      <c r="P219" s="83" t="s">
        <v>2204</v>
      </c>
      <c r="Q219" s="83" t="s">
        <v>2204</v>
      </c>
      <c r="R219" s="84" t="s">
        <v>4574</v>
      </c>
      <c r="S219" s="91" t="s">
        <v>1083</v>
      </c>
    </row>
    <row r="220" spans="1:21" x14ac:dyDescent="0.25">
      <c r="A220" s="82" t="s">
        <v>3098</v>
      </c>
      <c r="B220" s="82" t="s">
        <v>5456</v>
      </c>
      <c r="C220" s="84" t="str">
        <f t="shared" si="3"/>
        <v>Placebo</v>
      </c>
      <c r="D220" s="84" t="s">
        <v>4598</v>
      </c>
      <c r="E220" s="83" t="s">
        <v>5528</v>
      </c>
      <c r="F220" s="84" t="s">
        <v>2204</v>
      </c>
      <c r="G220" s="86" t="s">
        <v>2204</v>
      </c>
      <c r="I220" s="83" t="s">
        <v>2204</v>
      </c>
      <c r="J220" s="96" t="s">
        <v>2204</v>
      </c>
      <c r="K220" s="96" t="s">
        <v>2204</v>
      </c>
      <c r="L220" s="83" t="s">
        <v>2204</v>
      </c>
      <c r="M220" s="83" t="s">
        <v>2204</v>
      </c>
      <c r="N220" s="83" t="s">
        <v>2204</v>
      </c>
      <c r="O220" s="83" t="s">
        <v>2204</v>
      </c>
      <c r="P220" s="83" t="s">
        <v>2204</v>
      </c>
      <c r="Q220" s="83" t="s">
        <v>2204</v>
      </c>
      <c r="S220" s="91" t="s">
        <v>1083</v>
      </c>
    </row>
    <row r="221" spans="1:21" ht="45" x14ac:dyDescent="0.25">
      <c r="A221" s="82" t="s">
        <v>638</v>
      </c>
      <c r="B221" s="82" t="s">
        <v>639</v>
      </c>
      <c r="C221" s="84" t="str">
        <f t="shared" si="3"/>
        <v>Placebo</v>
      </c>
      <c r="D221" s="84" t="s">
        <v>5152</v>
      </c>
      <c r="E221" s="83" t="s">
        <v>4321</v>
      </c>
      <c r="F221" s="84" t="s">
        <v>4697</v>
      </c>
      <c r="G221" s="86" t="s">
        <v>4851</v>
      </c>
      <c r="H221" s="84" t="s">
        <v>4860</v>
      </c>
      <c r="I221" s="87">
        <v>-1</v>
      </c>
      <c r="J221" s="88">
        <v>0.13</v>
      </c>
      <c r="K221" s="88">
        <f>0.13/2.2*SQRT((97-68)*12)</f>
        <v>1.1023266153650417</v>
      </c>
      <c r="L221" s="89" t="s">
        <v>915</v>
      </c>
      <c r="M221" s="89">
        <v>0.33</v>
      </c>
      <c r="O221" s="89">
        <v>12</v>
      </c>
      <c r="P221" s="87">
        <v>6</v>
      </c>
      <c r="R221" s="84" t="s">
        <v>4850</v>
      </c>
      <c r="S221" s="91" t="s">
        <v>1027</v>
      </c>
    </row>
    <row r="222" spans="1:21" x14ac:dyDescent="0.25">
      <c r="A222" s="82" t="s">
        <v>3088</v>
      </c>
      <c r="B222" s="82" t="s">
        <v>639</v>
      </c>
      <c r="C222" s="84" t="str">
        <f t="shared" si="3"/>
        <v>Placebo</v>
      </c>
      <c r="D222" s="84" t="s">
        <v>4598</v>
      </c>
      <c r="E222" s="83" t="s">
        <v>5528</v>
      </c>
      <c r="F222" s="84" t="s">
        <v>2204</v>
      </c>
      <c r="G222" s="86" t="s">
        <v>2204</v>
      </c>
      <c r="I222" s="83" t="s">
        <v>2204</v>
      </c>
      <c r="J222" s="96" t="s">
        <v>2204</v>
      </c>
      <c r="K222" s="96" t="s">
        <v>2204</v>
      </c>
      <c r="L222" s="83" t="s">
        <v>2204</v>
      </c>
      <c r="M222" s="83" t="s">
        <v>2204</v>
      </c>
      <c r="N222" s="83" t="s">
        <v>2204</v>
      </c>
      <c r="O222" s="83" t="s">
        <v>2204</v>
      </c>
      <c r="P222" s="83" t="s">
        <v>2204</v>
      </c>
      <c r="Q222" s="83" t="s">
        <v>2204</v>
      </c>
      <c r="S222" s="91" t="s">
        <v>1027</v>
      </c>
    </row>
    <row r="223" spans="1:21" ht="30" x14ac:dyDescent="0.25">
      <c r="A223" s="82" t="s">
        <v>641</v>
      </c>
      <c r="B223" s="82" t="s">
        <v>642</v>
      </c>
      <c r="C223" s="84" t="str">
        <f t="shared" si="3"/>
        <v>Predictor</v>
      </c>
      <c r="D223" s="84" t="s">
        <v>4856</v>
      </c>
      <c r="E223" s="83" t="s">
        <v>4318</v>
      </c>
      <c r="F223" s="84" t="s">
        <v>4697</v>
      </c>
      <c r="G223" s="86" t="s">
        <v>4622</v>
      </c>
      <c r="H223" s="84" t="s">
        <v>4683</v>
      </c>
      <c r="I223" s="87">
        <v>1</v>
      </c>
      <c r="J223" s="88">
        <v>0.33333333333333298</v>
      </c>
      <c r="K223" s="88">
        <v>5.84</v>
      </c>
      <c r="L223" s="89" t="s">
        <v>1126</v>
      </c>
      <c r="M223" s="89">
        <f>1/3</f>
        <v>0.33333333333333331</v>
      </c>
      <c r="O223" s="89">
        <v>12</v>
      </c>
      <c r="P223" s="87">
        <v>6</v>
      </c>
      <c r="R223" s="84" t="s">
        <v>4592</v>
      </c>
      <c r="S223" s="91" t="s">
        <v>1072</v>
      </c>
    </row>
    <row r="224" spans="1:21" ht="75" x14ac:dyDescent="0.25">
      <c r="A224" s="82" t="s">
        <v>644</v>
      </c>
      <c r="B224" s="82" t="s">
        <v>645</v>
      </c>
      <c r="C224" s="84" t="str">
        <f t="shared" si="3"/>
        <v>Predictor</v>
      </c>
      <c r="D224" s="85" t="s">
        <v>5217</v>
      </c>
      <c r="E224" s="83" t="s">
        <v>4318</v>
      </c>
      <c r="F224" s="84" t="s">
        <v>4697</v>
      </c>
      <c r="G224" s="86" t="s">
        <v>5215</v>
      </c>
      <c r="H224" s="84" t="s">
        <v>4611</v>
      </c>
      <c r="I224" s="87">
        <v>1</v>
      </c>
      <c r="J224" s="88">
        <v>1.55</v>
      </c>
      <c r="K224" s="88">
        <v>5.78</v>
      </c>
      <c r="L224" s="89" t="s">
        <v>1126</v>
      </c>
      <c r="M224" s="89">
        <v>0.2</v>
      </c>
      <c r="O224" s="89">
        <v>3</v>
      </c>
      <c r="P224" s="87">
        <v>6</v>
      </c>
      <c r="Q224" s="90" t="s">
        <v>4643</v>
      </c>
      <c r="R224" s="84" t="s">
        <v>5218</v>
      </c>
      <c r="S224" s="90" t="s">
        <v>5219</v>
      </c>
    </row>
    <row r="225" spans="1:21" ht="60" x14ac:dyDescent="0.25">
      <c r="A225" s="82" t="s">
        <v>647</v>
      </c>
      <c r="B225" s="82" t="s">
        <v>648</v>
      </c>
      <c r="C225" s="84" t="str">
        <f t="shared" si="3"/>
        <v>Predictor</v>
      </c>
      <c r="D225" s="84" t="s">
        <v>4741</v>
      </c>
      <c r="E225" s="83" t="s">
        <v>4318</v>
      </c>
      <c r="F225" s="84" t="s">
        <v>4697</v>
      </c>
      <c r="G225" s="86" t="s">
        <v>4852</v>
      </c>
      <c r="H225" s="84" t="s">
        <v>4674</v>
      </c>
      <c r="I225" s="87">
        <v>1</v>
      </c>
      <c r="K225" s="88">
        <v>3.851</v>
      </c>
      <c r="L225" s="89" t="s">
        <v>1126</v>
      </c>
      <c r="M225" s="89" t="s">
        <v>2204</v>
      </c>
      <c r="O225" s="89">
        <v>12</v>
      </c>
      <c r="P225" s="87">
        <v>6</v>
      </c>
      <c r="Q225" s="90" t="s">
        <v>4645</v>
      </c>
      <c r="R225" s="84" t="s">
        <v>4853</v>
      </c>
      <c r="S225" s="91" t="s">
        <v>1103</v>
      </c>
    </row>
    <row r="226" spans="1:21" x14ac:dyDescent="0.25">
      <c r="A226" s="82" t="s">
        <v>3101</v>
      </c>
      <c r="B226" s="82" t="s">
        <v>648</v>
      </c>
      <c r="C226" s="84" t="str">
        <f t="shared" si="3"/>
        <v>Placebo</v>
      </c>
      <c r="D226" s="84" t="s">
        <v>4598</v>
      </c>
      <c r="E226" s="83" t="s">
        <v>5528</v>
      </c>
      <c r="F226" s="84" t="s">
        <v>2204</v>
      </c>
      <c r="G226" s="86" t="s">
        <v>2204</v>
      </c>
      <c r="H226" s="86" t="s">
        <v>2204</v>
      </c>
      <c r="I226" s="83" t="s">
        <v>2204</v>
      </c>
      <c r="J226" s="96" t="s">
        <v>2204</v>
      </c>
      <c r="K226" s="96" t="s">
        <v>2204</v>
      </c>
      <c r="L226" s="83" t="s">
        <v>2204</v>
      </c>
      <c r="M226" s="83" t="s">
        <v>2204</v>
      </c>
      <c r="N226" s="83" t="s">
        <v>2204</v>
      </c>
      <c r="O226" s="83" t="s">
        <v>2204</v>
      </c>
      <c r="P226" s="83" t="s">
        <v>2204</v>
      </c>
      <c r="Q226" s="83" t="s">
        <v>2204</v>
      </c>
      <c r="S226" s="91" t="s">
        <v>1103</v>
      </c>
    </row>
    <row r="227" spans="1:21" ht="30" x14ac:dyDescent="0.25">
      <c r="A227" s="82" t="s">
        <v>652</v>
      </c>
      <c r="B227" s="82" t="s">
        <v>653</v>
      </c>
      <c r="C227" s="84" t="str">
        <f t="shared" si="3"/>
        <v>Predictor</v>
      </c>
      <c r="D227" s="84" t="s">
        <v>5286</v>
      </c>
      <c r="E227" s="83" t="s">
        <v>4318</v>
      </c>
      <c r="F227" s="84" t="s">
        <v>4697</v>
      </c>
      <c r="G227" s="86" t="s">
        <v>4999</v>
      </c>
      <c r="H227" s="84" t="s">
        <v>4657</v>
      </c>
      <c r="I227" s="87">
        <v>1</v>
      </c>
      <c r="J227" s="88">
        <v>0.69</v>
      </c>
      <c r="K227" s="88">
        <v>2.64</v>
      </c>
      <c r="L227" s="89" t="s">
        <v>915</v>
      </c>
      <c r="M227" s="89">
        <v>0.5</v>
      </c>
      <c r="O227" s="89">
        <v>12</v>
      </c>
      <c r="P227" s="87">
        <v>6</v>
      </c>
      <c r="R227" s="84" t="s">
        <v>5000</v>
      </c>
      <c r="S227" s="91" t="s">
        <v>3141</v>
      </c>
    </row>
    <row r="228" spans="1:21" ht="135" x14ac:dyDescent="0.25">
      <c r="A228" s="82" t="s">
        <v>5178</v>
      </c>
      <c r="B228" s="82" t="s">
        <v>1750</v>
      </c>
      <c r="C228" s="84" t="str">
        <f t="shared" si="3"/>
        <v>Predictor</v>
      </c>
      <c r="D228" s="84" t="s">
        <v>5205</v>
      </c>
      <c r="E228" s="83" t="s">
        <v>4318</v>
      </c>
      <c r="F228" s="84" t="s">
        <v>4698</v>
      </c>
      <c r="G228" s="86" t="s">
        <v>5180</v>
      </c>
      <c r="H228" s="86" t="s">
        <v>4674</v>
      </c>
      <c r="I228" s="83">
        <v>1</v>
      </c>
      <c r="J228" s="96" t="s">
        <v>2204</v>
      </c>
      <c r="K228" s="96">
        <v>6.3</v>
      </c>
      <c r="L228" s="83" t="s">
        <v>2204</v>
      </c>
      <c r="M228" s="83" t="s">
        <v>2204</v>
      </c>
      <c r="N228" s="83" t="s">
        <v>2204</v>
      </c>
      <c r="O228" s="83" t="s">
        <v>2204</v>
      </c>
      <c r="P228" s="83" t="s">
        <v>2204</v>
      </c>
      <c r="Q228" s="83" t="s">
        <v>2204</v>
      </c>
      <c r="R228" s="84" t="s">
        <v>5415</v>
      </c>
      <c r="S228" s="91" t="s">
        <v>5182</v>
      </c>
    </row>
    <row r="229" spans="1:21" ht="45" x14ac:dyDescent="0.25">
      <c r="A229" s="82" t="s">
        <v>656</v>
      </c>
      <c r="B229" s="82" t="s">
        <v>657</v>
      </c>
      <c r="C229" s="84" t="str">
        <f t="shared" si="3"/>
        <v>Predictor</v>
      </c>
      <c r="D229" s="84" t="s">
        <v>4858</v>
      </c>
      <c r="E229" s="83" t="s">
        <v>4318</v>
      </c>
      <c r="F229" s="84" t="s">
        <v>4697</v>
      </c>
      <c r="G229" s="86" t="s">
        <v>4861</v>
      </c>
      <c r="H229" s="84" t="s">
        <v>4611</v>
      </c>
      <c r="I229" s="87">
        <v>1</v>
      </c>
      <c r="J229" s="88">
        <v>0.80600000000000005</v>
      </c>
      <c r="K229" s="88">
        <v>4.0599999999999996</v>
      </c>
      <c r="L229" s="89" t="s">
        <v>1126</v>
      </c>
      <c r="M229" s="89">
        <v>0.1</v>
      </c>
      <c r="O229" s="89">
        <v>1</v>
      </c>
      <c r="P229" s="87">
        <v>12</v>
      </c>
      <c r="Q229" s="90" t="s">
        <v>4646</v>
      </c>
      <c r="R229" s="84" t="s">
        <v>4857</v>
      </c>
      <c r="S229" s="91" t="s">
        <v>1110</v>
      </c>
    </row>
    <row r="230" spans="1:21" ht="30" x14ac:dyDescent="0.25">
      <c r="A230" s="82" t="s">
        <v>3202</v>
      </c>
      <c r="B230" s="82" t="s">
        <v>657</v>
      </c>
      <c r="C230" s="84" t="str">
        <f t="shared" si="3"/>
        <v>Predictor</v>
      </c>
      <c r="D230" s="84" t="s">
        <v>5371</v>
      </c>
      <c r="E230" s="83" t="s">
        <v>4318</v>
      </c>
      <c r="F230" s="84" t="s">
        <v>4697</v>
      </c>
      <c r="G230" s="86" t="s">
        <v>5003</v>
      </c>
      <c r="H230" s="84" t="s">
        <v>4611</v>
      </c>
      <c r="I230" s="87">
        <v>1</v>
      </c>
      <c r="J230" s="88">
        <v>0.56000000000000005</v>
      </c>
      <c r="K230" s="88">
        <v>3.46</v>
      </c>
      <c r="L230" s="89" t="s">
        <v>1126</v>
      </c>
      <c r="M230" s="89">
        <v>0.1</v>
      </c>
      <c r="O230" s="89">
        <v>12</v>
      </c>
      <c r="P230" s="87">
        <v>12</v>
      </c>
      <c r="Q230" s="90" t="s">
        <v>4646</v>
      </c>
      <c r="R230" s="84" t="s">
        <v>5004</v>
      </c>
      <c r="S230" s="91" t="s">
        <v>5001</v>
      </c>
    </row>
    <row r="231" spans="1:21" ht="30" x14ac:dyDescent="0.25">
      <c r="A231" s="82" t="s">
        <v>3203</v>
      </c>
      <c r="B231" s="82" t="s">
        <v>657</v>
      </c>
      <c r="C231" s="84" t="str">
        <f t="shared" si="3"/>
        <v>Predictor</v>
      </c>
      <c r="D231" s="84" t="s">
        <v>5372</v>
      </c>
      <c r="E231" s="83" t="s">
        <v>4318</v>
      </c>
      <c r="F231" s="84" t="s">
        <v>4697</v>
      </c>
      <c r="G231" s="86" t="s">
        <v>5005</v>
      </c>
      <c r="H231" s="84" t="s">
        <v>4611</v>
      </c>
      <c r="I231" s="87">
        <v>1</v>
      </c>
      <c r="J231" s="88">
        <v>0.84599999999999997</v>
      </c>
      <c r="K231" s="88">
        <v>4.4000000000000004</v>
      </c>
      <c r="L231" s="89" t="s">
        <v>1126</v>
      </c>
      <c r="M231" s="89">
        <v>0.2</v>
      </c>
      <c r="O231" s="89">
        <v>1</v>
      </c>
      <c r="P231" s="87">
        <v>12</v>
      </c>
      <c r="Q231" s="90" t="s">
        <v>4646</v>
      </c>
      <c r="R231" s="84" t="s">
        <v>5006</v>
      </c>
      <c r="S231" s="91" t="s">
        <v>5002</v>
      </c>
      <c r="T231" s="92"/>
      <c r="U231" s="92"/>
    </row>
    <row r="232" spans="1:21" ht="48.75" customHeight="1" x14ac:dyDescent="0.25">
      <c r="A232" s="82" t="s">
        <v>659</v>
      </c>
      <c r="B232" s="82" t="s">
        <v>660</v>
      </c>
      <c r="C232" s="84" t="str">
        <f t="shared" si="3"/>
        <v>Predictor</v>
      </c>
      <c r="D232" s="84" t="s">
        <v>5401</v>
      </c>
      <c r="E232" s="83" t="s">
        <v>4318</v>
      </c>
      <c r="F232" s="84" t="s">
        <v>4697</v>
      </c>
      <c r="G232" s="86" t="s">
        <v>4862</v>
      </c>
      <c r="H232" s="84" t="s">
        <v>4611</v>
      </c>
      <c r="I232" s="87">
        <v>-1</v>
      </c>
      <c r="J232" s="88">
        <v>0.8</v>
      </c>
      <c r="K232" s="88">
        <v>5.38</v>
      </c>
      <c r="L232" s="89" t="s">
        <v>1126</v>
      </c>
      <c r="M232" s="89">
        <v>0.2</v>
      </c>
      <c r="O232" s="89">
        <v>1</v>
      </c>
      <c r="P232" s="87">
        <v>12</v>
      </c>
      <c r="R232" s="84" t="s">
        <v>4859</v>
      </c>
      <c r="S232" s="91" t="s">
        <v>946</v>
      </c>
    </row>
    <row r="233" spans="1:21" s="92" customFormat="1" ht="120" x14ac:dyDescent="0.25">
      <c r="A233" s="82" t="s">
        <v>5191</v>
      </c>
      <c r="B233" s="82" t="s">
        <v>664</v>
      </c>
      <c r="C233" s="84" t="str">
        <f t="shared" si="3"/>
        <v>Predictor</v>
      </c>
      <c r="D233" s="84" t="s">
        <v>5196</v>
      </c>
      <c r="E233" s="83" t="s">
        <v>4318</v>
      </c>
      <c r="F233" s="84" t="s">
        <v>4697</v>
      </c>
      <c r="G233" s="86" t="s">
        <v>5193</v>
      </c>
      <c r="H233" s="84" t="s">
        <v>4683</v>
      </c>
      <c r="I233" s="87">
        <v>1</v>
      </c>
      <c r="J233" s="88">
        <v>0.95699999999999996</v>
      </c>
      <c r="K233" s="88">
        <v>9.51</v>
      </c>
      <c r="L233" s="89" t="s">
        <v>1126</v>
      </c>
      <c r="M233" s="89">
        <v>0.2</v>
      </c>
      <c r="N233" s="89"/>
      <c r="O233" s="89">
        <v>1</v>
      </c>
      <c r="P233" s="87">
        <v>12</v>
      </c>
      <c r="Q233" s="90" t="s">
        <v>4645</v>
      </c>
      <c r="R233" s="84" t="s">
        <v>5194</v>
      </c>
      <c r="S233" s="91" t="s">
        <v>5195</v>
      </c>
      <c r="T233" s="82"/>
      <c r="U233" s="82"/>
    </row>
    <row r="234" spans="1:21" ht="105" x14ac:dyDescent="0.25">
      <c r="A234" s="82" t="s">
        <v>668</v>
      </c>
      <c r="B234" s="82" t="s">
        <v>664</v>
      </c>
      <c r="C234" s="84" t="str">
        <f t="shared" si="3"/>
        <v>Predictor</v>
      </c>
      <c r="D234" s="100" t="s">
        <v>5471</v>
      </c>
      <c r="E234" s="83" t="s">
        <v>4319</v>
      </c>
      <c r="F234" s="84" t="s">
        <v>4699</v>
      </c>
      <c r="G234" s="86" t="s">
        <v>5007</v>
      </c>
      <c r="H234" s="84" t="s">
        <v>4683</v>
      </c>
      <c r="I234" s="87">
        <v>1</v>
      </c>
      <c r="J234" s="88" t="s">
        <v>2204</v>
      </c>
      <c r="K234" s="88" t="s">
        <v>2204</v>
      </c>
      <c r="L234" s="89" t="s">
        <v>1126</v>
      </c>
      <c r="M234" s="89">
        <v>0.2</v>
      </c>
      <c r="O234" s="89">
        <v>1</v>
      </c>
      <c r="P234" s="87">
        <v>12</v>
      </c>
      <c r="Q234" s="90" t="s">
        <v>4645</v>
      </c>
      <c r="R234" s="84" t="s">
        <v>5198</v>
      </c>
      <c r="S234" s="91" t="s">
        <v>5197</v>
      </c>
    </row>
    <row r="235" spans="1:21" x14ac:dyDescent="0.25">
      <c r="A235" s="91" t="s">
        <v>671</v>
      </c>
      <c r="B235" s="82" t="s">
        <v>672</v>
      </c>
      <c r="C235" s="84" t="str">
        <f t="shared" si="3"/>
        <v>Predictor</v>
      </c>
      <c r="D235" s="84" t="s">
        <v>5128</v>
      </c>
      <c r="E235" s="83" t="s">
        <v>4318</v>
      </c>
      <c r="F235" s="84" t="s">
        <v>4697</v>
      </c>
      <c r="G235" s="86" t="s">
        <v>5190</v>
      </c>
      <c r="H235" s="84" t="s">
        <v>4657</v>
      </c>
      <c r="I235" s="87">
        <v>-1</v>
      </c>
      <c r="J235" s="88">
        <v>0.57999999999999996</v>
      </c>
      <c r="K235" s="88">
        <v>3.54</v>
      </c>
      <c r="L235" s="89" t="s">
        <v>1126</v>
      </c>
      <c r="M235" s="89">
        <v>0.1</v>
      </c>
      <c r="O235" s="89">
        <v>1</v>
      </c>
      <c r="P235" s="87">
        <v>12</v>
      </c>
      <c r="Q235" s="90" t="s">
        <v>4645</v>
      </c>
      <c r="R235" s="84" t="s">
        <v>4863</v>
      </c>
      <c r="S235" s="91" t="s">
        <v>1004</v>
      </c>
    </row>
    <row r="236" spans="1:21" ht="30" x14ac:dyDescent="0.25">
      <c r="A236" s="82" t="s">
        <v>675</v>
      </c>
      <c r="B236" s="82" t="s">
        <v>676</v>
      </c>
      <c r="C236" s="84" t="str">
        <f t="shared" si="3"/>
        <v>Predictor</v>
      </c>
      <c r="D236" s="84" t="s">
        <v>5400</v>
      </c>
      <c r="E236" s="83" t="s">
        <v>4318</v>
      </c>
      <c r="F236" s="84" t="s">
        <v>4697</v>
      </c>
      <c r="G236" s="86" t="s">
        <v>4614</v>
      </c>
      <c r="H236" s="84" t="s">
        <v>4682</v>
      </c>
      <c r="I236" s="87">
        <v>-1</v>
      </c>
      <c r="J236" s="88">
        <v>0.95</v>
      </c>
      <c r="K236" s="88">
        <v>6.54</v>
      </c>
      <c r="L236" s="89" t="s">
        <v>1126</v>
      </c>
      <c r="M236" s="89">
        <v>0.1</v>
      </c>
      <c r="O236" s="89">
        <v>1</v>
      </c>
      <c r="P236" s="87">
        <v>6</v>
      </c>
      <c r="R236" s="84" t="s">
        <v>4864</v>
      </c>
      <c r="S236" s="91" t="s">
        <v>988</v>
      </c>
    </row>
    <row r="237" spans="1:21" x14ac:dyDescent="0.25">
      <c r="A237" s="82" t="s">
        <v>3094</v>
      </c>
      <c r="B237" s="82" t="s">
        <v>676</v>
      </c>
      <c r="C237" s="84" t="str">
        <f t="shared" si="3"/>
        <v>Placebo</v>
      </c>
      <c r="D237" s="84" t="s">
        <v>4598</v>
      </c>
      <c r="E237" s="83" t="s">
        <v>5528</v>
      </c>
      <c r="F237" s="84" t="s">
        <v>2204</v>
      </c>
      <c r="G237" s="86" t="s">
        <v>2204</v>
      </c>
      <c r="I237" s="83" t="s">
        <v>2204</v>
      </c>
      <c r="J237" s="96" t="s">
        <v>2204</v>
      </c>
      <c r="K237" s="96" t="s">
        <v>2204</v>
      </c>
      <c r="L237" s="83" t="s">
        <v>2204</v>
      </c>
      <c r="M237" s="83" t="s">
        <v>2204</v>
      </c>
      <c r="N237" s="83" t="s">
        <v>2204</v>
      </c>
      <c r="O237" s="83" t="s">
        <v>2204</v>
      </c>
      <c r="P237" s="83" t="s">
        <v>2204</v>
      </c>
      <c r="Q237" s="83" t="s">
        <v>2204</v>
      </c>
      <c r="S237" s="91" t="s">
        <v>988</v>
      </c>
    </row>
    <row r="238" spans="1:21" ht="45" x14ac:dyDescent="0.25">
      <c r="A238" s="82" t="s">
        <v>680</v>
      </c>
      <c r="B238" s="82" t="s">
        <v>681</v>
      </c>
      <c r="C238" s="84" t="str">
        <f t="shared" si="3"/>
        <v>Predictor</v>
      </c>
      <c r="D238" s="84" t="s">
        <v>5399</v>
      </c>
      <c r="E238" s="83" t="s">
        <v>4318</v>
      </c>
      <c r="F238" s="84" t="s">
        <v>4697</v>
      </c>
      <c r="G238" s="86" t="s">
        <v>4878</v>
      </c>
      <c r="H238" s="84" t="s">
        <v>4682</v>
      </c>
      <c r="I238" s="87">
        <v>-1</v>
      </c>
      <c r="J238" s="88">
        <v>0.52300000000000002</v>
      </c>
      <c r="K238" s="88">
        <v>8.59</v>
      </c>
      <c r="L238" s="89" t="s">
        <v>1126</v>
      </c>
      <c r="M238" s="89">
        <f>1/3</f>
        <v>0.33333333333333331</v>
      </c>
      <c r="O238" s="89">
        <v>1</v>
      </c>
      <c r="P238" s="87">
        <v>6</v>
      </c>
      <c r="R238" s="84" t="s">
        <v>4865</v>
      </c>
      <c r="S238" s="91" t="s">
        <v>956</v>
      </c>
    </row>
    <row r="239" spans="1:21" ht="45" x14ac:dyDescent="0.25">
      <c r="A239" s="82" t="s">
        <v>3166</v>
      </c>
      <c r="B239" s="82" t="s">
        <v>681</v>
      </c>
      <c r="C239" s="84" t="str">
        <f t="shared" si="3"/>
        <v>Predictor</v>
      </c>
      <c r="D239" s="84" t="s">
        <v>5287</v>
      </c>
      <c r="E239" s="83" t="s">
        <v>4318</v>
      </c>
      <c r="F239" s="84" t="s">
        <v>4697</v>
      </c>
      <c r="G239" s="86" t="s">
        <v>5008</v>
      </c>
      <c r="H239" s="84" t="s">
        <v>5280</v>
      </c>
      <c r="I239" s="87">
        <v>-1</v>
      </c>
      <c r="J239" s="88">
        <v>0.56999999999999995</v>
      </c>
      <c r="K239" s="88">
        <v>7.13</v>
      </c>
      <c r="L239" s="89" t="s">
        <v>1126</v>
      </c>
      <c r="M239" s="89">
        <v>0.3</v>
      </c>
      <c r="O239" s="89">
        <v>1</v>
      </c>
      <c r="P239" s="87">
        <v>6</v>
      </c>
      <c r="R239" s="84" t="s">
        <v>5009</v>
      </c>
      <c r="S239" s="91" t="s">
        <v>4453</v>
      </c>
    </row>
    <row r="240" spans="1:21" ht="45" x14ac:dyDescent="0.25">
      <c r="A240" s="82" t="s">
        <v>3109</v>
      </c>
      <c r="B240" s="82" t="s">
        <v>1349</v>
      </c>
      <c r="C240" s="84" t="str">
        <f t="shared" si="3"/>
        <v>Predictor</v>
      </c>
      <c r="D240" s="84" t="s">
        <v>5284</v>
      </c>
      <c r="E240" s="83" t="s">
        <v>4318</v>
      </c>
      <c r="F240" s="100" t="s">
        <v>4698</v>
      </c>
      <c r="G240" s="86" t="s">
        <v>5010</v>
      </c>
      <c r="H240" s="84" t="s">
        <v>5283</v>
      </c>
      <c r="I240" s="87">
        <v>1</v>
      </c>
      <c r="J240" s="88">
        <v>0.5</v>
      </c>
      <c r="K240" s="88">
        <v>2.61</v>
      </c>
      <c r="L240" s="89" t="s">
        <v>1126</v>
      </c>
      <c r="M240" s="83" t="s">
        <v>2204</v>
      </c>
      <c r="O240" s="89">
        <v>1</v>
      </c>
      <c r="P240" s="87">
        <v>6</v>
      </c>
      <c r="R240" s="84" t="s">
        <v>4593</v>
      </c>
      <c r="S240" s="91" t="s">
        <v>4517</v>
      </c>
    </row>
    <row r="241" spans="1:21" ht="45" x14ac:dyDescent="0.25">
      <c r="A241" s="82" t="s">
        <v>3110</v>
      </c>
      <c r="B241" s="82" t="s">
        <v>1349</v>
      </c>
      <c r="C241" s="84" t="str">
        <f t="shared" si="3"/>
        <v>Predictor</v>
      </c>
      <c r="D241" s="84" t="s">
        <v>5285</v>
      </c>
      <c r="E241" s="83" t="s">
        <v>4318</v>
      </c>
      <c r="F241" s="100" t="s">
        <v>4698</v>
      </c>
      <c r="G241" s="86" t="s">
        <v>5011</v>
      </c>
      <c r="H241" s="84" t="s">
        <v>5283</v>
      </c>
      <c r="I241" s="87">
        <v>1</v>
      </c>
      <c r="J241" s="88">
        <v>0.5</v>
      </c>
      <c r="K241" s="88">
        <v>3.42</v>
      </c>
      <c r="L241" s="89" t="s">
        <v>1126</v>
      </c>
      <c r="M241" s="83" t="s">
        <v>2204</v>
      </c>
      <c r="O241" s="89">
        <v>1</v>
      </c>
      <c r="P241" s="87">
        <v>6</v>
      </c>
      <c r="R241" s="84" t="s">
        <v>4594</v>
      </c>
      <c r="S241" s="91" t="s">
        <v>4518</v>
      </c>
    </row>
    <row r="242" spans="1:21" ht="60" x14ac:dyDescent="0.25">
      <c r="A242" s="82" t="s">
        <v>684</v>
      </c>
      <c r="B242" s="82" t="s">
        <v>685</v>
      </c>
      <c r="C242" s="84" t="str">
        <f t="shared" si="3"/>
        <v>Predictor</v>
      </c>
      <c r="D242" s="84" t="s">
        <v>5062</v>
      </c>
      <c r="E242" s="83" t="s">
        <v>4318</v>
      </c>
      <c r="F242" s="84" t="s">
        <v>4698</v>
      </c>
      <c r="G242" s="86" t="s">
        <v>5042</v>
      </c>
      <c r="H242" s="93" t="s">
        <v>5054</v>
      </c>
      <c r="I242" s="87">
        <v>1</v>
      </c>
      <c r="J242" s="88">
        <f>7.5/12</f>
        <v>0.625</v>
      </c>
      <c r="K242" s="88">
        <v>3.37</v>
      </c>
      <c r="L242" s="89" t="s">
        <v>1126</v>
      </c>
      <c r="M242" s="83" t="s">
        <v>2204</v>
      </c>
      <c r="O242" s="89">
        <v>1</v>
      </c>
      <c r="P242" s="87">
        <v>12</v>
      </c>
      <c r="Q242" s="90" t="s">
        <v>5044</v>
      </c>
      <c r="R242" s="84" t="s">
        <v>5055</v>
      </c>
      <c r="S242" s="91" t="s">
        <v>5176</v>
      </c>
    </row>
    <row r="243" spans="1:21" ht="105" x14ac:dyDescent="0.25">
      <c r="A243" s="82" t="s">
        <v>689</v>
      </c>
      <c r="B243" s="82" t="s">
        <v>685</v>
      </c>
      <c r="C243" s="84" t="str">
        <f t="shared" si="3"/>
        <v>Predictor</v>
      </c>
      <c r="D243" s="84" t="s">
        <v>5064</v>
      </c>
      <c r="E243" s="83" t="s">
        <v>4318</v>
      </c>
      <c r="F243" s="84" t="s">
        <v>4698</v>
      </c>
      <c r="G243" s="86" t="s">
        <v>5043</v>
      </c>
      <c r="H243" s="93" t="s">
        <v>5054</v>
      </c>
      <c r="I243" s="87">
        <v>-1</v>
      </c>
      <c r="J243" s="88">
        <f>11/12</f>
        <v>0.91666666666666663</v>
      </c>
      <c r="K243" s="88">
        <v>6.33</v>
      </c>
      <c r="L243" s="89" t="s">
        <v>1126</v>
      </c>
      <c r="M243" s="83" t="s">
        <v>2204</v>
      </c>
      <c r="O243" s="89">
        <v>1</v>
      </c>
      <c r="P243" s="87">
        <v>12</v>
      </c>
      <c r="Q243" s="90" t="s">
        <v>5044</v>
      </c>
      <c r="R243" s="84" t="s">
        <v>5063</v>
      </c>
      <c r="S243" s="91" t="s">
        <v>5177</v>
      </c>
    </row>
    <row r="244" spans="1:21" ht="120" x14ac:dyDescent="0.25">
      <c r="A244" s="82" t="s">
        <v>666</v>
      </c>
      <c r="B244" s="82" t="s">
        <v>692</v>
      </c>
      <c r="C244" s="84" t="str">
        <f t="shared" si="3"/>
        <v>Predictor</v>
      </c>
      <c r="D244" s="109" t="s">
        <v>5527</v>
      </c>
      <c r="E244" s="83" t="s">
        <v>4318</v>
      </c>
      <c r="F244" s="100" t="s">
        <v>4698</v>
      </c>
      <c r="G244" s="86" t="s">
        <v>4813</v>
      </c>
      <c r="H244" s="84" t="s">
        <v>4611</v>
      </c>
      <c r="I244" s="87">
        <v>1</v>
      </c>
      <c r="J244" s="88">
        <f>18.9/12</f>
        <v>1.575</v>
      </c>
      <c r="K244" s="88">
        <v>9.14</v>
      </c>
      <c r="L244" s="89" t="s">
        <v>1126</v>
      </c>
      <c r="M244" s="83" t="s">
        <v>2204</v>
      </c>
      <c r="O244" s="89">
        <v>1</v>
      </c>
      <c r="P244" s="87">
        <v>12</v>
      </c>
      <c r="R244" s="109" t="s">
        <v>5519</v>
      </c>
      <c r="S244" s="91" t="s">
        <v>5188</v>
      </c>
    </row>
    <row r="245" spans="1:21" ht="45" x14ac:dyDescent="0.25">
      <c r="A245" s="82" t="s">
        <v>700</v>
      </c>
      <c r="B245" s="82" t="s">
        <v>698</v>
      </c>
      <c r="C245" s="84" t="str">
        <f t="shared" si="3"/>
        <v>Predictor</v>
      </c>
      <c r="D245" s="84" t="s">
        <v>5392</v>
      </c>
      <c r="E245" s="83" t="s">
        <v>4318</v>
      </c>
      <c r="F245" s="84" t="s">
        <v>4697</v>
      </c>
      <c r="G245" s="86" t="s">
        <v>4809</v>
      </c>
      <c r="H245" s="84" t="s">
        <v>4611</v>
      </c>
      <c r="I245" s="87">
        <v>1</v>
      </c>
      <c r="J245" s="88">
        <v>0.54</v>
      </c>
      <c r="K245" s="88">
        <v>2.4700000000000002</v>
      </c>
      <c r="L245" s="89" t="s">
        <v>1126</v>
      </c>
      <c r="M245" s="83" t="s">
        <v>2204</v>
      </c>
      <c r="O245" s="89">
        <v>1</v>
      </c>
      <c r="P245" s="87">
        <v>12</v>
      </c>
      <c r="R245" s="84" t="s">
        <v>5164</v>
      </c>
      <c r="S245" s="91" t="s">
        <v>5166</v>
      </c>
    </row>
    <row r="246" spans="1:21" ht="30" x14ac:dyDescent="0.25">
      <c r="A246" s="82" t="s">
        <v>5153</v>
      </c>
      <c r="B246" s="82" t="s">
        <v>698</v>
      </c>
      <c r="C246" s="84" t="str">
        <f t="shared" si="3"/>
        <v>Predictor</v>
      </c>
      <c r="D246" s="84" t="s">
        <v>5393</v>
      </c>
      <c r="E246" s="83" t="s">
        <v>4318</v>
      </c>
      <c r="F246" s="84" t="s">
        <v>4697</v>
      </c>
      <c r="G246" s="86" t="s">
        <v>4775</v>
      </c>
      <c r="H246" s="84" t="s">
        <v>4611</v>
      </c>
      <c r="I246" s="87">
        <v>1</v>
      </c>
      <c r="J246" s="88">
        <v>1.07</v>
      </c>
      <c r="K246" s="88">
        <v>4.91</v>
      </c>
      <c r="L246" s="89" t="s">
        <v>1126</v>
      </c>
      <c r="M246" s="83" t="s">
        <v>2204</v>
      </c>
      <c r="O246" s="89">
        <v>1</v>
      </c>
      <c r="P246" s="87">
        <v>12</v>
      </c>
      <c r="R246" s="85"/>
      <c r="S246" s="91" t="s">
        <v>5165</v>
      </c>
    </row>
    <row r="247" spans="1:21" ht="30" x14ac:dyDescent="0.25">
      <c r="A247" s="82" t="s">
        <v>704</v>
      </c>
      <c r="B247" s="82" t="s">
        <v>698</v>
      </c>
      <c r="C247" s="84" t="str">
        <f t="shared" si="3"/>
        <v>Predictor</v>
      </c>
      <c r="D247" s="84" t="s">
        <v>5394</v>
      </c>
      <c r="E247" s="83" t="s">
        <v>4318</v>
      </c>
      <c r="F247" s="84" t="s">
        <v>4697</v>
      </c>
      <c r="G247" s="86" t="s">
        <v>4809</v>
      </c>
      <c r="H247" s="84" t="s">
        <v>4611</v>
      </c>
      <c r="I247" s="87">
        <v>1</v>
      </c>
      <c r="J247" s="88">
        <v>0.92</v>
      </c>
      <c r="K247" s="88">
        <v>2.71</v>
      </c>
      <c r="L247" s="89" t="s">
        <v>1126</v>
      </c>
      <c r="M247" s="83" t="s">
        <v>2204</v>
      </c>
      <c r="O247" s="89">
        <v>1</v>
      </c>
      <c r="P247" s="87">
        <v>12</v>
      </c>
      <c r="S247" s="91" t="s">
        <v>5168</v>
      </c>
    </row>
    <row r="248" spans="1:21" ht="30" x14ac:dyDescent="0.25">
      <c r="A248" s="82" t="s">
        <v>5163</v>
      </c>
      <c r="B248" s="82" t="s">
        <v>698</v>
      </c>
      <c r="C248" s="84" t="str">
        <f t="shared" si="3"/>
        <v>Predictor</v>
      </c>
      <c r="D248" s="84" t="s">
        <v>5395</v>
      </c>
      <c r="E248" s="83" t="s">
        <v>4318</v>
      </c>
      <c r="F248" s="84" t="s">
        <v>4697</v>
      </c>
      <c r="G248" s="86" t="s">
        <v>4880</v>
      </c>
      <c r="H248" s="84" t="s">
        <v>4611</v>
      </c>
      <c r="I248" s="87">
        <v>1</v>
      </c>
      <c r="J248" s="88">
        <v>1.07</v>
      </c>
      <c r="K248" s="88">
        <v>4.38</v>
      </c>
      <c r="L248" s="89" t="s">
        <v>1126</v>
      </c>
      <c r="M248" s="83" t="s">
        <v>2204</v>
      </c>
      <c r="O248" s="89">
        <v>1</v>
      </c>
      <c r="P248" s="87">
        <v>12</v>
      </c>
      <c r="R248" s="85"/>
      <c r="S248" s="91" t="s">
        <v>5167</v>
      </c>
    </row>
    <row r="249" spans="1:21" ht="120" x14ac:dyDescent="0.25">
      <c r="A249" s="82" t="s">
        <v>706</v>
      </c>
      <c r="B249" s="82" t="s">
        <v>5457</v>
      </c>
      <c r="C249" s="84" t="str">
        <f t="shared" si="3"/>
        <v>Placebo</v>
      </c>
      <c r="D249" s="84" t="s">
        <v>4635</v>
      </c>
      <c r="E249" s="83" t="s">
        <v>5528</v>
      </c>
      <c r="F249" s="84" t="s">
        <v>4697</v>
      </c>
      <c r="G249" s="86" t="s">
        <v>4633</v>
      </c>
      <c r="H249" s="84" t="s">
        <v>4618</v>
      </c>
      <c r="I249" s="87">
        <v>1</v>
      </c>
      <c r="J249" s="88" t="s">
        <v>2204</v>
      </c>
      <c r="K249" s="88" t="s">
        <v>2204</v>
      </c>
      <c r="L249" s="89" t="s">
        <v>1126</v>
      </c>
      <c r="M249" s="89">
        <v>0.25</v>
      </c>
      <c r="N249" s="89" t="s">
        <v>2204</v>
      </c>
      <c r="O249" s="89">
        <v>1</v>
      </c>
      <c r="P249" s="87">
        <v>12</v>
      </c>
      <c r="Q249" s="90" t="s">
        <v>4644</v>
      </c>
      <c r="R249" s="84" t="s">
        <v>5181</v>
      </c>
      <c r="S249" s="91" t="s">
        <v>4634</v>
      </c>
    </row>
    <row r="250" spans="1:21" x14ac:dyDescent="0.25">
      <c r="A250" s="82" t="s">
        <v>5306</v>
      </c>
      <c r="B250" s="2" t="s">
        <v>5457</v>
      </c>
      <c r="C250" s="84" t="str">
        <f t="shared" si="3"/>
        <v>Placebo</v>
      </c>
      <c r="D250" s="84" t="s">
        <v>4598</v>
      </c>
      <c r="E250" s="83" t="s">
        <v>5528</v>
      </c>
      <c r="F250" s="102" t="s">
        <v>2204</v>
      </c>
      <c r="G250" s="86" t="s">
        <v>2204</v>
      </c>
      <c r="H250" s="84" t="s">
        <v>2204</v>
      </c>
      <c r="I250" s="86" t="s">
        <v>2204</v>
      </c>
      <c r="J250" s="86" t="s">
        <v>2204</v>
      </c>
      <c r="K250" s="86" t="s">
        <v>2204</v>
      </c>
      <c r="L250" s="86" t="s">
        <v>2204</v>
      </c>
      <c r="M250" s="86" t="s">
        <v>2204</v>
      </c>
      <c r="N250" s="86" t="s">
        <v>2204</v>
      </c>
      <c r="O250" s="86" t="s">
        <v>2204</v>
      </c>
      <c r="P250" s="86" t="s">
        <v>2204</v>
      </c>
      <c r="Q250" s="86" t="s">
        <v>2204</v>
      </c>
      <c r="R250" s="84" t="s">
        <v>5310</v>
      </c>
    </row>
    <row r="251" spans="1:21" ht="105" x14ac:dyDescent="0.25">
      <c r="A251" s="82" t="s">
        <v>710</v>
      </c>
      <c r="B251" s="82" t="s">
        <v>711</v>
      </c>
      <c r="C251" s="84" t="str">
        <f t="shared" si="3"/>
        <v>Predictor</v>
      </c>
      <c r="D251" s="84" t="s">
        <v>5102</v>
      </c>
      <c r="E251" s="83" t="s">
        <v>4318</v>
      </c>
      <c r="F251" s="84" t="s">
        <v>4697</v>
      </c>
      <c r="G251" s="86" t="s">
        <v>5220</v>
      </c>
      <c r="H251" s="84" t="s">
        <v>4611</v>
      </c>
      <c r="I251" s="87">
        <v>1</v>
      </c>
      <c r="J251" s="88">
        <v>0.96</v>
      </c>
      <c r="K251" s="88">
        <f>96/335*SQRT((2004-1980)*12)</f>
        <v>4.8632060413546432</v>
      </c>
      <c r="L251" s="89" t="s">
        <v>1126</v>
      </c>
      <c r="M251" s="89">
        <v>0.1</v>
      </c>
      <c r="O251" s="89">
        <v>12</v>
      </c>
      <c r="P251" s="87">
        <v>6</v>
      </c>
      <c r="Q251" s="90" t="s">
        <v>5221</v>
      </c>
      <c r="S251" s="90" t="s">
        <v>1002</v>
      </c>
      <c r="T251" s="92"/>
      <c r="U251" s="92"/>
    </row>
    <row r="252" spans="1:21" ht="30" x14ac:dyDescent="0.25">
      <c r="A252" s="82" t="s">
        <v>713</v>
      </c>
      <c r="B252" s="82" t="s">
        <v>714</v>
      </c>
      <c r="C252" s="84" t="str">
        <f t="shared" si="3"/>
        <v>Predictor</v>
      </c>
      <c r="D252" s="84" t="s">
        <v>4638</v>
      </c>
      <c r="E252" s="83" t="s">
        <v>4318</v>
      </c>
      <c r="F252" s="84" t="s">
        <v>4697</v>
      </c>
      <c r="G252" s="86" t="s">
        <v>4636</v>
      </c>
      <c r="H252" s="84" t="s">
        <v>4611</v>
      </c>
      <c r="I252" s="87">
        <v>1</v>
      </c>
      <c r="J252" s="88">
        <v>0.31</v>
      </c>
      <c r="K252" s="88">
        <v>2.4900000000000002</v>
      </c>
      <c r="L252" s="89" t="s">
        <v>915</v>
      </c>
      <c r="M252" s="89">
        <v>0.2</v>
      </c>
      <c r="N252" s="89" t="s">
        <v>2204</v>
      </c>
      <c r="O252" s="89">
        <v>12</v>
      </c>
      <c r="P252" s="87">
        <v>6</v>
      </c>
      <c r="R252" s="84" t="s">
        <v>5053</v>
      </c>
      <c r="S252" s="91" t="s">
        <v>4637</v>
      </c>
      <c r="T252" s="92"/>
      <c r="U252" s="92"/>
    </row>
    <row r="253" spans="1:21" x14ac:dyDescent="0.25">
      <c r="A253" s="82" t="s">
        <v>3173</v>
      </c>
      <c r="B253" s="82" t="s">
        <v>714</v>
      </c>
      <c r="C253" s="84" t="str">
        <f t="shared" si="3"/>
        <v>Placebo</v>
      </c>
      <c r="D253" s="84" t="s">
        <v>4598</v>
      </c>
      <c r="E253" s="83" t="s">
        <v>5528</v>
      </c>
      <c r="F253" s="84" t="s">
        <v>2204</v>
      </c>
      <c r="G253" s="86" t="s">
        <v>2204</v>
      </c>
      <c r="H253" s="86" t="s">
        <v>2204</v>
      </c>
      <c r="I253" s="83" t="s">
        <v>2204</v>
      </c>
      <c r="J253" s="96" t="s">
        <v>2204</v>
      </c>
      <c r="K253" s="96" t="s">
        <v>2204</v>
      </c>
      <c r="L253" s="83" t="s">
        <v>2204</v>
      </c>
      <c r="M253" s="83" t="s">
        <v>2204</v>
      </c>
      <c r="N253" s="83" t="s">
        <v>2204</v>
      </c>
      <c r="O253" s="83" t="s">
        <v>2204</v>
      </c>
      <c r="P253" s="83" t="s">
        <v>2204</v>
      </c>
      <c r="Q253" s="83" t="s">
        <v>2204</v>
      </c>
      <c r="R253" s="84" t="s">
        <v>4598</v>
      </c>
      <c r="S253" s="91" t="s">
        <v>1003</v>
      </c>
    </row>
    <row r="254" spans="1:21" x14ac:dyDescent="0.25">
      <c r="A254" s="82" t="s">
        <v>3200</v>
      </c>
      <c r="B254" s="82" t="s">
        <v>714</v>
      </c>
      <c r="C254" s="84" t="str">
        <f t="shared" si="3"/>
        <v>Placebo</v>
      </c>
      <c r="D254" s="84" t="s">
        <v>4598</v>
      </c>
      <c r="E254" s="83" t="s">
        <v>5528</v>
      </c>
      <c r="F254" s="84" t="s">
        <v>2204</v>
      </c>
      <c r="G254" s="86" t="s">
        <v>2204</v>
      </c>
      <c r="H254" s="86" t="s">
        <v>2204</v>
      </c>
      <c r="I254" s="83" t="s">
        <v>2204</v>
      </c>
      <c r="J254" s="96" t="s">
        <v>2204</v>
      </c>
      <c r="K254" s="96" t="s">
        <v>2204</v>
      </c>
      <c r="L254" s="83" t="s">
        <v>2204</v>
      </c>
      <c r="M254" s="83" t="s">
        <v>2204</v>
      </c>
      <c r="N254" s="83" t="s">
        <v>2204</v>
      </c>
      <c r="O254" s="83" t="s">
        <v>2204</v>
      </c>
      <c r="P254" s="83" t="s">
        <v>2204</v>
      </c>
      <c r="Q254" s="83" t="s">
        <v>2204</v>
      </c>
      <c r="R254" s="84" t="s">
        <v>4598</v>
      </c>
      <c r="S254" s="91" t="s">
        <v>3212</v>
      </c>
    </row>
    <row r="255" spans="1:21" ht="30" x14ac:dyDescent="0.25">
      <c r="A255" s="82" t="s">
        <v>722</v>
      </c>
      <c r="B255" s="82" t="s">
        <v>714</v>
      </c>
      <c r="C255" s="84" t="str">
        <f t="shared" si="3"/>
        <v>Predictor</v>
      </c>
      <c r="D255" s="85" t="s">
        <v>4480</v>
      </c>
      <c r="E255" s="83" t="s">
        <v>4318</v>
      </c>
      <c r="F255" s="84" t="s">
        <v>4697</v>
      </c>
      <c r="G255" s="86" t="s">
        <v>4881</v>
      </c>
      <c r="H255" s="84" t="s">
        <v>4611</v>
      </c>
      <c r="I255" s="87">
        <v>1</v>
      </c>
      <c r="J255" s="88">
        <v>1.2</v>
      </c>
      <c r="K255" s="88">
        <v>5.79</v>
      </c>
      <c r="L255" s="89" t="s">
        <v>915</v>
      </c>
      <c r="M255" s="89">
        <v>0.1</v>
      </c>
      <c r="O255" s="89">
        <v>1</v>
      </c>
      <c r="P255" s="87">
        <v>6</v>
      </c>
      <c r="R255" s="84" t="s">
        <v>4866</v>
      </c>
      <c r="S255" s="91" t="s">
        <v>1022</v>
      </c>
    </row>
    <row r="256" spans="1:21" ht="45" x14ac:dyDescent="0.25">
      <c r="A256" s="82" t="s">
        <v>718</v>
      </c>
      <c r="B256" s="82" t="s">
        <v>714</v>
      </c>
      <c r="C256" s="84" t="str">
        <f t="shared" si="3"/>
        <v>Predictor</v>
      </c>
      <c r="D256" s="84" t="s">
        <v>5396</v>
      </c>
      <c r="E256" s="83" t="s">
        <v>4318</v>
      </c>
      <c r="F256" s="84" t="s">
        <v>4697</v>
      </c>
      <c r="G256" s="86" t="s">
        <v>4882</v>
      </c>
      <c r="H256" s="84" t="s">
        <v>4611</v>
      </c>
      <c r="I256" s="87">
        <v>1</v>
      </c>
      <c r="J256" s="88">
        <v>0.51</v>
      </c>
      <c r="K256" s="88">
        <v>3.38</v>
      </c>
      <c r="L256" s="89" t="s">
        <v>1126</v>
      </c>
      <c r="M256" s="89">
        <v>0.2</v>
      </c>
      <c r="O256" s="89">
        <v>1</v>
      </c>
      <c r="P256" s="87">
        <v>6</v>
      </c>
      <c r="R256" s="84" t="s">
        <v>4867</v>
      </c>
      <c r="S256" s="91" t="s">
        <v>1049</v>
      </c>
    </row>
    <row r="257" spans="1:19" x14ac:dyDescent="0.25">
      <c r="A257" s="82" t="s">
        <v>3095</v>
      </c>
      <c r="B257" s="82" t="s">
        <v>714</v>
      </c>
      <c r="C257" s="84" t="str">
        <f t="shared" si="3"/>
        <v>Placebo</v>
      </c>
      <c r="D257" s="84" t="s">
        <v>4598</v>
      </c>
      <c r="E257" s="83" t="s">
        <v>5528</v>
      </c>
      <c r="F257" s="84" t="s">
        <v>2204</v>
      </c>
      <c r="G257" s="86" t="s">
        <v>2204</v>
      </c>
      <c r="I257" s="83" t="s">
        <v>2204</v>
      </c>
      <c r="J257" s="96" t="s">
        <v>2204</v>
      </c>
      <c r="K257" s="96" t="s">
        <v>2204</v>
      </c>
      <c r="L257" s="83" t="s">
        <v>2204</v>
      </c>
      <c r="M257" s="83" t="s">
        <v>2204</v>
      </c>
      <c r="N257" s="83" t="s">
        <v>2204</v>
      </c>
      <c r="O257" s="83" t="s">
        <v>2204</v>
      </c>
      <c r="P257" s="83" t="s">
        <v>2204</v>
      </c>
      <c r="Q257" s="83" t="s">
        <v>2204</v>
      </c>
      <c r="S257" s="91" t="s">
        <v>1049</v>
      </c>
    </row>
    <row r="258" spans="1:19" ht="30" x14ac:dyDescent="0.25">
      <c r="A258" s="82" t="s">
        <v>725</v>
      </c>
      <c r="B258" s="82" t="s">
        <v>726</v>
      </c>
      <c r="C258" s="84" t="str">
        <f t="shared" ref="C258:C325" si="4">IF(F258="9_drop","Drop",IF(OR(E258="1_clear",E258="2_likely")*OR(F258="1_good",F258="2_fair",F258="3_distant",F258="4_lack_data"),"Predictor","Placebo"))</f>
        <v>Placebo</v>
      </c>
      <c r="D258" s="84" t="s">
        <v>5013</v>
      </c>
      <c r="E258" s="83" t="s">
        <v>5528</v>
      </c>
      <c r="F258" s="84" t="s">
        <v>2204</v>
      </c>
      <c r="G258" s="86" t="s">
        <v>5014</v>
      </c>
      <c r="H258" s="84" t="s">
        <v>5012</v>
      </c>
      <c r="I258" s="83" t="s">
        <v>2204</v>
      </c>
      <c r="J258" s="96" t="s">
        <v>2204</v>
      </c>
      <c r="K258" s="96" t="s">
        <v>2204</v>
      </c>
      <c r="L258" s="83" t="s">
        <v>2204</v>
      </c>
      <c r="M258" s="83" t="s">
        <v>2204</v>
      </c>
      <c r="N258" s="83" t="s">
        <v>2204</v>
      </c>
      <c r="O258" s="83" t="s">
        <v>2204</v>
      </c>
      <c r="P258" s="83" t="s">
        <v>2204</v>
      </c>
      <c r="Q258" s="83" t="s">
        <v>2204</v>
      </c>
      <c r="R258" s="84" t="s">
        <v>4575</v>
      </c>
      <c r="S258" s="82" t="s">
        <v>4434</v>
      </c>
    </row>
    <row r="259" spans="1:19" ht="30" x14ac:dyDescent="0.25">
      <c r="A259" s="82" t="s">
        <v>728</v>
      </c>
      <c r="B259" s="82" t="s">
        <v>726</v>
      </c>
      <c r="C259" s="84" t="str">
        <f t="shared" si="4"/>
        <v>Placebo</v>
      </c>
      <c r="D259" s="84" t="s">
        <v>4598</v>
      </c>
      <c r="E259" s="83" t="s">
        <v>5528</v>
      </c>
      <c r="F259" s="84" t="s">
        <v>2204</v>
      </c>
      <c r="G259" s="86" t="s">
        <v>2204</v>
      </c>
      <c r="I259" s="83" t="s">
        <v>2204</v>
      </c>
      <c r="J259" s="96" t="s">
        <v>2204</v>
      </c>
      <c r="K259" s="96" t="s">
        <v>2204</v>
      </c>
      <c r="L259" s="83" t="s">
        <v>2204</v>
      </c>
      <c r="M259" s="83" t="s">
        <v>2204</v>
      </c>
      <c r="N259" s="83" t="s">
        <v>2204</v>
      </c>
      <c r="O259" s="83" t="s">
        <v>2204</v>
      </c>
      <c r="P259" s="83" t="s">
        <v>2204</v>
      </c>
      <c r="Q259" s="83" t="s">
        <v>2204</v>
      </c>
      <c r="R259" s="84" t="s">
        <v>4577</v>
      </c>
      <c r="S259" s="82" t="s">
        <v>4435</v>
      </c>
    </row>
    <row r="260" spans="1:19" ht="30" x14ac:dyDescent="0.25">
      <c r="A260" s="82" t="s">
        <v>729</v>
      </c>
      <c r="B260" s="82" t="s">
        <v>726</v>
      </c>
      <c r="C260" s="84" t="str">
        <f t="shared" si="4"/>
        <v>Placebo</v>
      </c>
      <c r="D260" s="84" t="s">
        <v>5013</v>
      </c>
      <c r="E260" s="83" t="s">
        <v>5528</v>
      </c>
      <c r="F260" s="84" t="s">
        <v>2204</v>
      </c>
      <c r="G260" s="86" t="s">
        <v>5014</v>
      </c>
      <c r="H260" s="84" t="s">
        <v>5012</v>
      </c>
      <c r="I260" s="83" t="s">
        <v>2204</v>
      </c>
      <c r="J260" s="96" t="s">
        <v>2204</v>
      </c>
      <c r="K260" s="96" t="s">
        <v>2204</v>
      </c>
      <c r="L260" s="83" t="s">
        <v>2204</v>
      </c>
      <c r="M260" s="83" t="s">
        <v>2204</v>
      </c>
      <c r="N260" s="83" t="s">
        <v>2204</v>
      </c>
      <c r="O260" s="83" t="s">
        <v>2204</v>
      </c>
      <c r="P260" s="83" t="s">
        <v>2204</v>
      </c>
      <c r="Q260" s="83" t="s">
        <v>2204</v>
      </c>
      <c r="R260" s="84" t="s">
        <v>4576</v>
      </c>
      <c r="S260" s="82" t="s">
        <v>4436</v>
      </c>
    </row>
    <row r="261" spans="1:19" ht="30" x14ac:dyDescent="0.25">
      <c r="A261" s="82" t="s">
        <v>731</v>
      </c>
      <c r="B261" s="82" t="s">
        <v>726</v>
      </c>
      <c r="C261" s="84" t="str">
        <f t="shared" si="4"/>
        <v>Placebo</v>
      </c>
      <c r="D261" s="84" t="s">
        <v>4598</v>
      </c>
      <c r="E261" s="83" t="s">
        <v>5528</v>
      </c>
      <c r="F261" s="84" t="s">
        <v>2204</v>
      </c>
      <c r="G261" s="86" t="s">
        <v>2204</v>
      </c>
      <c r="I261" s="83" t="s">
        <v>2204</v>
      </c>
      <c r="J261" s="96" t="s">
        <v>2204</v>
      </c>
      <c r="K261" s="96" t="s">
        <v>2204</v>
      </c>
      <c r="L261" s="83" t="s">
        <v>2204</v>
      </c>
      <c r="M261" s="83" t="s">
        <v>2204</v>
      </c>
      <c r="N261" s="83" t="s">
        <v>2204</v>
      </c>
      <c r="O261" s="83" t="s">
        <v>2204</v>
      </c>
      <c r="P261" s="83" t="s">
        <v>2204</v>
      </c>
      <c r="Q261" s="83" t="s">
        <v>2204</v>
      </c>
      <c r="R261" s="84" t="s">
        <v>4577</v>
      </c>
      <c r="S261" s="82" t="s">
        <v>4433</v>
      </c>
    </row>
    <row r="262" spans="1:19" ht="30" x14ac:dyDescent="0.25">
      <c r="A262" s="82" t="s">
        <v>732</v>
      </c>
      <c r="B262" s="82" t="s">
        <v>733</v>
      </c>
      <c r="C262" s="84" t="str">
        <f t="shared" si="4"/>
        <v>Placebo</v>
      </c>
      <c r="D262" s="84" t="s">
        <v>5277</v>
      </c>
      <c r="E262" s="83" t="s">
        <v>5528</v>
      </c>
      <c r="F262" s="84" t="s">
        <v>4698</v>
      </c>
      <c r="G262" s="86" t="s">
        <v>5015</v>
      </c>
      <c r="H262" s="84" t="s">
        <v>5278</v>
      </c>
      <c r="I262" s="89" t="s">
        <v>2204</v>
      </c>
      <c r="J262" s="88" t="s">
        <v>2204</v>
      </c>
      <c r="K262" s="88" t="s">
        <v>2204</v>
      </c>
      <c r="L262" s="89" t="s">
        <v>2204</v>
      </c>
      <c r="M262" s="89" t="s">
        <v>2204</v>
      </c>
      <c r="N262" s="89" t="s">
        <v>2204</v>
      </c>
      <c r="O262" s="89" t="s">
        <v>2204</v>
      </c>
      <c r="P262" s="87">
        <v>6</v>
      </c>
      <c r="R262" s="84" t="s">
        <v>4578</v>
      </c>
      <c r="S262" s="91" t="s">
        <v>3146</v>
      </c>
    </row>
    <row r="263" spans="1:19" ht="30" x14ac:dyDescent="0.25">
      <c r="A263" s="82" t="s">
        <v>737</v>
      </c>
      <c r="B263" s="82" t="s">
        <v>733</v>
      </c>
      <c r="C263" s="84" t="str">
        <f t="shared" si="4"/>
        <v>Placebo</v>
      </c>
      <c r="D263" s="84" t="s">
        <v>5277</v>
      </c>
      <c r="E263" s="83" t="s">
        <v>5528</v>
      </c>
      <c r="F263" s="84" t="s">
        <v>4698</v>
      </c>
      <c r="G263" s="86" t="s">
        <v>5015</v>
      </c>
      <c r="H263" s="84" t="s">
        <v>5278</v>
      </c>
      <c r="I263" s="89" t="s">
        <v>2204</v>
      </c>
      <c r="J263" s="88" t="s">
        <v>2204</v>
      </c>
      <c r="K263" s="88" t="s">
        <v>2204</v>
      </c>
      <c r="L263" s="89" t="s">
        <v>2204</v>
      </c>
      <c r="M263" s="89" t="s">
        <v>2204</v>
      </c>
      <c r="N263" s="89" t="s">
        <v>2204</v>
      </c>
      <c r="O263" s="89" t="s">
        <v>2204</v>
      </c>
      <c r="P263" s="87">
        <v>6</v>
      </c>
      <c r="R263" s="84" t="s">
        <v>4578</v>
      </c>
      <c r="S263" s="91" t="s">
        <v>3147</v>
      </c>
    </row>
    <row r="264" spans="1:19" ht="30" x14ac:dyDescent="0.25">
      <c r="A264" s="82" t="s">
        <v>739</v>
      </c>
      <c r="B264" s="82" t="s">
        <v>733</v>
      </c>
      <c r="C264" s="84" t="str">
        <f t="shared" si="4"/>
        <v>Placebo</v>
      </c>
      <c r="D264" s="84" t="s">
        <v>5277</v>
      </c>
      <c r="E264" s="83" t="s">
        <v>5528</v>
      </c>
      <c r="F264" s="84" t="s">
        <v>4698</v>
      </c>
      <c r="G264" s="86" t="s">
        <v>5015</v>
      </c>
      <c r="H264" s="84" t="s">
        <v>5278</v>
      </c>
      <c r="I264" s="89" t="s">
        <v>2204</v>
      </c>
      <c r="J264" s="88" t="s">
        <v>2204</v>
      </c>
      <c r="K264" s="88" t="s">
        <v>2204</v>
      </c>
      <c r="L264" s="89" t="s">
        <v>2204</v>
      </c>
      <c r="M264" s="89" t="s">
        <v>2204</v>
      </c>
      <c r="N264" s="89" t="s">
        <v>2204</v>
      </c>
      <c r="O264" s="89" t="s">
        <v>2204</v>
      </c>
      <c r="P264" s="87">
        <v>6</v>
      </c>
      <c r="R264" s="84" t="s">
        <v>4578</v>
      </c>
      <c r="S264" s="91" t="s">
        <v>3148</v>
      </c>
    </row>
    <row r="265" spans="1:19" ht="30" x14ac:dyDescent="0.25">
      <c r="A265" s="82" t="s">
        <v>741</v>
      </c>
      <c r="B265" s="82" t="s">
        <v>733</v>
      </c>
      <c r="C265" s="84" t="str">
        <f t="shared" si="4"/>
        <v>Placebo</v>
      </c>
      <c r="D265" s="84" t="s">
        <v>5277</v>
      </c>
      <c r="E265" s="83" t="s">
        <v>5528</v>
      </c>
      <c r="F265" s="84" t="s">
        <v>4698</v>
      </c>
      <c r="G265" s="86" t="s">
        <v>5015</v>
      </c>
      <c r="H265" s="84" t="s">
        <v>5278</v>
      </c>
      <c r="I265" s="89" t="s">
        <v>2204</v>
      </c>
      <c r="J265" s="88" t="s">
        <v>2204</v>
      </c>
      <c r="K265" s="88" t="s">
        <v>2204</v>
      </c>
      <c r="L265" s="89" t="s">
        <v>2204</v>
      </c>
      <c r="M265" s="89" t="s">
        <v>2204</v>
      </c>
      <c r="N265" s="89" t="s">
        <v>2204</v>
      </c>
      <c r="O265" s="89" t="s">
        <v>2204</v>
      </c>
      <c r="P265" s="87">
        <v>6</v>
      </c>
      <c r="R265" s="84" t="s">
        <v>4578</v>
      </c>
      <c r="S265" s="91" t="s">
        <v>3150</v>
      </c>
    </row>
    <row r="266" spans="1:19" ht="30" x14ac:dyDescent="0.25">
      <c r="A266" s="82" t="s">
        <v>743</v>
      </c>
      <c r="B266" s="82" t="s">
        <v>733</v>
      </c>
      <c r="C266" s="84" t="str">
        <f t="shared" si="4"/>
        <v>Placebo</v>
      </c>
      <c r="D266" s="84" t="s">
        <v>5277</v>
      </c>
      <c r="E266" s="83" t="s">
        <v>5528</v>
      </c>
      <c r="F266" s="84" t="s">
        <v>4698</v>
      </c>
      <c r="G266" s="86" t="s">
        <v>5015</v>
      </c>
      <c r="H266" s="84" t="s">
        <v>5278</v>
      </c>
      <c r="I266" s="89" t="s">
        <v>2204</v>
      </c>
      <c r="J266" s="88" t="s">
        <v>2204</v>
      </c>
      <c r="K266" s="88" t="s">
        <v>2204</v>
      </c>
      <c r="L266" s="89" t="s">
        <v>2204</v>
      </c>
      <c r="M266" s="89" t="s">
        <v>2204</v>
      </c>
      <c r="N266" s="89" t="s">
        <v>2204</v>
      </c>
      <c r="O266" s="89" t="s">
        <v>2204</v>
      </c>
      <c r="P266" s="87">
        <v>6</v>
      </c>
      <c r="R266" s="84" t="s">
        <v>4578</v>
      </c>
      <c r="S266" s="91" t="s">
        <v>3149</v>
      </c>
    </row>
    <row r="267" spans="1:19" ht="30" x14ac:dyDescent="0.25">
      <c r="A267" s="82" t="s">
        <v>745</v>
      </c>
      <c r="B267" s="82" t="s">
        <v>733</v>
      </c>
      <c r="C267" s="84" t="str">
        <f t="shared" si="4"/>
        <v>Placebo</v>
      </c>
      <c r="D267" s="84" t="s">
        <v>5277</v>
      </c>
      <c r="E267" s="83" t="s">
        <v>5528</v>
      </c>
      <c r="F267" s="84" t="s">
        <v>4698</v>
      </c>
      <c r="G267" s="86" t="s">
        <v>5015</v>
      </c>
      <c r="H267" s="84" t="s">
        <v>5278</v>
      </c>
      <c r="I267" s="89" t="s">
        <v>2204</v>
      </c>
      <c r="J267" s="88" t="s">
        <v>2204</v>
      </c>
      <c r="K267" s="88" t="s">
        <v>2204</v>
      </c>
      <c r="L267" s="89" t="s">
        <v>2204</v>
      </c>
      <c r="M267" s="89" t="s">
        <v>2204</v>
      </c>
      <c r="N267" s="89" t="s">
        <v>2204</v>
      </c>
      <c r="O267" s="89" t="s">
        <v>2204</v>
      </c>
      <c r="P267" s="87">
        <v>6</v>
      </c>
      <c r="R267" s="84" t="s">
        <v>4578</v>
      </c>
      <c r="S267" s="91" t="s">
        <v>3151</v>
      </c>
    </row>
    <row r="268" spans="1:19" ht="30" x14ac:dyDescent="0.25">
      <c r="A268" s="82" t="s">
        <v>747</v>
      </c>
      <c r="B268" s="82" t="s">
        <v>733</v>
      </c>
      <c r="C268" s="84" t="str">
        <f t="shared" si="4"/>
        <v>Placebo</v>
      </c>
      <c r="D268" s="84" t="s">
        <v>5277</v>
      </c>
      <c r="E268" s="83" t="s">
        <v>5528</v>
      </c>
      <c r="F268" s="84" t="s">
        <v>4698</v>
      </c>
      <c r="G268" s="86" t="s">
        <v>5015</v>
      </c>
      <c r="H268" s="84" t="s">
        <v>5278</v>
      </c>
      <c r="I268" s="89" t="s">
        <v>2204</v>
      </c>
      <c r="J268" s="88" t="s">
        <v>2204</v>
      </c>
      <c r="K268" s="88" t="s">
        <v>2204</v>
      </c>
      <c r="L268" s="89" t="s">
        <v>2204</v>
      </c>
      <c r="M268" s="89" t="s">
        <v>2204</v>
      </c>
      <c r="N268" s="89" t="s">
        <v>2204</v>
      </c>
      <c r="O268" s="89" t="s">
        <v>2204</v>
      </c>
      <c r="P268" s="87">
        <v>6</v>
      </c>
      <c r="R268" s="84" t="s">
        <v>4578</v>
      </c>
      <c r="S268" s="91" t="s">
        <v>3154</v>
      </c>
    </row>
    <row r="269" spans="1:19" ht="30" x14ac:dyDescent="0.25">
      <c r="A269" s="82" t="s">
        <v>749</v>
      </c>
      <c r="B269" s="82" t="s">
        <v>733</v>
      </c>
      <c r="C269" s="84" t="str">
        <f t="shared" si="4"/>
        <v>Placebo</v>
      </c>
      <c r="D269" s="84" t="s">
        <v>5277</v>
      </c>
      <c r="E269" s="83" t="s">
        <v>5528</v>
      </c>
      <c r="F269" s="84" t="s">
        <v>4698</v>
      </c>
      <c r="G269" s="86" t="s">
        <v>5015</v>
      </c>
      <c r="H269" s="84" t="s">
        <v>5278</v>
      </c>
      <c r="I269" s="89" t="s">
        <v>2204</v>
      </c>
      <c r="J269" s="88" t="s">
        <v>2204</v>
      </c>
      <c r="K269" s="88" t="s">
        <v>2204</v>
      </c>
      <c r="L269" s="89" t="s">
        <v>2204</v>
      </c>
      <c r="M269" s="89" t="s">
        <v>2204</v>
      </c>
      <c r="N269" s="89" t="s">
        <v>2204</v>
      </c>
      <c r="O269" s="89" t="s">
        <v>2204</v>
      </c>
      <c r="P269" s="87">
        <v>6</v>
      </c>
      <c r="R269" s="84" t="s">
        <v>4578</v>
      </c>
      <c r="S269" s="91" t="s">
        <v>3155</v>
      </c>
    </row>
    <row r="270" spans="1:19" ht="30" x14ac:dyDescent="0.25">
      <c r="A270" s="82" t="s">
        <v>751</v>
      </c>
      <c r="B270" s="82" t="s">
        <v>733</v>
      </c>
      <c r="C270" s="84" t="str">
        <f t="shared" si="4"/>
        <v>Placebo</v>
      </c>
      <c r="D270" s="84" t="s">
        <v>5277</v>
      </c>
      <c r="E270" s="83" t="s">
        <v>5528</v>
      </c>
      <c r="F270" s="84" t="s">
        <v>4698</v>
      </c>
      <c r="G270" s="86" t="s">
        <v>5015</v>
      </c>
      <c r="H270" s="84" t="s">
        <v>5278</v>
      </c>
      <c r="I270" s="89" t="s">
        <v>2204</v>
      </c>
      <c r="J270" s="88" t="s">
        <v>2204</v>
      </c>
      <c r="K270" s="88" t="s">
        <v>2204</v>
      </c>
      <c r="L270" s="89" t="s">
        <v>2204</v>
      </c>
      <c r="M270" s="89" t="s">
        <v>2204</v>
      </c>
      <c r="N270" s="89" t="s">
        <v>2204</v>
      </c>
      <c r="O270" s="89" t="s">
        <v>2204</v>
      </c>
      <c r="P270" s="87">
        <v>6</v>
      </c>
      <c r="R270" s="84" t="s">
        <v>4578</v>
      </c>
      <c r="S270" s="91" t="s">
        <v>3156</v>
      </c>
    </row>
    <row r="271" spans="1:19" ht="45" x14ac:dyDescent="0.25">
      <c r="A271" s="82" t="s">
        <v>753</v>
      </c>
      <c r="B271" s="82" t="s">
        <v>754</v>
      </c>
      <c r="C271" s="84" t="str">
        <f t="shared" si="4"/>
        <v>Predictor</v>
      </c>
      <c r="D271" s="99" t="s">
        <v>5447</v>
      </c>
      <c r="E271" s="83" t="s">
        <v>4318</v>
      </c>
      <c r="F271" s="84" t="s">
        <v>4697</v>
      </c>
      <c r="G271" s="86" t="s">
        <v>4622</v>
      </c>
      <c r="H271" s="84" t="s">
        <v>4611</v>
      </c>
      <c r="I271" s="87">
        <v>1</v>
      </c>
      <c r="J271" s="88">
        <v>0.69</v>
      </c>
      <c r="K271" s="88">
        <v>2.14</v>
      </c>
      <c r="L271" s="89" t="s">
        <v>1126</v>
      </c>
      <c r="M271" s="89">
        <v>0.1</v>
      </c>
      <c r="O271" s="89">
        <v>1</v>
      </c>
      <c r="P271" s="87">
        <v>6</v>
      </c>
      <c r="R271" s="84" t="s">
        <v>4568</v>
      </c>
      <c r="S271" s="91" t="s">
        <v>938</v>
      </c>
    </row>
    <row r="272" spans="1:19" ht="30" x14ac:dyDescent="0.25">
      <c r="A272" s="82" t="s">
        <v>757</v>
      </c>
      <c r="B272" s="82" t="s">
        <v>758</v>
      </c>
      <c r="C272" s="84" t="str">
        <f t="shared" si="4"/>
        <v>Predictor</v>
      </c>
      <c r="D272" s="84" t="s">
        <v>5397</v>
      </c>
      <c r="E272" s="83" t="s">
        <v>4318</v>
      </c>
      <c r="F272" s="84" t="s">
        <v>4697</v>
      </c>
      <c r="G272" s="86" t="s">
        <v>5016</v>
      </c>
      <c r="H272" s="84" t="s">
        <v>4682</v>
      </c>
      <c r="I272" s="87">
        <v>1</v>
      </c>
      <c r="J272" s="88">
        <f>6.4/12</f>
        <v>0.53333333333333333</v>
      </c>
      <c r="K272" s="88">
        <v>2.54</v>
      </c>
      <c r="L272" s="89" t="s">
        <v>915</v>
      </c>
      <c r="M272" s="89">
        <v>0.1</v>
      </c>
      <c r="O272" s="89">
        <v>12</v>
      </c>
      <c r="P272" s="87">
        <v>12</v>
      </c>
      <c r="Q272" s="90" t="s">
        <v>4645</v>
      </c>
      <c r="S272" s="91" t="s">
        <v>3142</v>
      </c>
    </row>
    <row r="273" spans="1:21" ht="45" x14ac:dyDescent="0.25">
      <c r="A273" s="82" t="s">
        <v>760</v>
      </c>
      <c r="B273" s="82" t="s">
        <v>761</v>
      </c>
      <c r="C273" s="84" t="str">
        <f t="shared" si="4"/>
        <v>Predictor</v>
      </c>
      <c r="D273" s="84" t="s">
        <v>5398</v>
      </c>
      <c r="E273" s="83" t="s">
        <v>4318</v>
      </c>
      <c r="F273" s="84" t="s">
        <v>4697</v>
      </c>
      <c r="G273" s="86" t="s">
        <v>4888</v>
      </c>
      <c r="H273" s="84" t="s">
        <v>4781</v>
      </c>
      <c r="I273" s="87">
        <v>-1</v>
      </c>
      <c r="J273" s="88" t="s">
        <v>2204</v>
      </c>
      <c r="K273" s="88">
        <v>4.0999999999999996</v>
      </c>
      <c r="L273" s="89" t="s">
        <v>1126</v>
      </c>
      <c r="M273" s="89" t="s">
        <v>2204</v>
      </c>
      <c r="O273" s="89">
        <v>12</v>
      </c>
      <c r="P273" s="87">
        <v>6</v>
      </c>
      <c r="Q273" s="90" t="s">
        <v>4645</v>
      </c>
      <c r="R273" s="84" t="s">
        <v>4887</v>
      </c>
      <c r="S273" s="91" t="s">
        <v>937</v>
      </c>
    </row>
    <row r="274" spans="1:21" ht="90" x14ac:dyDescent="0.25">
      <c r="A274" s="82" t="s">
        <v>764</v>
      </c>
      <c r="B274" s="82" t="s">
        <v>761</v>
      </c>
      <c r="C274" s="84" t="str">
        <f t="shared" si="4"/>
        <v>Predictor</v>
      </c>
      <c r="D274" s="84" t="s">
        <v>5295</v>
      </c>
      <c r="E274" s="83" t="s">
        <v>4318</v>
      </c>
      <c r="F274" s="84" t="s">
        <v>4697</v>
      </c>
      <c r="G274" s="86" t="s">
        <v>4883</v>
      </c>
      <c r="H274" s="84" t="s">
        <v>4884</v>
      </c>
      <c r="I274" s="87">
        <v>1</v>
      </c>
      <c r="J274" s="88">
        <v>0.12</v>
      </c>
      <c r="K274" s="88">
        <v>3</v>
      </c>
      <c r="L274" s="89" t="s">
        <v>1126</v>
      </c>
      <c r="M274" s="89">
        <v>0.1</v>
      </c>
      <c r="O274" s="89">
        <v>12</v>
      </c>
      <c r="P274" s="87">
        <v>6</v>
      </c>
      <c r="Q274" s="90" t="s">
        <v>4645</v>
      </c>
      <c r="R274" s="84" t="s">
        <v>4885</v>
      </c>
      <c r="S274" s="91" t="s">
        <v>987</v>
      </c>
    </row>
    <row r="275" spans="1:21" ht="45" x14ac:dyDescent="0.25">
      <c r="A275" s="82" t="s">
        <v>3093</v>
      </c>
      <c r="B275" s="82" t="s">
        <v>761</v>
      </c>
      <c r="C275" s="84" t="str">
        <f t="shared" si="4"/>
        <v>Placebo</v>
      </c>
      <c r="D275" s="84" t="s">
        <v>4598</v>
      </c>
      <c r="E275" s="83" t="s">
        <v>5528</v>
      </c>
      <c r="F275" s="84" t="s">
        <v>2204</v>
      </c>
      <c r="G275" s="86" t="s">
        <v>2204</v>
      </c>
      <c r="I275" s="83" t="s">
        <v>2204</v>
      </c>
      <c r="J275" s="96" t="s">
        <v>2204</v>
      </c>
      <c r="K275" s="96" t="s">
        <v>2204</v>
      </c>
      <c r="L275" s="83" t="s">
        <v>2204</v>
      </c>
      <c r="M275" s="83" t="s">
        <v>2204</v>
      </c>
      <c r="N275" s="83" t="s">
        <v>2204</v>
      </c>
      <c r="O275" s="83" t="s">
        <v>2204</v>
      </c>
      <c r="P275" s="83" t="s">
        <v>2204</v>
      </c>
      <c r="Q275" s="83" t="s">
        <v>2204</v>
      </c>
      <c r="R275" s="84" t="s">
        <v>4579</v>
      </c>
      <c r="S275" s="91" t="s">
        <v>987</v>
      </c>
    </row>
    <row r="276" spans="1:21" ht="135" x14ac:dyDescent="0.25">
      <c r="A276" s="82" t="s">
        <v>768</v>
      </c>
      <c r="B276" s="82" t="s">
        <v>761</v>
      </c>
      <c r="C276" s="84" t="str">
        <f t="shared" si="4"/>
        <v>Predictor</v>
      </c>
      <c r="D276" s="84" t="s">
        <v>5296</v>
      </c>
      <c r="E276" s="83" t="s">
        <v>4318</v>
      </c>
      <c r="F276" s="84" t="s">
        <v>4697</v>
      </c>
      <c r="G276" s="86" t="s">
        <v>4813</v>
      </c>
      <c r="H276" s="84" t="s">
        <v>4889</v>
      </c>
      <c r="I276" s="87">
        <v>-1</v>
      </c>
      <c r="J276" s="88">
        <v>0.65833333333333299</v>
      </c>
      <c r="K276" s="88">
        <v>2.34</v>
      </c>
      <c r="L276" s="89" t="s">
        <v>1126</v>
      </c>
      <c r="M276" s="89">
        <f>1/5</f>
        <v>0.2</v>
      </c>
      <c r="O276" s="89">
        <v>12</v>
      </c>
      <c r="P276" s="87">
        <v>6</v>
      </c>
      <c r="R276" s="84" t="s">
        <v>4886</v>
      </c>
      <c r="S276" s="91" t="s">
        <v>1043</v>
      </c>
    </row>
    <row r="277" spans="1:21" ht="45" x14ac:dyDescent="0.25">
      <c r="A277" s="82" t="s">
        <v>3089</v>
      </c>
      <c r="B277" s="82" t="s">
        <v>761</v>
      </c>
      <c r="C277" s="84" t="str">
        <f t="shared" si="4"/>
        <v>Placebo</v>
      </c>
      <c r="D277" s="84" t="s">
        <v>4598</v>
      </c>
      <c r="E277" s="83" t="s">
        <v>5528</v>
      </c>
      <c r="F277" s="84" t="s">
        <v>2204</v>
      </c>
      <c r="G277" s="86" t="s">
        <v>2204</v>
      </c>
      <c r="I277" s="83" t="s">
        <v>2204</v>
      </c>
      <c r="J277" s="96" t="s">
        <v>2204</v>
      </c>
      <c r="K277" s="96" t="s">
        <v>2204</v>
      </c>
      <c r="L277" s="83" t="s">
        <v>2204</v>
      </c>
      <c r="M277" s="83" t="s">
        <v>2204</v>
      </c>
      <c r="N277" s="83" t="s">
        <v>2204</v>
      </c>
      <c r="O277" s="83" t="s">
        <v>2204</v>
      </c>
      <c r="P277" s="83" t="s">
        <v>2204</v>
      </c>
      <c r="Q277" s="83" t="s">
        <v>2204</v>
      </c>
      <c r="R277" s="84" t="s">
        <v>4579</v>
      </c>
      <c r="S277" s="91" t="s">
        <v>1043</v>
      </c>
    </row>
    <row r="278" spans="1:21" ht="75" x14ac:dyDescent="0.25">
      <c r="A278" s="82" t="s">
        <v>771</v>
      </c>
      <c r="B278" s="82" t="s">
        <v>772</v>
      </c>
      <c r="C278" s="84" t="str">
        <f t="shared" si="4"/>
        <v>Predictor</v>
      </c>
      <c r="D278" s="82" t="s">
        <v>5526</v>
      </c>
      <c r="E278" s="83" t="s">
        <v>4318</v>
      </c>
      <c r="F278" s="84" t="s">
        <v>4698</v>
      </c>
      <c r="G278" s="86" t="s">
        <v>4652</v>
      </c>
      <c r="H278" s="84" t="s">
        <v>4611</v>
      </c>
      <c r="I278" s="87">
        <v>1</v>
      </c>
      <c r="J278" s="88">
        <v>1.9583333333333299</v>
      </c>
      <c r="K278" s="88">
        <v>5.5940000000000003</v>
      </c>
      <c r="L278" s="89" t="s">
        <v>915</v>
      </c>
      <c r="M278" s="89">
        <v>0.1</v>
      </c>
      <c r="O278" s="89">
        <v>1</v>
      </c>
      <c r="P278" s="87">
        <v>12</v>
      </c>
      <c r="R278" s="109" t="s">
        <v>5525</v>
      </c>
      <c r="S278" s="91" t="s">
        <v>1115</v>
      </c>
    </row>
    <row r="279" spans="1:21" ht="45" x14ac:dyDescent="0.25">
      <c r="A279" s="82" t="s">
        <v>3111</v>
      </c>
      <c r="B279" s="82" t="s">
        <v>772</v>
      </c>
      <c r="C279" s="84" t="str">
        <f t="shared" si="4"/>
        <v>Placebo</v>
      </c>
      <c r="D279" s="84" t="s">
        <v>4598</v>
      </c>
      <c r="E279" s="83" t="s">
        <v>5528</v>
      </c>
      <c r="F279" s="84" t="s">
        <v>2204</v>
      </c>
      <c r="G279" s="86" t="s">
        <v>2204</v>
      </c>
      <c r="I279" s="83" t="s">
        <v>2204</v>
      </c>
      <c r="J279" s="96" t="s">
        <v>2204</v>
      </c>
      <c r="K279" s="96" t="s">
        <v>2204</v>
      </c>
      <c r="L279" s="83" t="s">
        <v>2204</v>
      </c>
      <c r="M279" s="83" t="s">
        <v>2204</v>
      </c>
      <c r="N279" s="83" t="s">
        <v>2204</v>
      </c>
      <c r="O279" s="83" t="s">
        <v>2204</v>
      </c>
      <c r="P279" s="83" t="s">
        <v>2204</v>
      </c>
      <c r="Q279" s="83" t="s">
        <v>2204</v>
      </c>
      <c r="R279" s="84" t="s">
        <v>4580</v>
      </c>
      <c r="S279" s="91" t="s">
        <v>1115</v>
      </c>
    </row>
    <row r="280" spans="1:21" x14ac:dyDescent="0.25">
      <c r="A280" s="82" t="s">
        <v>777</v>
      </c>
      <c r="B280" s="82" t="s">
        <v>778</v>
      </c>
      <c r="C280" s="84" t="str">
        <f t="shared" si="4"/>
        <v>Predictor</v>
      </c>
      <c r="D280" s="84" t="s">
        <v>5402</v>
      </c>
      <c r="E280" s="83" t="s">
        <v>4318</v>
      </c>
      <c r="F280" s="84" t="s">
        <v>4697</v>
      </c>
      <c r="G280" s="86" t="s">
        <v>4890</v>
      </c>
      <c r="H280" s="84" t="s">
        <v>4781</v>
      </c>
      <c r="I280" s="87">
        <v>-1</v>
      </c>
      <c r="J280" s="88" t="s">
        <v>2204</v>
      </c>
      <c r="K280" s="88">
        <v>7.08</v>
      </c>
      <c r="L280" s="89" t="s">
        <v>1126</v>
      </c>
      <c r="M280" s="89" t="s">
        <v>2204</v>
      </c>
      <c r="O280" s="89">
        <v>12</v>
      </c>
      <c r="P280" s="87">
        <v>6</v>
      </c>
      <c r="S280" s="91" t="s">
        <v>1084</v>
      </c>
    </row>
    <row r="281" spans="1:21" ht="60" x14ac:dyDescent="0.25">
      <c r="A281" s="82" t="s">
        <v>783</v>
      </c>
      <c r="B281" s="82" t="s">
        <v>784</v>
      </c>
      <c r="C281" s="84" t="str">
        <f t="shared" si="4"/>
        <v>Predictor</v>
      </c>
      <c r="D281" s="99" t="s">
        <v>5461</v>
      </c>
      <c r="E281" s="83" t="s">
        <v>4319</v>
      </c>
      <c r="F281" s="84" t="s">
        <v>4697</v>
      </c>
      <c r="G281" s="86" t="s">
        <v>5409</v>
      </c>
      <c r="H281" s="84" t="s">
        <v>4781</v>
      </c>
      <c r="I281" s="87">
        <v>1</v>
      </c>
      <c r="J281" s="88" t="s">
        <v>2204</v>
      </c>
      <c r="K281" s="88">
        <v>3.59</v>
      </c>
      <c r="L281" s="89" t="s">
        <v>1126</v>
      </c>
      <c r="M281" s="89" t="s">
        <v>2204</v>
      </c>
      <c r="O281" s="89">
        <v>1</v>
      </c>
      <c r="P281" s="87">
        <v>6</v>
      </c>
      <c r="R281" s="84" t="s">
        <v>5410</v>
      </c>
      <c r="S281" s="91" t="s">
        <v>969</v>
      </c>
      <c r="T281" s="92"/>
      <c r="U281" s="92"/>
    </row>
    <row r="282" spans="1:21" ht="30" x14ac:dyDescent="0.25">
      <c r="A282" s="82" t="s">
        <v>786</v>
      </c>
      <c r="B282" s="82" t="s">
        <v>5458</v>
      </c>
      <c r="C282" s="84" t="str">
        <f t="shared" si="4"/>
        <v>Predictor</v>
      </c>
      <c r="D282" s="84" t="s">
        <v>5403</v>
      </c>
      <c r="E282" s="83" t="s">
        <v>4318</v>
      </c>
      <c r="F282" s="84" t="s">
        <v>4697</v>
      </c>
      <c r="G282" s="86" t="s">
        <v>4891</v>
      </c>
      <c r="H282" s="84" t="s">
        <v>4781</v>
      </c>
      <c r="I282" s="87">
        <v>-1</v>
      </c>
      <c r="J282" s="88" t="s">
        <v>2204</v>
      </c>
      <c r="K282" s="88">
        <v>2.38</v>
      </c>
      <c r="L282" s="89" t="s">
        <v>1126</v>
      </c>
      <c r="M282" s="89" t="s">
        <v>2204</v>
      </c>
      <c r="O282" s="89">
        <v>1</v>
      </c>
      <c r="P282" s="87">
        <v>6</v>
      </c>
      <c r="R282" s="84" t="s">
        <v>4868</v>
      </c>
      <c r="S282" s="91" t="s">
        <v>1053</v>
      </c>
      <c r="T282" s="92"/>
      <c r="U282" s="92"/>
    </row>
    <row r="283" spans="1:21" ht="30" x14ac:dyDescent="0.25">
      <c r="A283" s="82" t="s">
        <v>790</v>
      </c>
      <c r="B283" s="82" t="s">
        <v>791</v>
      </c>
      <c r="C283" s="84" t="str">
        <f t="shared" si="4"/>
        <v>Predictor</v>
      </c>
      <c r="D283" s="102" t="s">
        <v>5503</v>
      </c>
      <c r="E283" s="83" t="s">
        <v>4318</v>
      </c>
      <c r="F283" s="84" t="s">
        <v>4697</v>
      </c>
      <c r="G283" s="86" t="s">
        <v>4892</v>
      </c>
      <c r="H283" s="84" t="s">
        <v>4781</v>
      </c>
      <c r="I283" s="87">
        <v>-1</v>
      </c>
      <c r="J283" s="88" t="s">
        <v>2204</v>
      </c>
      <c r="K283" s="88">
        <v>8.7100000000000009</v>
      </c>
      <c r="L283" s="89" t="s">
        <v>1126</v>
      </c>
      <c r="M283" s="89" t="s">
        <v>2204</v>
      </c>
      <c r="O283" s="89">
        <v>12</v>
      </c>
      <c r="P283" s="87">
        <v>6</v>
      </c>
      <c r="R283" s="84" t="s">
        <v>4869</v>
      </c>
      <c r="S283" s="91" t="s">
        <v>966</v>
      </c>
    </row>
    <row r="284" spans="1:21" ht="30" x14ac:dyDescent="0.25">
      <c r="A284" s="82" t="s">
        <v>794</v>
      </c>
      <c r="B284" s="82" t="s">
        <v>791</v>
      </c>
      <c r="C284" s="84" t="str">
        <f t="shared" si="4"/>
        <v>Predictor</v>
      </c>
      <c r="D284" s="102" t="s">
        <v>5504</v>
      </c>
      <c r="E284" s="83" t="s">
        <v>4318</v>
      </c>
      <c r="F284" s="84" t="s">
        <v>4697</v>
      </c>
      <c r="G284" s="86" t="s">
        <v>4892</v>
      </c>
      <c r="H284" s="84" t="s">
        <v>4781</v>
      </c>
      <c r="I284" s="87">
        <v>-1</v>
      </c>
      <c r="J284" s="88" t="s">
        <v>2204</v>
      </c>
      <c r="K284" s="88">
        <v>4.49</v>
      </c>
      <c r="L284" s="89" t="s">
        <v>1126</v>
      </c>
      <c r="M284" s="89" t="s">
        <v>2204</v>
      </c>
      <c r="O284" s="89">
        <v>12</v>
      </c>
      <c r="P284" s="87">
        <v>6</v>
      </c>
      <c r="R284" s="84" t="s">
        <v>4869</v>
      </c>
      <c r="S284" s="91" t="s">
        <v>967</v>
      </c>
    </row>
    <row r="285" spans="1:21" x14ac:dyDescent="0.25">
      <c r="A285" s="82" t="s">
        <v>797</v>
      </c>
      <c r="B285" s="82" t="s">
        <v>791</v>
      </c>
      <c r="C285" s="84" t="str">
        <f t="shared" si="4"/>
        <v>Predictor</v>
      </c>
      <c r="D285" s="84" t="s">
        <v>5293</v>
      </c>
      <c r="E285" s="83" t="s">
        <v>4318</v>
      </c>
      <c r="F285" s="84" t="s">
        <v>4697</v>
      </c>
      <c r="G285" s="86" t="s">
        <v>4894</v>
      </c>
      <c r="H285" s="84" t="s">
        <v>4674</v>
      </c>
      <c r="I285" s="87">
        <v>-1</v>
      </c>
      <c r="J285" s="88" t="s">
        <v>2204</v>
      </c>
      <c r="K285" s="88">
        <v>6.25</v>
      </c>
      <c r="L285" s="89" t="s">
        <v>1126</v>
      </c>
      <c r="M285" s="89" t="s">
        <v>2204</v>
      </c>
      <c r="O285" s="89">
        <v>12</v>
      </c>
      <c r="P285" s="87">
        <v>6</v>
      </c>
      <c r="R285" s="84" t="s">
        <v>4893</v>
      </c>
      <c r="S285" s="91" t="s">
        <v>970</v>
      </c>
    </row>
    <row r="286" spans="1:21" ht="30" x14ac:dyDescent="0.25">
      <c r="A286" s="82" t="s">
        <v>800</v>
      </c>
      <c r="B286" s="82" t="s">
        <v>791</v>
      </c>
      <c r="C286" s="84" t="str">
        <f t="shared" si="4"/>
        <v>Predictor</v>
      </c>
      <c r="D286" s="84" t="s">
        <v>5204</v>
      </c>
      <c r="E286" s="83" t="s">
        <v>4318</v>
      </c>
      <c r="F286" s="84" t="s">
        <v>4697</v>
      </c>
      <c r="G286" s="86" t="s">
        <v>4892</v>
      </c>
      <c r="H286" s="84" t="s">
        <v>4781</v>
      </c>
      <c r="I286" s="87">
        <v>-1</v>
      </c>
      <c r="J286" s="88" t="s">
        <v>2204</v>
      </c>
      <c r="K286" s="88">
        <v>8.01</v>
      </c>
      <c r="L286" s="89" t="s">
        <v>1126</v>
      </c>
      <c r="M286" s="89" t="s">
        <v>2204</v>
      </c>
      <c r="O286" s="89">
        <v>12</v>
      </c>
      <c r="P286" s="87">
        <v>6</v>
      </c>
      <c r="R286" s="84" t="s">
        <v>4869</v>
      </c>
      <c r="S286" s="91" t="s">
        <v>971</v>
      </c>
    </row>
    <row r="287" spans="1:21" ht="30" x14ac:dyDescent="0.25">
      <c r="A287" s="82" t="s">
        <v>802</v>
      </c>
      <c r="B287" s="82" t="s">
        <v>791</v>
      </c>
      <c r="C287" s="84" t="str">
        <f t="shared" si="4"/>
        <v>Predictor</v>
      </c>
      <c r="D287" s="102" t="s">
        <v>5505</v>
      </c>
      <c r="E287" s="83" t="s">
        <v>4318</v>
      </c>
      <c r="F287" s="84" t="s">
        <v>4697</v>
      </c>
      <c r="G287" s="86" t="s">
        <v>4892</v>
      </c>
      <c r="H287" s="84" t="s">
        <v>4781</v>
      </c>
      <c r="I287" s="87">
        <v>-1</v>
      </c>
      <c r="J287" s="88" t="s">
        <v>2204</v>
      </c>
      <c r="K287" s="88">
        <v>3.38</v>
      </c>
      <c r="L287" s="89" t="s">
        <v>1126</v>
      </c>
      <c r="M287" s="89" t="s">
        <v>2204</v>
      </c>
      <c r="O287" s="89">
        <v>12</v>
      </c>
      <c r="P287" s="87">
        <v>6</v>
      </c>
      <c r="R287" s="84" t="s">
        <v>4869</v>
      </c>
      <c r="S287" s="91" t="s">
        <v>972</v>
      </c>
    </row>
    <row r="288" spans="1:21" x14ac:dyDescent="0.25">
      <c r="A288" s="82" t="s">
        <v>805</v>
      </c>
      <c r="B288" s="82" t="s">
        <v>791</v>
      </c>
      <c r="C288" s="84" t="str">
        <f t="shared" si="4"/>
        <v>Predictor</v>
      </c>
      <c r="D288" s="84" t="s">
        <v>5270</v>
      </c>
      <c r="E288" s="83" t="s">
        <v>4318</v>
      </c>
      <c r="F288" s="84" t="s">
        <v>4697</v>
      </c>
      <c r="G288" s="86" t="s">
        <v>5017</v>
      </c>
      <c r="H288" s="84" t="s">
        <v>4781</v>
      </c>
      <c r="I288" s="87">
        <v>1</v>
      </c>
      <c r="J288" s="88" t="s">
        <v>2204</v>
      </c>
      <c r="K288" s="88">
        <v>5.85</v>
      </c>
      <c r="L288" s="89" t="s">
        <v>1126</v>
      </c>
      <c r="M288" s="89" t="s">
        <v>2204</v>
      </c>
      <c r="O288" s="89">
        <v>12</v>
      </c>
      <c r="P288" s="87">
        <v>6</v>
      </c>
      <c r="S288" s="91" t="s">
        <v>3143</v>
      </c>
    </row>
    <row r="289" spans="1:21" x14ac:dyDescent="0.25">
      <c r="A289" s="82" t="s">
        <v>808</v>
      </c>
      <c r="B289" s="82" t="s">
        <v>791</v>
      </c>
      <c r="C289" s="84" t="str">
        <f t="shared" si="4"/>
        <v>Placebo</v>
      </c>
      <c r="D289" s="102" t="s">
        <v>5502</v>
      </c>
      <c r="E289" s="83" t="s">
        <v>4321</v>
      </c>
      <c r="F289" s="84" t="s">
        <v>4697</v>
      </c>
      <c r="G289" s="86" t="s">
        <v>5018</v>
      </c>
      <c r="H289" s="84" t="s">
        <v>4781</v>
      </c>
      <c r="I289" s="87">
        <v>-1</v>
      </c>
      <c r="J289" s="88" t="s">
        <v>2204</v>
      </c>
      <c r="K289" s="88">
        <v>0.43</v>
      </c>
      <c r="L289" s="89" t="s">
        <v>1126</v>
      </c>
      <c r="M289" s="89" t="s">
        <v>2204</v>
      </c>
      <c r="O289" s="89">
        <v>12</v>
      </c>
      <c r="P289" s="87">
        <v>6</v>
      </c>
      <c r="S289" s="82" t="s">
        <v>4439</v>
      </c>
    </row>
    <row r="290" spans="1:21" x14ac:dyDescent="0.25">
      <c r="A290" s="82" t="s">
        <v>3113</v>
      </c>
      <c r="B290" s="82" t="s">
        <v>791</v>
      </c>
      <c r="C290" s="84" t="str">
        <f t="shared" si="4"/>
        <v>Predictor</v>
      </c>
      <c r="D290" s="84" t="s">
        <v>5205</v>
      </c>
      <c r="E290" s="83" t="s">
        <v>4318</v>
      </c>
      <c r="F290" s="84" t="s">
        <v>4697</v>
      </c>
      <c r="G290" s="86" t="s">
        <v>5020</v>
      </c>
      <c r="H290" s="84" t="s">
        <v>4674</v>
      </c>
      <c r="I290" s="87">
        <v>-1</v>
      </c>
      <c r="J290" s="88" t="s">
        <v>2204</v>
      </c>
      <c r="K290" s="88">
        <v>6.38</v>
      </c>
      <c r="L290" s="89" t="s">
        <v>1126</v>
      </c>
      <c r="M290" s="89" t="s">
        <v>2204</v>
      </c>
      <c r="O290" s="89">
        <v>12</v>
      </c>
      <c r="P290" s="87">
        <v>6</v>
      </c>
      <c r="R290" s="84" t="s">
        <v>4595</v>
      </c>
      <c r="S290" s="91" t="s">
        <v>3159</v>
      </c>
    </row>
    <row r="291" spans="1:21" ht="90" x14ac:dyDescent="0.25">
      <c r="A291" s="82" t="s">
        <v>811</v>
      </c>
      <c r="B291" s="82" t="s">
        <v>812</v>
      </c>
      <c r="C291" s="84" t="str">
        <f t="shared" si="4"/>
        <v>Predictor</v>
      </c>
      <c r="D291" s="84" t="s">
        <v>5384</v>
      </c>
      <c r="E291" s="83" t="s">
        <v>4319</v>
      </c>
      <c r="F291" s="84" t="s">
        <v>4698</v>
      </c>
      <c r="G291" s="86" t="s">
        <v>4894</v>
      </c>
      <c r="H291" s="93" t="s">
        <v>4895</v>
      </c>
      <c r="I291" s="87">
        <v>1</v>
      </c>
      <c r="J291" s="88">
        <f>(40-5)/36</f>
        <v>0.97222222222222221</v>
      </c>
      <c r="K291" s="88" t="s">
        <v>2204</v>
      </c>
      <c r="L291" s="89" t="s">
        <v>1126</v>
      </c>
      <c r="M291" s="89">
        <v>0.2</v>
      </c>
      <c r="O291" s="89">
        <v>1</v>
      </c>
      <c r="P291" s="87">
        <v>6</v>
      </c>
      <c r="R291" s="84" t="s">
        <v>5049</v>
      </c>
      <c r="S291" s="91" t="s">
        <v>4896</v>
      </c>
    </row>
    <row r="292" spans="1:21" ht="90" x14ac:dyDescent="0.25">
      <c r="A292" s="82" t="s">
        <v>815</v>
      </c>
      <c r="B292" s="82" t="s">
        <v>812</v>
      </c>
      <c r="C292" s="84" t="str">
        <f t="shared" si="4"/>
        <v>Predictor</v>
      </c>
      <c r="D292" s="84" t="s">
        <v>5297</v>
      </c>
      <c r="E292" s="83" t="s">
        <v>4318</v>
      </c>
      <c r="F292" s="84" t="s">
        <v>4698</v>
      </c>
      <c r="G292" s="86" t="s">
        <v>4897</v>
      </c>
      <c r="H292" s="93" t="s">
        <v>4898</v>
      </c>
      <c r="I292" s="87">
        <v>-1</v>
      </c>
      <c r="J292" s="88">
        <f>10.23/12</f>
        <v>0.85250000000000004</v>
      </c>
      <c r="K292" s="88">
        <v>3.97</v>
      </c>
      <c r="L292" s="89" t="s">
        <v>1126</v>
      </c>
      <c r="M292" s="89" t="e">
        <v>#N/A</v>
      </c>
      <c r="O292" s="89">
        <v>1</v>
      </c>
      <c r="P292" s="87">
        <v>12</v>
      </c>
      <c r="R292" s="84" t="s">
        <v>5061</v>
      </c>
      <c r="S292" s="91" t="s">
        <v>1014</v>
      </c>
    </row>
    <row r="293" spans="1:21" ht="45" x14ac:dyDescent="0.25">
      <c r="A293" s="82" t="s">
        <v>423</v>
      </c>
      <c r="B293" s="82" t="s">
        <v>1817</v>
      </c>
      <c r="C293" s="84" t="str">
        <f t="shared" si="4"/>
        <v>Predictor</v>
      </c>
      <c r="D293" s="100" t="s">
        <v>5466</v>
      </c>
      <c r="E293" s="83" t="s">
        <v>4318</v>
      </c>
      <c r="F293" s="102" t="s">
        <v>4698</v>
      </c>
      <c r="G293" s="86" t="s">
        <v>5022</v>
      </c>
      <c r="H293" s="100" t="s">
        <v>5478</v>
      </c>
      <c r="I293" s="87">
        <v>1</v>
      </c>
      <c r="J293" s="88">
        <v>0.36</v>
      </c>
      <c r="K293" s="88">
        <v>5.7</v>
      </c>
      <c r="L293" s="89" t="s">
        <v>1126</v>
      </c>
      <c r="M293" s="89">
        <v>0.2</v>
      </c>
      <c r="O293" s="89">
        <v>1</v>
      </c>
      <c r="P293" s="87">
        <v>12</v>
      </c>
      <c r="R293" s="84" t="s">
        <v>5021</v>
      </c>
      <c r="S293" s="91" t="s">
        <v>936</v>
      </c>
    </row>
    <row r="294" spans="1:21" x14ac:dyDescent="0.25">
      <c r="A294" s="82" t="s">
        <v>3079</v>
      </c>
      <c r="B294" s="82" t="s">
        <v>1817</v>
      </c>
      <c r="C294" s="84" t="str">
        <f t="shared" si="4"/>
        <v>Placebo</v>
      </c>
      <c r="D294" s="84" t="s">
        <v>4598</v>
      </c>
      <c r="E294" s="83" t="s">
        <v>5528</v>
      </c>
      <c r="F294" s="84" t="s">
        <v>2204</v>
      </c>
      <c r="G294" s="86" t="s">
        <v>2204</v>
      </c>
      <c r="H294" s="86" t="s">
        <v>2204</v>
      </c>
      <c r="I294" s="83" t="s">
        <v>2204</v>
      </c>
      <c r="J294" s="96" t="s">
        <v>2204</v>
      </c>
      <c r="K294" s="96" t="s">
        <v>2204</v>
      </c>
      <c r="L294" s="83" t="s">
        <v>2204</v>
      </c>
      <c r="M294" s="83" t="s">
        <v>2204</v>
      </c>
      <c r="N294" s="83" t="s">
        <v>2204</v>
      </c>
      <c r="O294" s="83" t="s">
        <v>2204</v>
      </c>
      <c r="P294" s="83" t="s">
        <v>2204</v>
      </c>
      <c r="Q294" s="83" t="s">
        <v>2204</v>
      </c>
      <c r="S294" s="91" t="s">
        <v>936</v>
      </c>
    </row>
    <row r="295" spans="1:21" ht="30" x14ac:dyDescent="0.25">
      <c r="A295" s="82" t="s">
        <v>819</v>
      </c>
      <c r="B295" s="82" t="s">
        <v>820</v>
      </c>
      <c r="C295" s="84" t="str">
        <f t="shared" si="4"/>
        <v>Predictor</v>
      </c>
      <c r="D295" s="84" t="s">
        <v>5385</v>
      </c>
      <c r="E295" s="83" t="s">
        <v>4318</v>
      </c>
      <c r="F295" s="84" t="s">
        <v>4697</v>
      </c>
      <c r="G295" s="86" t="s">
        <v>4834</v>
      </c>
      <c r="H295" s="84" t="s">
        <v>4683</v>
      </c>
      <c r="I295" s="87">
        <v>-1</v>
      </c>
      <c r="J295" s="88">
        <v>0.46</v>
      </c>
      <c r="K295" s="88">
        <v>3.34</v>
      </c>
      <c r="L295" s="89" t="s">
        <v>915</v>
      </c>
      <c r="M295" s="89" t="s">
        <v>2204</v>
      </c>
      <c r="N295" s="89" t="s">
        <v>2204</v>
      </c>
      <c r="O295" s="89">
        <v>1</v>
      </c>
      <c r="P295" s="87">
        <v>12</v>
      </c>
      <c r="Q295" s="90" t="s">
        <v>4832</v>
      </c>
      <c r="R295" s="84" t="s">
        <v>4870</v>
      </c>
      <c r="S295" s="91" t="s">
        <v>4833</v>
      </c>
    </row>
    <row r="296" spans="1:21" ht="30" x14ac:dyDescent="0.25">
      <c r="A296" s="82" t="s">
        <v>823</v>
      </c>
      <c r="B296" s="82" t="s">
        <v>824</v>
      </c>
      <c r="C296" s="84" t="str">
        <f t="shared" si="4"/>
        <v>Predictor</v>
      </c>
      <c r="D296" s="84" t="s">
        <v>5386</v>
      </c>
      <c r="E296" s="83" t="s">
        <v>4318</v>
      </c>
      <c r="F296" s="84" t="s">
        <v>4697</v>
      </c>
      <c r="G296" s="86" t="s">
        <v>4899</v>
      </c>
      <c r="H296" s="84" t="s">
        <v>4684</v>
      </c>
      <c r="I296" s="87">
        <v>-1</v>
      </c>
      <c r="J296" s="88">
        <v>0.86666666666666703</v>
      </c>
      <c r="K296" s="88">
        <v>4.71</v>
      </c>
      <c r="L296" s="89" t="s">
        <v>1126</v>
      </c>
      <c r="M296" s="89">
        <v>0.1</v>
      </c>
      <c r="O296" s="89">
        <v>12</v>
      </c>
      <c r="P296" s="87">
        <v>6</v>
      </c>
      <c r="Q296" s="90" t="s">
        <v>4645</v>
      </c>
      <c r="R296" s="84" t="s">
        <v>4871</v>
      </c>
      <c r="S296" s="91" t="s">
        <v>922</v>
      </c>
    </row>
    <row r="297" spans="1:21" ht="45" x14ac:dyDescent="0.25">
      <c r="A297" s="82" t="s">
        <v>827</v>
      </c>
      <c r="B297" s="82" t="s">
        <v>828</v>
      </c>
      <c r="C297" s="84" t="str">
        <f t="shared" si="4"/>
        <v>Placebo</v>
      </c>
      <c r="D297" s="102" t="s">
        <v>5291</v>
      </c>
      <c r="E297" s="83" t="s">
        <v>5528</v>
      </c>
      <c r="F297" s="84" t="s">
        <v>4697</v>
      </c>
      <c r="G297" s="86" t="s">
        <v>4900</v>
      </c>
      <c r="H297" s="84" t="s">
        <v>4674</v>
      </c>
      <c r="I297" s="87">
        <v>1</v>
      </c>
      <c r="J297" s="88" t="s">
        <v>2204</v>
      </c>
      <c r="K297" s="88">
        <v>0.28999999999999998</v>
      </c>
      <c r="L297" s="89" t="s">
        <v>1126</v>
      </c>
      <c r="M297" s="89" t="s">
        <v>2204</v>
      </c>
      <c r="O297" s="89">
        <v>12</v>
      </c>
      <c r="P297" s="87">
        <v>6</v>
      </c>
      <c r="Q297" s="90" t="s">
        <v>4645</v>
      </c>
      <c r="R297" s="84" t="s">
        <v>4872</v>
      </c>
      <c r="S297" s="91" t="s">
        <v>931</v>
      </c>
    </row>
    <row r="298" spans="1:21" s="92" customFormat="1" x14ac:dyDescent="0.25">
      <c r="A298" s="82" t="s">
        <v>3086</v>
      </c>
      <c r="B298" s="82" t="s">
        <v>828</v>
      </c>
      <c r="C298" s="84" t="str">
        <f t="shared" si="4"/>
        <v>Placebo</v>
      </c>
      <c r="D298" s="84" t="s">
        <v>4598</v>
      </c>
      <c r="E298" s="83" t="s">
        <v>5528</v>
      </c>
      <c r="F298" s="84" t="s">
        <v>2204</v>
      </c>
      <c r="G298" s="86" t="s">
        <v>2204</v>
      </c>
      <c r="H298" s="84"/>
      <c r="I298" s="83" t="s">
        <v>2204</v>
      </c>
      <c r="J298" s="96" t="s">
        <v>2204</v>
      </c>
      <c r="K298" s="96" t="s">
        <v>2204</v>
      </c>
      <c r="L298" s="83" t="s">
        <v>2204</v>
      </c>
      <c r="M298" s="83" t="s">
        <v>2204</v>
      </c>
      <c r="N298" s="83" t="s">
        <v>2204</v>
      </c>
      <c r="O298" s="83" t="s">
        <v>2204</v>
      </c>
      <c r="P298" s="83" t="s">
        <v>2204</v>
      </c>
      <c r="Q298" s="83" t="s">
        <v>2204</v>
      </c>
      <c r="R298" s="84"/>
      <c r="S298" s="91" t="s">
        <v>931</v>
      </c>
      <c r="T298" s="82"/>
      <c r="U298" s="82"/>
    </row>
    <row r="299" spans="1:21" s="92" customFormat="1" ht="30" x14ac:dyDescent="0.25">
      <c r="A299" s="82" t="s">
        <v>831</v>
      </c>
      <c r="B299" s="82" t="s">
        <v>828</v>
      </c>
      <c r="C299" s="84" t="str">
        <f t="shared" si="4"/>
        <v>Predictor</v>
      </c>
      <c r="D299" s="102" t="s">
        <v>5509</v>
      </c>
      <c r="E299" s="83" t="s">
        <v>4318</v>
      </c>
      <c r="F299" s="84" t="s">
        <v>4697</v>
      </c>
      <c r="G299" s="86" t="s">
        <v>4902</v>
      </c>
      <c r="H299" s="84" t="s">
        <v>4674</v>
      </c>
      <c r="I299" s="87">
        <v>1</v>
      </c>
      <c r="J299" s="88" t="s">
        <v>2204</v>
      </c>
      <c r="K299" s="88">
        <v>5.12</v>
      </c>
      <c r="L299" s="89" t="s">
        <v>1126</v>
      </c>
      <c r="M299" s="89" t="s">
        <v>2204</v>
      </c>
      <c r="N299" s="89"/>
      <c r="O299" s="89">
        <v>12</v>
      </c>
      <c r="P299" s="87">
        <v>6</v>
      </c>
      <c r="Q299" s="90" t="s">
        <v>4645</v>
      </c>
      <c r="R299" s="84" t="s">
        <v>4873</v>
      </c>
      <c r="S299" s="91" t="s">
        <v>944</v>
      </c>
      <c r="T299" s="82"/>
      <c r="U299" s="82"/>
    </row>
    <row r="300" spans="1:21" ht="30" x14ac:dyDescent="0.25">
      <c r="A300" s="82" t="s">
        <v>834</v>
      </c>
      <c r="B300" s="82" t="s">
        <v>828</v>
      </c>
      <c r="C300" s="84" t="str">
        <f t="shared" si="4"/>
        <v>Placebo</v>
      </c>
      <c r="D300" s="84" t="s">
        <v>5026</v>
      </c>
      <c r="E300" s="83" t="s">
        <v>5528</v>
      </c>
      <c r="F300" s="84" t="s">
        <v>4697</v>
      </c>
      <c r="G300" s="86" t="s">
        <v>5025</v>
      </c>
      <c r="H300" s="84" t="s">
        <v>2204</v>
      </c>
      <c r="I300" s="83" t="s">
        <v>2204</v>
      </c>
      <c r="J300" s="96" t="s">
        <v>2204</v>
      </c>
      <c r="K300" s="96" t="s">
        <v>2204</v>
      </c>
      <c r="L300" s="83" t="s">
        <v>2204</v>
      </c>
      <c r="M300" s="83" t="s">
        <v>2204</v>
      </c>
      <c r="N300" s="83" t="s">
        <v>2204</v>
      </c>
      <c r="O300" s="83" t="s">
        <v>2204</v>
      </c>
      <c r="P300" s="83" t="s">
        <v>2204</v>
      </c>
      <c r="Q300" s="83" t="s">
        <v>2204</v>
      </c>
      <c r="S300" s="91" t="s">
        <v>951</v>
      </c>
    </row>
    <row r="301" spans="1:21" ht="30" x14ac:dyDescent="0.25">
      <c r="A301" s="82" t="s">
        <v>844</v>
      </c>
      <c r="B301" s="82" t="s">
        <v>828</v>
      </c>
      <c r="C301" s="84" t="str">
        <f t="shared" si="4"/>
        <v>Placebo</v>
      </c>
      <c r="D301" s="84" t="s">
        <v>5026</v>
      </c>
      <c r="E301" s="83" t="s">
        <v>5528</v>
      </c>
      <c r="F301" s="84" t="s">
        <v>4697</v>
      </c>
      <c r="G301" s="86" t="s">
        <v>5025</v>
      </c>
      <c r="H301" s="84" t="s">
        <v>2204</v>
      </c>
      <c r="I301" s="83" t="s">
        <v>2204</v>
      </c>
      <c r="J301" s="96" t="s">
        <v>2204</v>
      </c>
      <c r="K301" s="96" t="s">
        <v>2204</v>
      </c>
      <c r="L301" s="83" t="s">
        <v>2204</v>
      </c>
      <c r="M301" s="83" t="s">
        <v>2204</v>
      </c>
      <c r="N301" s="83" t="s">
        <v>2204</v>
      </c>
      <c r="O301" s="83" t="s">
        <v>2204</v>
      </c>
      <c r="P301" s="83" t="s">
        <v>2204</v>
      </c>
      <c r="Q301" s="83" t="s">
        <v>2204</v>
      </c>
      <c r="S301" s="91" t="s">
        <v>3144</v>
      </c>
    </row>
    <row r="302" spans="1:21" x14ac:dyDescent="0.25">
      <c r="A302" s="82" t="s">
        <v>846</v>
      </c>
      <c r="B302" s="82" t="s">
        <v>828</v>
      </c>
      <c r="C302" s="84" t="str">
        <f t="shared" si="4"/>
        <v>Predictor</v>
      </c>
      <c r="D302" s="102" t="s">
        <v>4790</v>
      </c>
      <c r="E302" s="83" t="s">
        <v>4318</v>
      </c>
      <c r="F302" s="84" t="s">
        <v>4697</v>
      </c>
      <c r="G302" s="86" t="s">
        <v>5024</v>
      </c>
      <c r="H302" s="84" t="s">
        <v>4674</v>
      </c>
      <c r="I302" s="87">
        <v>-1</v>
      </c>
      <c r="J302" s="88" t="s">
        <v>2204</v>
      </c>
      <c r="K302" s="88">
        <v>5.26</v>
      </c>
      <c r="L302" s="89" t="s">
        <v>1126</v>
      </c>
      <c r="M302" s="89" t="s">
        <v>2204</v>
      </c>
      <c r="O302" s="89">
        <v>12</v>
      </c>
      <c r="P302" s="87">
        <v>6</v>
      </c>
      <c r="R302" s="84" t="s">
        <v>4582</v>
      </c>
      <c r="S302" s="91" t="s">
        <v>951</v>
      </c>
    </row>
    <row r="303" spans="1:21" ht="45" x14ac:dyDescent="0.25">
      <c r="A303" s="82" t="s">
        <v>837</v>
      </c>
      <c r="B303" s="82" t="s">
        <v>828</v>
      </c>
      <c r="C303" s="84" t="str">
        <f t="shared" si="4"/>
        <v>Predictor</v>
      </c>
      <c r="D303" s="102" t="s">
        <v>4789</v>
      </c>
      <c r="E303" s="83" t="s">
        <v>4318</v>
      </c>
      <c r="F303" s="84" t="s">
        <v>4697</v>
      </c>
      <c r="G303" s="86" t="s">
        <v>4903</v>
      </c>
      <c r="H303" s="84" t="s">
        <v>4674</v>
      </c>
      <c r="I303" s="87">
        <v>-1</v>
      </c>
      <c r="J303" s="88" t="s">
        <v>2204</v>
      </c>
      <c r="K303" s="88">
        <v>4.6100000000000003</v>
      </c>
      <c r="L303" s="89" t="s">
        <v>1126</v>
      </c>
      <c r="M303" s="89" t="s">
        <v>2204</v>
      </c>
      <c r="O303" s="89">
        <v>12</v>
      </c>
      <c r="P303" s="87">
        <v>6</v>
      </c>
      <c r="Q303" s="90" t="s">
        <v>4645</v>
      </c>
      <c r="R303" s="84" t="s">
        <v>4874</v>
      </c>
      <c r="S303" s="91" t="s">
        <v>952</v>
      </c>
    </row>
    <row r="304" spans="1:21" ht="30" x14ac:dyDescent="0.25">
      <c r="A304" s="82" t="s">
        <v>849</v>
      </c>
      <c r="B304" s="82" t="s">
        <v>828</v>
      </c>
      <c r="C304" s="84" t="str">
        <f t="shared" si="4"/>
        <v>Placebo</v>
      </c>
      <c r="D304" s="102" t="s">
        <v>5291</v>
      </c>
      <c r="E304" s="83" t="s">
        <v>5528</v>
      </c>
      <c r="F304" s="84" t="s">
        <v>4697</v>
      </c>
      <c r="G304" s="86" t="s">
        <v>4904</v>
      </c>
      <c r="H304" s="84" t="s">
        <v>4674</v>
      </c>
      <c r="I304" s="87">
        <v>1</v>
      </c>
      <c r="J304" s="88" t="s">
        <v>2204</v>
      </c>
      <c r="K304" s="88">
        <v>0.33</v>
      </c>
      <c r="L304" s="89" t="s">
        <v>1126</v>
      </c>
      <c r="M304" s="89" t="s">
        <v>2204</v>
      </c>
      <c r="O304" s="89">
        <v>12</v>
      </c>
      <c r="P304" s="87">
        <v>6</v>
      </c>
      <c r="Q304" s="90" t="s">
        <v>4645</v>
      </c>
      <c r="R304" s="84" t="s">
        <v>4875</v>
      </c>
      <c r="S304" s="91" t="s">
        <v>953</v>
      </c>
    </row>
    <row r="305" spans="1:21" ht="45" x14ac:dyDescent="0.25">
      <c r="A305" s="82" t="s">
        <v>841</v>
      </c>
      <c r="B305" s="82" t="s">
        <v>828</v>
      </c>
      <c r="C305" s="84" t="str">
        <f t="shared" si="4"/>
        <v>Placebo</v>
      </c>
      <c r="D305" s="102" t="s">
        <v>5507</v>
      </c>
      <c r="E305" s="83" t="s">
        <v>5528</v>
      </c>
      <c r="F305" s="84" t="s">
        <v>4697</v>
      </c>
      <c r="G305" s="86" t="s">
        <v>4901</v>
      </c>
      <c r="H305" s="84" t="s">
        <v>4674</v>
      </c>
      <c r="I305" s="87">
        <v>1</v>
      </c>
      <c r="J305" s="88" t="s">
        <v>2204</v>
      </c>
      <c r="K305" s="88">
        <v>1.04</v>
      </c>
      <c r="L305" s="89" t="s">
        <v>1126</v>
      </c>
      <c r="M305" s="89" t="s">
        <v>2204</v>
      </c>
      <c r="O305" s="89">
        <v>12</v>
      </c>
      <c r="P305" s="87">
        <v>6</v>
      </c>
      <c r="Q305" s="90" t="s">
        <v>4645</v>
      </c>
      <c r="R305" s="84" t="s">
        <v>4872</v>
      </c>
      <c r="S305" s="91" t="s">
        <v>1061</v>
      </c>
    </row>
    <row r="306" spans="1:21" x14ac:dyDescent="0.25">
      <c r="A306" s="82" t="s">
        <v>3103</v>
      </c>
      <c r="B306" s="82" t="s">
        <v>828</v>
      </c>
      <c r="C306" s="84" t="str">
        <f t="shared" si="4"/>
        <v>Placebo</v>
      </c>
      <c r="D306" s="84" t="s">
        <v>4598</v>
      </c>
      <c r="E306" s="83" t="s">
        <v>5528</v>
      </c>
      <c r="F306" s="84" t="s">
        <v>2204</v>
      </c>
      <c r="G306" s="86" t="s">
        <v>2204</v>
      </c>
      <c r="H306" s="86" t="s">
        <v>2204</v>
      </c>
      <c r="I306" s="83" t="s">
        <v>2204</v>
      </c>
      <c r="J306" s="96" t="s">
        <v>2204</v>
      </c>
      <c r="K306" s="96" t="s">
        <v>2204</v>
      </c>
      <c r="L306" s="83" t="s">
        <v>2204</v>
      </c>
      <c r="M306" s="83" t="s">
        <v>2204</v>
      </c>
      <c r="N306" s="83" t="s">
        <v>2204</v>
      </c>
      <c r="O306" s="83" t="s">
        <v>2204</v>
      </c>
      <c r="P306" s="83" t="s">
        <v>2204</v>
      </c>
      <c r="Q306" s="83" t="s">
        <v>2204</v>
      </c>
      <c r="S306" s="91" t="s">
        <v>1061</v>
      </c>
    </row>
    <row r="307" spans="1:21" x14ac:dyDescent="0.25">
      <c r="A307" s="82" t="s">
        <v>3105</v>
      </c>
      <c r="B307" s="82" t="s">
        <v>828</v>
      </c>
      <c r="C307" s="84" t="str">
        <f t="shared" si="4"/>
        <v>Placebo</v>
      </c>
      <c r="D307" s="102" t="s">
        <v>5508</v>
      </c>
      <c r="E307" s="83" t="s">
        <v>5528</v>
      </c>
      <c r="F307" s="84" t="s">
        <v>4697</v>
      </c>
      <c r="G307" s="86" t="s">
        <v>5027</v>
      </c>
      <c r="H307" s="84" t="s">
        <v>4674</v>
      </c>
      <c r="I307" s="87">
        <v>1</v>
      </c>
      <c r="J307" s="88" t="s">
        <v>2204</v>
      </c>
      <c r="K307" s="88">
        <v>1.41</v>
      </c>
      <c r="L307" s="89" t="s">
        <v>1126</v>
      </c>
      <c r="M307" s="89" t="s">
        <v>2204</v>
      </c>
      <c r="O307" s="89">
        <v>1</v>
      </c>
      <c r="P307" s="87">
        <v>6</v>
      </c>
      <c r="Q307" s="90" t="s">
        <v>4645</v>
      </c>
      <c r="R307" s="84" t="s">
        <v>4583</v>
      </c>
      <c r="S307" s="91" t="s">
        <v>1061</v>
      </c>
    </row>
    <row r="308" spans="1:21" x14ac:dyDescent="0.25">
      <c r="A308" s="82" t="s">
        <v>3104</v>
      </c>
      <c r="B308" s="82" t="s">
        <v>828</v>
      </c>
      <c r="C308" s="84" t="str">
        <f t="shared" si="4"/>
        <v>Placebo</v>
      </c>
      <c r="D308" s="84" t="s">
        <v>4598</v>
      </c>
      <c r="E308" s="83" t="s">
        <v>5528</v>
      </c>
      <c r="F308" s="84" t="s">
        <v>2204</v>
      </c>
      <c r="G308" s="86" t="s">
        <v>2204</v>
      </c>
      <c r="I308" s="83" t="s">
        <v>2204</v>
      </c>
      <c r="J308" s="96" t="s">
        <v>2204</v>
      </c>
      <c r="K308" s="96" t="s">
        <v>2204</v>
      </c>
      <c r="L308" s="83" t="s">
        <v>2204</v>
      </c>
      <c r="M308" s="83" t="s">
        <v>2204</v>
      </c>
      <c r="N308" s="83" t="s">
        <v>2204</v>
      </c>
      <c r="O308" s="83" t="s">
        <v>2204</v>
      </c>
      <c r="P308" s="83" t="s">
        <v>2204</v>
      </c>
      <c r="Q308" s="83" t="s">
        <v>2204</v>
      </c>
      <c r="S308" s="91" t="s">
        <v>1061</v>
      </c>
    </row>
    <row r="309" spans="1:21" ht="30" x14ac:dyDescent="0.25">
      <c r="A309" s="82" t="s">
        <v>852</v>
      </c>
      <c r="B309" s="82" t="s">
        <v>853</v>
      </c>
      <c r="C309" s="84" t="str">
        <f t="shared" si="4"/>
        <v>Predictor</v>
      </c>
      <c r="D309" s="84" t="s">
        <v>5387</v>
      </c>
      <c r="E309" s="83" t="s">
        <v>4319</v>
      </c>
      <c r="F309" s="84" t="s">
        <v>4698</v>
      </c>
      <c r="G309" s="86" t="s">
        <v>4708</v>
      </c>
      <c r="H309" s="84" t="s">
        <v>5282</v>
      </c>
      <c r="I309" s="87">
        <v>-1</v>
      </c>
      <c r="J309" s="88">
        <v>0.28999999999999998</v>
      </c>
      <c r="K309" s="88">
        <v>2.19</v>
      </c>
      <c r="L309" s="89" t="s">
        <v>1126</v>
      </c>
      <c r="M309" s="89" t="e">
        <v>#N/A</v>
      </c>
      <c r="O309" s="89">
        <v>1</v>
      </c>
      <c r="P309" s="87">
        <v>6</v>
      </c>
      <c r="R309" s="84" t="s">
        <v>4707</v>
      </c>
      <c r="S309" s="91" t="s">
        <v>962</v>
      </c>
    </row>
    <row r="310" spans="1:21" ht="45" x14ac:dyDescent="0.25">
      <c r="A310" s="82" t="s">
        <v>855</v>
      </c>
      <c r="B310" s="82" t="s">
        <v>856</v>
      </c>
      <c r="C310" s="84" t="str">
        <f t="shared" si="4"/>
        <v>Predictor</v>
      </c>
      <c r="D310" s="84" t="s">
        <v>5389</v>
      </c>
      <c r="E310" s="83" t="s">
        <v>4318</v>
      </c>
      <c r="F310" s="84" t="s">
        <v>4697</v>
      </c>
      <c r="G310" s="86" t="s">
        <v>4905</v>
      </c>
      <c r="H310" s="84" t="s">
        <v>5273</v>
      </c>
      <c r="I310" s="87">
        <v>-1</v>
      </c>
      <c r="J310" s="88">
        <v>0.94916666666666705</v>
      </c>
      <c r="K310" s="88" t="s">
        <v>2204</v>
      </c>
      <c r="L310" s="89" t="s">
        <v>1126</v>
      </c>
      <c r="M310" s="89">
        <v>0.1</v>
      </c>
      <c r="O310" s="89">
        <v>12</v>
      </c>
      <c r="P310" s="87">
        <v>6</v>
      </c>
      <c r="R310" s="84" t="s">
        <v>4876</v>
      </c>
      <c r="S310" s="91" t="s">
        <v>948</v>
      </c>
    </row>
    <row r="311" spans="1:21" ht="30" x14ac:dyDescent="0.25">
      <c r="A311" s="82" t="s">
        <v>860</v>
      </c>
      <c r="B311" s="82" t="s">
        <v>856</v>
      </c>
      <c r="C311" s="84" t="str">
        <f t="shared" si="4"/>
        <v>Predictor</v>
      </c>
      <c r="D311" s="84" t="s">
        <v>5388</v>
      </c>
      <c r="E311" s="83" t="s">
        <v>4318</v>
      </c>
      <c r="F311" s="84" t="s">
        <v>4697</v>
      </c>
      <c r="G311" s="84" t="s">
        <v>4877</v>
      </c>
      <c r="H311" s="84" t="s">
        <v>4611</v>
      </c>
      <c r="I311" s="87">
        <v>1</v>
      </c>
      <c r="J311" s="88">
        <v>1.3</v>
      </c>
      <c r="K311" s="88">
        <v>11.26</v>
      </c>
      <c r="L311" s="89" t="s">
        <v>1126</v>
      </c>
      <c r="M311" s="89">
        <v>0.1</v>
      </c>
      <c r="O311" s="89">
        <v>3</v>
      </c>
      <c r="P311" s="87">
        <v>6</v>
      </c>
      <c r="S311" s="91" t="s">
        <v>954</v>
      </c>
    </row>
    <row r="312" spans="1:21" ht="60" x14ac:dyDescent="0.25">
      <c r="A312" s="82" t="s">
        <v>863</v>
      </c>
      <c r="B312" s="82" t="s">
        <v>864</v>
      </c>
      <c r="C312" s="84" t="str">
        <f t="shared" si="4"/>
        <v>Predictor</v>
      </c>
      <c r="D312" s="84" t="s">
        <v>5404</v>
      </c>
      <c r="E312" s="83" t="s">
        <v>4318</v>
      </c>
      <c r="F312" s="84" t="s">
        <v>4697</v>
      </c>
      <c r="G312" s="86" t="s">
        <v>4623</v>
      </c>
      <c r="H312" s="84" t="s">
        <v>4730</v>
      </c>
      <c r="I312" s="87">
        <v>-1</v>
      </c>
      <c r="J312" s="88">
        <f>2.02/12</f>
        <v>0.16833333333333333</v>
      </c>
      <c r="K312" s="88">
        <v>2.86</v>
      </c>
      <c r="L312" s="89" t="s">
        <v>915</v>
      </c>
      <c r="M312" s="89">
        <v>0.2</v>
      </c>
      <c r="O312" s="89">
        <v>12</v>
      </c>
      <c r="P312" s="87">
        <v>6</v>
      </c>
      <c r="R312" s="84" t="s">
        <v>4731</v>
      </c>
      <c r="S312" s="91" t="s">
        <v>1025</v>
      </c>
    </row>
    <row r="313" spans="1:21" ht="30" x14ac:dyDescent="0.25">
      <c r="A313" s="82" t="s">
        <v>868</v>
      </c>
      <c r="B313" s="82" t="s">
        <v>869</v>
      </c>
      <c r="C313" s="84" t="str">
        <f t="shared" si="4"/>
        <v>Predictor</v>
      </c>
      <c r="D313" s="84" t="s">
        <v>5405</v>
      </c>
      <c r="E313" s="83" t="s">
        <v>4319</v>
      </c>
      <c r="F313" s="99" t="s">
        <v>4697</v>
      </c>
      <c r="G313" s="86" t="s">
        <v>5047</v>
      </c>
      <c r="H313" s="84" t="s">
        <v>4611</v>
      </c>
      <c r="I313" s="87">
        <v>1</v>
      </c>
      <c r="J313" s="88">
        <v>0.244166666666667</v>
      </c>
      <c r="K313" s="88">
        <v>1.8</v>
      </c>
      <c r="L313" s="89" t="s">
        <v>915</v>
      </c>
      <c r="M313" s="89">
        <v>0.2</v>
      </c>
      <c r="O313" s="89">
        <v>1</v>
      </c>
      <c r="P313" s="87">
        <v>6</v>
      </c>
      <c r="R313" s="84" t="s">
        <v>5051</v>
      </c>
      <c r="S313" s="91" t="s">
        <v>5052</v>
      </c>
    </row>
    <row r="314" spans="1:21" ht="75" x14ac:dyDescent="0.25">
      <c r="A314" s="82" t="s">
        <v>872</v>
      </c>
      <c r="B314" s="82" t="s">
        <v>873</v>
      </c>
      <c r="C314" s="84" t="str">
        <f t="shared" si="4"/>
        <v>Predictor</v>
      </c>
      <c r="D314" s="102" t="s">
        <v>5511</v>
      </c>
      <c r="E314" s="83" t="s">
        <v>4318</v>
      </c>
      <c r="F314" s="84" t="s">
        <v>4697</v>
      </c>
      <c r="G314" s="86" t="s">
        <v>5029</v>
      </c>
      <c r="H314" s="84" t="s">
        <v>4674</v>
      </c>
      <c r="I314" s="87">
        <v>-1</v>
      </c>
      <c r="J314" s="88" t="s">
        <v>2204</v>
      </c>
      <c r="K314" s="88">
        <f>522/116</f>
        <v>4.5</v>
      </c>
      <c r="L314" s="89" t="s">
        <v>1126</v>
      </c>
      <c r="M314" s="89" t="s">
        <v>2204</v>
      </c>
      <c r="O314" s="89">
        <v>1</v>
      </c>
      <c r="P314" s="87">
        <v>6</v>
      </c>
      <c r="R314" s="84" t="s">
        <v>5028</v>
      </c>
      <c r="S314" s="91" t="s">
        <v>958</v>
      </c>
    </row>
    <row r="315" spans="1:21" ht="45" x14ac:dyDescent="0.25">
      <c r="A315" s="82" t="s">
        <v>877</v>
      </c>
      <c r="B315" s="82" t="s">
        <v>873</v>
      </c>
      <c r="C315" s="84" t="str">
        <f t="shared" si="4"/>
        <v>Placebo</v>
      </c>
      <c r="D315" s="102" t="s">
        <v>5510</v>
      </c>
      <c r="E315" s="83" t="s">
        <v>5528</v>
      </c>
      <c r="F315" s="84" t="s">
        <v>4697</v>
      </c>
      <c r="G315" s="86" t="s">
        <v>4709</v>
      </c>
      <c r="H315" s="84" t="s">
        <v>4674</v>
      </c>
      <c r="I315" s="87">
        <v>1</v>
      </c>
      <c r="J315" s="88" t="s">
        <v>2204</v>
      </c>
      <c r="K315" s="88">
        <v>1.96</v>
      </c>
      <c r="L315" s="89" t="s">
        <v>1126</v>
      </c>
      <c r="M315" s="89" t="s">
        <v>2204</v>
      </c>
      <c r="O315" s="89">
        <v>1</v>
      </c>
      <c r="P315" s="87">
        <v>6</v>
      </c>
      <c r="R315" s="84" t="s">
        <v>4712</v>
      </c>
      <c r="S315" s="91" t="s">
        <v>4463</v>
      </c>
      <c r="T315" s="92"/>
      <c r="U315" s="92"/>
    </row>
    <row r="316" spans="1:21" x14ac:dyDescent="0.25">
      <c r="A316" s="82" t="s">
        <v>879</v>
      </c>
      <c r="B316" s="82" t="s">
        <v>873</v>
      </c>
      <c r="C316" s="84" t="str">
        <f t="shared" si="4"/>
        <v>Placebo</v>
      </c>
      <c r="D316" s="84" t="s">
        <v>4710</v>
      </c>
      <c r="E316" s="83" t="s">
        <v>5528</v>
      </c>
      <c r="F316" s="84" t="s">
        <v>2204</v>
      </c>
      <c r="G316" s="86" t="s">
        <v>2204</v>
      </c>
      <c r="I316" s="83" t="s">
        <v>2204</v>
      </c>
      <c r="J316" s="96" t="s">
        <v>2204</v>
      </c>
      <c r="K316" s="96" t="s">
        <v>2204</v>
      </c>
      <c r="L316" s="83" t="s">
        <v>2204</v>
      </c>
      <c r="M316" s="83" t="s">
        <v>2204</v>
      </c>
      <c r="N316" s="83" t="s">
        <v>2204</v>
      </c>
      <c r="O316" s="83" t="s">
        <v>2204</v>
      </c>
      <c r="P316" s="83" t="s">
        <v>2204</v>
      </c>
      <c r="Q316" s="83" t="s">
        <v>2204</v>
      </c>
      <c r="R316" s="84" t="s">
        <v>4711</v>
      </c>
      <c r="S316" s="91" t="s">
        <v>4464</v>
      </c>
    </row>
    <row r="317" spans="1:21" x14ac:dyDescent="0.25">
      <c r="A317" s="82" t="s">
        <v>881</v>
      </c>
      <c r="B317" s="82" t="s">
        <v>882</v>
      </c>
      <c r="C317" s="84" t="str">
        <f t="shared" si="4"/>
        <v>Drop</v>
      </c>
      <c r="D317" s="89" t="s">
        <v>4317</v>
      </c>
      <c r="E317" s="83" t="s">
        <v>4317</v>
      </c>
      <c r="F317" s="84" t="s">
        <v>4317</v>
      </c>
      <c r="G317" s="84" t="s">
        <v>4317</v>
      </c>
      <c r="I317" s="87">
        <v>1</v>
      </c>
      <c r="L317" s="89" t="s">
        <v>1126</v>
      </c>
      <c r="M317" s="89" t="e">
        <v>#N/A</v>
      </c>
      <c r="O317" s="89">
        <v>1</v>
      </c>
      <c r="P317" s="87">
        <v>6</v>
      </c>
      <c r="R317" s="84" t="s">
        <v>4584</v>
      </c>
      <c r="S317" s="82" t="s">
        <v>4437</v>
      </c>
    </row>
    <row r="318" spans="1:21" x14ac:dyDescent="0.25">
      <c r="A318" s="82" t="s">
        <v>885</v>
      </c>
      <c r="B318" s="82" t="s">
        <v>882</v>
      </c>
      <c r="C318" s="84" t="str">
        <f t="shared" si="4"/>
        <v>Drop</v>
      </c>
      <c r="D318" s="89" t="s">
        <v>4317</v>
      </c>
      <c r="E318" s="83" t="s">
        <v>4317</v>
      </c>
      <c r="F318" s="84" t="s">
        <v>4317</v>
      </c>
      <c r="G318" s="84" t="s">
        <v>4317</v>
      </c>
      <c r="I318" s="87">
        <v>1</v>
      </c>
      <c r="L318" s="89" t="s">
        <v>1126</v>
      </c>
      <c r="M318" s="89" t="e">
        <v>#N/A</v>
      </c>
      <c r="O318" s="89">
        <v>1</v>
      </c>
      <c r="P318" s="87">
        <v>6</v>
      </c>
      <c r="R318" s="84" t="s">
        <v>4584</v>
      </c>
      <c r="S318" s="82" t="s">
        <v>4438</v>
      </c>
    </row>
    <row r="319" spans="1:21" x14ac:dyDescent="0.25">
      <c r="A319" s="82" t="s">
        <v>887</v>
      </c>
      <c r="B319" s="82" t="s">
        <v>882</v>
      </c>
      <c r="C319" s="84" t="str">
        <f t="shared" si="4"/>
        <v>Drop</v>
      </c>
      <c r="D319" s="89" t="s">
        <v>4317</v>
      </c>
      <c r="E319" s="83" t="s">
        <v>4317</v>
      </c>
      <c r="F319" s="84" t="s">
        <v>4317</v>
      </c>
      <c r="G319" s="84" t="s">
        <v>4317</v>
      </c>
      <c r="I319" s="87">
        <v>1</v>
      </c>
      <c r="L319" s="89" t="s">
        <v>1126</v>
      </c>
      <c r="M319" s="89" t="e">
        <v>#N/A</v>
      </c>
      <c r="O319" s="89">
        <v>12</v>
      </c>
      <c r="P319" s="87">
        <v>6</v>
      </c>
      <c r="R319" s="84" t="s">
        <v>4584</v>
      </c>
      <c r="S319" s="91" t="s">
        <v>4458</v>
      </c>
    </row>
    <row r="320" spans="1:21" ht="75" x14ac:dyDescent="0.25">
      <c r="A320" s="82" t="s">
        <v>889</v>
      </c>
      <c r="B320" s="82" t="s">
        <v>890</v>
      </c>
      <c r="C320" s="84" t="str">
        <f t="shared" si="4"/>
        <v>Placebo</v>
      </c>
      <c r="D320" s="84" t="s">
        <v>5279</v>
      </c>
      <c r="E320" s="83" t="s">
        <v>4321</v>
      </c>
      <c r="F320" s="84" t="s">
        <v>4698</v>
      </c>
      <c r="G320" s="84" t="s">
        <v>5185</v>
      </c>
      <c r="H320" s="84" t="s">
        <v>5184</v>
      </c>
      <c r="I320" s="87">
        <v>1</v>
      </c>
      <c r="J320" s="88">
        <v>0.23</v>
      </c>
      <c r="K320" s="88">
        <v>1.32</v>
      </c>
      <c r="L320" s="89" t="s">
        <v>1126</v>
      </c>
      <c r="M320" s="89">
        <v>0.4</v>
      </c>
      <c r="O320" s="89">
        <v>1</v>
      </c>
      <c r="P320" s="87">
        <v>12</v>
      </c>
      <c r="R320" s="84" t="s">
        <v>5186</v>
      </c>
      <c r="S320" s="82" t="s">
        <v>4442</v>
      </c>
    </row>
    <row r="321" spans="1:21" x14ac:dyDescent="0.25">
      <c r="A321" s="82" t="s">
        <v>893</v>
      </c>
      <c r="B321" s="82" t="s">
        <v>890</v>
      </c>
      <c r="C321" s="84" t="str">
        <f t="shared" si="4"/>
        <v>Placebo</v>
      </c>
      <c r="D321" s="84" t="s">
        <v>4598</v>
      </c>
      <c r="E321" s="83" t="s">
        <v>5528</v>
      </c>
      <c r="F321" s="84" t="s">
        <v>2204</v>
      </c>
      <c r="G321" s="86" t="s">
        <v>2204</v>
      </c>
      <c r="I321" s="83" t="s">
        <v>2204</v>
      </c>
      <c r="J321" s="96" t="s">
        <v>2204</v>
      </c>
      <c r="K321" s="96" t="s">
        <v>2204</v>
      </c>
      <c r="L321" s="83" t="s">
        <v>2204</v>
      </c>
      <c r="M321" s="83" t="s">
        <v>2204</v>
      </c>
      <c r="N321" s="83" t="s">
        <v>2204</v>
      </c>
      <c r="O321" s="83" t="s">
        <v>2204</v>
      </c>
      <c r="P321" s="83" t="s">
        <v>2204</v>
      </c>
      <c r="Q321" s="83" t="s">
        <v>2204</v>
      </c>
      <c r="R321" s="84" t="s">
        <v>4581</v>
      </c>
      <c r="S321" s="82" t="s">
        <v>4441</v>
      </c>
    </row>
    <row r="322" spans="1:21" s="92" customFormat="1" ht="195" x14ac:dyDescent="0.25">
      <c r="A322" s="82" t="s">
        <v>894</v>
      </c>
      <c r="B322" s="82" t="s">
        <v>895</v>
      </c>
      <c r="C322" s="84" t="str">
        <f t="shared" si="4"/>
        <v>Predictor</v>
      </c>
      <c r="D322" s="100" t="s">
        <v>5465</v>
      </c>
      <c r="E322" s="83" t="s">
        <v>4318</v>
      </c>
      <c r="F322" s="102" t="s">
        <v>4698</v>
      </c>
      <c r="G322" s="86" t="s">
        <v>4667</v>
      </c>
      <c r="H322" s="100" t="s">
        <v>5476</v>
      </c>
      <c r="I322" s="87">
        <v>-1</v>
      </c>
      <c r="J322" s="88">
        <v>0.91666666666666696</v>
      </c>
      <c r="K322" s="88">
        <v>8.43</v>
      </c>
      <c r="L322" s="89" t="s">
        <v>1126</v>
      </c>
      <c r="M322" s="89">
        <v>0.1</v>
      </c>
      <c r="N322" s="89"/>
      <c r="O322" s="89">
        <v>12</v>
      </c>
      <c r="P322" s="87">
        <v>6</v>
      </c>
      <c r="Q322" s="90"/>
      <c r="R322" s="100" t="s">
        <v>5463</v>
      </c>
      <c r="S322" s="90" t="s">
        <v>5464</v>
      </c>
      <c r="T322" s="82"/>
      <c r="U322" s="82"/>
    </row>
    <row r="323" spans="1:21" ht="30" x14ac:dyDescent="0.25">
      <c r="A323" s="82" t="s">
        <v>901</v>
      </c>
      <c r="B323" s="82" t="s">
        <v>902</v>
      </c>
      <c r="C323" s="84" t="str">
        <f t="shared" si="4"/>
        <v>Predictor</v>
      </c>
      <c r="D323" s="84" t="s">
        <v>5390</v>
      </c>
      <c r="E323" s="83" t="s">
        <v>4319</v>
      </c>
      <c r="F323" s="84" t="s">
        <v>4698</v>
      </c>
      <c r="G323" s="86" t="s">
        <v>4652</v>
      </c>
      <c r="H323" s="84" t="s">
        <v>4713</v>
      </c>
      <c r="I323" s="87">
        <v>-1</v>
      </c>
      <c r="J323" s="88">
        <f>0.16*4</f>
        <v>0.64</v>
      </c>
      <c r="K323" s="88">
        <v>2.19</v>
      </c>
      <c r="L323" s="89" t="s">
        <v>1126</v>
      </c>
      <c r="M323" s="89">
        <v>0.2</v>
      </c>
      <c r="O323" s="89">
        <v>1</v>
      </c>
      <c r="P323" s="87">
        <v>12</v>
      </c>
      <c r="R323" s="84" t="s">
        <v>4596</v>
      </c>
      <c r="S323" s="91" t="s">
        <v>5214</v>
      </c>
    </row>
    <row r="324" spans="1:21" x14ac:dyDescent="0.25">
      <c r="A324" s="92" t="s">
        <v>906</v>
      </c>
      <c r="B324" s="82" t="s">
        <v>907</v>
      </c>
      <c r="C324" s="51" t="str">
        <f t="shared" si="4"/>
        <v>Predictor</v>
      </c>
      <c r="D324" s="51" t="s">
        <v>5203</v>
      </c>
      <c r="E324" s="94" t="s">
        <v>4318</v>
      </c>
      <c r="F324" s="51" t="s">
        <v>4697</v>
      </c>
      <c r="G324" s="53" t="s">
        <v>4906</v>
      </c>
      <c r="H324" s="51" t="s">
        <v>4611</v>
      </c>
      <c r="I324" s="95">
        <v>-1</v>
      </c>
      <c r="J324" s="55">
        <v>1.8</v>
      </c>
      <c r="K324" s="55">
        <v>8.1679999999999993</v>
      </c>
      <c r="L324" s="52" t="s">
        <v>1126</v>
      </c>
      <c r="M324" s="52">
        <v>0.2</v>
      </c>
      <c r="N324" s="52"/>
      <c r="O324" s="52">
        <v>1</v>
      </c>
      <c r="P324" s="95">
        <v>12</v>
      </c>
      <c r="Q324" s="80"/>
      <c r="R324" s="51"/>
      <c r="S324" s="81" t="s">
        <v>5213</v>
      </c>
    </row>
    <row r="325" spans="1:21" ht="30" x14ac:dyDescent="0.25">
      <c r="A325" s="82" t="s">
        <v>909</v>
      </c>
      <c r="B325" s="82" t="s">
        <v>910</v>
      </c>
      <c r="C325" s="84" t="str">
        <f t="shared" si="4"/>
        <v>Predictor</v>
      </c>
      <c r="D325" s="84" t="s">
        <v>5391</v>
      </c>
      <c r="E325" s="83" t="s">
        <v>4318</v>
      </c>
      <c r="F325" s="84" t="s">
        <v>4697</v>
      </c>
      <c r="G325" s="86" t="s">
        <v>4907</v>
      </c>
      <c r="H325" s="84" t="s">
        <v>4611</v>
      </c>
      <c r="I325" s="87">
        <v>1</v>
      </c>
      <c r="J325" s="88">
        <v>2.9</v>
      </c>
      <c r="K325" s="88">
        <v>7.21</v>
      </c>
      <c r="L325" s="89" t="s">
        <v>1126</v>
      </c>
      <c r="M325" s="89">
        <v>0.2</v>
      </c>
      <c r="O325" s="89">
        <v>1</v>
      </c>
      <c r="P325" s="87">
        <v>6</v>
      </c>
      <c r="R325" s="84" t="s">
        <v>4908</v>
      </c>
      <c r="S325" s="91" t="s">
        <v>997</v>
      </c>
    </row>
  </sheetData>
  <sortState xmlns:xlrd2="http://schemas.microsoft.com/office/spreadsheetml/2017/richdata2" ref="A2:S325">
    <sortCondition ref="B2:B325"/>
    <sortCondition ref="A2:A325"/>
  </sortState>
  <conditionalFormatting sqref="G158:Q158 C1:E104857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31" customWidth="1"/>
    <col min="8" max="8" width="16.28515625" customWidth="1"/>
    <col min="9" max="9" width="42.7109375" style="31" bestFit="1" customWidth="1"/>
    <col min="10" max="10" width="26.42578125" customWidth="1"/>
  </cols>
  <sheetData>
    <row r="1" spans="1:10" ht="15.75" x14ac:dyDescent="0.25">
      <c r="A1" s="13" t="s">
        <v>1855</v>
      </c>
      <c r="B1" s="13" t="s">
        <v>1229</v>
      </c>
      <c r="C1" s="13" t="s">
        <v>1856</v>
      </c>
      <c r="D1" s="13" t="s">
        <v>1857</v>
      </c>
      <c r="E1" s="13" t="s">
        <v>1858</v>
      </c>
      <c r="F1" s="13" t="s">
        <v>1859</v>
      </c>
      <c r="G1" s="13" t="s">
        <v>5201</v>
      </c>
      <c r="H1" s="13" t="s">
        <v>4514</v>
      </c>
      <c r="I1" s="13" t="s">
        <v>5501</v>
      </c>
      <c r="J1" s="13" t="s">
        <v>1125</v>
      </c>
    </row>
    <row r="2" spans="1:10" ht="15.75" x14ac:dyDescent="0.25">
      <c r="A2" s="14" t="s">
        <v>31</v>
      </c>
      <c r="B2" s="14" t="s">
        <v>12</v>
      </c>
      <c r="C2" s="14">
        <v>1998</v>
      </c>
      <c r="D2" s="14">
        <v>1974</v>
      </c>
      <c r="E2" s="14">
        <v>1988</v>
      </c>
      <c r="F2" t="s">
        <v>29</v>
      </c>
      <c r="G2" s="31" t="str">
        <f>VLOOKUP(F2,AddInfo!$A:$F,5,FALSE)</f>
        <v>1_clear</v>
      </c>
      <c r="H2" t="str">
        <f>VLOOKUP(F2,AddInfo!$A:$F,3,FALSE)</f>
        <v>Predictor</v>
      </c>
      <c r="I2" s="31" t="str">
        <f>VLOOKUP(F2,BasicInfo!$A:$G,7,FALSE)</f>
        <v>t=2.9 in mv reg</v>
      </c>
    </row>
    <row r="3" spans="1:10" ht="15.75" x14ac:dyDescent="0.25">
      <c r="A3" s="14" t="s">
        <v>71</v>
      </c>
      <c r="B3" s="14" t="s">
        <v>1874</v>
      </c>
      <c r="C3" s="14">
        <v>2009</v>
      </c>
      <c r="D3" s="14">
        <v>1971</v>
      </c>
      <c r="E3" s="14">
        <v>2002</v>
      </c>
      <c r="F3" s="31" t="s">
        <v>69</v>
      </c>
      <c r="G3" s="31" t="str">
        <f>VLOOKUP(F3,AddInfo!$A:$F,5,FALSE)</f>
        <v>1_clear</v>
      </c>
      <c r="H3" s="31" t="str">
        <f>VLOOKUP(F3,AddInfo!$A:$F,3,FALSE)</f>
        <v>Predictor</v>
      </c>
      <c r="I3" s="31" t="str">
        <f>VLOOKUP(F3,BasicInfo!$A:$G,7,FALSE)</f>
        <v>t=2.7 in complicated LS port</v>
      </c>
    </row>
    <row r="4" spans="1:10" ht="15.75" x14ac:dyDescent="0.25">
      <c r="A4" s="14" t="s">
        <v>93</v>
      </c>
      <c r="B4" s="14" t="s">
        <v>91</v>
      </c>
      <c r="C4" s="14">
        <v>2006</v>
      </c>
      <c r="D4" s="14">
        <v>1986</v>
      </c>
      <c r="E4" s="14">
        <v>2000</v>
      </c>
      <c r="F4" t="s">
        <v>90</v>
      </c>
      <c r="G4" s="31" t="str">
        <f>VLOOKUP(F4,AddInfo!$A:$F,5,FALSE)</f>
        <v>1_clear</v>
      </c>
      <c r="H4" s="31" t="str">
        <f>VLOOKUP(F4,AddInfo!$A:$F,3,FALSE)</f>
        <v>Predictor</v>
      </c>
      <c r="I4" s="31" t="str">
        <f>VLOOKUP(F4,BasicInfo!$A:$G,7,FALSE)</f>
        <v>t=2.9 in port sort</v>
      </c>
    </row>
    <row r="5" spans="1:10" ht="15.75" x14ac:dyDescent="0.25">
      <c r="A5" s="14" t="s">
        <v>110</v>
      </c>
      <c r="B5" s="14" t="s">
        <v>1890</v>
      </c>
      <c r="C5" s="14">
        <v>2007</v>
      </c>
      <c r="D5" s="14">
        <v>1985</v>
      </c>
      <c r="E5" s="14">
        <v>2003</v>
      </c>
      <c r="F5" s="31" t="s">
        <v>107</v>
      </c>
      <c r="G5" s="31" t="str">
        <f>VLOOKUP(F5,AddInfo!$A:$F,5,FALSE)</f>
        <v>1_clear</v>
      </c>
      <c r="H5" s="31" t="str">
        <f>VLOOKUP(F5,AddInfo!$A:$F,3,FALSE)</f>
        <v>Predictor</v>
      </c>
      <c r="I5" s="31" t="str">
        <f>VLOOKUP(F5,BasicInfo!$A:$G,7,FALSE)</f>
        <v>t=4.3 in port sort</v>
      </c>
    </row>
    <row r="6" spans="1:10" ht="15.75" x14ac:dyDescent="0.25">
      <c r="A6" s="14" t="s">
        <v>124</v>
      </c>
      <c r="B6" s="14" t="s">
        <v>1887</v>
      </c>
      <c r="C6" s="14">
        <v>2010</v>
      </c>
      <c r="D6" s="14">
        <v>1962</v>
      </c>
      <c r="E6" s="14">
        <v>2005</v>
      </c>
      <c r="F6" t="s">
        <v>121</v>
      </c>
      <c r="G6" s="31" t="str">
        <f>VLOOKUP(F6,AddInfo!$A:$F,5,FALSE)</f>
        <v>1_clear</v>
      </c>
      <c r="H6" s="31" t="str">
        <f>VLOOKUP(F6,AddInfo!$A:$F,3,FALSE)</f>
        <v>Predictor</v>
      </c>
      <c r="I6" s="31" t="str">
        <f>VLOOKUP(F6,BasicInfo!$A:$G,7,FALSE)</f>
        <v xml:space="preserve">t=2.8 in port sort </v>
      </c>
    </row>
    <row r="7" spans="1:10" ht="15.75" x14ac:dyDescent="0.25">
      <c r="A7" s="14" t="s">
        <v>135</v>
      </c>
      <c r="B7" s="14" t="s">
        <v>136</v>
      </c>
      <c r="C7" s="14">
        <v>1981</v>
      </c>
      <c r="D7" s="14">
        <v>1926</v>
      </c>
      <c r="E7" s="14">
        <v>1975</v>
      </c>
      <c r="F7" t="s">
        <v>135</v>
      </c>
      <c r="G7" s="31" t="str">
        <f>VLOOKUP(F7,AddInfo!$A:$F,5,FALSE)</f>
        <v>1_clear</v>
      </c>
      <c r="H7" s="31" t="str">
        <f>VLOOKUP(F7,AddInfo!$A:$F,3,FALSE)</f>
        <v>Predictor</v>
      </c>
      <c r="I7" s="31" t="str">
        <f>VLOOKUP(F7,BasicInfo!$A:$G,7,FALSE)</f>
        <v>t=3.1 in long-short</v>
      </c>
    </row>
    <row r="8" spans="1:10" ht="15.75" x14ac:dyDescent="0.25">
      <c r="A8" s="14" t="s">
        <v>170</v>
      </c>
      <c r="B8" s="14" t="s">
        <v>1866</v>
      </c>
      <c r="C8" s="14">
        <v>2004</v>
      </c>
      <c r="D8" s="14">
        <v>1981</v>
      </c>
      <c r="E8" s="14">
        <v>1996</v>
      </c>
      <c r="F8" s="31" t="s">
        <v>166</v>
      </c>
      <c r="G8" s="31" t="str">
        <f>VLOOKUP(F8,AddInfo!$A:$F,5,FALSE)</f>
        <v>1_clear</v>
      </c>
      <c r="H8" s="31" t="str">
        <f>VLOOKUP(F8,AddInfo!$A:$F,3,FALSE)</f>
        <v>Predictor</v>
      </c>
      <c r="I8" s="31" t="str">
        <f>VLOOKUP(F8,BasicInfo!$A:$G,7,FALSE)</f>
        <v>p-val &lt; 0.001 in port sort</v>
      </c>
    </row>
    <row r="9" spans="1:10" ht="15.75" x14ac:dyDescent="0.25">
      <c r="A9" s="14" t="s">
        <v>176</v>
      </c>
      <c r="B9" s="14" t="s">
        <v>1886</v>
      </c>
      <c r="C9" s="14">
        <v>2004</v>
      </c>
      <c r="D9" s="14">
        <v>1980</v>
      </c>
      <c r="E9" s="14">
        <v>1998</v>
      </c>
      <c r="F9" s="4" t="s">
        <v>172</v>
      </c>
      <c r="G9" s="31" t="str">
        <f>VLOOKUP(F9,AddInfo!$A:$F,5,FALSE)</f>
        <v>1_clear</v>
      </c>
      <c r="H9" s="31" t="str">
        <f>VLOOKUP(F9,AddInfo!$A:$F,3,FALSE)</f>
        <v>Predictor</v>
      </c>
      <c r="I9" s="31" t="str">
        <f>VLOOKUP(F9,BasicInfo!$A:$G,7,FALSE)</f>
        <v>t=5.5 in long-short</v>
      </c>
      <c r="J9" s="31"/>
    </row>
    <row r="10" spans="1:10" ht="15.75" x14ac:dyDescent="0.25">
      <c r="A10" s="14" t="s">
        <v>180</v>
      </c>
      <c r="B10" s="14" t="s">
        <v>178</v>
      </c>
      <c r="C10" s="14">
        <v>1977</v>
      </c>
      <c r="D10" s="14">
        <v>1964</v>
      </c>
      <c r="E10" s="14">
        <v>1971</v>
      </c>
      <c r="F10" t="s">
        <v>177</v>
      </c>
      <c r="G10" s="31" t="str">
        <f>VLOOKUP(F10,AddInfo!$A:$F,5,FALSE)</f>
        <v>1_clear</v>
      </c>
      <c r="H10" s="31" t="str">
        <f>VLOOKUP(F10,AddInfo!$A:$F,3,FALSE)</f>
        <v>Predictor</v>
      </c>
      <c r="I10" s="31" t="str">
        <f>VLOOKUP(F10,BasicInfo!$A:$G,7,FALSE)</f>
        <v>monotonic port sort but no LS</v>
      </c>
    </row>
    <row r="11" spans="1:10" ht="15.75" x14ac:dyDescent="0.25">
      <c r="A11" s="14" t="s">
        <v>196</v>
      </c>
      <c r="B11" s="14" t="s">
        <v>197</v>
      </c>
      <c r="C11" s="14">
        <v>1988</v>
      </c>
      <c r="D11" s="14">
        <v>1946</v>
      </c>
      <c r="E11" s="14">
        <v>1981</v>
      </c>
      <c r="F11" s="31" t="s">
        <v>196</v>
      </c>
      <c r="G11" s="31" t="str">
        <f>VLOOKUP(F11,AddInfo!$A:$F,5,FALSE)</f>
        <v>1_clear</v>
      </c>
      <c r="H11" s="31" t="str">
        <f>VLOOKUP(F11,AddInfo!$A:$F,3,FALSE)</f>
        <v>Predictor</v>
      </c>
      <c r="I11" s="31" t="str">
        <f>VLOOKUP(F11,BasicInfo!$A:$G,7,FALSE)</f>
        <v>t=3.9 in regression</v>
      </c>
    </row>
    <row r="12" spans="1:10" ht="15.75" x14ac:dyDescent="0.25">
      <c r="A12" s="14" t="s">
        <v>95</v>
      </c>
      <c r="B12" s="14" t="s">
        <v>207</v>
      </c>
      <c r="C12" s="14">
        <v>1972</v>
      </c>
      <c r="D12" s="14">
        <v>1932</v>
      </c>
      <c r="E12" s="14">
        <v>1971</v>
      </c>
      <c r="F12" s="31" t="s">
        <v>95</v>
      </c>
      <c r="G12" s="31" t="str">
        <f>VLOOKUP(F12,AddInfo!$A:$F,5,FALSE)</f>
        <v>1_clear</v>
      </c>
      <c r="H12" s="31" t="str">
        <f>VLOOKUP(F12,AddInfo!$A:$F,3,FALSE)</f>
        <v>Predictor</v>
      </c>
      <c r="I12" s="31" t="str">
        <f>VLOOKUP(F12,BasicInfo!$A:$G,7,FALSE)</f>
        <v>t=3 in regressions</v>
      </c>
    </row>
    <row r="13" spans="1:10" ht="15.75" x14ac:dyDescent="0.25">
      <c r="A13" s="14" t="s">
        <v>224</v>
      </c>
      <c r="B13" s="14" t="s">
        <v>1250</v>
      </c>
      <c r="C13" s="14">
        <v>2006</v>
      </c>
      <c r="D13" s="14">
        <v>1971</v>
      </c>
      <c r="E13" s="14">
        <v>2000</v>
      </c>
      <c r="F13" s="31" t="s">
        <v>222</v>
      </c>
      <c r="G13" s="31" t="str">
        <f>VLOOKUP(F13,AddInfo!$A:$F,5,FALSE)</f>
        <v>1_clear</v>
      </c>
      <c r="H13" s="31" t="str">
        <f>VLOOKUP(F13,AddInfo!$A:$F,3,FALSE)</f>
        <v>Predictor</v>
      </c>
      <c r="I13" s="31" t="str">
        <f>VLOOKUP(F13,BasicInfo!$A:$G,7,FALSE)</f>
        <v>t=5.7 in port sort</v>
      </c>
      <c r="J13" s="31"/>
    </row>
    <row r="14" spans="1:10" ht="15.75" x14ac:dyDescent="0.25">
      <c r="A14" s="14" t="s">
        <v>249</v>
      </c>
      <c r="B14" s="14" t="s">
        <v>248</v>
      </c>
      <c r="C14" s="14">
        <v>2006</v>
      </c>
      <c r="D14" s="14">
        <v>1985</v>
      </c>
      <c r="E14" s="14">
        <v>2003</v>
      </c>
      <c r="F14" s="31" t="s">
        <v>247</v>
      </c>
      <c r="G14" s="31" t="str">
        <f>VLOOKUP(F14,AddInfo!$A:$F,5,FALSE)</f>
        <v>1_clear</v>
      </c>
      <c r="H14" s="31" t="str">
        <f>VLOOKUP(F14,AddInfo!$A:$F,3,FALSE)</f>
        <v>Predictor</v>
      </c>
      <c r="I14" s="31" t="str">
        <f>VLOOKUP(F14,BasicInfo!$A:$G,7,FALSE)</f>
        <v>t=4.3 in long-short</v>
      </c>
    </row>
    <row r="15" spans="1:10" ht="15.75" x14ac:dyDescent="0.25">
      <c r="A15" s="14" t="s">
        <v>266</v>
      </c>
      <c r="B15" s="14" t="s">
        <v>1861</v>
      </c>
      <c r="C15" s="14">
        <v>2001</v>
      </c>
      <c r="D15" s="14">
        <v>1975</v>
      </c>
      <c r="E15" s="14">
        <v>1995</v>
      </c>
      <c r="F15" s="31" t="s">
        <v>264</v>
      </c>
      <c r="G15" s="31" t="str">
        <f>VLOOKUP(F15,AddInfo!$A:$F,5,FALSE)</f>
        <v>1_clear</v>
      </c>
      <c r="H15" s="31" t="str">
        <f>VLOOKUP(F15,AddInfo!$A:$F,3,FALSE)</f>
        <v>Predictor</v>
      </c>
      <c r="I15" s="31" t="str">
        <f>VLOOKUP(F15,BasicInfo!$A:$G,7,FALSE)</f>
        <v>strong port sort</v>
      </c>
    </row>
    <row r="16" spans="1:10" ht="15.75" x14ac:dyDescent="0.25">
      <c r="A16" s="14" t="s">
        <v>284</v>
      </c>
      <c r="B16" s="14" t="s">
        <v>1907</v>
      </c>
      <c r="C16" s="14">
        <v>2001</v>
      </c>
      <c r="D16" s="14">
        <v>1966</v>
      </c>
      <c r="E16" s="14">
        <v>1995</v>
      </c>
      <c r="F16" s="31" t="s">
        <v>283</v>
      </c>
      <c r="G16" s="31" t="str">
        <f>VLOOKUP(F16,AddInfo!$A:$F,5,FALSE)</f>
        <v>1_clear</v>
      </c>
      <c r="H16" s="31" t="str">
        <f>VLOOKUP(F16,AddInfo!$A:$F,3,FALSE)</f>
        <v>Predictor</v>
      </c>
      <c r="I16" s="31" t="str">
        <f>VLOOKUP(F16,BasicInfo!$A:$G,7,FALSE)</f>
        <v>t=3.6 in regression</v>
      </c>
    </row>
    <row r="17" spans="1:9" ht="15.75" x14ac:dyDescent="0.25">
      <c r="A17" s="14" t="s">
        <v>300</v>
      </c>
      <c r="B17" s="14" t="s">
        <v>1863</v>
      </c>
      <c r="C17" s="14">
        <v>2008</v>
      </c>
      <c r="D17" s="14">
        <v>1968</v>
      </c>
      <c r="E17" s="14">
        <v>2003</v>
      </c>
      <c r="F17" t="s">
        <v>298</v>
      </c>
      <c r="G17" s="31" t="str">
        <f>VLOOKUP(F17,AddInfo!$A:$F,5,FALSE)</f>
        <v>1_clear</v>
      </c>
      <c r="H17" s="31" t="str">
        <f>VLOOKUP(F17,AddInfo!$A:$F,3,FALSE)</f>
        <v>Predictor</v>
      </c>
      <c r="I17" s="31" t="str">
        <f>VLOOKUP(F17,BasicInfo!$A:$G,7,FALSE)</f>
        <v>t=8.5 in port sort</v>
      </c>
    </row>
    <row r="18" spans="1:9" ht="15.75" x14ac:dyDescent="0.25">
      <c r="A18" s="14" t="s">
        <v>321</v>
      </c>
      <c r="B18" s="14" t="s">
        <v>1902</v>
      </c>
      <c r="C18" s="14">
        <v>2006</v>
      </c>
      <c r="D18" s="14">
        <v>1968</v>
      </c>
      <c r="E18" s="14">
        <v>2003</v>
      </c>
      <c r="F18" t="s">
        <v>319</v>
      </c>
      <c r="G18" s="31" t="str">
        <f>VLOOKUP(F18,AddInfo!$A:$F,5,FALSE)</f>
        <v>1_clear</v>
      </c>
      <c r="H18" s="31" t="str">
        <f>VLOOKUP(F18,AddInfo!$A:$F,3,FALSE)</f>
        <v>Predictor</v>
      </c>
      <c r="I18" s="31" t="str">
        <f>VLOOKUP(F18,BasicInfo!$A:$G,7,FALSE)</f>
        <v>t=4.4 in univar reg</v>
      </c>
    </row>
    <row r="19" spans="1:9" ht="15.75" x14ac:dyDescent="0.25">
      <c r="A19" s="14" t="s">
        <v>334</v>
      </c>
      <c r="B19" s="14" t="s">
        <v>1904</v>
      </c>
      <c r="C19" s="14">
        <v>1998</v>
      </c>
      <c r="D19" s="14">
        <v>1962</v>
      </c>
      <c r="E19" s="14">
        <v>1991</v>
      </c>
      <c r="F19" s="31" t="s">
        <v>332</v>
      </c>
      <c r="G19" s="31" t="str">
        <f>VLOOKUP(F19,AddInfo!$A:$F,5,FALSE)</f>
        <v>1_clear</v>
      </c>
      <c r="H19" s="31" t="str">
        <f>VLOOKUP(F19,AddInfo!$A:$F,3,FALSE)</f>
        <v>Predictor</v>
      </c>
      <c r="I19" s="31" t="str">
        <f>VLOOKUP(F19,BasicInfo!$A:$G,7,FALSE)</f>
        <v>t=8.9 in univariate reg</v>
      </c>
    </row>
    <row r="20" spans="1:9" ht="15.75" x14ac:dyDescent="0.25">
      <c r="A20" s="14" t="s">
        <v>341</v>
      </c>
      <c r="B20" s="14" t="s">
        <v>1885</v>
      </c>
      <c r="C20" s="14">
        <v>1985</v>
      </c>
      <c r="D20" s="14">
        <v>1926</v>
      </c>
      <c r="E20" s="14">
        <v>1982</v>
      </c>
      <c r="F20" t="s">
        <v>5350</v>
      </c>
      <c r="G20" s="31" t="str">
        <f>VLOOKUP(F20,AddInfo!$A:$F,5,FALSE)</f>
        <v>1_clear</v>
      </c>
      <c r="H20" s="31" t="str">
        <f>VLOOKUP(F20,AddInfo!$A:$F,3,FALSE)</f>
        <v>Predictor</v>
      </c>
      <c r="I20" s="31" t="str">
        <f>VLOOKUP(F20,BasicInfo!$A:$G,7,FALSE)</f>
        <v>t=3.3 in long-short</v>
      </c>
    </row>
    <row r="21" spans="1:9" ht="15.75" x14ac:dyDescent="0.25">
      <c r="A21" s="14" t="s">
        <v>358</v>
      </c>
      <c r="B21" s="14" t="s">
        <v>1876</v>
      </c>
      <c r="C21" s="14">
        <v>1995</v>
      </c>
      <c r="D21" s="14">
        <v>1962</v>
      </c>
      <c r="E21" s="14">
        <v>1990</v>
      </c>
      <c r="F21" t="s">
        <v>356</v>
      </c>
      <c r="G21" s="31" t="str">
        <f>VLOOKUP(F21,AddInfo!$A:$F,5,FALSE)</f>
        <v>1_clear</v>
      </c>
      <c r="H21" s="31" t="str">
        <f>VLOOKUP(F21,AddInfo!$A:$F,3,FALSE)</f>
        <v>Predictor</v>
      </c>
      <c r="I21" s="31" t="str">
        <f>VLOOKUP(F21,BasicInfo!$A:$G,7,FALSE)</f>
        <v xml:space="preserve">t = 3.6 in event study </v>
      </c>
    </row>
    <row r="22" spans="1:9" ht="15.75" x14ac:dyDescent="0.25">
      <c r="A22" s="14" t="s">
        <v>362</v>
      </c>
      <c r="B22" s="14" t="s">
        <v>1896</v>
      </c>
      <c r="C22" s="14">
        <v>1998</v>
      </c>
      <c r="D22" s="14">
        <v>1981</v>
      </c>
      <c r="E22" s="14">
        <v>1995</v>
      </c>
      <c r="F22" s="31" t="s">
        <v>359</v>
      </c>
      <c r="G22" s="31" t="str">
        <f>VLOOKUP(F22,AddInfo!$A:$F,5,FALSE)</f>
        <v>1_clear</v>
      </c>
      <c r="H22" s="31" t="str">
        <f>VLOOKUP(F22,AddInfo!$A:$F,3,FALSE)</f>
        <v>Predictor</v>
      </c>
      <c r="I22" s="31" t="str">
        <f>VLOOKUP(F22,BasicInfo!$A:$G,7,FALSE)</f>
        <v>t=3.36 in LS port</v>
      </c>
    </row>
    <row r="23" spans="1:9" ht="15.75" x14ac:dyDescent="0.25">
      <c r="A23" s="14" t="s">
        <v>372</v>
      </c>
      <c r="B23" s="14" t="s">
        <v>1868</v>
      </c>
      <c r="C23" s="14">
        <v>2001</v>
      </c>
      <c r="D23" s="14">
        <v>1970</v>
      </c>
      <c r="E23" s="14">
        <v>1997</v>
      </c>
      <c r="F23" s="31" t="s">
        <v>370</v>
      </c>
      <c r="G23" s="31" t="str">
        <f>VLOOKUP(F23,AddInfo!$A:$F,5,FALSE)</f>
        <v>1_clear</v>
      </c>
      <c r="H23" s="31" t="str">
        <f>VLOOKUP(F23,AddInfo!$A:$F,3,FALSE)</f>
        <v>Predictor</v>
      </c>
      <c r="I23" s="31" t="str">
        <f>VLOOKUP(F23,BasicInfo!$A:$G,7,FALSE)</f>
        <v>t=11 in event study w/ special data</v>
      </c>
    </row>
    <row r="24" spans="1:9" ht="15.75" x14ac:dyDescent="0.25">
      <c r="A24" s="14" t="s">
        <v>376</v>
      </c>
      <c r="B24" s="14" t="s">
        <v>1878</v>
      </c>
      <c r="C24" s="14">
        <v>2002</v>
      </c>
      <c r="D24" s="14">
        <v>1976</v>
      </c>
      <c r="E24" s="14">
        <v>2000</v>
      </c>
      <c r="F24" s="31" t="s">
        <v>373</v>
      </c>
      <c r="G24" s="31" t="str">
        <f>VLOOKUP(F24,AddInfo!$A:$F,5,FALSE)</f>
        <v>1_clear</v>
      </c>
      <c r="H24" s="31" t="str">
        <f>VLOOKUP(F24,AddInfo!$A:$F,3,FALSE)</f>
        <v>Predictor</v>
      </c>
      <c r="I24" s="31" t="str">
        <f>VLOOKUP(F24,BasicInfo!$A:$G,7,FALSE)</f>
        <v>t=2.9 in port sort</v>
      </c>
    </row>
    <row r="25" spans="1:9" ht="15.75" x14ac:dyDescent="0.25">
      <c r="A25" s="14" t="s">
        <v>392</v>
      </c>
      <c r="B25" s="14" t="s">
        <v>1906</v>
      </c>
      <c r="C25" s="14">
        <v>2004</v>
      </c>
      <c r="D25" s="14">
        <v>1974</v>
      </c>
      <c r="E25" s="14">
        <v>2001</v>
      </c>
      <c r="F25" s="31" t="s">
        <v>389</v>
      </c>
      <c r="G25" s="31" t="str">
        <f>VLOOKUP(F25,AddInfo!$A:$F,5,FALSE)</f>
        <v>1_clear</v>
      </c>
      <c r="H25" s="31" t="str">
        <f>VLOOKUP(F25,AddInfo!$A:$F,3,FALSE)</f>
        <v>Predictor</v>
      </c>
      <c r="I25" s="31" t="str">
        <f>VLOOKUP(F25,BasicInfo!$A:$G,7,FALSE)</f>
        <v>t=3.5 in long-short</v>
      </c>
    </row>
    <row r="26" spans="1:9" ht="15.75" x14ac:dyDescent="0.25">
      <c r="A26" s="14" t="s">
        <v>396</v>
      </c>
      <c r="B26" s="14" t="s">
        <v>1895</v>
      </c>
      <c r="C26" s="14">
        <v>2013</v>
      </c>
      <c r="D26" s="14">
        <v>1970</v>
      </c>
      <c r="E26" s="14">
        <v>2008</v>
      </c>
      <c r="F26" s="31" t="s">
        <v>393</v>
      </c>
      <c r="G26" s="31" t="str">
        <f>VLOOKUP(F26,AddInfo!$A:$F,5,FALSE)</f>
        <v>1_clear</v>
      </c>
      <c r="H26" s="31" t="str">
        <f>VLOOKUP(F26,AddInfo!$A:$F,3,FALSE)</f>
        <v>Predictor</v>
      </c>
      <c r="I26" s="31" t="str">
        <f>VLOOKUP(F26,BasicInfo!$A:$G,7,FALSE)</f>
        <v>t=2.9 in port sort</v>
      </c>
    </row>
    <row r="27" spans="1:9" ht="15.75" x14ac:dyDescent="0.25">
      <c r="A27" s="14" t="s">
        <v>425</v>
      </c>
      <c r="B27" s="14" t="s">
        <v>1151</v>
      </c>
      <c r="C27" s="14">
        <v>1992</v>
      </c>
      <c r="D27" s="14">
        <v>1963</v>
      </c>
      <c r="E27" s="14">
        <v>1980</v>
      </c>
      <c r="F27" t="s">
        <v>423</v>
      </c>
      <c r="G27" s="31" t="str">
        <f>VLOOKUP(F27,AddInfo!$A:$F,5,FALSE)</f>
        <v>1_clear</v>
      </c>
      <c r="H27" s="31" t="str">
        <f>VLOOKUP(F27,AddInfo!$A:$F,3,FALSE)</f>
        <v>Predictor</v>
      </c>
      <c r="I27" s="31" t="str">
        <f>VLOOKUP(F27,BasicInfo!$A:$G,7,FALSE)</f>
        <v>t=6 in nonstandard long-short</v>
      </c>
    </row>
    <row r="28" spans="1:9" ht="15.75" x14ac:dyDescent="0.25">
      <c r="A28" s="14" t="s">
        <v>437</v>
      </c>
      <c r="B28" s="14" t="s">
        <v>1875</v>
      </c>
      <c r="C28" s="14">
        <v>1984</v>
      </c>
      <c r="D28" s="14">
        <v>1974</v>
      </c>
      <c r="E28" s="14">
        <v>1981</v>
      </c>
      <c r="F28" s="31" t="s">
        <v>435</v>
      </c>
      <c r="G28" s="31" t="str">
        <f>VLOOKUP(F28,AddInfo!$A:$F,5,FALSE)</f>
        <v>1_clear</v>
      </c>
      <c r="H28" s="31" t="str">
        <f>VLOOKUP(F28,AddInfo!$A:$F,3,FALSE)</f>
        <v>Predictor</v>
      </c>
      <c r="I28" s="31" t="str">
        <f>VLOOKUP(F28,BasicInfo!$A:$G,7,FALSE)</f>
        <v>huge spread in event study</v>
      </c>
    </row>
    <row r="29" spans="1:9" ht="15.75" x14ac:dyDescent="0.25">
      <c r="A29" s="14" t="s">
        <v>492</v>
      </c>
      <c r="B29" s="14" t="s">
        <v>1879</v>
      </c>
      <c r="C29" s="14">
        <v>2003</v>
      </c>
      <c r="D29" s="14">
        <v>1990</v>
      </c>
      <c r="E29" s="14">
        <v>1998</v>
      </c>
      <c r="F29" s="31" t="s">
        <v>5169</v>
      </c>
      <c r="G29" s="31" t="str">
        <f>VLOOKUP(F29,AddInfo!$A:$F,5,FALSE)</f>
        <v>1_clear</v>
      </c>
      <c r="H29" s="31" t="str">
        <f>VLOOKUP(F29,AddInfo!$A:$F,3,FALSE)</f>
        <v>Predictor</v>
      </c>
      <c r="I29" s="31" t="str">
        <f>VLOOKUP(F29,BasicInfo!$A:$G,7,FALSE)</f>
        <v>t=2.7 in long short FF3 alpha</v>
      </c>
    </row>
    <row r="30" spans="1:9" ht="15.75" x14ac:dyDescent="0.25">
      <c r="A30" s="14" t="s">
        <v>498</v>
      </c>
      <c r="B30" s="14" t="s">
        <v>1883</v>
      </c>
      <c r="C30" s="14">
        <v>2006</v>
      </c>
      <c r="D30" s="14">
        <v>1980</v>
      </c>
      <c r="E30" s="14">
        <v>1995</v>
      </c>
      <c r="F30" s="31" t="s">
        <v>494</v>
      </c>
      <c r="G30" s="31" t="str">
        <f>VLOOKUP(F30,AddInfo!$A:$F,5,FALSE)</f>
        <v>1_clear</v>
      </c>
      <c r="H30" s="31" t="str">
        <f>VLOOKUP(F30,AddInfo!$A:$F,3,FALSE)</f>
        <v>Predictor</v>
      </c>
      <c r="I30" s="31" t="str">
        <f>VLOOKUP(F30,BasicInfo!$A:$G,7,FALSE)</f>
        <v>t=2.68 in port sort FF3+Mom alpha</v>
      </c>
    </row>
    <row r="31" spans="1:9" ht="15.75" x14ac:dyDescent="0.25">
      <c r="A31" s="14" t="s">
        <v>503</v>
      </c>
      <c r="B31" s="14" t="s">
        <v>1882</v>
      </c>
      <c r="C31" s="14">
        <v>1999</v>
      </c>
      <c r="D31" s="14">
        <v>1963</v>
      </c>
      <c r="E31" s="14">
        <v>1995</v>
      </c>
      <c r="F31" s="31" t="s">
        <v>500</v>
      </c>
      <c r="G31" s="31" t="str">
        <f>VLOOKUP(F31,AddInfo!$A:$F,5,FALSE)</f>
        <v>1_clear</v>
      </c>
      <c r="H31" s="31" t="str">
        <f>VLOOKUP(F31,AddInfo!$A:$F,3,FALSE)</f>
        <v>Predictor</v>
      </c>
      <c r="I31" s="31" t="str">
        <f>VLOOKUP(F31,BasicInfo!$A:$G,7,FALSE)</f>
        <v xml:space="preserve">t=4.6 in long-short </v>
      </c>
    </row>
    <row r="32" spans="1:9" ht="15.75" x14ac:dyDescent="0.25">
      <c r="A32" s="14" t="s">
        <v>507</v>
      </c>
      <c r="B32" s="14" t="s">
        <v>1259</v>
      </c>
      <c r="C32" s="14">
        <v>2011</v>
      </c>
      <c r="D32" s="14">
        <v>1989</v>
      </c>
      <c r="E32" s="14">
        <v>2008</v>
      </c>
      <c r="F32" s="31" t="s">
        <v>505</v>
      </c>
      <c r="G32" s="31" t="str">
        <f>VLOOKUP(F32,AddInfo!$A:$F,5,FALSE)</f>
        <v>1_clear</v>
      </c>
      <c r="H32" s="31" t="str">
        <f>VLOOKUP(F32,AddInfo!$A:$F,3,FALSE)</f>
        <v>Predictor</v>
      </c>
      <c r="I32" s="31" t="str">
        <f>VLOOKUP(F32,BasicInfo!$A:$G,7,FALSE)</f>
        <v>t&gt;2.6 in size-adjusted long-short</v>
      </c>
    </row>
    <row r="33" spans="1:10" ht="15.75" x14ac:dyDescent="0.25">
      <c r="A33" s="14" t="s">
        <v>513</v>
      </c>
      <c r="B33" s="14" t="s">
        <v>1259</v>
      </c>
      <c r="C33" s="14">
        <v>2011</v>
      </c>
      <c r="D33" s="14">
        <v>1989</v>
      </c>
      <c r="E33" s="14">
        <v>2008</v>
      </c>
      <c r="F33" s="31" t="s">
        <v>511</v>
      </c>
      <c r="G33" s="31" t="str">
        <f>VLOOKUP(F33,AddInfo!$A:$F,5,FALSE)</f>
        <v>1_clear</v>
      </c>
      <c r="H33" s="31" t="str">
        <f>VLOOKUP(F33,AddInfo!$A:$F,3,FALSE)</f>
        <v>Predictor</v>
      </c>
      <c r="I33" s="31" t="str">
        <f>VLOOKUP(F33,BasicInfo!$A:$G,7,FALSE)</f>
        <v>t&gt;2.6 in size-adjusted long-short</v>
      </c>
    </row>
    <row r="34" spans="1:10" ht="15.75" x14ac:dyDescent="0.25">
      <c r="A34" s="14" t="s">
        <v>522</v>
      </c>
      <c r="B34" s="14" t="s">
        <v>1873</v>
      </c>
      <c r="C34" s="14">
        <v>2013</v>
      </c>
      <c r="D34" s="14">
        <v>1927</v>
      </c>
      <c r="E34" s="14">
        <v>2011</v>
      </c>
      <c r="F34" s="4" t="s">
        <v>5172</v>
      </c>
      <c r="G34" s="31" t="str">
        <f>VLOOKUP(F34,AddInfo!$A:$F,5,FALSE)</f>
        <v>1_clear</v>
      </c>
      <c r="H34" s="31" t="str">
        <f>VLOOKUP(F34,AddInfo!$A:$F,3,FALSE)</f>
        <v>Predictor</v>
      </c>
      <c r="I34" s="31" t="str">
        <f>VLOOKUP(F34,BasicInfo!$A:$G,7,FALSE)</f>
        <v>t=16 in long-short</v>
      </c>
    </row>
    <row r="35" spans="1:10" ht="15.75" x14ac:dyDescent="0.25">
      <c r="A35" s="14" t="s">
        <v>548</v>
      </c>
      <c r="B35" s="14" t="s">
        <v>546</v>
      </c>
      <c r="C35" s="14">
        <v>2008</v>
      </c>
      <c r="D35" s="14">
        <v>1965</v>
      </c>
      <c r="E35" s="14">
        <v>2002</v>
      </c>
      <c r="F35" t="s">
        <v>5243</v>
      </c>
      <c r="G35" s="31" t="str">
        <f>VLOOKUP(F35,AddInfo!$A:$F,5,FALSE)</f>
        <v>1_clear</v>
      </c>
      <c r="H35" s="31" t="str">
        <f>VLOOKUP(F35,AddInfo!$A:$F,3,FALSE)</f>
        <v>Predictor</v>
      </c>
      <c r="I35" s="31" t="str">
        <f>VLOOKUP(F35,BasicInfo!$A:$G,7,FALSE)</f>
        <v>t=5 in port sort</v>
      </c>
    </row>
    <row r="36" spans="1:10" ht="15.75" x14ac:dyDescent="0.25">
      <c r="A36" s="14" t="s">
        <v>559</v>
      </c>
      <c r="B36" s="14" t="s">
        <v>1894</v>
      </c>
      <c r="C36" s="14">
        <v>2004</v>
      </c>
      <c r="D36" s="14">
        <v>1964</v>
      </c>
      <c r="E36" s="14">
        <v>2002</v>
      </c>
      <c r="F36" s="31" t="s">
        <v>557</v>
      </c>
      <c r="G36" s="31" t="str">
        <f>VLOOKUP(F36,AddInfo!$A:$F,5,FALSE)</f>
        <v>1_clear</v>
      </c>
      <c r="H36" s="31" t="str">
        <f>VLOOKUP(F36,AddInfo!$A:$F,3,FALSE)</f>
        <v>Predictor</v>
      </c>
      <c r="I36" s="31" t="str">
        <f>VLOOKUP(F36,BasicInfo!$A:$G,7,FALSE)</f>
        <v>t=8.5 in long-short</v>
      </c>
    </row>
    <row r="37" spans="1:10" ht="15.75" x14ac:dyDescent="0.25">
      <c r="A37" s="14" t="s">
        <v>586</v>
      </c>
      <c r="B37" s="14" t="s">
        <v>584</v>
      </c>
      <c r="C37" s="14">
        <v>2006</v>
      </c>
      <c r="D37" s="14">
        <v>1963</v>
      </c>
      <c r="E37" s="14">
        <v>2001</v>
      </c>
      <c r="F37" t="s">
        <v>583</v>
      </c>
      <c r="G37" s="31" t="str">
        <f>VLOOKUP(F37,AddInfo!$A:$F,5,FALSE)</f>
        <v>1_clear</v>
      </c>
      <c r="H37" s="31" t="str">
        <f>VLOOKUP(F37,AddInfo!$A:$F,3,FALSE)</f>
        <v>Predictor</v>
      </c>
      <c r="I37" s="31" t="str">
        <f>VLOOKUP(F37,BasicInfo!$A:$G,7,FALSE)</f>
        <v>t = 2.14 in port sort</v>
      </c>
    </row>
    <row r="38" spans="1:10" ht="15.75" x14ac:dyDescent="0.25">
      <c r="A38" s="14" t="s">
        <v>610</v>
      </c>
      <c r="B38" s="14" t="s">
        <v>608</v>
      </c>
      <c r="C38" s="14">
        <v>1989</v>
      </c>
      <c r="D38" s="14">
        <v>1934</v>
      </c>
      <c r="E38" s="14">
        <v>1987</v>
      </c>
      <c r="F38" t="s">
        <v>5349</v>
      </c>
      <c r="G38" s="31" t="str">
        <f>VLOOKUP(F38,AddInfo!$A:$F,5,FALSE)</f>
        <v>1_clear</v>
      </c>
      <c r="H38" s="31" t="str">
        <f>VLOOKUP(F38,AddInfo!$A:$F,3,FALSE)</f>
        <v>Predictor</v>
      </c>
      <c r="I38" s="31" t="str">
        <f>VLOOKUP(F38,BasicInfo!$A:$G,7,FALSE)</f>
        <v>t=12 in port sort</v>
      </c>
    </row>
    <row r="39" spans="1:10" ht="15.75" x14ac:dyDescent="0.25">
      <c r="A39" s="14" t="s">
        <v>598</v>
      </c>
      <c r="B39" s="14" t="s">
        <v>1900</v>
      </c>
      <c r="C39" s="14">
        <v>2006</v>
      </c>
      <c r="D39" s="14">
        <v>1987</v>
      </c>
      <c r="E39" s="14">
        <v>2003</v>
      </c>
      <c r="F39" t="s">
        <v>595</v>
      </c>
      <c r="G39" s="31" t="str">
        <f>VLOOKUP(F39,AddInfo!$A:$F,5,FALSE)</f>
        <v>1_clear</v>
      </c>
      <c r="H39" s="31" t="str">
        <f>VLOOKUP(F39,AddInfo!$A:$F,3,FALSE)</f>
        <v>Predictor</v>
      </c>
      <c r="I39" s="31" t="str">
        <f>VLOOKUP(F39,BasicInfo!$A:$G,7,FALSE)</f>
        <v>t&gt;2.6 in many event studies</v>
      </c>
    </row>
    <row r="40" spans="1:10" ht="15.75" x14ac:dyDescent="0.25">
      <c r="A40" s="14" t="s">
        <v>605</v>
      </c>
      <c r="B40" s="14" t="s">
        <v>601</v>
      </c>
      <c r="C40" s="14">
        <v>1993</v>
      </c>
      <c r="D40" s="14">
        <v>1964</v>
      </c>
      <c r="E40" s="14">
        <v>1989</v>
      </c>
      <c r="F40" t="s">
        <v>603</v>
      </c>
      <c r="G40" s="31" t="str">
        <f>VLOOKUP(F40,AddInfo!$A:$F,5,FALSE)</f>
        <v>1_clear</v>
      </c>
      <c r="H40" s="31" t="str">
        <f>VLOOKUP(F40,AddInfo!$A:$F,3,FALSE)</f>
        <v>Predictor</v>
      </c>
      <c r="I40" s="31" t="str">
        <f>VLOOKUP(F40,BasicInfo!$A:$G,7,FALSE)</f>
        <v>t=2.4 long-short</v>
      </c>
    </row>
    <row r="41" spans="1:10" ht="15.75" x14ac:dyDescent="0.25">
      <c r="A41" s="14" t="s">
        <v>594</v>
      </c>
      <c r="B41" s="14" t="s">
        <v>1867</v>
      </c>
      <c r="C41" s="14">
        <v>2004</v>
      </c>
      <c r="D41" s="14">
        <v>1985</v>
      </c>
      <c r="E41" s="14">
        <v>1998</v>
      </c>
      <c r="F41" t="s">
        <v>591</v>
      </c>
      <c r="G41" s="31" t="str">
        <f>VLOOKUP(F41,AddInfo!$A:$F,5,FALSE)</f>
        <v>1_clear</v>
      </c>
      <c r="H41" s="31" t="str">
        <f>VLOOKUP(F41,AddInfo!$A:$F,3,FALSE)</f>
        <v>Predictor</v>
      </c>
      <c r="I41" s="31" t="str">
        <f>VLOOKUP(F41,BasicInfo!$A:$G,7,FALSE)</f>
        <v>p&lt;0.01 in LS port, but we lack the data</v>
      </c>
    </row>
    <row r="42" spans="1:10" ht="15.75" x14ac:dyDescent="0.25">
      <c r="A42" s="14" t="s">
        <v>113</v>
      </c>
      <c r="B42" s="14" t="s">
        <v>1897</v>
      </c>
      <c r="C42" s="14">
        <v>2010</v>
      </c>
      <c r="D42" s="14">
        <v>1976</v>
      </c>
      <c r="E42" s="14">
        <v>2005</v>
      </c>
      <c r="F42" t="s">
        <v>119</v>
      </c>
      <c r="G42" s="31" t="str">
        <f>VLOOKUP(F42,AddInfo!$A:$F,5,FALSE)</f>
        <v>1_clear</v>
      </c>
      <c r="H42" s="31" t="str">
        <f>VLOOKUP(F42,AddInfo!$A:$F,3,FALSE)</f>
        <v>Predictor</v>
      </c>
      <c r="I42" s="31" t="str">
        <f>VLOOKUP(F42,BasicInfo!$A:$G,7,FALSE)</f>
        <v>t=6.5 in port sort, nontraditional</v>
      </c>
    </row>
    <row r="43" spans="1:10" ht="15.75" x14ac:dyDescent="0.25">
      <c r="A43" s="14" t="s">
        <v>1888</v>
      </c>
      <c r="B43" s="14" t="s">
        <v>1889</v>
      </c>
      <c r="C43" s="14">
        <v>1978</v>
      </c>
      <c r="D43" s="14">
        <v>1929</v>
      </c>
      <c r="E43" s="14">
        <v>1969</v>
      </c>
      <c r="F43" t="s">
        <v>5312</v>
      </c>
      <c r="G43" s="31" t="s">
        <v>4318</v>
      </c>
      <c r="H43" s="31" t="s">
        <v>1855</v>
      </c>
      <c r="I43" s="31" t="e">
        <f>VLOOKUP(F43,BasicInfo!$A:$G,7,FALSE)</f>
        <v>#N/A</v>
      </c>
      <c r="J43" t="s">
        <v>5311</v>
      </c>
    </row>
    <row r="44" spans="1:10" ht="15.75" x14ac:dyDescent="0.25">
      <c r="A44" s="14" t="s">
        <v>1892</v>
      </c>
      <c r="B44" s="14" t="s">
        <v>1893</v>
      </c>
      <c r="C44" s="14">
        <v>2000</v>
      </c>
      <c r="D44" s="14">
        <v>1965</v>
      </c>
      <c r="E44" s="14">
        <v>1995</v>
      </c>
      <c r="F44" s="31" t="s">
        <v>644</v>
      </c>
      <c r="G44" s="31" t="str">
        <f>VLOOKUP(F44,AddInfo!$A:$F,5,FALSE)</f>
        <v>1_clear</v>
      </c>
      <c r="H44" s="31" t="str">
        <f>VLOOKUP(F44,AddInfo!$A:$F,3,FALSE)</f>
        <v>Predictor</v>
      </c>
      <c r="I44" s="31" t="str">
        <f>VLOOKUP(F44,BasicInfo!$A:$G,7,FALSE)</f>
        <v>t=6 in long-short, lots of robustness</v>
      </c>
    </row>
    <row r="45" spans="1:10" ht="15.75" x14ac:dyDescent="0.25">
      <c r="A45" s="14" t="s">
        <v>647</v>
      </c>
      <c r="B45" s="14" t="s">
        <v>648</v>
      </c>
      <c r="C45" s="14">
        <v>2004</v>
      </c>
      <c r="D45" s="14">
        <v>1973</v>
      </c>
      <c r="E45" s="14">
        <v>2000</v>
      </c>
      <c r="F45" t="s">
        <v>647</v>
      </c>
      <c r="G45" s="31" t="str">
        <f>VLOOKUP(F45,AddInfo!$A:$F,5,FALSE)</f>
        <v>1_clear</v>
      </c>
      <c r="H45" s="31" t="str">
        <f>VLOOKUP(F45,AddInfo!$A:$F,3,FALSE)</f>
        <v>Predictor</v>
      </c>
      <c r="I45" s="31" t="str">
        <f>VLOOKUP(F45,BasicInfo!$A:$G,7,FALSE)</f>
        <v>t=3.9 in regression</v>
      </c>
    </row>
    <row r="46" spans="1:10" ht="15.75" x14ac:dyDescent="0.25">
      <c r="A46" s="14" t="s">
        <v>661</v>
      </c>
      <c r="B46" s="14" t="s">
        <v>660</v>
      </c>
      <c r="C46" s="14">
        <v>2010</v>
      </c>
      <c r="D46" s="14">
        <v>1964</v>
      </c>
      <c r="E46" s="14">
        <v>2007</v>
      </c>
      <c r="F46" t="s">
        <v>659</v>
      </c>
      <c r="G46" s="31" t="str">
        <f>VLOOKUP(F46,AddInfo!$A:$F,5,FALSE)</f>
        <v>1_clear</v>
      </c>
      <c r="H46" s="31" t="str">
        <f>VLOOKUP(F46,AddInfo!$A:$F,3,FALSE)</f>
        <v>Predictor</v>
      </c>
      <c r="I46" s="31" t="str">
        <f>VLOOKUP(F46,BasicInfo!$A:$G,7,FALSE)</f>
        <v>t=5.38 in EW port sort</v>
      </c>
    </row>
    <row r="47" spans="1:10" ht="15.75" x14ac:dyDescent="0.25">
      <c r="A47" s="14" t="s">
        <v>1898</v>
      </c>
      <c r="B47" s="14" t="s">
        <v>1899</v>
      </c>
      <c r="C47" s="14">
        <v>1995</v>
      </c>
      <c r="D47" s="14">
        <v>1975</v>
      </c>
      <c r="E47" s="14">
        <v>1984</v>
      </c>
      <c r="F47" t="s">
        <v>5312</v>
      </c>
      <c r="G47" s="31" t="s">
        <v>4318</v>
      </c>
      <c r="H47" s="31" t="s">
        <v>1855</v>
      </c>
      <c r="I47" s="31" t="e">
        <f>VLOOKUP(F47,BasicInfo!$A:$G,7,FALSE)</f>
        <v>#N/A</v>
      </c>
      <c r="J47" t="s">
        <v>5311</v>
      </c>
    </row>
    <row r="48" spans="1:10" ht="15.75" x14ac:dyDescent="0.25">
      <c r="A48" s="14" t="s">
        <v>677</v>
      </c>
      <c r="B48" s="14" t="s">
        <v>676</v>
      </c>
      <c r="C48" s="14">
        <v>2011</v>
      </c>
      <c r="D48" s="14">
        <v>1963</v>
      </c>
      <c r="E48" s="14">
        <v>2009</v>
      </c>
      <c r="F48" t="s">
        <v>675</v>
      </c>
      <c r="G48" s="31" t="str">
        <f>VLOOKUP(F48,AddInfo!$A:$F,5,FALSE)</f>
        <v>1_clear</v>
      </c>
      <c r="H48" s="31" t="str">
        <f>VLOOKUP(F48,AddInfo!$A:$F,3,FALSE)</f>
        <v>Predictor</v>
      </c>
      <c r="I48" s="31" t="str">
        <f>VLOOKUP(F48,BasicInfo!$A:$G,7,FALSE)</f>
        <v>t=6.54 in decile sort CAPM alpha</v>
      </c>
    </row>
    <row r="49" spans="1:9" ht="15.75" x14ac:dyDescent="0.25">
      <c r="A49" s="14" t="s">
        <v>636</v>
      </c>
      <c r="B49" s="14" t="s">
        <v>1864</v>
      </c>
      <c r="C49" s="14">
        <v>1994</v>
      </c>
      <c r="D49" s="14">
        <v>1968</v>
      </c>
      <c r="E49" s="14">
        <v>1990</v>
      </c>
      <c r="F49" t="s">
        <v>634</v>
      </c>
      <c r="G49" s="31" t="str">
        <f>VLOOKUP(F49,AddInfo!$A:$F,5,FALSE)</f>
        <v>1_clear</v>
      </c>
      <c r="H49" s="31" t="str">
        <f>VLOOKUP(F49,AddInfo!$A:$F,3,FALSE)</f>
        <v>Predictor</v>
      </c>
      <c r="I49" s="31" t="str">
        <f>VLOOKUP(F49,BasicInfo!$A:$G,7,FALSE)</f>
        <v>t=3.4 in port sort</v>
      </c>
    </row>
    <row r="50" spans="1:9" ht="15.75" x14ac:dyDescent="0.25">
      <c r="A50" s="14" t="s">
        <v>628</v>
      </c>
      <c r="B50" s="14" t="s">
        <v>1864</v>
      </c>
      <c r="C50" s="14">
        <v>1994</v>
      </c>
      <c r="D50" s="14">
        <v>1968</v>
      </c>
      <c r="E50" s="14">
        <v>1990</v>
      </c>
      <c r="F50" s="31" t="s">
        <v>626</v>
      </c>
      <c r="G50" s="31" t="str">
        <f>VLOOKUP(F50,AddInfo!$A:$F,5,FALSE)</f>
        <v>1_clear</v>
      </c>
      <c r="H50" s="31" t="str">
        <f>VLOOKUP(F50,AddInfo!$A:$F,3,FALSE)</f>
        <v>Predictor</v>
      </c>
      <c r="I50" s="31" t="str">
        <f>VLOOKUP(F50,BasicInfo!$A:$G,7,FALSE)</f>
        <v>t=4.5 in double sort</v>
      </c>
    </row>
    <row r="51" spans="1:9" ht="15.75" x14ac:dyDescent="0.25">
      <c r="A51" s="14" t="s">
        <v>690</v>
      </c>
      <c r="B51" s="14" t="s">
        <v>1871</v>
      </c>
      <c r="C51" s="14">
        <v>1995</v>
      </c>
      <c r="D51" s="14">
        <v>1964</v>
      </c>
      <c r="E51" s="14">
        <v>1988</v>
      </c>
      <c r="F51" s="4" t="s">
        <v>689</v>
      </c>
      <c r="G51" s="31" t="str">
        <f>VLOOKUP(F51,AddInfo!$A:$F,5,FALSE)</f>
        <v>1_clear</v>
      </c>
      <c r="H51" s="31" t="str">
        <f>VLOOKUP(F51,AddInfo!$A:$F,3,FALSE)</f>
        <v>Predictor</v>
      </c>
      <c r="I51" s="31" t="str">
        <f>VLOOKUP(F51,BasicInfo!$A:$G,7,FALSE)</f>
        <v>t=6 in event study</v>
      </c>
    </row>
    <row r="52" spans="1:9" ht="15.75" x14ac:dyDescent="0.25">
      <c r="A52" s="14" t="s">
        <v>686</v>
      </c>
      <c r="B52" s="14" t="s">
        <v>1870</v>
      </c>
      <c r="C52" s="14">
        <v>1995</v>
      </c>
      <c r="D52" s="14">
        <v>1964</v>
      </c>
      <c r="E52" s="14">
        <v>1988</v>
      </c>
      <c r="F52" s="31" t="s">
        <v>684</v>
      </c>
      <c r="G52" s="31" t="str">
        <f>VLOOKUP(F52,AddInfo!$A:$F,5,FALSE)</f>
        <v>1_clear</v>
      </c>
      <c r="H52" s="31" t="str">
        <f>VLOOKUP(F52,AddInfo!$A:$F,3,FALSE)</f>
        <v>Predictor</v>
      </c>
      <c r="I52" s="31" t="str">
        <f>VLOOKUP(F52,BasicInfo!$A:$G,7,FALSE)</f>
        <v>t=3.4 in event study</v>
      </c>
    </row>
    <row r="53" spans="1:9" ht="15.75" x14ac:dyDescent="0.25">
      <c r="A53" s="14" t="s">
        <v>694</v>
      </c>
      <c r="B53" s="14" t="s">
        <v>692</v>
      </c>
      <c r="C53" s="14">
        <v>2005</v>
      </c>
      <c r="D53" s="14">
        <v>1978</v>
      </c>
      <c r="E53" s="14">
        <v>2001</v>
      </c>
      <c r="F53" t="s">
        <v>666</v>
      </c>
      <c r="G53" s="31" t="str">
        <f>VLOOKUP(F53,AddInfo!$A:$F,5,FALSE)</f>
        <v>1_clear</v>
      </c>
      <c r="H53" s="31" t="str">
        <f>VLOOKUP(F53,AddInfo!$A:$F,3,FALSE)</f>
        <v>Predictor</v>
      </c>
      <c r="I53" s="31" t="str">
        <f>VLOOKUP(F53,BasicInfo!$A:$G,7,FALSE)</f>
        <v>t=9 in port sort nonstandard data lag</v>
      </c>
    </row>
    <row r="54" spans="1:9" ht="15.75" x14ac:dyDescent="0.25">
      <c r="A54" s="14" t="s">
        <v>724</v>
      </c>
      <c r="B54" s="14" t="s">
        <v>714</v>
      </c>
      <c r="C54" s="14">
        <v>2012</v>
      </c>
      <c r="D54" s="14">
        <v>1926</v>
      </c>
      <c r="E54" s="14">
        <v>2010</v>
      </c>
      <c r="F54" t="s">
        <v>722</v>
      </c>
      <c r="G54" s="31" t="str">
        <f>VLOOKUP(F54,AddInfo!$A:$F,5,FALSE)</f>
        <v>1_clear</v>
      </c>
      <c r="H54" s="31" t="str">
        <f>VLOOKUP(F54,AddInfo!$A:$F,3,FALSE)</f>
        <v>Predictor</v>
      </c>
      <c r="I54" s="31" t="str">
        <f>VLOOKUP(F54,BasicInfo!$A:$G,7,FALSE)</f>
        <v>Tab2 t-stat 5.79</v>
      </c>
    </row>
    <row r="55" spans="1:9" ht="15.75" x14ac:dyDescent="0.25">
      <c r="A55" s="14" t="s">
        <v>719</v>
      </c>
      <c r="B55" s="14" t="s">
        <v>714</v>
      </c>
      <c r="C55" s="14">
        <v>2010</v>
      </c>
      <c r="D55" s="14">
        <v>1963</v>
      </c>
      <c r="E55" s="14">
        <v>2008</v>
      </c>
      <c r="F55" s="31" t="s">
        <v>718</v>
      </c>
      <c r="G55" s="31" t="str">
        <f>VLOOKUP(F55,AddInfo!$A:$F,5,FALSE)</f>
        <v>1_clear</v>
      </c>
      <c r="H55" s="31" t="str">
        <f>VLOOKUP(F55,AddInfo!$A:$F,3,FALSE)</f>
        <v>Predictor</v>
      </c>
      <c r="I55" s="31" t="str">
        <f>VLOOKUP(F55,BasicInfo!$A:$G,7,FALSE)</f>
        <v>t=3.38 in port sort</v>
      </c>
    </row>
    <row r="56" spans="1:9" ht="15.75" x14ac:dyDescent="0.25">
      <c r="A56" s="14" t="s">
        <v>716</v>
      </c>
      <c r="B56" s="14" t="s">
        <v>1880</v>
      </c>
      <c r="C56" s="14">
        <v>2013</v>
      </c>
      <c r="D56" s="14">
        <v>1962</v>
      </c>
      <c r="E56" s="14">
        <v>2010</v>
      </c>
      <c r="F56" t="s">
        <v>713</v>
      </c>
      <c r="G56" s="31" t="str">
        <f>VLOOKUP(F56,AddInfo!$A:$F,5,FALSE)</f>
        <v>1_clear</v>
      </c>
      <c r="H56" s="31" t="str">
        <f>VLOOKUP(F56,AddInfo!$A:$F,3,FALSE)</f>
        <v>Predictor</v>
      </c>
      <c r="I56" s="31" t="str">
        <f>VLOOKUP(F56,BasicInfo!$A:$G,7,FALSE)</f>
        <v>t=2.5 in VW LS quint</v>
      </c>
    </row>
    <row r="57" spans="1:9" ht="15.75" x14ac:dyDescent="0.25">
      <c r="A57" s="14" t="s">
        <v>766</v>
      </c>
      <c r="B57" s="14" t="s">
        <v>1233</v>
      </c>
      <c r="C57" s="14">
        <v>2007</v>
      </c>
      <c r="D57" s="14">
        <v>1961</v>
      </c>
      <c r="E57" s="14">
        <v>2001</v>
      </c>
      <c r="F57" s="31" t="s">
        <v>764</v>
      </c>
      <c r="G57" s="31" t="str">
        <f>VLOOKUP(F57,AddInfo!$A:$F,5,FALSE)</f>
        <v>1_clear</v>
      </c>
      <c r="H57" s="31" t="str">
        <f>VLOOKUP(F57,AddInfo!$A:$F,3,FALSE)</f>
        <v>Predictor</v>
      </c>
      <c r="I57" s="31" t="str">
        <f>VLOOKUP(F57,BasicInfo!$A:$G,7,FALSE)</f>
        <v>t=3.0 in double sort</v>
      </c>
    </row>
    <row r="58" spans="1:9" ht="15.75" x14ac:dyDescent="0.25">
      <c r="A58" s="14" t="s">
        <v>763</v>
      </c>
      <c r="B58" s="14" t="s">
        <v>1884</v>
      </c>
      <c r="C58" s="14">
        <v>2007</v>
      </c>
      <c r="D58" s="14">
        <v>1961</v>
      </c>
      <c r="E58" s="14">
        <v>2002</v>
      </c>
      <c r="F58" s="31" t="s">
        <v>760</v>
      </c>
      <c r="G58" s="31" t="str">
        <f>VLOOKUP(F58,AddInfo!$A:$F,5,FALSE)</f>
        <v>1_clear</v>
      </c>
      <c r="H58" s="31" t="str">
        <f>VLOOKUP(F58,AddInfo!$A:$F,3,FALSE)</f>
        <v>Predictor</v>
      </c>
      <c r="I58" s="31" t="str">
        <f>VLOOKUP(F58,BasicInfo!$A:$G,7,FALSE)</f>
        <v>t=4.1 in univariate reg</v>
      </c>
    </row>
    <row r="59" spans="1:9" ht="15.75" x14ac:dyDescent="0.25">
      <c r="A59" s="14" t="s">
        <v>774</v>
      </c>
      <c r="B59" s="14" t="s">
        <v>772</v>
      </c>
      <c r="C59" s="14">
        <v>2000</v>
      </c>
      <c r="D59" s="14">
        <v>1976</v>
      </c>
      <c r="E59" s="14">
        <v>1996</v>
      </c>
      <c r="F59" t="s">
        <v>771</v>
      </c>
      <c r="G59" s="31" t="str">
        <f>VLOOKUP(F59,AddInfo!$A:$F,5,FALSE)</f>
        <v>1_clear</v>
      </c>
      <c r="H59" s="31" t="str">
        <f>VLOOKUP(F59,AddInfo!$A:$F,3,FALSE)</f>
        <v>Predictor</v>
      </c>
      <c r="I59" s="31" t="str">
        <f>VLOOKUP(F59,BasicInfo!$A:$G,7,FALSE)</f>
        <v>t=5.59 in port sort nonstandard data lag</v>
      </c>
    </row>
    <row r="60" spans="1:9" ht="15.75" x14ac:dyDescent="0.25">
      <c r="A60" s="14" t="s">
        <v>780</v>
      </c>
      <c r="B60" s="14" t="s">
        <v>778</v>
      </c>
      <c r="C60" s="14">
        <v>2008</v>
      </c>
      <c r="D60" s="14">
        <v>1970</v>
      </c>
      <c r="E60" s="14">
        <v>2003</v>
      </c>
      <c r="F60" t="s">
        <v>777</v>
      </c>
      <c r="G60" s="31" t="str">
        <f>VLOOKUP(F60,AddInfo!$A:$F,5,FALSE)</f>
        <v>1_clear</v>
      </c>
      <c r="H60" s="31" t="str">
        <f>VLOOKUP(F60,AddInfo!$A:$F,3,FALSE)</f>
        <v>Predictor</v>
      </c>
      <c r="I60" s="31" t="str">
        <f>VLOOKUP(F60,BasicInfo!$A:$G,7,FALSE)</f>
        <v>t=7.08 in univariate reg</v>
      </c>
    </row>
    <row r="61" spans="1:9" ht="15.75" x14ac:dyDescent="0.25">
      <c r="A61" s="14" t="s">
        <v>817</v>
      </c>
      <c r="B61" s="14" t="s">
        <v>812</v>
      </c>
      <c r="C61" s="14">
        <v>1991</v>
      </c>
      <c r="D61" s="14">
        <v>1975</v>
      </c>
      <c r="E61" s="14">
        <v>1984</v>
      </c>
      <c r="F61" t="s">
        <v>815</v>
      </c>
      <c r="G61" s="31" t="str">
        <f>VLOOKUP(F61,AddInfo!$A:$F,5,FALSE)</f>
        <v>1_clear</v>
      </c>
      <c r="H61" s="31" t="str">
        <f>VLOOKUP(F61,AddInfo!$A:$F,3,FALSE)</f>
        <v>Predictor</v>
      </c>
      <c r="I61" s="31" t="str">
        <f>VLOOKUP(F61,BasicInfo!$A:$G,7,FALSE)</f>
        <v>t=4 in event study</v>
      </c>
    </row>
    <row r="62" spans="1:9" ht="15.75" x14ac:dyDescent="0.25">
      <c r="A62" s="14" t="s">
        <v>823</v>
      </c>
      <c r="B62" s="14" t="s">
        <v>1860</v>
      </c>
      <c r="C62" s="14">
        <v>1996</v>
      </c>
      <c r="D62" s="14">
        <v>1962</v>
      </c>
      <c r="E62" s="14">
        <v>1991</v>
      </c>
      <c r="F62" t="s">
        <v>823</v>
      </c>
      <c r="G62" s="31" t="str">
        <f>VLOOKUP(F62,AddInfo!$A:$F,5,FALSE)</f>
        <v>1_clear</v>
      </c>
      <c r="H62" s="31" t="str">
        <f>VLOOKUP(F62,AddInfo!$A:$F,3,FALSE)</f>
        <v>Predictor</v>
      </c>
      <c r="I62" s="31" t="str">
        <f>VLOOKUP(F62,BasicInfo!$A:$G,7,FALSE)</f>
        <v>t &gt; 4 in port sort CAPM alpha 12 month holding</v>
      </c>
    </row>
    <row r="63" spans="1:9" ht="15.75" x14ac:dyDescent="0.25">
      <c r="A63" s="14" t="s">
        <v>832</v>
      </c>
      <c r="B63" s="14" t="s">
        <v>828</v>
      </c>
      <c r="C63" s="14">
        <v>2008</v>
      </c>
      <c r="D63" s="14">
        <v>1984</v>
      </c>
      <c r="E63" s="14">
        <v>2002</v>
      </c>
      <c r="F63" s="4" t="s">
        <v>831</v>
      </c>
      <c r="G63" s="31" t="str">
        <f>VLOOKUP(F63,AddInfo!$A:$F,5,FALSE)</f>
        <v>1_clear</v>
      </c>
      <c r="H63" s="31" t="str">
        <f>VLOOKUP(F63,AddInfo!$A:$F,3,FALSE)</f>
        <v>Predictor</v>
      </c>
      <c r="I63" s="31" t="str">
        <f>VLOOKUP(F63,BasicInfo!$A:$G,7,FALSE)</f>
        <v>t=5 in mv reg</v>
      </c>
    </row>
    <row r="64" spans="1:9" ht="15.75" x14ac:dyDescent="0.25">
      <c r="A64" s="14" t="s">
        <v>847</v>
      </c>
      <c r="B64" s="14" t="s">
        <v>828</v>
      </c>
      <c r="C64" s="14">
        <v>2008</v>
      </c>
      <c r="D64" s="14">
        <v>1984</v>
      </c>
      <c r="E64" s="14">
        <v>2002</v>
      </c>
      <c r="F64" t="s">
        <v>846</v>
      </c>
      <c r="G64" s="31" t="str">
        <f>VLOOKUP(F64,AddInfo!$A:$F,5,FALSE)</f>
        <v>1_clear</v>
      </c>
      <c r="H64" s="31" t="str">
        <f>VLOOKUP(F64,AddInfo!$A:$F,3,FALSE)</f>
        <v>Predictor</v>
      </c>
      <c r="I64" s="31" t="str">
        <f>VLOOKUP(F64,BasicInfo!$A:$G,7,FALSE)</f>
        <v>t=4.3 in mv reg</v>
      </c>
    </row>
    <row r="65" spans="1:10" ht="15.75" x14ac:dyDescent="0.25">
      <c r="A65" s="14" t="s">
        <v>839</v>
      </c>
      <c r="B65" s="14" t="s">
        <v>828</v>
      </c>
      <c r="C65" s="14">
        <v>2008</v>
      </c>
      <c r="D65" s="14">
        <v>1984</v>
      </c>
      <c r="E65" s="14">
        <v>2002</v>
      </c>
      <c r="F65" t="s">
        <v>837</v>
      </c>
      <c r="G65" s="31" t="str">
        <f>VLOOKUP(F65,AddInfo!$A:$F,5,FALSE)</f>
        <v>1_clear</v>
      </c>
      <c r="H65" s="31" t="str">
        <f>VLOOKUP(F65,AddInfo!$A:$F,3,FALSE)</f>
        <v>Predictor</v>
      </c>
      <c r="I65" s="31" t="str">
        <f>VLOOKUP(F65,BasicInfo!$A:$G,7,FALSE)</f>
        <v>t=4.6 in mv reg</v>
      </c>
    </row>
    <row r="66" spans="1:10" ht="15.75" x14ac:dyDescent="0.25">
      <c r="A66" s="14" t="s">
        <v>858</v>
      </c>
      <c r="B66" s="14" t="s">
        <v>1881</v>
      </c>
      <c r="C66" s="14">
        <v>2002</v>
      </c>
      <c r="D66" s="14">
        <v>1970</v>
      </c>
      <c r="E66" s="14">
        <v>1997</v>
      </c>
      <c r="F66" s="31" t="s">
        <v>855</v>
      </c>
      <c r="G66" s="31" t="str">
        <f>VLOOKUP(F66,AddInfo!$A:$F,5,FALSE)</f>
        <v>1_clear</v>
      </c>
      <c r="H66" s="31" t="str">
        <f>VLOOKUP(F66,AddInfo!$A:$F,3,FALSE)</f>
        <v>Predictor</v>
      </c>
      <c r="I66" s="31" t="str">
        <f>VLOOKUP(F66,BasicInfo!$A:$G,7,FALSE)</f>
        <v>t&gt;2.6 in port sort</v>
      </c>
    </row>
    <row r="67" spans="1:10" ht="15.75" x14ac:dyDescent="0.25">
      <c r="A67" s="14" t="s">
        <v>863</v>
      </c>
      <c r="B67" s="14" t="s">
        <v>1265</v>
      </c>
      <c r="C67" s="14">
        <v>2004</v>
      </c>
      <c r="D67" s="14">
        <v>1973</v>
      </c>
      <c r="E67" s="14">
        <v>1996</v>
      </c>
      <c r="F67" t="s">
        <v>863</v>
      </c>
      <c r="G67" s="31" t="str">
        <f>VLOOKUP(F67,AddInfo!$A:$F,5,FALSE)</f>
        <v>1_clear</v>
      </c>
      <c r="H67" s="31" t="str">
        <f>VLOOKUP(F67,AddInfo!$A:$F,3,FALSE)</f>
        <v>Predictor</v>
      </c>
      <c r="I67" s="31" t="str">
        <f>VLOOKUP(F67,BasicInfo!$A:$G,7,FALSE)</f>
        <v>t=2.86 in VW port sort</v>
      </c>
    </row>
    <row r="68" spans="1:10" ht="15.75" x14ac:dyDescent="0.25">
      <c r="A68" s="14" t="s">
        <v>912</v>
      </c>
      <c r="B68" s="14" t="s">
        <v>910</v>
      </c>
      <c r="C68" s="14">
        <v>2994</v>
      </c>
      <c r="D68" s="14">
        <v>1983</v>
      </c>
      <c r="E68" s="14">
        <v>2001</v>
      </c>
      <c r="F68" t="s">
        <v>909</v>
      </c>
      <c r="G68" s="31" t="str">
        <f>VLOOKUP(F68,AddInfo!$A:$F,5,FALSE)</f>
        <v>1_clear</v>
      </c>
      <c r="H68" s="31" t="str">
        <f>VLOOKUP(F68,AddInfo!$A:$F,3,FALSE)</f>
        <v>Predictor</v>
      </c>
      <c r="I68" s="31" t="str">
        <f>VLOOKUP(F68,BasicInfo!$A:$G,7,FALSE)</f>
        <v>t = 7.21 in long portfolio</v>
      </c>
    </row>
    <row r="69" spans="1:10" ht="15.75" x14ac:dyDescent="0.25">
      <c r="A69" s="14" t="s">
        <v>79</v>
      </c>
      <c r="B69" s="14"/>
      <c r="C69" s="14">
        <v>2002</v>
      </c>
      <c r="D69" s="14">
        <v>1964</v>
      </c>
      <c r="E69" s="14">
        <v>1997</v>
      </c>
      <c r="F69" t="s">
        <v>75</v>
      </c>
      <c r="G69" s="31" t="str">
        <f>VLOOKUP(F69,AddInfo!$A:$F,5,FALSE)</f>
        <v>1_clear</v>
      </c>
      <c r="H69" s="31" t="str">
        <f>VLOOKUP(F69,AddInfo!$A:$F,3,FALSE)</f>
        <v>Predictor</v>
      </c>
      <c r="I69" s="31" t="str">
        <f>VLOOKUP(F69,BasicInfo!$A:$G,7,FALSE)</f>
        <v>t=6.6 in univariate reg</v>
      </c>
    </row>
    <row r="70" spans="1:10" ht="15.75" x14ac:dyDescent="0.25">
      <c r="A70" s="14" t="s">
        <v>43</v>
      </c>
      <c r="B70" s="14" t="s">
        <v>1908</v>
      </c>
      <c r="C70" s="14">
        <v>1998</v>
      </c>
      <c r="D70" s="14">
        <v>1974</v>
      </c>
      <c r="E70" s="14">
        <v>1988</v>
      </c>
      <c r="F70" s="31" t="s">
        <v>41</v>
      </c>
      <c r="G70" s="31" t="str">
        <f>VLOOKUP(F70,AddInfo!$A:$F,5,FALSE)</f>
        <v>2_likely</v>
      </c>
      <c r="H70" s="31" t="str">
        <f>VLOOKUP(F70,AddInfo!$A:$F,3,FALSE)</f>
        <v>Predictor</v>
      </c>
      <c r="I70" s="31" t="str">
        <f>VLOOKUP(F70,BasicInfo!$A:$G,7,FALSE)</f>
        <v>t=2.4 in mv reg</v>
      </c>
      <c r="J70" s="31"/>
    </row>
    <row r="71" spans="1:10" ht="15.75" x14ac:dyDescent="0.25">
      <c r="A71" s="14" t="s">
        <v>50</v>
      </c>
      <c r="B71" s="14" t="s">
        <v>1908</v>
      </c>
      <c r="C71" s="14">
        <v>1998</v>
      </c>
      <c r="D71" s="14">
        <v>1974</v>
      </c>
      <c r="E71" s="14">
        <v>1988</v>
      </c>
      <c r="F71" t="s">
        <v>48</v>
      </c>
      <c r="G71" s="31" t="str">
        <f>VLOOKUP(F71,AddInfo!$A:$F,5,FALSE)</f>
        <v>2_likely</v>
      </c>
      <c r="H71" s="31" t="str">
        <f>VLOOKUP(F71,AddInfo!$A:$F,3,FALSE)</f>
        <v>Predictor</v>
      </c>
      <c r="I71" s="31" t="str">
        <f>VLOOKUP(F71,BasicInfo!$A:$G,7,FALSE)</f>
        <v>t=2.1 in mv reg</v>
      </c>
    </row>
    <row r="72" spans="1:10" ht="15.75" x14ac:dyDescent="0.25">
      <c r="A72" s="14" t="s">
        <v>84</v>
      </c>
      <c r="B72" s="14" t="s">
        <v>82</v>
      </c>
      <c r="C72" s="14">
        <v>1986</v>
      </c>
      <c r="D72" s="14">
        <v>1961</v>
      </c>
      <c r="E72" s="14">
        <v>1980</v>
      </c>
      <c r="F72" t="s">
        <v>81</v>
      </c>
      <c r="G72" s="31" t="str">
        <f>VLOOKUP(F72,AddInfo!$A:$F,5,FALSE)</f>
        <v>2_likely</v>
      </c>
      <c r="H72" s="31" t="str">
        <f>VLOOKUP(F72,AddInfo!$A:$F,3,FALSE)</f>
        <v>Predictor</v>
      </c>
      <c r="I72" s="31" t="str">
        <f>VLOOKUP(F72,BasicInfo!$A:$G,7,FALSE)</f>
        <v>strong port sorts but no LS special data</v>
      </c>
    </row>
    <row r="73" spans="1:10" ht="15.75" x14ac:dyDescent="0.25">
      <c r="A73" s="14" t="s">
        <v>144</v>
      </c>
      <c r="B73" s="14" t="s">
        <v>1901</v>
      </c>
      <c r="C73" s="14">
        <v>1996</v>
      </c>
      <c r="D73" s="14">
        <v>1979</v>
      </c>
      <c r="E73" s="14">
        <v>1991</v>
      </c>
      <c r="F73" t="s">
        <v>140</v>
      </c>
      <c r="G73" s="31" t="str">
        <f>VLOOKUP(F73,AddInfo!$A:$F,5,FALSE)</f>
        <v>2_likely</v>
      </c>
      <c r="H73" s="31" t="str">
        <f>VLOOKUP(F73,AddInfo!$A:$F,3,FALSE)</f>
        <v>Predictor</v>
      </c>
      <c r="I73" s="31" t="str">
        <f>VLOOKUP(F73,BasicInfo!$A:$G,7,FALSE)</f>
        <v>t=2.5 in mv reg</v>
      </c>
    </row>
    <row r="74" spans="1:10" ht="15.75" x14ac:dyDescent="0.25">
      <c r="A74" s="14" t="s">
        <v>157</v>
      </c>
      <c r="B74" s="14" t="s">
        <v>150</v>
      </c>
      <c r="C74" s="14">
        <v>2001</v>
      </c>
      <c r="D74" s="14">
        <v>1964</v>
      </c>
      <c r="E74" s="14">
        <v>1971</v>
      </c>
      <c r="F74" s="4" t="s">
        <v>5065</v>
      </c>
      <c r="G74" s="31" t="str">
        <f>VLOOKUP(F74,AddInfo!$A:$F,5,FALSE)</f>
        <v>2_likely</v>
      </c>
      <c r="H74" s="31" t="str">
        <f>VLOOKUP(F74,AddInfo!$A:$F,3,FALSE)</f>
        <v>Predictor</v>
      </c>
      <c r="I74" s="31" t="str">
        <f>VLOOKUP(F74,BasicInfo!$A:$G,7,FALSE)</f>
        <v>t&gt;8 in 3-day event study</v>
      </c>
      <c r="J74" t="s">
        <v>5485</v>
      </c>
    </row>
    <row r="75" spans="1:10" ht="15.75" x14ac:dyDescent="0.25">
      <c r="A75" s="14" t="s">
        <v>160</v>
      </c>
      <c r="B75" s="14" t="s">
        <v>150</v>
      </c>
      <c r="C75" s="14">
        <v>2001</v>
      </c>
      <c r="D75" s="14">
        <v>1985</v>
      </c>
      <c r="E75" s="14">
        <v>1996</v>
      </c>
      <c r="F75" s="4" t="s">
        <v>5066</v>
      </c>
      <c r="G75" s="31" t="str">
        <f>VLOOKUP(F75,AddInfo!$A:$F,5,FALSE)</f>
        <v>2_likely</v>
      </c>
      <c r="H75" s="31" t="str">
        <f>VLOOKUP(F75,AddInfo!$A:$F,3,FALSE)</f>
        <v>Predictor</v>
      </c>
      <c r="I75" s="31" t="str">
        <f>VLOOKUP(F75,BasicInfo!$A:$G,7,FALSE)</f>
        <v>t&gt;8 in 3-day event study</v>
      </c>
      <c r="J75" t="s">
        <v>5485</v>
      </c>
    </row>
    <row r="76" spans="1:10" ht="15.75" x14ac:dyDescent="0.25">
      <c r="A76" s="14" t="s">
        <v>163</v>
      </c>
      <c r="B76" s="14" t="s">
        <v>1877</v>
      </c>
      <c r="C76" s="14">
        <v>1984</v>
      </c>
      <c r="D76" s="14">
        <v>1931</v>
      </c>
      <c r="E76" s="14">
        <v>1982</v>
      </c>
      <c r="F76" t="s">
        <v>161</v>
      </c>
      <c r="G76" s="31" t="str">
        <f>VLOOKUP(F76,AddInfo!$A:$F,5,FALSE)</f>
        <v>2_likely</v>
      </c>
      <c r="H76" s="31" t="str">
        <f>VLOOKUP(F76,AddInfo!$A:$F,3,FALSE)</f>
        <v>Predictor</v>
      </c>
      <c r="I76" s="31" t="str">
        <f>VLOOKUP(F76,BasicInfo!$A:$G,7,FALSE)</f>
        <v>t=2.5 in reg nonstandard data</v>
      </c>
    </row>
    <row r="77" spans="1:10" ht="15.75" x14ac:dyDescent="0.25">
      <c r="A77" s="14" t="s">
        <v>258</v>
      </c>
      <c r="B77" s="14" t="s">
        <v>1861</v>
      </c>
      <c r="C77" s="14">
        <v>2001</v>
      </c>
      <c r="D77" s="14">
        <v>1975</v>
      </c>
      <c r="E77" s="14">
        <v>1996</v>
      </c>
      <c r="F77" s="31" t="s">
        <v>255</v>
      </c>
      <c r="G77" s="31" t="str">
        <f>VLOOKUP(F77,AddInfo!$A:$F,5,FALSE)</f>
        <v>2_likely</v>
      </c>
      <c r="H77" s="31" t="str">
        <f>VLOOKUP(F77,AddInfo!$A:$F,3,FALSE)</f>
        <v>Predictor</v>
      </c>
      <c r="I77" s="31" t="str">
        <f>VLOOKUP(F77,BasicInfo!$A:$G,7,FALSE)</f>
        <v xml:space="preserve">53 bps spread but no t-stat </v>
      </c>
    </row>
    <row r="78" spans="1:10" ht="15.75" x14ac:dyDescent="0.25">
      <c r="A78" s="14" t="s">
        <v>310</v>
      </c>
      <c r="B78" s="14" t="s">
        <v>1905</v>
      </c>
      <c r="C78" s="14">
        <v>1993</v>
      </c>
      <c r="D78" s="14">
        <v>1965</v>
      </c>
      <c r="E78" s="14">
        <v>1988</v>
      </c>
      <c r="F78" t="s">
        <v>308</v>
      </c>
      <c r="G78" s="31" t="str">
        <f>VLOOKUP(F78,AddInfo!$A:$F,5,FALSE)</f>
        <v>2_likely</v>
      </c>
      <c r="H78" s="31" t="str">
        <f>VLOOKUP(F78,AddInfo!$A:$F,3,FALSE)</f>
        <v>Predictor</v>
      </c>
      <c r="I78" s="31" t="str">
        <f>VLOOKUP(F78,BasicInfo!$A:$G,7,FALSE)</f>
        <v>t=2.3 in event study</v>
      </c>
    </row>
    <row r="79" spans="1:10" ht="15.75" x14ac:dyDescent="0.25">
      <c r="A79" s="14" t="s">
        <v>346</v>
      </c>
      <c r="B79" s="14" t="s">
        <v>344</v>
      </c>
      <c r="C79" s="14">
        <v>2001</v>
      </c>
      <c r="D79" s="14">
        <v>1962</v>
      </c>
      <c r="E79" s="14">
        <v>1993</v>
      </c>
      <c r="F79" t="s">
        <v>343</v>
      </c>
      <c r="G79" s="31" t="str">
        <f>VLOOKUP(F79,AddInfo!$A:$F,5,FALSE)</f>
        <v>2_likely</v>
      </c>
      <c r="H79" s="31" t="str">
        <f>VLOOKUP(F79,AddInfo!$A:$F,3,FALSE)</f>
        <v>Predictor</v>
      </c>
      <c r="I79" s="31" t="str">
        <f>VLOOKUP(F79,BasicInfo!$A:$G,7,FALSE)</f>
        <v>35 bps spread in port sort</v>
      </c>
    </row>
    <row r="80" spans="1:10" ht="15.75" x14ac:dyDescent="0.25">
      <c r="A80" s="14" t="s">
        <v>407</v>
      </c>
      <c r="B80" s="14" t="s">
        <v>405</v>
      </c>
      <c r="C80" s="14">
        <v>2003</v>
      </c>
      <c r="D80" s="14">
        <v>1964</v>
      </c>
      <c r="E80" s="14">
        <v>1993</v>
      </c>
      <c r="F80" t="s">
        <v>404</v>
      </c>
      <c r="G80" s="31" t="str">
        <f>VLOOKUP(F80,AddInfo!$A:$F,5,FALSE)</f>
        <v>2_likely</v>
      </c>
      <c r="H80" s="31" t="str">
        <f>VLOOKUP(F80,AddInfo!$A:$F,3,FALSE)</f>
        <v>Predictor</v>
      </c>
      <c r="I80" s="31" t="str">
        <f>VLOOKUP(F80,BasicInfo!$A:$G,7,FALSE)</f>
        <v>61 bps spread in long-short</v>
      </c>
    </row>
    <row r="81" spans="1:10" ht="15.75" x14ac:dyDescent="0.25">
      <c r="A81" s="14" t="s">
        <v>428</v>
      </c>
      <c r="B81" s="14" t="s">
        <v>429</v>
      </c>
      <c r="C81" s="14">
        <v>1973</v>
      </c>
      <c r="D81" s="14">
        <v>1926</v>
      </c>
      <c r="E81" s="14">
        <v>1968</v>
      </c>
      <c r="F81" t="s">
        <v>428</v>
      </c>
      <c r="G81" s="31" t="str">
        <f>VLOOKUP(F81,AddInfo!$A:$F,5,FALSE)</f>
        <v>2_likely</v>
      </c>
      <c r="H81" s="31" t="str">
        <f>VLOOKUP(F81,AddInfo!$A:$F,3,FALSE)</f>
        <v>Predictor</v>
      </c>
      <c r="I81" s="31" t="str">
        <f>VLOOKUP(F81,BasicInfo!$A:$G,7,FALSE)</f>
        <v xml:space="preserve">t=2.6 univar reg </v>
      </c>
    </row>
    <row r="82" spans="1:10" ht="15.75" x14ac:dyDescent="0.25">
      <c r="A82" s="14" t="s">
        <v>476</v>
      </c>
      <c r="B82" s="14" t="s">
        <v>1862</v>
      </c>
      <c r="C82" s="14">
        <v>1998</v>
      </c>
      <c r="D82" s="14">
        <v>1975</v>
      </c>
      <c r="E82" s="14">
        <v>1993</v>
      </c>
      <c r="F82" t="s">
        <v>475</v>
      </c>
      <c r="G82" s="31" t="str">
        <f>VLOOKUP(F82,AddInfo!$A:$F,5,FALSE)</f>
        <v>2_likely</v>
      </c>
      <c r="H82" s="31" t="str">
        <f>VLOOKUP(F82,AddInfo!$A:$F,3,FALSE)</f>
        <v>Predictor</v>
      </c>
      <c r="I82" s="31" t="str">
        <f>VLOOKUP(F82,BasicInfo!$A:$G,7,FALSE)</f>
        <v>p&lt;0.01 in port sort but nonstandard stats</v>
      </c>
    </row>
    <row r="83" spans="1:10" ht="15.75" x14ac:dyDescent="0.25">
      <c r="A83" s="14" t="s">
        <v>480</v>
      </c>
      <c r="B83" s="14" t="s">
        <v>479</v>
      </c>
      <c r="C83" s="14">
        <v>2006</v>
      </c>
      <c r="D83" s="14">
        <v>1980</v>
      </c>
      <c r="E83" s="14">
        <v>2002</v>
      </c>
      <c r="F83" t="s">
        <v>478</v>
      </c>
      <c r="G83" s="31" t="str">
        <f>VLOOKUP(F83,AddInfo!$A:$F,5,FALSE)</f>
        <v>2_likely</v>
      </c>
      <c r="H83" s="31" t="str">
        <f>VLOOKUP(F83,AddInfo!$A:$F,3,FALSE)</f>
        <v>Predictor</v>
      </c>
      <c r="I83" s="31" t="str">
        <f>VLOOKUP(F83,BasicInfo!$A:$G,7,FALSE)</f>
        <v>49 bps long-short</v>
      </c>
    </row>
    <row r="84" spans="1:10" ht="15.75" x14ac:dyDescent="0.25">
      <c r="A84" s="14" t="s">
        <v>487</v>
      </c>
      <c r="B84" s="14" t="s">
        <v>485</v>
      </c>
      <c r="C84" s="14">
        <v>2004</v>
      </c>
      <c r="D84" s="14">
        <v>1963</v>
      </c>
      <c r="E84" s="14">
        <v>2001</v>
      </c>
      <c r="F84" t="s">
        <v>484</v>
      </c>
      <c r="G84" s="31" t="str">
        <f>VLOOKUP(F84,AddInfo!$A:$F,5,FALSE)</f>
        <v>2_likely</v>
      </c>
      <c r="H84" s="31" t="str">
        <f>VLOOKUP(F84,AddInfo!$A:$F,3,FALSE)</f>
        <v>Predictor</v>
      </c>
      <c r="I84" s="31" t="str">
        <f>VLOOKUP(F84,BasicInfo!$A:$G,7,FALSE)</f>
        <v>t=2.0 in long-short</v>
      </c>
    </row>
    <row r="85" spans="1:10" ht="15.75" x14ac:dyDescent="0.25">
      <c r="A85" s="14" t="s">
        <v>524</v>
      </c>
      <c r="B85" s="14" t="s">
        <v>525</v>
      </c>
      <c r="C85" s="14">
        <v>2000</v>
      </c>
      <c r="D85" s="14">
        <v>1963</v>
      </c>
      <c r="E85" s="14">
        <v>1993</v>
      </c>
      <c r="F85" t="s">
        <v>524</v>
      </c>
      <c r="G85" s="31" t="str">
        <f>VLOOKUP(F85,AddInfo!$A:$F,5,FALSE)</f>
        <v>2_likely</v>
      </c>
      <c r="H85" s="31" t="str">
        <f>VLOOKUP(F85,AddInfo!$A:$F,3,FALSE)</f>
        <v>Predictor</v>
      </c>
      <c r="I85" s="31" t="str">
        <f>VLOOKUP(F85,BasicInfo!$A:$G,7,FALSE)</f>
        <v>p-val&lt;0.05 in long-short</v>
      </c>
    </row>
    <row r="86" spans="1:10" ht="15.75" x14ac:dyDescent="0.25">
      <c r="A86" s="14" t="s">
        <v>533</v>
      </c>
      <c r="B86" s="14" t="s">
        <v>1865</v>
      </c>
      <c r="C86" s="14">
        <v>1996</v>
      </c>
      <c r="D86" s="14">
        <v>1979</v>
      </c>
      <c r="E86" s="14">
        <v>1993</v>
      </c>
      <c r="F86" t="s">
        <v>531</v>
      </c>
      <c r="G86" s="31" t="str">
        <f>VLOOKUP(F86,AddInfo!$A:$F,5,FALSE)</f>
        <v>2_likely</v>
      </c>
      <c r="H86" s="31" t="str">
        <f>VLOOKUP(F86,AddInfo!$A:$F,3,FALSE)</f>
        <v>Predictor</v>
      </c>
      <c r="I86" s="31" t="str">
        <f>VLOOKUP(F86,BasicInfo!$A:$G,7,FALSE)</f>
        <v>t=4.5 in mv reg nonstandard</v>
      </c>
    </row>
    <row r="87" spans="1:10" ht="15.75" x14ac:dyDescent="0.25">
      <c r="A87" s="14" t="s">
        <v>536</v>
      </c>
      <c r="B87" s="14" t="s">
        <v>1865</v>
      </c>
      <c r="C87" s="14">
        <v>1996</v>
      </c>
      <c r="D87" s="14">
        <v>1979</v>
      </c>
      <c r="E87" s="14">
        <v>1993</v>
      </c>
      <c r="F87" t="s">
        <v>534</v>
      </c>
      <c r="G87" s="31" t="str">
        <f>VLOOKUP(F87,AddInfo!$A:$F,5,FALSE)</f>
        <v>2_likely</v>
      </c>
      <c r="H87" s="31" t="str">
        <f>VLOOKUP(F87,AddInfo!$A:$F,3,FALSE)</f>
        <v>Predictor</v>
      </c>
      <c r="I87" s="31" t="str">
        <f>VLOOKUP(F87,BasicInfo!$A:$G,7,FALSE)</f>
        <v>t=2.5 in mv reg nonstandard</v>
      </c>
    </row>
    <row r="88" spans="1:10" ht="15.75" x14ac:dyDescent="0.25">
      <c r="A88" s="14" t="s">
        <v>544</v>
      </c>
      <c r="B88" s="14" t="s">
        <v>1865</v>
      </c>
      <c r="C88" s="14">
        <v>1996</v>
      </c>
      <c r="D88" s="14">
        <v>1979</v>
      </c>
      <c r="E88" s="14">
        <v>1993</v>
      </c>
      <c r="F88" t="s">
        <v>542</v>
      </c>
      <c r="G88" s="31" t="str">
        <f>VLOOKUP(F88,AddInfo!$A:$F,5,FALSE)</f>
        <v>2_likely</v>
      </c>
      <c r="H88" s="31" t="str">
        <f>VLOOKUP(F88,AddInfo!$A:$F,3,FALSE)</f>
        <v>Predictor</v>
      </c>
      <c r="I88" s="31" t="str">
        <f>VLOOKUP(F88,BasicInfo!$A:$G,7,FALSE)</f>
        <v>t=4 in mv reg nonstandard</v>
      </c>
    </row>
    <row r="89" spans="1:10" ht="15.75" x14ac:dyDescent="0.25">
      <c r="A89" s="14" t="s">
        <v>541</v>
      </c>
      <c r="B89" s="14" t="s">
        <v>1865</v>
      </c>
      <c r="C89" s="14">
        <v>1996</v>
      </c>
      <c r="D89" s="14">
        <v>1979</v>
      </c>
      <c r="E89" s="14">
        <v>1993</v>
      </c>
      <c r="F89" s="31" t="s">
        <v>540</v>
      </c>
      <c r="G89" s="31" t="str">
        <f>VLOOKUP(F89,AddInfo!$A:$F,5,FALSE)</f>
        <v>2_likely</v>
      </c>
      <c r="H89" s="31" t="str">
        <f>VLOOKUP(F89,AddInfo!$A:$F,3,FALSE)</f>
        <v>Predictor</v>
      </c>
      <c r="I89" s="31" t="str">
        <f>VLOOKUP(F89,BasicInfo!$A:$G,7,FALSE)</f>
        <v>t=3 in mv reg nonstandard</v>
      </c>
    </row>
    <row r="90" spans="1:10" ht="15.75" x14ac:dyDescent="0.25">
      <c r="A90" s="14" t="s">
        <v>590</v>
      </c>
      <c r="B90" s="14" t="s">
        <v>1903</v>
      </c>
      <c r="C90" s="14">
        <v>1995</v>
      </c>
      <c r="D90" s="14">
        <v>1980</v>
      </c>
      <c r="E90" s="14">
        <v>1990</v>
      </c>
      <c r="F90" t="s">
        <v>588</v>
      </c>
      <c r="G90" s="31" t="str">
        <f>VLOOKUP(F90,AddInfo!$A:$F,5,FALSE)</f>
        <v>2_likely</v>
      </c>
      <c r="H90" s="31" t="str">
        <f>VLOOKUP(F90,AddInfo!$A:$F,3,FALSE)</f>
        <v>Predictor</v>
      </c>
      <c r="I90" s="31" t="str">
        <f>VLOOKUP(F90,BasicInfo!$A:$G,7,FALSE)</f>
        <v>t=1.85 in long - benchmark port</v>
      </c>
    </row>
    <row r="91" spans="1:10" ht="15.75" x14ac:dyDescent="0.25">
      <c r="A91" s="14" t="s">
        <v>338</v>
      </c>
      <c r="B91" s="14" t="s">
        <v>1891</v>
      </c>
      <c r="C91" s="14">
        <v>1993</v>
      </c>
      <c r="D91" s="14">
        <v>1964</v>
      </c>
      <c r="E91" s="14">
        <v>1989</v>
      </c>
      <c r="F91" s="11" t="s">
        <v>5352</v>
      </c>
      <c r="G91" s="31" t="str">
        <f>VLOOKUP(F91,AddInfo!$A:$F,5,FALSE)</f>
        <v>2_likely</v>
      </c>
      <c r="H91" s="31" t="str">
        <f>VLOOKUP(F91,AddInfo!$A:$F,3,FALSE)</f>
        <v>Predictor</v>
      </c>
      <c r="I91" s="31" t="str">
        <f>VLOOKUP(F91,BasicInfo!$A:$G,7,FALSE)</f>
        <v xml:space="preserve">large ret in similar long-short </v>
      </c>
      <c r="J91" t="s">
        <v>5351</v>
      </c>
    </row>
    <row r="92" spans="1:10" ht="15.75" x14ac:dyDescent="0.25">
      <c r="A92" s="14" t="s">
        <v>814</v>
      </c>
      <c r="B92" s="14" t="s">
        <v>812</v>
      </c>
      <c r="C92" s="14">
        <v>1991</v>
      </c>
      <c r="D92" s="14">
        <v>1975</v>
      </c>
      <c r="E92" s="14">
        <v>1984</v>
      </c>
      <c r="F92" t="s">
        <v>811</v>
      </c>
      <c r="G92" s="31" t="str">
        <f>VLOOKUP(F92,AddInfo!$A:$F,5,FALSE)</f>
        <v>2_likely</v>
      </c>
      <c r="H92" s="31" t="str">
        <f>VLOOKUP(F92,AddInfo!$A:$F,3,FALSE)</f>
        <v>Predictor</v>
      </c>
      <c r="I92" s="31" t="str">
        <f>VLOOKUP(F92,BasicInfo!$A:$G,7,FALSE)</f>
        <v>Event study, no t-stat</v>
      </c>
    </row>
    <row r="93" spans="1:10" ht="15.75" x14ac:dyDescent="0.25">
      <c r="A93" s="14" t="s">
        <v>854</v>
      </c>
      <c r="B93" s="14" t="s">
        <v>1869</v>
      </c>
      <c r="C93" s="14">
        <v>1999</v>
      </c>
      <c r="D93" s="14">
        <v>1975</v>
      </c>
      <c r="E93" s="14">
        <v>1989</v>
      </c>
      <c r="F93" t="s">
        <v>852</v>
      </c>
      <c r="G93" s="31" t="str">
        <f>VLOOKUP(F93,AddInfo!$A:$F,5,FALSE)</f>
        <v>2_likely</v>
      </c>
      <c r="H93" s="31" t="str">
        <f>VLOOKUP(F93,AddInfo!$A:$F,3,FALSE)</f>
        <v>Predictor</v>
      </c>
      <c r="I93" s="31" t="str">
        <f>VLOOKUP(F93,BasicInfo!$A:$G,7,FALSE)</f>
        <v>t = 2.19 FF3 alpha on long port</v>
      </c>
    </row>
    <row r="94" spans="1:10" ht="15.75" x14ac:dyDescent="0.25">
      <c r="A94" s="14" t="s">
        <v>707</v>
      </c>
      <c r="B94" s="14" t="s">
        <v>1872</v>
      </c>
      <c r="C94" s="14">
        <v>1998</v>
      </c>
      <c r="D94" s="14">
        <v>1963</v>
      </c>
      <c r="E94" s="14">
        <v>1994</v>
      </c>
      <c r="F94" s="4" t="s">
        <v>706</v>
      </c>
      <c r="G94" s="31" t="str">
        <f>VLOOKUP(F94,AddInfo!$A:$F,5,FALSE)</f>
        <v>indirect</v>
      </c>
      <c r="H94" s="31" t="str">
        <f>VLOOKUP(F94,AddInfo!$A:$F,3,FALSE)</f>
        <v>Placebo</v>
      </c>
      <c r="I94" s="31" t="str">
        <f>VLOOKUP(F94,BasicInfo!$A:$G,7,FALSE)</f>
        <v>mixed results, small spread</v>
      </c>
    </row>
    <row r="95" spans="1:10" ht="15.75" x14ac:dyDescent="0.25">
      <c r="A95" s="14" t="s">
        <v>829</v>
      </c>
      <c r="B95" s="14" t="s">
        <v>828</v>
      </c>
      <c r="C95" s="14">
        <v>2008</v>
      </c>
      <c r="D95" s="14">
        <v>1984</v>
      </c>
      <c r="E95" s="14">
        <v>2002</v>
      </c>
      <c r="F95" t="s">
        <v>827</v>
      </c>
      <c r="G95" s="31" t="str">
        <f>VLOOKUP(F95,AddInfo!$A:$F,5,FALSE)</f>
        <v>indirect</v>
      </c>
      <c r="H95" s="31" t="str">
        <f>VLOOKUP(F95,AddInfo!$A:$F,3,FALSE)</f>
        <v>Placebo</v>
      </c>
      <c r="I95" s="31" t="str">
        <f>VLOOKUP(F95,BasicInfo!$A:$G,7,FALSE)</f>
        <v>t=0.3 in mv reg</v>
      </c>
    </row>
    <row r="96" spans="1:10" ht="15.75" x14ac:dyDescent="0.25">
      <c r="A96" s="14" t="s">
        <v>842</v>
      </c>
      <c r="B96" s="14" t="s">
        <v>828</v>
      </c>
      <c r="C96" s="14">
        <v>2008</v>
      </c>
      <c r="D96" s="14">
        <v>1984</v>
      </c>
      <c r="E96" s="14">
        <v>2002</v>
      </c>
      <c r="F96" t="s">
        <v>841</v>
      </c>
      <c r="G96" s="31" t="str">
        <f>VLOOKUP(F96,AddInfo!$A:$F,5,FALSE)</f>
        <v>indirect</v>
      </c>
      <c r="H96" s="31" t="str">
        <f>VLOOKUP(F96,AddInfo!$A:$F,3,FALSE)</f>
        <v>Placebo</v>
      </c>
      <c r="I96" s="31" t="str">
        <f>VLOOKUP(F96,BasicInfo!$A:$G,7,FALSE)</f>
        <v>t=1 in mv reg</v>
      </c>
    </row>
    <row r="97" spans="1:9" ht="15.75" x14ac:dyDescent="0.25">
      <c r="A97" s="14" t="s">
        <v>850</v>
      </c>
      <c r="B97" s="14" t="s">
        <v>1234</v>
      </c>
      <c r="C97" s="14">
        <v>2008</v>
      </c>
      <c r="D97" s="14">
        <v>1984</v>
      </c>
      <c r="E97" s="14">
        <v>2002</v>
      </c>
      <c r="F97" t="s">
        <v>849</v>
      </c>
      <c r="G97" s="31" t="str">
        <f>VLOOKUP(F97,AddInfo!$A:$F,5,FALSE)</f>
        <v>indirect</v>
      </c>
      <c r="H97" s="31" t="str">
        <f>VLOOKUP(F97,AddInfo!$A:$F,3,FALSE)</f>
        <v>Placebo</v>
      </c>
      <c r="I97" s="31" t="str">
        <f>VLOOKUP(F97,BasicInfo!$A:$G,7,FALSE)</f>
        <v>t=0.3 in mv reg</v>
      </c>
    </row>
    <row r="98" spans="1:9" ht="15.75" x14ac:dyDescent="0.25">
      <c r="A98" s="14" t="s">
        <v>367</v>
      </c>
      <c r="B98" s="14" t="s">
        <v>1896</v>
      </c>
      <c r="C98" s="14">
        <v>1998</v>
      </c>
      <c r="D98" s="14">
        <v>1981</v>
      </c>
      <c r="E98" s="14">
        <v>1995</v>
      </c>
      <c r="F98" t="s">
        <v>365</v>
      </c>
      <c r="G98" s="31" t="str">
        <f>VLOOKUP(F98,AddInfo!$A:$F,5,FALSE)</f>
        <v>4_not</v>
      </c>
      <c r="H98" s="31" t="str">
        <f>VLOOKUP(F98,AddInfo!$A:$F,3,FALSE)</f>
        <v>Placebo</v>
      </c>
      <c r="I98" s="31" t="str">
        <f>VLOOKUP(F98,BasicInfo!$A:$G,7,FALSE)</f>
        <v>t=1.59 in univar reg</v>
      </c>
    </row>
  </sheetData>
  <sortState xmlns:xlrd2="http://schemas.microsoft.com/office/spreadsheetml/2017/richdata2"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G103"/>
  <sheetViews>
    <sheetView tabSelected="1" workbookViewId="0">
      <pane xSplit="1" ySplit="1" topLeftCell="B71" activePane="bottomRight" state="frozen"/>
      <selection pane="topRight" activeCell="B1" sqref="B1"/>
      <selection pane="bottomLeft" activeCell="A2" sqref="A2"/>
      <selection pane="bottomRight" activeCell="F94" sqref="F94"/>
    </sheetView>
  </sheetViews>
  <sheetFormatPr defaultColWidth="9.140625" defaultRowHeight="15" x14ac:dyDescent="0.25"/>
  <cols>
    <col min="1" max="1" width="15.85546875" style="42" customWidth="1"/>
    <col min="2" max="2" width="48.42578125" style="42" customWidth="1"/>
    <col min="3" max="3" width="42.5703125" style="42" customWidth="1"/>
    <col min="4" max="4" width="12.5703125" style="42" customWidth="1"/>
    <col min="5" max="5" width="21.85546875" style="42" customWidth="1"/>
    <col min="6" max="6" width="18.5703125" style="42" bestFit="1" customWidth="1"/>
    <col min="7" max="7" width="67.28515625" style="42" bestFit="1" customWidth="1"/>
    <col min="8" max="16384" width="9.140625" style="42"/>
  </cols>
  <sheetData>
    <row r="1" spans="1:7" s="45" customFormat="1" x14ac:dyDescent="0.25">
      <c r="A1" s="43" t="s">
        <v>5</v>
      </c>
      <c r="B1" s="43" t="s">
        <v>1909</v>
      </c>
      <c r="C1" s="43" t="s">
        <v>1910</v>
      </c>
      <c r="D1" s="43" t="s">
        <v>1911</v>
      </c>
      <c r="E1" s="43" t="s">
        <v>1859</v>
      </c>
      <c r="F1" s="44" t="s">
        <v>5201</v>
      </c>
      <c r="G1" s="45" t="s">
        <v>5304</v>
      </c>
    </row>
    <row r="2" spans="1:7" x14ac:dyDescent="0.25">
      <c r="A2" s="42" t="s">
        <v>33</v>
      </c>
      <c r="B2" s="42" t="s">
        <v>1990</v>
      </c>
      <c r="C2" s="42" t="s">
        <v>1987</v>
      </c>
      <c r="D2" s="42" t="s">
        <v>1988</v>
      </c>
      <c r="E2" s="42" t="s">
        <v>29</v>
      </c>
      <c r="F2" s="42" t="str">
        <f>VLOOKUP(E2,AddInfo!$A:$F,5,FALSE)</f>
        <v>1_clear</v>
      </c>
    </row>
    <row r="3" spans="1:7" x14ac:dyDescent="0.25">
      <c r="A3" s="42" t="s">
        <v>11</v>
      </c>
      <c r="B3" s="42" t="s">
        <v>1991</v>
      </c>
      <c r="C3" s="42" t="s">
        <v>1987</v>
      </c>
      <c r="D3" s="42" t="s">
        <v>1988</v>
      </c>
      <c r="E3" s="42" t="s">
        <v>36</v>
      </c>
      <c r="F3" s="42" t="str">
        <f>VLOOKUP(E3,AddInfo!$A:$F,5,FALSE)</f>
        <v>indirect</v>
      </c>
    </row>
    <row r="4" spans="1:7" x14ac:dyDescent="0.25">
      <c r="A4" s="42" t="s">
        <v>45</v>
      </c>
      <c r="B4" s="42" t="s">
        <v>1986</v>
      </c>
      <c r="C4" s="42" t="s">
        <v>1987</v>
      </c>
      <c r="D4" s="42" t="s">
        <v>1988</v>
      </c>
      <c r="E4" s="42" t="s">
        <v>41</v>
      </c>
      <c r="F4" s="42" t="str">
        <f>VLOOKUP(E4,AddInfo!$A:$F,5,FALSE)</f>
        <v>2_likely</v>
      </c>
    </row>
    <row r="5" spans="1:7" x14ac:dyDescent="0.25">
      <c r="A5" s="42" t="s">
        <v>52</v>
      </c>
      <c r="B5" s="42" t="s">
        <v>1992</v>
      </c>
      <c r="C5" s="42" t="s">
        <v>1987</v>
      </c>
      <c r="D5" s="42" t="s">
        <v>1988</v>
      </c>
      <c r="E5" s="42" t="s">
        <v>48</v>
      </c>
      <c r="F5" s="42" t="str">
        <f>VLOOKUP(E5,AddInfo!$A:$F,5,FALSE)</f>
        <v>2_likely</v>
      </c>
    </row>
    <row r="6" spans="1:7" x14ac:dyDescent="0.25">
      <c r="A6" s="42" t="s">
        <v>80</v>
      </c>
      <c r="B6" s="42" t="s">
        <v>2041</v>
      </c>
      <c r="C6" s="42" t="s">
        <v>2042</v>
      </c>
      <c r="D6" s="42" t="s">
        <v>2043</v>
      </c>
      <c r="E6" s="42" t="s">
        <v>75</v>
      </c>
      <c r="F6" s="42" t="str">
        <f>VLOOKUP(E6,AddInfo!$A:$F,5,FALSE)</f>
        <v>1_clear</v>
      </c>
    </row>
    <row r="7" spans="1:7" x14ac:dyDescent="0.25">
      <c r="A7" s="42" t="s">
        <v>4389</v>
      </c>
      <c r="B7" s="42" t="s">
        <v>2018</v>
      </c>
      <c r="C7" s="42" t="s">
        <v>2019</v>
      </c>
      <c r="D7" s="42" t="s">
        <v>2020</v>
      </c>
      <c r="E7" s="42" t="s">
        <v>90</v>
      </c>
      <c r="F7" s="42" t="str">
        <f>VLOOKUP(E7,AddInfo!$A:$F,5,FALSE)</f>
        <v>1_clear</v>
      </c>
    </row>
    <row r="8" spans="1:7" x14ac:dyDescent="0.25">
      <c r="A8" s="42" t="s">
        <v>4387</v>
      </c>
      <c r="B8" s="42" t="s">
        <v>2060</v>
      </c>
      <c r="C8" s="42" t="s">
        <v>2061</v>
      </c>
      <c r="D8" s="42" t="s">
        <v>2057</v>
      </c>
      <c r="E8" s="42" t="s">
        <v>86</v>
      </c>
      <c r="F8" s="42" t="str">
        <f>VLOOKUP(E8,AddInfo!$A:$F,5,FALSE)</f>
        <v>1_clear</v>
      </c>
    </row>
    <row r="9" spans="1:7" x14ac:dyDescent="0.25">
      <c r="A9" s="42" t="s">
        <v>2054</v>
      </c>
      <c r="B9" s="42" t="s">
        <v>2055</v>
      </c>
      <c r="C9" s="42" t="s">
        <v>2056</v>
      </c>
      <c r="D9" s="42" t="s">
        <v>2057</v>
      </c>
      <c r="E9" s="42" t="s">
        <v>90</v>
      </c>
      <c r="F9" s="42" t="str">
        <f>VLOOKUP(E9,AddInfo!$A:$F,5,FALSE)</f>
        <v>1_clear</v>
      </c>
    </row>
    <row r="10" spans="1:7" x14ac:dyDescent="0.25">
      <c r="A10" s="42" t="s">
        <v>119</v>
      </c>
      <c r="B10" s="42" t="s">
        <v>4395</v>
      </c>
      <c r="C10" s="42" t="s">
        <v>2098</v>
      </c>
      <c r="D10" s="42" t="s">
        <v>2099</v>
      </c>
      <c r="E10" s="42" t="s">
        <v>119</v>
      </c>
      <c r="F10" s="42" t="str">
        <f>VLOOKUP(E10,AddInfo!$A:$F,5,FALSE)</f>
        <v>1_clear</v>
      </c>
    </row>
    <row r="11" spans="1:7" x14ac:dyDescent="0.25">
      <c r="A11" s="42" t="s">
        <v>125</v>
      </c>
      <c r="B11" s="42" t="s">
        <v>2112</v>
      </c>
      <c r="C11" s="42" t="s">
        <v>2113</v>
      </c>
      <c r="D11" s="42" t="s">
        <v>2114</v>
      </c>
      <c r="E11" s="42" t="s">
        <v>121</v>
      </c>
      <c r="F11" s="42" t="str">
        <f>VLOOKUP(E11,AddInfo!$A:$F,5,FALSE)</f>
        <v>1_clear</v>
      </c>
    </row>
    <row r="12" spans="1:7" x14ac:dyDescent="0.25">
      <c r="A12" s="42" t="s">
        <v>138</v>
      </c>
      <c r="B12" s="42" t="s">
        <v>1917</v>
      </c>
      <c r="C12" s="42" t="s">
        <v>136</v>
      </c>
      <c r="D12" s="42" t="s">
        <v>1918</v>
      </c>
      <c r="E12" s="42" t="s">
        <v>135</v>
      </c>
      <c r="F12" s="42" t="str">
        <f>VLOOKUP(E12,AddInfo!$A:$F,5,FALSE)</f>
        <v>1_clear</v>
      </c>
    </row>
    <row r="13" spans="1:7" x14ac:dyDescent="0.25">
      <c r="A13" s="42" t="s">
        <v>146</v>
      </c>
      <c r="B13" s="42" t="s">
        <v>142</v>
      </c>
      <c r="C13" s="42" t="s">
        <v>1980</v>
      </c>
      <c r="D13" s="42" t="s">
        <v>1981</v>
      </c>
      <c r="E13" s="42" t="s">
        <v>140</v>
      </c>
      <c r="F13" s="42" t="str">
        <f>VLOOKUP(E13,AddInfo!$A:$F,5,FALSE)</f>
        <v>2_likely</v>
      </c>
    </row>
    <row r="14" spans="1:7" x14ac:dyDescent="0.25">
      <c r="A14" s="42" t="s">
        <v>73</v>
      </c>
      <c r="B14" s="42" t="s">
        <v>1993</v>
      </c>
      <c r="C14" s="42" t="s">
        <v>1994</v>
      </c>
      <c r="D14" s="42" t="s">
        <v>1995</v>
      </c>
      <c r="E14" s="42" t="s">
        <v>69</v>
      </c>
      <c r="F14" s="42" t="str">
        <f>VLOOKUP(E14,AddInfo!$A:$F,5,FALSE)</f>
        <v>1_clear</v>
      </c>
    </row>
    <row r="15" spans="1:7" x14ac:dyDescent="0.25">
      <c r="A15" s="42" t="s">
        <v>181</v>
      </c>
      <c r="B15" s="42" t="s">
        <v>1915</v>
      </c>
      <c r="C15" s="42" t="s">
        <v>178</v>
      </c>
      <c r="D15" s="42" t="s">
        <v>1916</v>
      </c>
      <c r="E15" s="42" t="s">
        <v>177</v>
      </c>
      <c r="F15" s="42" t="str">
        <f>VLOOKUP(E15,AddInfo!$A:$F,5,FALSE)</f>
        <v>1_clear</v>
      </c>
    </row>
    <row r="16" spans="1:7" x14ac:dyDescent="0.25">
      <c r="A16" s="42" t="s">
        <v>625</v>
      </c>
      <c r="B16" s="42" t="s">
        <v>1935</v>
      </c>
      <c r="C16" s="42" t="s">
        <v>1936</v>
      </c>
      <c r="D16" s="42" t="s">
        <v>1937</v>
      </c>
      <c r="E16" s="42" t="s">
        <v>622</v>
      </c>
      <c r="F16" s="42" t="str">
        <f>VLOOKUP(E16,AddInfo!$A:$F,5,FALSE)</f>
        <v>1_clear</v>
      </c>
    </row>
    <row r="17" spans="1:6" x14ac:dyDescent="0.25">
      <c r="A17" s="42" t="s">
        <v>183</v>
      </c>
      <c r="B17" s="42" t="s">
        <v>2093</v>
      </c>
      <c r="C17" s="42" t="s">
        <v>2094</v>
      </c>
      <c r="D17" s="42" t="s">
        <v>2095</v>
      </c>
      <c r="E17" s="42" t="s">
        <v>183</v>
      </c>
      <c r="F17" s="42" t="str">
        <f>VLOOKUP(E17,AddInfo!$A:$F,5,FALSE)</f>
        <v>1_clear</v>
      </c>
    </row>
    <row r="18" spans="1:6" x14ac:dyDescent="0.25">
      <c r="A18" s="42" t="s">
        <v>200</v>
      </c>
      <c r="B18" s="42" t="s">
        <v>196</v>
      </c>
      <c r="C18" s="42" t="s">
        <v>197</v>
      </c>
      <c r="D18" s="42" t="s">
        <v>1938</v>
      </c>
      <c r="E18" s="42" t="s">
        <v>196</v>
      </c>
      <c r="F18" s="42" t="str">
        <f>VLOOKUP(E18,AddInfo!$A:$F,5,FALSE)</f>
        <v>1_clear</v>
      </c>
    </row>
    <row r="19" spans="1:6" x14ac:dyDescent="0.25">
      <c r="A19" s="42" t="s">
        <v>274</v>
      </c>
      <c r="B19" s="42" t="s">
        <v>2096</v>
      </c>
      <c r="C19" s="42" t="s">
        <v>2097</v>
      </c>
      <c r="D19" s="42" t="s">
        <v>2095</v>
      </c>
      <c r="E19" s="42" t="s">
        <v>271</v>
      </c>
      <c r="F19" s="42" t="str">
        <f>VLOOKUP(E19,AddInfo!$A:$F,5,FALSE)</f>
        <v>1_clear</v>
      </c>
    </row>
    <row r="20" spans="1:6" x14ac:dyDescent="0.25">
      <c r="A20" s="42" t="s">
        <v>2001</v>
      </c>
      <c r="B20" s="42" t="s">
        <v>2002</v>
      </c>
      <c r="C20" s="42" t="s">
        <v>2003</v>
      </c>
      <c r="D20" s="42" t="s">
        <v>2004</v>
      </c>
      <c r="E20" s="42" t="s">
        <v>226</v>
      </c>
      <c r="F20" s="42" t="str">
        <f>VLOOKUP(E20,AddInfo!$A:$F,5,FALSE)</f>
        <v>1_clear</v>
      </c>
    </row>
    <row r="21" spans="1:6" x14ac:dyDescent="0.25">
      <c r="A21" s="42" t="s">
        <v>286</v>
      </c>
      <c r="B21" s="42" t="s">
        <v>2006</v>
      </c>
      <c r="C21" s="42" t="s">
        <v>2003</v>
      </c>
      <c r="D21" s="42" t="s">
        <v>2004</v>
      </c>
      <c r="E21" s="42" t="s">
        <v>286</v>
      </c>
      <c r="F21" s="42" t="str">
        <f>VLOOKUP(E21,AddInfo!$A:$F,5,FALSE)</f>
        <v>1_clear</v>
      </c>
    </row>
    <row r="22" spans="1:6" x14ac:dyDescent="0.25">
      <c r="A22" s="42" t="s">
        <v>285</v>
      </c>
      <c r="B22" s="42" t="s">
        <v>2005</v>
      </c>
      <c r="C22" s="42" t="s">
        <v>2003</v>
      </c>
      <c r="D22" s="42" t="s">
        <v>2004</v>
      </c>
      <c r="E22" s="42" t="s">
        <v>283</v>
      </c>
      <c r="F22" s="42" t="str">
        <f>VLOOKUP(E22,AddInfo!$A:$F,5,FALSE)</f>
        <v>1_clear</v>
      </c>
    </row>
    <row r="23" spans="1:6" x14ac:dyDescent="0.25">
      <c r="A23" s="42" t="s">
        <v>301</v>
      </c>
      <c r="B23" s="42" t="s">
        <v>2074</v>
      </c>
      <c r="C23" s="42" t="s">
        <v>2075</v>
      </c>
      <c r="D23" s="42" t="s">
        <v>2076</v>
      </c>
      <c r="E23" s="42" t="s">
        <v>298</v>
      </c>
      <c r="F23" s="42" t="str">
        <f>VLOOKUP(E23,AddInfo!$A:$F,5,FALSE)</f>
        <v>1_clear</v>
      </c>
    </row>
    <row r="24" spans="1:6" ht="15.6" customHeight="1" x14ac:dyDescent="0.25">
      <c r="A24" s="42" t="s">
        <v>1984</v>
      </c>
      <c r="B24" s="42" t="s">
        <v>1550</v>
      </c>
      <c r="C24" s="42" t="s">
        <v>4398</v>
      </c>
      <c r="D24" s="42" t="s">
        <v>1985</v>
      </c>
      <c r="E24" s="42" t="s">
        <v>332</v>
      </c>
      <c r="F24" s="42" t="str">
        <f>VLOOKUP(E24,AddInfo!$A:$F,5,FALSE)</f>
        <v>1_clear</v>
      </c>
    </row>
    <row r="25" spans="1:6" x14ac:dyDescent="0.25">
      <c r="A25" s="42" t="s">
        <v>342</v>
      </c>
      <c r="B25" s="42" t="s">
        <v>1932</v>
      </c>
      <c r="C25" s="42" t="s">
        <v>1933</v>
      </c>
      <c r="D25" s="42" t="s">
        <v>1934</v>
      </c>
      <c r="E25" s="42" t="s">
        <v>5350</v>
      </c>
      <c r="F25" s="42" t="str">
        <f>VLOOKUP(E25,AddInfo!$A:$F,5,FALSE)</f>
        <v>1_clear</v>
      </c>
    </row>
    <row r="26" spans="1:6" x14ac:dyDescent="0.25">
      <c r="A26" s="42" t="s">
        <v>352</v>
      </c>
      <c r="B26" s="42" t="s">
        <v>1728</v>
      </c>
      <c r="C26" s="42" t="s">
        <v>2033</v>
      </c>
      <c r="D26" s="42" t="s">
        <v>2032</v>
      </c>
      <c r="E26" s="42" t="s">
        <v>352</v>
      </c>
      <c r="F26" s="42" t="str">
        <f>VLOOKUP(E26,AddInfo!$A:$F,5,FALSE)</f>
        <v>1_clear</v>
      </c>
    </row>
    <row r="27" spans="1:6" x14ac:dyDescent="0.25">
      <c r="A27" s="42" t="s">
        <v>377</v>
      </c>
      <c r="B27" s="42" t="s">
        <v>2011</v>
      </c>
      <c r="C27" s="42" t="s">
        <v>2012</v>
      </c>
      <c r="D27" s="42" t="s">
        <v>2013</v>
      </c>
      <c r="E27" s="42" t="s">
        <v>373</v>
      </c>
      <c r="F27" s="42" t="str">
        <f>VLOOKUP(E27,AddInfo!$A:$F,5,FALSE)</f>
        <v>1_clear</v>
      </c>
    </row>
    <row r="28" spans="1:6" x14ac:dyDescent="0.25">
      <c r="A28" s="42" t="s">
        <v>4391</v>
      </c>
      <c r="B28" s="42" t="s">
        <v>2024</v>
      </c>
      <c r="C28" s="42" t="s">
        <v>2025</v>
      </c>
      <c r="D28" s="42" t="s">
        <v>2026</v>
      </c>
      <c r="E28" s="42" t="s">
        <v>389</v>
      </c>
      <c r="F28" s="42" t="str">
        <f>VLOOKUP(E28,AddInfo!$A:$F,5,FALSE)</f>
        <v>1_clear</v>
      </c>
    </row>
    <row r="29" spans="1:6" x14ac:dyDescent="0.25">
      <c r="A29" s="42" t="s">
        <v>398</v>
      </c>
      <c r="B29" s="42" t="s">
        <v>2122</v>
      </c>
      <c r="C29" s="42" t="s">
        <v>2123</v>
      </c>
      <c r="D29" s="42" t="s">
        <v>2124</v>
      </c>
      <c r="E29" s="42" t="s">
        <v>393</v>
      </c>
      <c r="F29" s="42" t="str">
        <f>VLOOKUP(E29,AddInfo!$A:$F,5,FALSE)</f>
        <v>1_clear</v>
      </c>
    </row>
    <row r="30" spans="1:6" x14ac:dyDescent="0.25">
      <c r="A30" s="42" t="s">
        <v>399</v>
      </c>
      <c r="B30" s="42" t="s">
        <v>2007</v>
      </c>
      <c r="C30" s="42" t="s">
        <v>2008</v>
      </c>
      <c r="D30" s="42" t="s">
        <v>2009</v>
      </c>
      <c r="E30" s="42" t="s">
        <v>399</v>
      </c>
      <c r="F30" s="42" t="str">
        <f>VLOOKUP(E30,AddInfo!$A:$F,5,FALSE)</f>
        <v>1_clear</v>
      </c>
    </row>
    <row r="31" spans="1:6" x14ac:dyDescent="0.25">
      <c r="A31" s="42" t="s">
        <v>4388</v>
      </c>
      <c r="B31" s="42" t="s">
        <v>2021</v>
      </c>
      <c r="C31" s="42" t="s">
        <v>2022</v>
      </c>
      <c r="D31" s="42" t="s">
        <v>2023</v>
      </c>
      <c r="E31" s="42" t="s">
        <v>404</v>
      </c>
      <c r="F31" s="42" t="str">
        <f>VLOOKUP(E31,AddInfo!$A:$F,5,FALSE)</f>
        <v>2_likely</v>
      </c>
    </row>
    <row r="32" spans="1:6" x14ac:dyDescent="0.25">
      <c r="A32" s="42" t="s">
        <v>431</v>
      </c>
      <c r="B32" s="42" t="s">
        <v>428</v>
      </c>
      <c r="C32" s="42" t="s">
        <v>1912</v>
      </c>
      <c r="D32" s="42" t="s">
        <v>1913</v>
      </c>
      <c r="E32" s="42" t="s">
        <v>428</v>
      </c>
      <c r="F32" s="42" t="str">
        <f>VLOOKUP(E32,AddInfo!$A:$F,5,FALSE)</f>
        <v>2_likely</v>
      </c>
    </row>
    <row r="33" spans="1:6" x14ac:dyDescent="0.25">
      <c r="A33" s="42" t="s">
        <v>4390</v>
      </c>
      <c r="B33" s="42" t="s">
        <v>4393</v>
      </c>
      <c r="C33" s="42" t="s">
        <v>410</v>
      </c>
      <c r="D33" s="42" t="s">
        <v>4394</v>
      </c>
      <c r="E33" s="42" t="s">
        <v>419</v>
      </c>
      <c r="F33" s="42" t="str">
        <f>VLOOKUP(E33,AddInfo!$A:$F,5,FALSE)</f>
        <v>2_likely</v>
      </c>
    </row>
    <row r="34" spans="1:6" x14ac:dyDescent="0.25">
      <c r="A34" s="42" t="s">
        <v>2052</v>
      </c>
      <c r="B34" s="42" t="s">
        <v>2053</v>
      </c>
      <c r="C34" s="42" t="s">
        <v>2050</v>
      </c>
      <c r="D34" s="42" t="s">
        <v>2051</v>
      </c>
      <c r="E34" s="42" t="s">
        <v>264</v>
      </c>
      <c r="F34" s="42" t="str">
        <f>VLOOKUP(E34,AddInfo!$A:$F,5,FALSE)</f>
        <v>1_clear</v>
      </c>
    </row>
    <row r="35" spans="1:6" x14ac:dyDescent="0.25">
      <c r="A35" s="42" t="s">
        <v>509</v>
      </c>
      <c r="B35" s="42" t="s">
        <v>2115</v>
      </c>
      <c r="C35" s="42" t="s">
        <v>2116</v>
      </c>
      <c r="D35" s="42" t="s">
        <v>2117</v>
      </c>
      <c r="E35" s="42" t="s">
        <v>505</v>
      </c>
      <c r="F35" s="42" t="str">
        <f>VLOOKUP(E35,AddInfo!$A:$F,5,FALSE)</f>
        <v>1_clear</v>
      </c>
    </row>
    <row r="36" spans="1:6" x14ac:dyDescent="0.25">
      <c r="A36" s="42" t="s">
        <v>515</v>
      </c>
      <c r="B36" s="42" t="s">
        <v>2088</v>
      </c>
      <c r="C36" s="42" t="s">
        <v>2089</v>
      </c>
      <c r="D36" s="42" t="s">
        <v>2090</v>
      </c>
      <c r="E36" s="42" t="s">
        <v>515</v>
      </c>
      <c r="F36" s="42" t="str">
        <f>VLOOKUP(E36,AddInfo!$A:$F,5,FALSE)</f>
        <v>1_clear</v>
      </c>
    </row>
    <row r="37" spans="1:6" x14ac:dyDescent="0.25">
      <c r="A37" s="42" t="s">
        <v>1925</v>
      </c>
      <c r="B37" s="42" t="s">
        <v>1926</v>
      </c>
      <c r="C37" s="42" t="s">
        <v>1927</v>
      </c>
      <c r="D37" s="42" t="s">
        <v>1928</v>
      </c>
      <c r="E37" s="42" t="s">
        <v>1555</v>
      </c>
      <c r="F37" s="42" t="str">
        <f>VLOOKUP(E37,AddInfo!$A:$F,5,FALSE)</f>
        <v>1_clear</v>
      </c>
    </row>
    <row r="38" spans="1:6" x14ac:dyDescent="0.25">
      <c r="A38" s="42" t="s">
        <v>582</v>
      </c>
      <c r="B38" s="42" t="s">
        <v>581</v>
      </c>
      <c r="C38" s="42" t="s">
        <v>2048</v>
      </c>
      <c r="D38" s="42" t="s">
        <v>2049</v>
      </c>
      <c r="E38" s="42" t="s">
        <v>3188</v>
      </c>
      <c r="F38" s="42" t="str">
        <f>VLOOKUP(E38,AddInfo!$A:$F,5,FALSE)</f>
        <v>1_clear</v>
      </c>
    </row>
    <row r="39" spans="1:6" x14ac:dyDescent="0.25">
      <c r="A39" s="42" t="s">
        <v>587</v>
      </c>
      <c r="B39" s="42" t="s">
        <v>2058</v>
      </c>
      <c r="C39" s="42" t="s">
        <v>2059</v>
      </c>
      <c r="D39" s="42" t="s">
        <v>2057</v>
      </c>
      <c r="E39" s="42" t="s">
        <v>583</v>
      </c>
      <c r="F39" s="42" t="str">
        <f>VLOOKUP(E39,AddInfo!$A:$F,5,FALSE)</f>
        <v>1_clear</v>
      </c>
    </row>
    <row r="40" spans="1:6" x14ac:dyDescent="0.25">
      <c r="A40" s="42" t="s">
        <v>4392</v>
      </c>
      <c r="B40" s="42" t="s">
        <v>4396</v>
      </c>
      <c r="C40" s="42" t="s">
        <v>1690</v>
      </c>
      <c r="D40" s="42" t="s">
        <v>4397</v>
      </c>
      <c r="E40" s="42" t="s">
        <v>531</v>
      </c>
      <c r="F40" s="42" t="str">
        <f>VLOOKUP(E40,AddInfo!$A:$F,5,FALSE)</f>
        <v>2_likely</v>
      </c>
    </row>
    <row r="41" spans="1:6" x14ac:dyDescent="0.25">
      <c r="A41" s="42" t="s">
        <v>612</v>
      </c>
      <c r="B41" s="42" t="s">
        <v>1952</v>
      </c>
      <c r="C41" s="42" t="s">
        <v>608</v>
      </c>
      <c r="D41" s="42" t="s">
        <v>1953</v>
      </c>
      <c r="E41" s="42" t="s">
        <v>5349</v>
      </c>
      <c r="F41" s="42" t="str">
        <f>VLOOKUP(E41,AddInfo!$A:$F,5,FALSE)</f>
        <v>1_clear</v>
      </c>
    </row>
    <row r="42" spans="1:6" x14ac:dyDescent="0.25">
      <c r="A42" s="42" t="s">
        <v>1956</v>
      </c>
      <c r="B42" s="42" t="s">
        <v>1957</v>
      </c>
      <c r="C42" s="42" t="s">
        <v>608</v>
      </c>
      <c r="D42" s="42" t="s">
        <v>1953</v>
      </c>
      <c r="E42" s="42" t="s">
        <v>603</v>
      </c>
      <c r="F42" s="42" t="str">
        <f>VLOOKUP(E42,AddInfo!$A:$F,5,FALSE)</f>
        <v>1_clear</v>
      </c>
    </row>
    <row r="43" spans="1:6" x14ac:dyDescent="0.25">
      <c r="A43" s="42" t="s">
        <v>606</v>
      </c>
      <c r="B43" s="42" t="s">
        <v>1954</v>
      </c>
      <c r="C43" s="42" t="s">
        <v>1955</v>
      </c>
      <c r="D43" s="42" t="s">
        <v>1953</v>
      </c>
      <c r="E43" s="42" t="s">
        <v>603</v>
      </c>
      <c r="F43" s="42" t="str">
        <f>VLOOKUP(E43,AddInfo!$A:$F,5,FALSE)</f>
        <v>1_clear</v>
      </c>
    </row>
    <row r="44" spans="1:6" x14ac:dyDescent="0.25">
      <c r="A44" s="42" t="s">
        <v>599</v>
      </c>
      <c r="B44" s="42" t="s">
        <v>1702</v>
      </c>
      <c r="C44" s="42" t="s">
        <v>2085</v>
      </c>
      <c r="D44" s="42" t="s">
        <v>2086</v>
      </c>
      <c r="E44" s="42" t="s">
        <v>595</v>
      </c>
      <c r="F44" s="42" t="str">
        <f>VLOOKUP(E44,AddInfo!$A:$F,5,FALSE)</f>
        <v>1_clear</v>
      </c>
    </row>
    <row r="45" spans="1:6" x14ac:dyDescent="0.25">
      <c r="A45" s="42" t="s">
        <v>262</v>
      </c>
      <c r="B45" s="42" t="s">
        <v>2082</v>
      </c>
      <c r="C45" s="42" t="s">
        <v>2083</v>
      </c>
      <c r="D45" s="42" t="s">
        <v>2084</v>
      </c>
      <c r="E45" s="42" t="s">
        <v>260</v>
      </c>
      <c r="F45" s="42" t="str">
        <f>VLOOKUP(E45,AddInfo!$A:$F,5,FALSE)</f>
        <v>1_clear</v>
      </c>
    </row>
    <row r="46" spans="1:6" x14ac:dyDescent="0.25">
      <c r="A46" s="42" t="s">
        <v>630</v>
      </c>
      <c r="B46" s="42" t="s">
        <v>631</v>
      </c>
      <c r="C46" s="42" t="s">
        <v>1970</v>
      </c>
      <c r="D46" s="42" t="s">
        <v>1971</v>
      </c>
      <c r="E46" s="42" t="s">
        <v>630</v>
      </c>
      <c r="F46" s="42" t="str">
        <f>VLOOKUP(E46,AddInfo!$A:$F,5,FALSE)</f>
        <v>indirect</v>
      </c>
    </row>
    <row r="47" spans="1:6" x14ac:dyDescent="0.25">
      <c r="A47" s="42" t="s">
        <v>651</v>
      </c>
      <c r="B47" s="42" t="s">
        <v>2030</v>
      </c>
      <c r="C47" s="42" t="s">
        <v>2031</v>
      </c>
      <c r="D47" s="42" t="s">
        <v>2032</v>
      </c>
      <c r="E47" s="42" t="s">
        <v>647</v>
      </c>
      <c r="F47" s="42" t="str">
        <f>VLOOKUP(E47,AddInfo!$A:$F,5,FALSE)</f>
        <v>1_clear</v>
      </c>
    </row>
    <row r="48" spans="1:6" x14ac:dyDescent="0.25">
      <c r="A48" s="42" t="s">
        <v>709</v>
      </c>
      <c r="B48" s="42" t="s">
        <v>1919</v>
      </c>
      <c r="C48" s="42" t="s">
        <v>1920</v>
      </c>
      <c r="D48" s="42" t="s">
        <v>1921</v>
      </c>
      <c r="E48" s="42" t="s">
        <v>706</v>
      </c>
      <c r="F48" s="42" t="str">
        <f>VLOOKUP(E48,AddInfo!$A:$F,5,FALSE)</f>
        <v>indirect</v>
      </c>
    </row>
    <row r="49" spans="1:6" x14ac:dyDescent="0.25">
      <c r="A49" s="42" t="s">
        <v>656</v>
      </c>
      <c r="B49" s="42" t="s">
        <v>2062</v>
      </c>
      <c r="C49" s="42" t="s">
        <v>1264</v>
      </c>
      <c r="D49" s="42" t="s">
        <v>2063</v>
      </c>
      <c r="E49" s="42" t="s">
        <v>656</v>
      </c>
      <c r="F49" s="42" t="str">
        <f>VLOOKUP(E49,AddInfo!$A:$F,5,FALSE)</f>
        <v>1_clear</v>
      </c>
    </row>
    <row r="50" spans="1:6" x14ac:dyDescent="0.25">
      <c r="A50" s="42" t="s">
        <v>818</v>
      </c>
      <c r="B50" s="42" t="s">
        <v>1974</v>
      </c>
      <c r="C50" s="42" t="s">
        <v>1975</v>
      </c>
      <c r="D50" s="42" t="s">
        <v>1976</v>
      </c>
      <c r="E50" s="42" t="s">
        <v>815</v>
      </c>
      <c r="F50" s="42" t="str">
        <f>VLOOKUP(E50,AddInfo!$A:$F,5,FALSE)</f>
        <v>1_clear</v>
      </c>
    </row>
    <row r="51" spans="1:6" x14ac:dyDescent="0.25">
      <c r="A51" s="42" t="s">
        <v>687</v>
      </c>
      <c r="B51" s="42" t="s">
        <v>1977</v>
      </c>
      <c r="C51" s="42" t="s">
        <v>1978</v>
      </c>
      <c r="D51" s="42" t="s">
        <v>1976</v>
      </c>
      <c r="E51" s="42" t="s">
        <v>684</v>
      </c>
      <c r="F51" s="42" t="str">
        <f>VLOOKUP(E51,AddInfo!$A:$F,5,FALSE)</f>
        <v>1_clear</v>
      </c>
    </row>
    <row r="52" spans="1:6" x14ac:dyDescent="0.25">
      <c r="A52" s="42" t="s">
        <v>691</v>
      </c>
      <c r="B52" s="42" t="s">
        <v>1979</v>
      </c>
      <c r="C52" s="42" t="s">
        <v>1978</v>
      </c>
      <c r="D52" s="42" t="s">
        <v>1976</v>
      </c>
      <c r="E52" s="42" t="s">
        <v>689</v>
      </c>
      <c r="F52" s="42" t="str">
        <f>VLOOKUP(E52,AddInfo!$A:$F,5,FALSE)</f>
        <v>1_clear</v>
      </c>
    </row>
    <row r="53" spans="1:6" x14ac:dyDescent="0.25">
      <c r="A53" s="42" t="s">
        <v>696</v>
      </c>
      <c r="B53" s="42" t="s">
        <v>2047</v>
      </c>
      <c r="C53" s="42" t="s">
        <v>692</v>
      </c>
      <c r="D53" s="42" t="s">
        <v>2046</v>
      </c>
      <c r="E53" s="42" t="s">
        <v>666</v>
      </c>
      <c r="F53" s="42" t="str">
        <f>VLOOKUP(E53,AddInfo!$A:$F,5,FALSE)</f>
        <v>1_clear</v>
      </c>
    </row>
    <row r="54" spans="1:6" x14ac:dyDescent="0.25">
      <c r="A54" s="42" t="s">
        <v>504</v>
      </c>
      <c r="B54" s="42" t="s">
        <v>1996</v>
      </c>
      <c r="C54" s="42" t="s">
        <v>1997</v>
      </c>
      <c r="D54" s="42" t="s">
        <v>1998</v>
      </c>
      <c r="E54" s="42" t="s">
        <v>500</v>
      </c>
      <c r="F54" s="42" t="str">
        <f>VLOOKUP(E54,AddInfo!$A:$F,5,FALSE)</f>
        <v>1_clear</v>
      </c>
    </row>
    <row r="55" spans="1:6" x14ac:dyDescent="0.25">
      <c r="A55" s="42" t="s">
        <v>717</v>
      </c>
      <c r="B55" s="42" t="s">
        <v>2120</v>
      </c>
      <c r="C55" s="42" t="s">
        <v>714</v>
      </c>
      <c r="D55" s="42" t="s">
        <v>2121</v>
      </c>
      <c r="E55" s="42" t="s">
        <v>713</v>
      </c>
      <c r="F55" s="42" t="str">
        <f>VLOOKUP(E55,AddInfo!$A:$F,5,FALSE)</f>
        <v>1_clear</v>
      </c>
    </row>
    <row r="56" spans="1:6" x14ac:dyDescent="0.25">
      <c r="A56" s="42" t="s">
        <v>756</v>
      </c>
      <c r="B56" s="42" t="s">
        <v>2118</v>
      </c>
      <c r="C56" s="42" t="s">
        <v>754</v>
      </c>
      <c r="D56" s="42" t="s">
        <v>2119</v>
      </c>
      <c r="E56" s="42" t="s">
        <v>753</v>
      </c>
      <c r="F56" s="42" t="str">
        <f>VLOOKUP(E56,AddInfo!$A:$F,5,FALSE)</f>
        <v>1_clear</v>
      </c>
    </row>
    <row r="57" spans="1:6" x14ac:dyDescent="0.25">
      <c r="A57" s="42" t="s">
        <v>776</v>
      </c>
      <c r="B57" s="42" t="s">
        <v>1999</v>
      </c>
      <c r="C57" s="42" t="s">
        <v>772</v>
      </c>
      <c r="D57" s="42" t="s">
        <v>2000</v>
      </c>
      <c r="E57" s="42" t="s">
        <v>771</v>
      </c>
      <c r="F57" s="42" t="str">
        <f>VLOOKUP(E57,AddInfo!$A:$F,5,FALSE)</f>
        <v>1_clear</v>
      </c>
    </row>
    <row r="58" spans="1:6" x14ac:dyDescent="0.25">
      <c r="A58" s="42" t="s">
        <v>782</v>
      </c>
      <c r="B58" s="42" t="s">
        <v>2077</v>
      </c>
      <c r="C58" s="42" t="s">
        <v>2078</v>
      </c>
      <c r="D58" s="42" t="s">
        <v>2076</v>
      </c>
      <c r="E58" s="42" t="s">
        <v>777</v>
      </c>
      <c r="F58" s="42" t="str">
        <f>VLOOKUP(E58,AddInfo!$A:$F,5,FALSE)</f>
        <v>1_clear</v>
      </c>
    </row>
    <row r="59" spans="1:6" x14ac:dyDescent="0.25">
      <c r="A59" s="42" t="s">
        <v>438</v>
      </c>
      <c r="B59" s="42" t="s">
        <v>1922</v>
      </c>
      <c r="C59" s="42" t="s">
        <v>1923</v>
      </c>
      <c r="D59" s="42" t="s">
        <v>1924</v>
      </c>
      <c r="E59" s="42" t="s">
        <v>435</v>
      </c>
      <c r="F59" s="42" t="str">
        <f>VLOOKUP(E59,AddInfo!$A:$F,5,FALSE)</f>
        <v>1_clear</v>
      </c>
    </row>
    <row r="60" spans="1:6" x14ac:dyDescent="0.25">
      <c r="A60" s="42" t="s">
        <v>799</v>
      </c>
      <c r="B60" s="42" t="s">
        <v>2040</v>
      </c>
      <c r="C60" s="42" t="s">
        <v>2038</v>
      </c>
      <c r="D60" s="42" t="s">
        <v>2039</v>
      </c>
      <c r="E60" s="42" t="s">
        <v>797</v>
      </c>
      <c r="F60" s="42" t="str">
        <f>VLOOKUP(E60,AddInfo!$A:$F,5,FALSE)</f>
        <v>1_clear</v>
      </c>
    </row>
    <row r="61" spans="1:6" x14ac:dyDescent="0.25">
      <c r="A61" s="42" t="s">
        <v>2036</v>
      </c>
      <c r="B61" s="42" t="s">
        <v>2037</v>
      </c>
      <c r="C61" s="42" t="s">
        <v>2038</v>
      </c>
      <c r="D61" s="42" t="s">
        <v>2039</v>
      </c>
      <c r="E61" s="42" t="s">
        <v>800</v>
      </c>
      <c r="F61" s="42" t="str">
        <f>VLOOKUP(E61,AddInfo!$A:$F,5,FALSE)</f>
        <v>1_clear</v>
      </c>
    </row>
    <row r="62" spans="1:6" x14ac:dyDescent="0.25">
      <c r="A62" s="42" t="s">
        <v>427</v>
      </c>
      <c r="B62" s="42" t="s">
        <v>1929</v>
      </c>
      <c r="C62" s="42" t="s">
        <v>1930</v>
      </c>
      <c r="D62" s="42" t="s">
        <v>1931</v>
      </c>
      <c r="E62" s="42" t="s">
        <v>423</v>
      </c>
      <c r="F62" s="42" t="str">
        <f>VLOOKUP(E62,AddInfo!$A:$F,5,FALSE)</f>
        <v>1_clear</v>
      </c>
    </row>
    <row r="63" spans="1:6" x14ac:dyDescent="0.25">
      <c r="A63" s="42" t="s">
        <v>822</v>
      </c>
      <c r="B63" s="42" t="s">
        <v>2073</v>
      </c>
      <c r="C63" s="42" t="s">
        <v>820</v>
      </c>
      <c r="D63" s="42" t="s">
        <v>2069</v>
      </c>
      <c r="E63" s="42" t="s">
        <v>819</v>
      </c>
      <c r="F63" s="42" t="str">
        <f>VLOOKUP(E63,AddInfo!$A:$F,5,FALSE)</f>
        <v>1_clear</v>
      </c>
    </row>
    <row r="64" spans="1:6" x14ac:dyDescent="0.25">
      <c r="A64" s="42" t="s">
        <v>826</v>
      </c>
      <c r="B64" s="42" t="s">
        <v>1982</v>
      </c>
      <c r="C64" s="42" t="s">
        <v>824</v>
      </c>
      <c r="D64" s="42" t="s">
        <v>1983</v>
      </c>
      <c r="E64" s="42" t="s">
        <v>823</v>
      </c>
      <c r="F64" s="42" t="str">
        <f>VLOOKUP(E64,AddInfo!$A:$F,5,FALSE)</f>
        <v>1_clear</v>
      </c>
    </row>
    <row r="65" spans="1:6" x14ac:dyDescent="0.25">
      <c r="A65" s="42" t="s">
        <v>833</v>
      </c>
      <c r="B65" s="42" t="s">
        <v>2081</v>
      </c>
      <c r="C65" s="42" t="s">
        <v>828</v>
      </c>
      <c r="D65" s="42" t="s">
        <v>2080</v>
      </c>
      <c r="E65" s="42" t="s">
        <v>831</v>
      </c>
      <c r="F65" s="42" t="str">
        <f>VLOOKUP(E65,AddInfo!$A:$F,5,FALSE)</f>
        <v>1_clear</v>
      </c>
    </row>
    <row r="66" spans="1:6" x14ac:dyDescent="0.25">
      <c r="A66" s="42" t="s">
        <v>862</v>
      </c>
      <c r="B66" s="42" t="s">
        <v>2110</v>
      </c>
      <c r="C66" s="42" t="s">
        <v>2111</v>
      </c>
      <c r="D66" s="42" t="s">
        <v>2107</v>
      </c>
      <c r="E66" s="42" t="s">
        <v>860</v>
      </c>
      <c r="F66" s="42" t="str">
        <f>VLOOKUP(E66,AddInfo!$A:$F,5,FALSE)</f>
        <v>1_clear</v>
      </c>
    </row>
    <row r="67" spans="1:6" x14ac:dyDescent="0.25">
      <c r="A67" s="42" t="s">
        <v>2014</v>
      </c>
      <c r="B67" s="42" t="s">
        <v>2015</v>
      </c>
      <c r="C67" s="42" t="s">
        <v>2016</v>
      </c>
      <c r="D67" s="42" t="s">
        <v>2017</v>
      </c>
      <c r="E67" s="42" t="s">
        <v>855</v>
      </c>
      <c r="F67" s="42" t="str">
        <f>VLOOKUP(E67,AddInfo!$A:$F,5,FALSE)</f>
        <v>1_clear</v>
      </c>
    </row>
    <row r="68" spans="1:6" x14ac:dyDescent="0.25">
      <c r="A68" s="42" t="s">
        <v>867</v>
      </c>
      <c r="B68" s="42" t="s">
        <v>2027</v>
      </c>
      <c r="C68" s="42" t="s">
        <v>2028</v>
      </c>
      <c r="D68" s="42" t="s">
        <v>2029</v>
      </c>
      <c r="E68" s="42" t="s">
        <v>863</v>
      </c>
      <c r="F68" s="42" t="str">
        <f>VLOOKUP(E68,AddInfo!$A:$F,5,FALSE)</f>
        <v>1_clear</v>
      </c>
    </row>
    <row r="69" spans="1:6" x14ac:dyDescent="0.25">
      <c r="A69" s="42" t="s">
        <v>868</v>
      </c>
      <c r="B69" s="42" t="s">
        <v>870</v>
      </c>
      <c r="C69" s="42" t="s">
        <v>869</v>
      </c>
      <c r="D69" s="42" t="s">
        <v>2103</v>
      </c>
      <c r="E69" s="42" t="s">
        <v>868</v>
      </c>
      <c r="F69" s="42" t="str">
        <f>VLOOKUP(E69,AddInfo!$A:$F,5,FALSE)</f>
        <v>2_likely</v>
      </c>
    </row>
    <row r="70" spans="1:6" x14ac:dyDescent="0.25">
      <c r="A70" s="42" t="s">
        <v>876</v>
      </c>
      <c r="B70" s="42" t="s">
        <v>874</v>
      </c>
      <c r="C70" s="42" t="s">
        <v>873</v>
      </c>
      <c r="D70" s="42" t="s">
        <v>2125</v>
      </c>
      <c r="E70" s="42" t="s">
        <v>872</v>
      </c>
      <c r="F70" s="42" t="str">
        <f>VLOOKUP(E70,AddInfo!$A:$F,5,FALSE)</f>
        <v>1_clear</v>
      </c>
    </row>
    <row r="71" spans="1:6" x14ac:dyDescent="0.25">
      <c r="A71" s="42" t="s">
        <v>85</v>
      </c>
      <c r="B71" s="42" t="s">
        <v>1949</v>
      </c>
      <c r="C71" s="42" t="s">
        <v>1950</v>
      </c>
      <c r="D71" s="42" t="s">
        <v>1951</v>
      </c>
      <c r="E71" s="42" t="s">
        <v>81</v>
      </c>
      <c r="F71" s="42" t="str">
        <f>VLOOKUP(E71,AddInfo!$A:$F,5,FALSE)</f>
        <v>2_likely</v>
      </c>
    </row>
    <row r="72" spans="1:6" x14ac:dyDescent="0.25">
      <c r="A72" s="42" t="s">
        <v>565</v>
      </c>
      <c r="B72" s="42" t="s">
        <v>1958</v>
      </c>
      <c r="C72" s="42" t="s">
        <v>1959</v>
      </c>
      <c r="D72" s="42" t="s">
        <v>1960</v>
      </c>
      <c r="E72" s="42" t="s">
        <v>565</v>
      </c>
      <c r="F72" s="42" t="str">
        <f>VLOOKUP(E72,AddInfo!$A:$F,5,FALSE)</f>
        <v>indirect</v>
      </c>
    </row>
    <row r="73" spans="1:6" x14ac:dyDescent="0.25">
      <c r="A73" s="42" t="s">
        <v>561</v>
      </c>
      <c r="B73" s="42" t="s">
        <v>1961</v>
      </c>
      <c r="C73" s="42" t="s">
        <v>1959</v>
      </c>
      <c r="D73" s="42" t="s">
        <v>1960</v>
      </c>
      <c r="E73" s="42" t="s">
        <v>561</v>
      </c>
      <c r="F73" s="42" t="str">
        <f>VLOOKUP(E73,AddInfo!$A:$F,5,FALSE)</f>
        <v>indirect</v>
      </c>
    </row>
    <row r="74" spans="1:6" x14ac:dyDescent="0.25">
      <c r="A74" s="42" t="s">
        <v>573</v>
      </c>
      <c r="B74" s="42" t="s">
        <v>2091</v>
      </c>
      <c r="C74" s="42" t="s">
        <v>2092</v>
      </c>
      <c r="D74" s="42" t="s">
        <v>2087</v>
      </c>
      <c r="E74" s="42" t="s">
        <v>571</v>
      </c>
      <c r="F74" s="42" t="str">
        <f>VLOOKUP(E74,AddInfo!$A:$F,5,FALSE)</f>
        <v>2_likely</v>
      </c>
    </row>
    <row r="75" spans="1:6" x14ac:dyDescent="0.25">
      <c r="A75" s="42" t="s">
        <v>537</v>
      </c>
      <c r="B75" s="42" t="s">
        <v>1696</v>
      </c>
      <c r="C75" s="42" t="s">
        <v>1697</v>
      </c>
      <c r="D75" s="42" t="s">
        <v>2087</v>
      </c>
      <c r="E75" s="42" t="s">
        <v>534</v>
      </c>
      <c r="F75" s="42" t="str">
        <f>VLOOKUP(E75,AddInfo!$A:$F,5,FALSE)</f>
        <v>2_likely</v>
      </c>
    </row>
    <row r="76" spans="1:6" x14ac:dyDescent="0.25">
      <c r="A76" s="42" t="s">
        <v>732</v>
      </c>
      <c r="B76" s="42" t="s">
        <v>1948</v>
      </c>
      <c r="C76" s="42" t="s">
        <v>1940</v>
      </c>
      <c r="D76" s="42" t="s">
        <v>1941</v>
      </c>
      <c r="E76" s="42" t="s">
        <v>732</v>
      </c>
      <c r="F76" s="42" t="str">
        <f>VLOOKUP(E76,AddInfo!$A:$F,5,FALSE)</f>
        <v>indirect</v>
      </c>
    </row>
    <row r="77" spans="1:6" x14ac:dyDescent="0.25">
      <c r="A77" s="42" t="s">
        <v>737</v>
      </c>
      <c r="B77" s="42" t="s">
        <v>1939</v>
      </c>
      <c r="C77" s="42" t="s">
        <v>1940</v>
      </c>
      <c r="D77" s="42" t="s">
        <v>1941</v>
      </c>
      <c r="E77" s="42" t="s">
        <v>737</v>
      </c>
      <c r="F77" s="42" t="str">
        <f>VLOOKUP(E77,AddInfo!$A:$F,5,FALSE)</f>
        <v>indirect</v>
      </c>
    </row>
    <row r="78" spans="1:6" x14ac:dyDescent="0.25">
      <c r="A78" s="42" t="s">
        <v>739</v>
      </c>
      <c r="B78" s="42" t="s">
        <v>1942</v>
      </c>
      <c r="C78" s="42" t="s">
        <v>1940</v>
      </c>
      <c r="D78" s="42" t="s">
        <v>1941</v>
      </c>
      <c r="E78" s="42" t="s">
        <v>739</v>
      </c>
      <c r="F78" s="42" t="str">
        <f>VLOOKUP(E78,AddInfo!$A:$F,5,FALSE)</f>
        <v>indirect</v>
      </c>
    </row>
    <row r="79" spans="1:6" x14ac:dyDescent="0.25">
      <c r="A79" s="42" t="s">
        <v>741</v>
      </c>
      <c r="B79" s="42" t="s">
        <v>1943</v>
      </c>
      <c r="C79" s="42" t="s">
        <v>1940</v>
      </c>
      <c r="D79" s="42" t="s">
        <v>1941</v>
      </c>
      <c r="E79" s="42" t="s">
        <v>741</v>
      </c>
      <c r="F79" s="42" t="str">
        <f>VLOOKUP(E79,AddInfo!$A:$F,5,FALSE)</f>
        <v>indirect</v>
      </c>
    </row>
    <row r="80" spans="1:6" x14ac:dyDescent="0.25">
      <c r="A80" s="42" t="s">
        <v>743</v>
      </c>
      <c r="B80" s="42" t="s">
        <v>1947</v>
      </c>
      <c r="C80" s="42" t="s">
        <v>1940</v>
      </c>
      <c r="D80" s="42" t="s">
        <v>1941</v>
      </c>
      <c r="E80" s="42" t="s">
        <v>743</v>
      </c>
      <c r="F80" s="42" t="str">
        <f>VLOOKUP(E80,AddInfo!$A:$F,5,FALSE)</f>
        <v>indirect</v>
      </c>
    </row>
    <row r="81" spans="1:7" x14ac:dyDescent="0.25">
      <c r="A81" s="42" t="s">
        <v>745</v>
      </c>
      <c r="B81" s="42" t="s">
        <v>746</v>
      </c>
      <c r="C81" s="42" t="s">
        <v>1940</v>
      </c>
      <c r="D81" s="42" t="s">
        <v>1941</v>
      </c>
      <c r="E81" s="42" t="s">
        <v>745</v>
      </c>
      <c r="F81" s="42" t="str">
        <f>VLOOKUP(E81,AddInfo!$A:$F,5,FALSE)</f>
        <v>indirect</v>
      </c>
    </row>
    <row r="82" spans="1:7" x14ac:dyDescent="0.25">
      <c r="A82" s="42" t="s">
        <v>747</v>
      </c>
      <c r="B82" s="42" t="s">
        <v>1944</v>
      </c>
      <c r="C82" s="42" t="s">
        <v>1940</v>
      </c>
      <c r="D82" s="42" t="s">
        <v>1941</v>
      </c>
      <c r="E82" s="42" t="s">
        <v>747</v>
      </c>
      <c r="F82" s="42" t="str">
        <f>VLOOKUP(E82,AddInfo!$A:$F,5,FALSE)</f>
        <v>indirect</v>
      </c>
    </row>
    <row r="83" spans="1:7" x14ac:dyDescent="0.25">
      <c r="A83" s="42" t="s">
        <v>749</v>
      </c>
      <c r="B83" s="42" t="s">
        <v>1946</v>
      </c>
      <c r="C83" s="42" t="s">
        <v>1940</v>
      </c>
      <c r="D83" s="42" t="s">
        <v>1941</v>
      </c>
      <c r="E83" s="42" t="s">
        <v>749</v>
      </c>
      <c r="F83" s="42" t="str">
        <f>VLOOKUP(E83,AddInfo!$A:$F,5,FALSE)</f>
        <v>indirect</v>
      </c>
    </row>
    <row r="84" spans="1:7" x14ac:dyDescent="0.25">
      <c r="A84" s="42" t="s">
        <v>751</v>
      </c>
      <c r="B84" s="42" t="s">
        <v>1945</v>
      </c>
      <c r="C84" s="42" t="s">
        <v>1940</v>
      </c>
      <c r="D84" s="42" t="s">
        <v>1941</v>
      </c>
      <c r="E84" s="42" t="s">
        <v>751</v>
      </c>
      <c r="F84" s="42" t="str">
        <f>VLOOKUP(E84,AddInfo!$A:$F,5,FALSE)</f>
        <v>indirect</v>
      </c>
    </row>
    <row r="85" spans="1:7" x14ac:dyDescent="0.25">
      <c r="A85" s="42" t="s">
        <v>402</v>
      </c>
      <c r="B85" s="42" t="s">
        <v>2010</v>
      </c>
      <c r="C85" s="42" t="s">
        <v>2008</v>
      </c>
      <c r="D85" s="42" t="s">
        <v>2009</v>
      </c>
      <c r="E85" s="42" t="s">
        <v>402</v>
      </c>
      <c r="F85" s="42" t="str">
        <f>VLOOKUP(E85,AddInfo!$A:$F,5,FALSE)</f>
        <v>indirect</v>
      </c>
    </row>
    <row r="86" spans="1:7" x14ac:dyDescent="0.25">
      <c r="A86" s="42" t="s">
        <v>452</v>
      </c>
      <c r="B86" s="42" t="s">
        <v>2034</v>
      </c>
      <c r="C86" s="42" t="s">
        <v>2035</v>
      </c>
      <c r="D86" s="42" t="s">
        <v>2032</v>
      </c>
      <c r="E86" s="42" t="s">
        <v>452</v>
      </c>
      <c r="F86" s="42" t="str">
        <f>VLOOKUP(E86,AddInfo!$A:$F,5,FALSE)</f>
        <v>indirect</v>
      </c>
    </row>
    <row r="87" spans="1:7" x14ac:dyDescent="0.25">
      <c r="A87" s="42" t="s">
        <v>164</v>
      </c>
      <c r="B87" s="42" t="s">
        <v>2044</v>
      </c>
      <c r="C87" s="42" t="s">
        <v>2045</v>
      </c>
      <c r="D87" s="42" t="s">
        <v>2046</v>
      </c>
      <c r="E87" s="42" t="s">
        <v>161</v>
      </c>
      <c r="F87" s="42" t="str">
        <f>VLOOKUP(E87,AddInfo!$A:$F,5,FALSE)</f>
        <v>2_likely</v>
      </c>
    </row>
    <row r="88" spans="1:7" x14ac:dyDescent="0.25">
      <c r="A88" s="42" t="s">
        <v>877</v>
      </c>
      <c r="B88" s="42" t="s">
        <v>1849</v>
      </c>
      <c r="C88" s="42" t="s">
        <v>873</v>
      </c>
      <c r="D88" s="42" t="s">
        <v>2125</v>
      </c>
      <c r="E88" s="42" t="s">
        <v>877</v>
      </c>
      <c r="F88" s="42" t="str">
        <f>VLOOKUP(E88,AddInfo!$A:$F,5,FALSE)</f>
        <v>indirect</v>
      </c>
    </row>
    <row r="89" spans="1:7" x14ac:dyDescent="0.25">
      <c r="A89" s="42" t="s">
        <v>879</v>
      </c>
      <c r="B89" s="42" t="s">
        <v>880</v>
      </c>
      <c r="C89" s="42" t="s">
        <v>873</v>
      </c>
      <c r="D89" s="42" t="s">
        <v>2125</v>
      </c>
      <c r="E89" s="42" t="s">
        <v>879</v>
      </c>
      <c r="F89" s="42" t="str">
        <f>VLOOKUP(E89,AddInfo!$A:$F,5,FALSE)</f>
        <v>indirect</v>
      </c>
    </row>
    <row r="90" spans="1:7" x14ac:dyDescent="0.25">
      <c r="A90" s="42" t="s">
        <v>24</v>
      </c>
      <c r="B90" s="42" t="s">
        <v>1989</v>
      </c>
      <c r="C90" s="42" t="s">
        <v>1987</v>
      </c>
      <c r="D90" s="42" t="s">
        <v>1988</v>
      </c>
      <c r="E90" s="42" t="s">
        <v>21</v>
      </c>
      <c r="F90" s="42" t="str">
        <f>VLOOKUP(E90,AddInfo!$A:$F,5,FALSE)</f>
        <v>indirect</v>
      </c>
    </row>
    <row r="91" spans="1:7" x14ac:dyDescent="0.25">
      <c r="A91" s="42" t="s">
        <v>230</v>
      </c>
      <c r="B91" s="42" t="s">
        <v>232</v>
      </c>
      <c r="C91" s="42" t="s">
        <v>2068</v>
      </c>
      <c r="D91" s="42" t="s">
        <v>2069</v>
      </c>
      <c r="E91" s="42" t="s">
        <v>230</v>
      </c>
      <c r="F91" s="42" t="str">
        <f>VLOOKUP(E91,AddInfo!$A:$F,5,FALSE)</f>
        <v>4_not</v>
      </c>
    </row>
    <row r="92" spans="1:7" x14ac:dyDescent="0.25">
      <c r="A92" s="42" t="s">
        <v>434</v>
      </c>
      <c r="B92" s="42" t="s">
        <v>1914</v>
      </c>
      <c r="C92" s="42" t="s">
        <v>1912</v>
      </c>
      <c r="D92" s="42" t="s">
        <v>1913</v>
      </c>
      <c r="E92" s="42" t="s">
        <v>432</v>
      </c>
      <c r="F92" s="42" t="str">
        <f>VLOOKUP(E92,AddInfo!$A:$F,5,FALSE)</f>
        <v>4_not</v>
      </c>
    </row>
    <row r="93" spans="1:7" x14ac:dyDescent="0.25">
      <c r="A93" s="42" t="s">
        <v>268</v>
      </c>
      <c r="B93" s="42" t="s">
        <v>1515</v>
      </c>
      <c r="C93" s="42" t="s">
        <v>2050</v>
      </c>
      <c r="D93" s="42" t="s">
        <v>2051</v>
      </c>
      <c r="E93" s="42" t="s">
        <v>268</v>
      </c>
      <c r="F93" s="42" t="str">
        <f>VLOOKUP(E93,AddInfo!$A:$F,5,FALSE)</f>
        <v>4_not</v>
      </c>
    </row>
    <row r="94" spans="1:7" x14ac:dyDescent="0.25">
      <c r="A94" s="42" t="s">
        <v>851</v>
      </c>
      <c r="B94" s="42" t="s">
        <v>2079</v>
      </c>
      <c r="C94" s="42" t="s">
        <v>828</v>
      </c>
      <c r="D94" s="42" t="s">
        <v>2080</v>
      </c>
      <c r="E94" s="42" t="s">
        <v>849</v>
      </c>
      <c r="F94" s="42" t="str">
        <f>VLOOKUP(E94,AddInfo!$A:$F,5,FALSE)</f>
        <v>indirect</v>
      </c>
    </row>
    <row r="95" spans="1:7" x14ac:dyDescent="0.25">
      <c r="A95" s="42" t="s">
        <v>275</v>
      </c>
      <c r="B95" s="42" t="s">
        <v>2100</v>
      </c>
      <c r="C95" s="42" t="s">
        <v>2101</v>
      </c>
      <c r="D95" s="42" t="s">
        <v>2102</v>
      </c>
      <c r="E95" s="42" t="s">
        <v>5313</v>
      </c>
      <c r="F95" s="42" t="str">
        <f>VLOOKUP(E95,AddInfo!$A:$F,5,FALSE)</f>
        <v>1_clear</v>
      </c>
      <c r="G95" s="42" t="s">
        <v>5314</v>
      </c>
    </row>
    <row r="96" spans="1:7" x14ac:dyDescent="0.25">
      <c r="A96" s="42" t="s">
        <v>1968</v>
      </c>
      <c r="B96" s="42" t="s">
        <v>1969</v>
      </c>
      <c r="C96" s="42" t="s">
        <v>1964</v>
      </c>
      <c r="D96" s="42" t="s">
        <v>1965</v>
      </c>
      <c r="E96" s="42" t="s">
        <v>5312</v>
      </c>
      <c r="F96" s="42" t="s">
        <v>4318</v>
      </c>
      <c r="G96" s="42" t="s">
        <v>3226</v>
      </c>
    </row>
    <row r="97" spans="1:7" x14ac:dyDescent="0.25">
      <c r="A97" s="42" t="s">
        <v>1966</v>
      </c>
      <c r="B97" s="42" t="s">
        <v>1967</v>
      </c>
      <c r="C97" s="42" t="s">
        <v>1964</v>
      </c>
      <c r="D97" s="42" t="s">
        <v>1965</v>
      </c>
      <c r="E97" s="42" t="s">
        <v>5312</v>
      </c>
      <c r="F97" s="42" t="s">
        <v>4318</v>
      </c>
      <c r="G97" s="42" t="s">
        <v>3226</v>
      </c>
    </row>
    <row r="98" spans="1:7" x14ac:dyDescent="0.25">
      <c r="A98" s="42" t="s">
        <v>1972</v>
      </c>
      <c r="B98" s="42" t="s">
        <v>1973</v>
      </c>
      <c r="C98" s="42" t="s">
        <v>1964</v>
      </c>
      <c r="D98" s="42" t="s">
        <v>1965</v>
      </c>
      <c r="E98" s="42" t="s">
        <v>5312</v>
      </c>
      <c r="F98" s="42" t="s">
        <v>4318</v>
      </c>
      <c r="G98" s="42" t="s">
        <v>3226</v>
      </c>
    </row>
    <row r="99" spans="1:7" x14ac:dyDescent="0.25">
      <c r="A99" s="42" t="s">
        <v>1962</v>
      </c>
      <c r="B99" s="42" t="s">
        <v>1963</v>
      </c>
      <c r="C99" s="42" t="s">
        <v>1964</v>
      </c>
      <c r="D99" s="42" t="s">
        <v>1965</v>
      </c>
      <c r="E99" s="42" t="s">
        <v>5312</v>
      </c>
      <c r="F99" s="42" t="s">
        <v>4318</v>
      </c>
      <c r="G99" s="42" t="s">
        <v>3226</v>
      </c>
    </row>
    <row r="100" spans="1:7" x14ac:dyDescent="0.25">
      <c r="A100" s="42" t="s">
        <v>2104</v>
      </c>
      <c r="B100" s="42" t="s">
        <v>2105</v>
      </c>
      <c r="C100" s="42" t="s">
        <v>2106</v>
      </c>
      <c r="D100" s="42" t="s">
        <v>2107</v>
      </c>
      <c r="E100" s="42" t="s">
        <v>5312</v>
      </c>
      <c r="F100" s="42" t="s">
        <v>4318</v>
      </c>
      <c r="G100" s="42" t="s">
        <v>4313</v>
      </c>
    </row>
    <row r="101" spans="1:7" x14ac:dyDescent="0.25">
      <c r="A101" s="42" t="s">
        <v>2108</v>
      </c>
      <c r="B101" s="42" t="s">
        <v>2109</v>
      </c>
      <c r="C101" s="42" t="s">
        <v>2106</v>
      </c>
      <c r="D101" s="42" t="s">
        <v>2107</v>
      </c>
      <c r="E101" s="42" t="s">
        <v>5312</v>
      </c>
      <c r="F101" s="42" t="s">
        <v>4318</v>
      </c>
      <c r="G101" s="42" t="s">
        <v>4313</v>
      </c>
    </row>
    <row r="102" spans="1:7" x14ac:dyDescent="0.25">
      <c r="A102" s="42" t="s">
        <v>2064</v>
      </c>
      <c r="B102" s="42" t="s">
        <v>2065</v>
      </c>
      <c r="C102" s="42" t="s">
        <v>2066</v>
      </c>
      <c r="D102" s="42" t="s">
        <v>2067</v>
      </c>
      <c r="E102" s="42" t="s">
        <v>5312</v>
      </c>
      <c r="F102" s="42" t="s">
        <v>4318</v>
      </c>
      <c r="G102" s="42" t="s">
        <v>5315</v>
      </c>
    </row>
    <row r="103" spans="1:7" x14ac:dyDescent="0.25">
      <c r="A103" s="42" t="s">
        <v>2070</v>
      </c>
      <c r="B103" s="42" t="s">
        <v>2071</v>
      </c>
      <c r="C103" s="42" t="s">
        <v>2072</v>
      </c>
      <c r="D103" s="42" t="s">
        <v>2069</v>
      </c>
      <c r="E103" s="42" t="s">
        <v>5312</v>
      </c>
      <c r="F103" s="42" t="s">
        <v>4318</v>
      </c>
      <c r="G103" s="42" t="s">
        <v>4313</v>
      </c>
    </row>
  </sheetData>
  <sortState xmlns:xlrd2="http://schemas.microsoft.com/office/spreadsheetml/2017/richdata2"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defaultColWidth="8.85546875" defaultRowHeight="15" x14ac:dyDescent="0.25"/>
  <cols>
    <col min="1" max="1" width="8.7109375" style="6" customWidth="1"/>
    <col min="2" max="2" width="17.42578125" style="6" customWidth="1"/>
    <col min="3" max="3" width="51" style="6" customWidth="1"/>
    <col min="4" max="4" width="22" style="6" customWidth="1"/>
    <col min="5" max="5" width="5" style="6" bestFit="1" customWidth="1"/>
    <col min="6" max="6" width="7.140625" style="6" bestFit="1" customWidth="1"/>
    <col min="7" max="7" width="18" style="6" bestFit="1" customWidth="1"/>
    <col min="8" max="8" width="22.7109375" style="6" customWidth="1"/>
    <col min="9" max="9" width="8.7109375" style="7" customWidth="1"/>
    <col min="10" max="10" width="34" style="6" customWidth="1"/>
    <col min="11" max="11" width="56.28515625" style="6" bestFit="1" customWidth="1"/>
    <col min="12" max="1019" width="8.85546875" style="6"/>
  </cols>
  <sheetData>
    <row r="1" spans="1:1019" s="17" customFormat="1" ht="59.45" customHeight="1" x14ac:dyDescent="0.25">
      <c r="A1" s="17" t="s">
        <v>1266</v>
      </c>
      <c r="B1" s="17" t="s">
        <v>3161</v>
      </c>
      <c r="C1" s="17" t="s">
        <v>1267</v>
      </c>
      <c r="D1" s="17" t="s">
        <v>6</v>
      </c>
      <c r="E1" s="17" t="s">
        <v>7</v>
      </c>
      <c r="F1" s="17" t="s">
        <v>9</v>
      </c>
      <c r="G1" s="17" t="s">
        <v>1268</v>
      </c>
      <c r="H1" s="17" t="s">
        <v>1859</v>
      </c>
      <c r="I1" s="17" t="s">
        <v>916</v>
      </c>
      <c r="J1" s="17" t="s">
        <v>5316</v>
      </c>
      <c r="K1" s="17" t="s">
        <v>5304</v>
      </c>
    </row>
    <row r="2" spans="1:1019" x14ac:dyDescent="0.25">
      <c r="A2" s="31">
        <v>158</v>
      </c>
      <c r="B2" s="31" t="s">
        <v>1852</v>
      </c>
      <c r="C2" s="31" t="s">
        <v>1853</v>
      </c>
      <c r="D2" s="31" t="s">
        <v>1854</v>
      </c>
      <c r="E2" s="31">
        <v>2001</v>
      </c>
      <c r="F2" s="31"/>
      <c r="G2" s="31" t="s">
        <v>863</v>
      </c>
      <c r="H2" s="31" t="s">
        <v>894</v>
      </c>
      <c r="I2" s="31">
        <v>12</v>
      </c>
      <c r="J2" s="7" t="str">
        <f>VLOOKUP(H2,AddInfo!$A:$H,5,FALSE)</f>
        <v>1_clear</v>
      </c>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c r="AKW2" s="7"/>
      <c r="AKX2" s="7"/>
      <c r="AKY2" s="7"/>
      <c r="AKZ2" s="7"/>
      <c r="ALA2" s="7"/>
      <c r="ALB2" s="7"/>
      <c r="ALC2" s="7"/>
      <c r="ALD2" s="7"/>
      <c r="ALE2" s="7"/>
      <c r="ALF2" s="7"/>
      <c r="ALG2" s="7"/>
      <c r="ALH2" s="7"/>
      <c r="ALI2" s="7"/>
      <c r="ALJ2" s="7"/>
      <c r="ALK2" s="7"/>
      <c r="ALL2" s="7"/>
      <c r="ALM2" s="7"/>
      <c r="ALN2" s="7"/>
      <c r="ALO2" s="7"/>
      <c r="ALP2" s="7"/>
      <c r="ALQ2" s="7"/>
      <c r="ALR2" s="7"/>
      <c r="ALS2" s="7"/>
      <c r="ALT2" s="7"/>
      <c r="ALU2" s="7"/>
      <c r="ALV2" s="7"/>
      <c r="ALW2" s="7"/>
      <c r="ALX2" s="7"/>
      <c r="ALY2" s="7"/>
      <c r="ALZ2" s="7"/>
      <c r="AMA2" s="7"/>
      <c r="AMB2" s="7"/>
      <c r="AMC2" s="7"/>
      <c r="AMD2" s="7"/>
      <c r="AME2" s="7"/>
    </row>
    <row r="3" spans="1:1019" s="18" customFormat="1" x14ac:dyDescent="0.25">
      <c r="A3" s="31">
        <v>145</v>
      </c>
      <c r="B3" s="31" t="s">
        <v>1822</v>
      </c>
      <c r="C3" s="31" t="s">
        <v>1823</v>
      </c>
      <c r="D3" s="31" t="s">
        <v>824</v>
      </c>
      <c r="E3" s="31">
        <v>1996</v>
      </c>
      <c r="F3" s="31"/>
      <c r="G3" s="31" t="s">
        <v>863</v>
      </c>
      <c r="H3" s="31" t="s">
        <v>823</v>
      </c>
      <c r="I3" s="31">
        <v>12</v>
      </c>
      <c r="J3" s="31" t="str">
        <f>VLOOKUP(H3,AddInfo!$A:$H,5,FALSE)</f>
        <v>1_clear</v>
      </c>
      <c r="K3" s="31"/>
    </row>
    <row r="4" spans="1:1019" x14ac:dyDescent="0.25">
      <c r="A4" s="7">
        <v>67</v>
      </c>
      <c r="B4" s="7" t="s">
        <v>412</v>
      </c>
      <c r="C4" s="7" t="s">
        <v>1588</v>
      </c>
      <c r="D4" s="7" t="s">
        <v>410</v>
      </c>
      <c r="E4" s="7">
        <v>1992</v>
      </c>
      <c r="F4" s="7"/>
      <c r="G4" s="7" t="s">
        <v>1328</v>
      </c>
      <c r="H4" s="31" t="s">
        <v>409</v>
      </c>
      <c r="I4" s="7">
        <v>12</v>
      </c>
      <c r="J4" s="31" t="str">
        <f>VLOOKUP(H4,AddInfo!$A:$H,5,FALSE)</f>
        <v>1_clear</v>
      </c>
      <c r="K4" s="31"/>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c r="AIV4" s="7"/>
      <c r="AIW4" s="7"/>
      <c r="AIX4" s="7"/>
      <c r="AIY4" s="7"/>
      <c r="AIZ4" s="7"/>
      <c r="AJA4" s="7"/>
      <c r="AJB4" s="7"/>
      <c r="AJC4" s="7"/>
      <c r="AJD4" s="7"/>
      <c r="AJE4" s="7"/>
      <c r="AJF4" s="7"/>
      <c r="AJG4" s="7"/>
      <c r="AJH4" s="7"/>
      <c r="AJI4" s="7"/>
      <c r="AJJ4" s="7"/>
      <c r="AJK4" s="7"/>
      <c r="AJL4" s="7"/>
      <c r="AJM4" s="7"/>
      <c r="AJN4" s="7"/>
      <c r="AJO4" s="7"/>
      <c r="AJP4" s="7"/>
      <c r="AJQ4" s="7"/>
      <c r="AJR4" s="7"/>
      <c r="AJS4" s="7"/>
      <c r="AJT4" s="7"/>
      <c r="AJU4" s="7"/>
      <c r="AJV4" s="7"/>
      <c r="AJW4" s="7"/>
      <c r="AJX4" s="7"/>
      <c r="AJY4" s="7"/>
      <c r="AJZ4" s="7"/>
      <c r="AKA4" s="7"/>
      <c r="AKB4" s="7"/>
      <c r="AKC4" s="7"/>
      <c r="AKD4" s="7"/>
      <c r="AKE4" s="7"/>
      <c r="AKF4" s="7"/>
      <c r="AKG4" s="7"/>
      <c r="AKH4" s="7"/>
      <c r="AKI4" s="7"/>
      <c r="AKJ4" s="7"/>
      <c r="AKK4" s="7"/>
      <c r="AKL4" s="7"/>
      <c r="AKM4" s="7"/>
      <c r="AKN4" s="7"/>
      <c r="AKO4" s="7"/>
      <c r="AKP4" s="7"/>
      <c r="AKQ4" s="7"/>
      <c r="AKR4" s="7"/>
      <c r="AKS4" s="7"/>
      <c r="AKT4" s="7"/>
      <c r="AKU4" s="7"/>
      <c r="AKV4" s="7"/>
      <c r="AKW4" s="7"/>
      <c r="AKX4" s="7"/>
      <c r="AKY4" s="7"/>
      <c r="AKZ4" s="7"/>
      <c r="ALA4" s="7"/>
      <c r="ALB4" s="7"/>
      <c r="ALC4" s="7"/>
      <c r="ALD4" s="7"/>
      <c r="ALE4" s="7"/>
      <c r="ALF4" s="7"/>
      <c r="ALG4" s="7"/>
      <c r="ALH4" s="7"/>
      <c r="ALI4" s="7"/>
      <c r="ALJ4" s="7"/>
      <c r="ALK4" s="7"/>
      <c r="ALL4" s="7"/>
      <c r="ALM4" s="7"/>
      <c r="ALN4" s="7"/>
      <c r="ALO4" s="7"/>
      <c r="ALP4" s="7"/>
      <c r="ALQ4" s="7"/>
      <c r="ALR4" s="7"/>
      <c r="ALS4" s="7"/>
      <c r="ALT4" s="7"/>
      <c r="ALU4" s="7"/>
      <c r="ALV4" s="7"/>
      <c r="ALW4" s="7"/>
      <c r="ALX4" s="7"/>
      <c r="ALY4" s="7"/>
      <c r="ALZ4" s="7"/>
      <c r="AMA4" s="7"/>
      <c r="AMB4" s="7"/>
      <c r="AMC4" s="7"/>
      <c r="AMD4" s="7"/>
      <c r="AME4" s="7"/>
    </row>
    <row r="5" spans="1:1019" x14ac:dyDescent="0.25">
      <c r="A5" s="7">
        <v>25</v>
      </c>
      <c r="B5" s="7" t="s">
        <v>1639</v>
      </c>
      <c r="C5" s="7" t="s">
        <v>1640</v>
      </c>
      <c r="D5" s="7" t="s">
        <v>1641</v>
      </c>
      <c r="E5" s="7">
        <v>1984</v>
      </c>
      <c r="F5" s="7"/>
      <c r="G5" s="7" t="s">
        <v>605</v>
      </c>
      <c r="H5" s="31" t="s">
        <v>5067</v>
      </c>
      <c r="I5" s="7">
        <v>1</v>
      </c>
      <c r="J5" s="31" t="str">
        <f>VLOOKUP(H5,AddInfo!$A:$H,5,FALSE)</f>
        <v>1_clear</v>
      </c>
      <c r="K5" s="31"/>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c r="AKW5" s="7"/>
      <c r="AKX5" s="7"/>
      <c r="AKY5" s="7"/>
      <c r="AKZ5" s="7"/>
      <c r="ALA5" s="7"/>
      <c r="ALB5" s="7"/>
      <c r="ALC5" s="7"/>
      <c r="ALD5" s="7"/>
      <c r="ALE5" s="7"/>
      <c r="ALF5" s="7"/>
      <c r="ALG5" s="7"/>
      <c r="ALH5" s="7"/>
      <c r="ALI5" s="7"/>
      <c r="ALJ5" s="7"/>
      <c r="ALK5" s="7"/>
      <c r="ALL5" s="7"/>
      <c r="ALM5" s="7"/>
      <c r="ALN5" s="7"/>
      <c r="ALO5" s="7"/>
      <c r="ALP5" s="7"/>
      <c r="ALQ5" s="7"/>
      <c r="ALR5" s="7"/>
      <c r="ALS5" s="7"/>
      <c r="ALT5" s="7"/>
      <c r="ALU5" s="7"/>
      <c r="ALV5" s="7"/>
      <c r="ALW5" s="7"/>
      <c r="ALX5" s="7"/>
      <c r="ALY5" s="7"/>
      <c r="ALZ5" s="7"/>
      <c r="AMA5" s="7"/>
      <c r="AMB5" s="7"/>
      <c r="AMC5" s="7"/>
      <c r="AMD5" s="7"/>
      <c r="AME5" s="7"/>
    </row>
    <row r="6" spans="1:1019" x14ac:dyDescent="0.25">
      <c r="A6" s="7">
        <v>26</v>
      </c>
      <c r="B6" s="7" t="s">
        <v>1642</v>
      </c>
      <c r="C6" s="7" t="s">
        <v>1640</v>
      </c>
      <c r="D6" s="7" t="s">
        <v>1641</v>
      </c>
      <c r="E6" s="7">
        <v>1984</v>
      </c>
      <c r="F6" s="7"/>
      <c r="G6" s="7" t="s">
        <v>605</v>
      </c>
      <c r="H6" s="31" t="s">
        <v>5067</v>
      </c>
      <c r="I6" s="7">
        <v>6</v>
      </c>
      <c r="J6" s="31" t="str">
        <f>VLOOKUP(H6,AddInfo!$A:$H,5,FALSE)</f>
        <v>1_clear</v>
      </c>
      <c r="K6" s="31"/>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c r="PU6" s="7"/>
      <c r="PV6" s="7"/>
      <c r="PW6" s="7"/>
      <c r="PX6" s="7"/>
      <c r="PY6" s="7"/>
      <c r="PZ6" s="7"/>
      <c r="QA6" s="7"/>
      <c r="QB6" s="7"/>
      <c r="QC6" s="7"/>
      <c r="QD6" s="7"/>
      <c r="QE6" s="7"/>
      <c r="QF6" s="7"/>
      <c r="QG6" s="7"/>
      <c r="QH6" s="7"/>
      <c r="QI6" s="7"/>
      <c r="QJ6" s="7"/>
      <c r="QK6" s="7"/>
      <c r="QL6" s="7"/>
      <c r="QM6" s="7"/>
      <c r="QN6" s="7"/>
      <c r="QO6" s="7"/>
      <c r="QP6" s="7"/>
      <c r="QQ6" s="7"/>
      <c r="QR6" s="7"/>
      <c r="QS6" s="7"/>
      <c r="QT6" s="7"/>
      <c r="QU6" s="7"/>
      <c r="QV6" s="7"/>
      <c r="QW6" s="7"/>
      <c r="QX6" s="7"/>
      <c r="QY6" s="7"/>
      <c r="QZ6" s="7"/>
      <c r="RA6" s="7"/>
      <c r="RB6" s="7"/>
      <c r="RC6" s="7"/>
      <c r="RD6" s="7"/>
      <c r="RE6" s="7"/>
      <c r="RF6" s="7"/>
      <c r="RG6" s="7"/>
      <c r="RH6" s="7"/>
      <c r="RI6" s="7"/>
      <c r="RJ6" s="7"/>
      <c r="RK6" s="7"/>
      <c r="RL6" s="7"/>
      <c r="RM6" s="7"/>
      <c r="RN6" s="7"/>
      <c r="RO6" s="7"/>
      <c r="RP6" s="7"/>
      <c r="RQ6" s="7"/>
      <c r="RR6" s="7"/>
      <c r="RS6" s="7"/>
      <c r="RT6" s="7"/>
      <c r="RU6" s="7"/>
      <c r="RV6" s="7"/>
      <c r="RW6" s="7"/>
      <c r="RX6" s="7"/>
      <c r="RY6" s="7"/>
      <c r="RZ6" s="7"/>
      <c r="SA6" s="7"/>
      <c r="SB6" s="7"/>
      <c r="SC6" s="7"/>
      <c r="SD6" s="7"/>
      <c r="SE6" s="7"/>
      <c r="SF6" s="7"/>
      <c r="SG6" s="7"/>
      <c r="SH6" s="7"/>
      <c r="SI6" s="7"/>
      <c r="SJ6" s="7"/>
      <c r="SK6" s="7"/>
      <c r="SL6" s="7"/>
      <c r="SM6" s="7"/>
      <c r="SN6" s="7"/>
      <c r="SO6" s="7"/>
      <c r="SP6" s="7"/>
      <c r="SQ6" s="7"/>
      <c r="SR6" s="7"/>
      <c r="SS6" s="7"/>
      <c r="ST6" s="7"/>
      <c r="SU6" s="7"/>
      <c r="SV6" s="7"/>
      <c r="SW6" s="7"/>
      <c r="SX6" s="7"/>
      <c r="SY6" s="7"/>
      <c r="SZ6" s="7"/>
      <c r="TA6" s="7"/>
      <c r="TB6" s="7"/>
      <c r="TC6" s="7"/>
      <c r="TD6" s="7"/>
      <c r="TE6" s="7"/>
      <c r="TF6" s="7"/>
      <c r="TG6" s="7"/>
      <c r="TH6" s="7"/>
      <c r="TI6" s="7"/>
      <c r="TJ6" s="7"/>
      <c r="TK6" s="7"/>
      <c r="TL6" s="7"/>
      <c r="TM6" s="7"/>
      <c r="TN6" s="7"/>
      <c r="TO6" s="7"/>
      <c r="TP6" s="7"/>
      <c r="TQ6" s="7"/>
      <c r="TR6" s="7"/>
      <c r="TS6" s="7"/>
      <c r="TT6" s="7"/>
      <c r="TU6" s="7"/>
      <c r="TV6" s="7"/>
      <c r="TW6" s="7"/>
      <c r="TX6" s="7"/>
      <c r="TY6" s="7"/>
      <c r="TZ6" s="7"/>
      <c r="UA6" s="7"/>
      <c r="UB6" s="7"/>
      <c r="UC6" s="7"/>
      <c r="UD6" s="7"/>
      <c r="UE6" s="7"/>
      <c r="UF6" s="7"/>
      <c r="UG6" s="7"/>
      <c r="UH6" s="7"/>
      <c r="UI6" s="7"/>
      <c r="UJ6" s="7"/>
      <c r="UK6" s="7"/>
      <c r="UL6" s="7"/>
      <c r="UM6" s="7"/>
      <c r="UN6" s="7"/>
      <c r="UO6" s="7"/>
      <c r="UP6" s="7"/>
      <c r="UQ6" s="7"/>
      <c r="UR6" s="7"/>
      <c r="US6" s="7"/>
      <c r="UT6" s="7"/>
      <c r="UU6" s="7"/>
      <c r="UV6" s="7"/>
      <c r="UW6" s="7"/>
      <c r="UX6" s="7"/>
      <c r="UY6" s="7"/>
      <c r="UZ6" s="7"/>
      <c r="VA6" s="7"/>
      <c r="VB6" s="7"/>
      <c r="VC6" s="7"/>
      <c r="VD6" s="7"/>
      <c r="VE6" s="7"/>
      <c r="VF6" s="7"/>
      <c r="VG6" s="7"/>
      <c r="VH6" s="7"/>
      <c r="VI6" s="7"/>
      <c r="VJ6" s="7"/>
      <c r="VK6" s="7"/>
      <c r="VL6" s="7"/>
      <c r="VM6" s="7"/>
      <c r="VN6" s="7"/>
      <c r="VO6" s="7"/>
      <c r="VP6" s="7"/>
      <c r="VQ6" s="7"/>
      <c r="VR6" s="7"/>
      <c r="VS6" s="7"/>
      <c r="VT6" s="7"/>
      <c r="VU6" s="7"/>
      <c r="VV6" s="7"/>
      <c r="VW6" s="7"/>
      <c r="VX6" s="7"/>
      <c r="VY6" s="7"/>
      <c r="VZ6" s="7"/>
      <c r="WA6" s="7"/>
      <c r="WB6" s="7"/>
      <c r="WC6" s="7"/>
      <c r="WD6" s="7"/>
      <c r="WE6" s="7"/>
      <c r="WF6" s="7"/>
      <c r="WG6" s="7"/>
      <c r="WH6" s="7"/>
      <c r="WI6" s="7"/>
      <c r="WJ6" s="7"/>
      <c r="WK6" s="7"/>
      <c r="WL6" s="7"/>
      <c r="WM6" s="7"/>
      <c r="WN6" s="7"/>
      <c r="WO6" s="7"/>
      <c r="WP6" s="7"/>
      <c r="WQ6" s="7"/>
      <c r="WR6" s="7"/>
      <c r="WS6" s="7"/>
      <c r="WT6" s="7"/>
      <c r="WU6" s="7"/>
      <c r="WV6" s="7"/>
      <c r="WW6" s="7"/>
      <c r="WX6" s="7"/>
      <c r="WY6" s="7"/>
      <c r="WZ6" s="7"/>
      <c r="XA6" s="7"/>
      <c r="XB6" s="7"/>
      <c r="XC6" s="7"/>
      <c r="XD6" s="7"/>
      <c r="XE6" s="7"/>
      <c r="XF6" s="7"/>
      <c r="XG6" s="7"/>
      <c r="XH6" s="7"/>
      <c r="XI6" s="7"/>
      <c r="XJ6" s="7"/>
      <c r="XK6" s="7"/>
      <c r="XL6" s="7"/>
      <c r="XM6" s="7"/>
      <c r="XN6" s="7"/>
      <c r="XO6" s="7"/>
      <c r="XP6" s="7"/>
      <c r="XQ6" s="7"/>
      <c r="XR6" s="7"/>
      <c r="XS6" s="7"/>
      <c r="XT6" s="7"/>
      <c r="XU6" s="7"/>
      <c r="XV6" s="7"/>
      <c r="XW6" s="7"/>
      <c r="XX6" s="7"/>
      <c r="XY6" s="7"/>
      <c r="XZ6" s="7"/>
      <c r="YA6" s="7"/>
      <c r="YB6" s="7"/>
      <c r="YC6" s="7"/>
      <c r="YD6" s="7"/>
      <c r="YE6" s="7"/>
      <c r="YF6" s="7"/>
      <c r="YG6" s="7"/>
      <c r="YH6" s="7"/>
      <c r="YI6" s="7"/>
      <c r="YJ6" s="7"/>
      <c r="YK6" s="7"/>
      <c r="YL6" s="7"/>
      <c r="YM6" s="7"/>
      <c r="YN6" s="7"/>
      <c r="YO6" s="7"/>
      <c r="YP6" s="7"/>
      <c r="YQ6" s="7"/>
      <c r="YR6" s="7"/>
      <c r="YS6" s="7"/>
      <c r="YT6" s="7"/>
      <c r="YU6" s="7"/>
      <c r="YV6" s="7"/>
      <c r="YW6" s="7"/>
      <c r="YX6" s="7"/>
      <c r="YY6" s="7"/>
      <c r="YZ6" s="7"/>
      <c r="ZA6" s="7"/>
      <c r="ZB6" s="7"/>
      <c r="ZC6" s="7"/>
      <c r="ZD6" s="7"/>
      <c r="ZE6" s="7"/>
      <c r="ZF6" s="7"/>
      <c r="ZG6" s="7"/>
      <c r="ZH6" s="7"/>
      <c r="ZI6" s="7"/>
      <c r="ZJ6" s="7"/>
      <c r="ZK6" s="7"/>
      <c r="ZL6" s="7"/>
      <c r="ZM6" s="7"/>
      <c r="ZN6" s="7"/>
      <c r="ZO6" s="7"/>
      <c r="ZP6" s="7"/>
      <c r="ZQ6" s="7"/>
      <c r="ZR6" s="7"/>
      <c r="ZS6" s="7"/>
      <c r="ZT6" s="7"/>
      <c r="ZU6" s="7"/>
      <c r="ZV6" s="7"/>
      <c r="ZW6" s="7"/>
      <c r="ZX6" s="7"/>
      <c r="ZY6" s="7"/>
      <c r="ZZ6" s="7"/>
      <c r="AAA6" s="7"/>
      <c r="AAB6" s="7"/>
      <c r="AAC6" s="7"/>
      <c r="AAD6" s="7"/>
      <c r="AAE6" s="7"/>
      <c r="AAF6" s="7"/>
      <c r="AAG6" s="7"/>
      <c r="AAH6" s="7"/>
      <c r="AAI6" s="7"/>
      <c r="AAJ6" s="7"/>
      <c r="AAK6" s="7"/>
      <c r="AAL6" s="7"/>
      <c r="AAM6" s="7"/>
      <c r="AAN6" s="7"/>
      <c r="AAO6" s="7"/>
      <c r="AAP6" s="7"/>
      <c r="AAQ6" s="7"/>
      <c r="AAR6" s="7"/>
      <c r="AAS6" s="7"/>
      <c r="AAT6" s="7"/>
      <c r="AAU6" s="7"/>
      <c r="AAV6" s="7"/>
      <c r="AAW6" s="7"/>
      <c r="AAX6" s="7"/>
      <c r="AAY6" s="7"/>
      <c r="AAZ6" s="7"/>
      <c r="ABA6" s="7"/>
      <c r="ABB6" s="7"/>
      <c r="ABC6" s="7"/>
      <c r="ABD6" s="7"/>
      <c r="ABE6" s="7"/>
      <c r="ABF6" s="7"/>
      <c r="ABG6" s="7"/>
      <c r="ABH6" s="7"/>
      <c r="ABI6" s="7"/>
      <c r="ABJ6" s="7"/>
      <c r="ABK6" s="7"/>
      <c r="ABL6" s="7"/>
      <c r="ABM6" s="7"/>
      <c r="ABN6" s="7"/>
      <c r="ABO6" s="7"/>
      <c r="ABP6" s="7"/>
      <c r="ABQ6" s="7"/>
      <c r="ABR6" s="7"/>
      <c r="ABS6" s="7"/>
      <c r="ABT6" s="7"/>
      <c r="ABU6" s="7"/>
      <c r="ABV6" s="7"/>
      <c r="ABW6" s="7"/>
      <c r="ABX6" s="7"/>
      <c r="ABY6" s="7"/>
      <c r="ABZ6" s="7"/>
      <c r="ACA6" s="7"/>
      <c r="ACB6" s="7"/>
      <c r="ACC6" s="7"/>
      <c r="ACD6" s="7"/>
      <c r="ACE6" s="7"/>
      <c r="ACF6" s="7"/>
      <c r="ACG6" s="7"/>
      <c r="ACH6" s="7"/>
      <c r="ACI6" s="7"/>
      <c r="ACJ6" s="7"/>
      <c r="ACK6" s="7"/>
      <c r="ACL6" s="7"/>
      <c r="ACM6" s="7"/>
      <c r="ACN6" s="7"/>
      <c r="ACO6" s="7"/>
      <c r="ACP6" s="7"/>
      <c r="ACQ6" s="7"/>
      <c r="ACR6" s="7"/>
      <c r="ACS6" s="7"/>
      <c r="ACT6" s="7"/>
      <c r="ACU6" s="7"/>
      <c r="ACV6" s="7"/>
      <c r="ACW6" s="7"/>
      <c r="ACX6" s="7"/>
      <c r="ACY6" s="7"/>
      <c r="ACZ6" s="7"/>
      <c r="ADA6" s="7"/>
      <c r="ADB6" s="7"/>
      <c r="ADC6" s="7"/>
      <c r="ADD6" s="7"/>
      <c r="ADE6" s="7"/>
      <c r="ADF6" s="7"/>
      <c r="ADG6" s="7"/>
      <c r="ADH6" s="7"/>
      <c r="ADI6" s="7"/>
      <c r="ADJ6" s="7"/>
      <c r="ADK6" s="7"/>
      <c r="ADL6" s="7"/>
      <c r="ADM6" s="7"/>
      <c r="ADN6" s="7"/>
      <c r="ADO6" s="7"/>
      <c r="ADP6" s="7"/>
      <c r="ADQ6" s="7"/>
      <c r="ADR6" s="7"/>
      <c r="ADS6" s="7"/>
      <c r="ADT6" s="7"/>
      <c r="ADU6" s="7"/>
      <c r="ADV6" s="7"/>
      <c r="ADW6" s="7"/>
      <c r="ADX6" s="7"/>
      <c r="ADY6" s="7"/>
      <c r="ADZ6" s="7"/>
      <c r="AEA6" s="7"/>
      <c r="AEB6" s="7"/>
      <c r="AEC6" s="7"/>
      <c r="AED6" s="7"/>
      <c r="AEE6" s="7"/>
      <c r="AEF6" s="7"/>
      <c r="AEG6" s="7"/>
      <c r="AEH6" s="7"/>
      <c r="AEI6" s="7"/>
      <c r="AEJ6" s="7"/>
      <c r="AEK6" s="7"/>
      <c r="AEL6" s="7"/>
      <c r="AEM6" s="7"/>
      <c r="AEN6" s="7"/>
      <c r="AEO6" s="7"/>
      <c r="AEP6" s="7"/>
      <c r="AEQ6" s="7"/>
      <c r="AER6" s="7"/>
      <c r="AES6" s="7"/>
      <c r="AET6" s="7"/>
      <c r="AEU6" s="7"/>
      <c r="AEV6" s="7"/>
      <c r="AEW6" s="7"/>
      <c r="AEX6" s="7"/>
      <c r="AEY6" s="7"/>
      <c r="AEZ6" s="7"/>
      <c r="AFA6" s="7"/>
      <c r="AFB6" s="7"/>
      <c r="AFC6" s="7"/>
      <c r="AFD6" s="7"/>
      <c r="AFE6" s="7"/>
      <c r="AFF6" s="7"/>
      <c r="AFG6" s="7"/>
      <c r="AFH6" s="7"/>
      <c r="AFI6" s="7"/>
      <c r="AFJ6" s="7"/>
      <c r="AFK6" s="7"/>
      <c r="AFL6" s="7"/>
      <c r="AFM6" s="7"/>
      <c r="AFN6" s="7"/>
      <c r="AFO6" s="7"/>
      <c r="AFP6" s="7"/>
      <c r="AFQ6" s="7"/>
      <c r="AFR6" s="7"/>
      <c r="AFS6" s="7"/>
      <c r="AFT6" s="7"/>
      <c r="AFU6" s="7"/>
      <c r="AFV6" s="7"/>
      <c r="AFW6" s="7"/>
      <c r="AFX6" s="7"/>
      <c r="AFY6" s="7"/>
      <c r="AFZ6" s="7"/>
      <c r="AGA6" s="7"/>
      <c r="AGB6" s="7"/>
      <c r="AGC6" s="7"/>
      <c r="AGD6" s="7"/>
      <c r="AGE6" s="7"/>
      <c r="AGF6" s="7"/>
      <c r="AGG6" s="7"/>
      <c r="AGH6" s="7"/>
      <c r="AGI6" s="7"/>
      <c r="AGJ6" s="7"/>
      <c r="AGK6" s="7"/>
      <c r="AGL6" s="7"/>
      <c r="AGM6" s="7"/>
      <c r="AGN6" s="7"/>
      <c r="AGO6" s="7"/>
      <c r="AGP6" s="7"/>
      <c r="AGQ6" s="7"/>
      <c r="AGR6" s="7"/>
      <c r="AGS6" s="7"/>
      <c r="AGT6" s="7"/>
      <c r="AGU6" s="7"/>
      <c r="AGV6" s="7"/>
      <c r="AGW6" s="7"/>
      <c r="AGX6" s="7"/>
      <c r="AGY6" s="7"/>
      <c r="AGZ6" s="7"/>
      <c r="AHA6" s="7"/>
      <c r="AHB6" s="7"/>
      <c r="AHC6" s="7"/>
      <c r="AHD6" s="7"/>
      <c r="AHE6" s="7"/>
      <c r="AHF6" s="7"/>
      <c r="AHG6" s="7"/>
      <c r="AHH6" s="7"/>
      <c r="AHI6" s="7"/>
      <c r="AHJ6" s="7"/>
      <c r="AHK6" s="7"/>
      <c r="AHL6" s="7"/>
      <c r="AHM6" s="7"/>
      <c r="AHN6" s="7"/>
      <c r="AHO6" s="7"/>
      <c r="AHP6" s="7"/>
      <c r="AHQ6" s="7"/>
      <c r="AHR6" s="7"/>
      <c r="AHS6" s="7"/>
      <c r="AHT6" s="7"/>
      <c r="AHU6" s="7"/>
      <c r="AHV6" s="7"/>
      <c r="AHW6" s="7"/>
      <c r="AHX6" s="7"/>
      <c r="AHY6" s="7"/>
      <c r="AHZ6" s="7"/>
      <c r="AIA6" s="7"/>
      <c r="AIB6" s="7"/>
      <c r="AIC6" s="7"/>
      <c r="AID6" s="7"/>
      <c r="AIE6" s="7"/>
      <c r="AIF6" s="7"/>
      <c r="AIG6" s="7"/>
      <c r="AIH6" s="7"/>
      <c r="AII6" s="7"/>
      <c r="AIJ6" s="7"/>
      <c r="AIK6" s="7"/>
      <c r="AIL6" s="7"/>
      <c r="AIM6" s="7"/>
      <c r="AIN6" s="7"/>
      <c r="AIO6" s="7"/>
      <c r="AIP6" s="7"/>
      <c r="AIQ6" s="7"/>
      <c r="AIR6" s="7"/>
      <c r="AIS6" s="7"/>
      <c r="AIT6" s="7"/>
      <c r="AIU6" s="7"/>
      <c r="AIV6" s="7"/>
      <c r="AIW6" s="7"/>
      <c r="AIX6" s="7"/>
      <c r="AIY6" s="7"/>
      <c r="AIZ6" s="7"/>
      <c r="AJA6" s="7"/>
      <c r="AJB6" s="7"/>
      <c r="AJC6" s="7"/>
      <c r="AJD6" s="7"/>
      <c r="AJE6" s="7"/>
      <c r="AJF6" s="7"/>
      <c r="AJG6" s="7"/>
      <c r="AJH6" s="7"/>
      <c r="AJI6" s="7"/>
      <c r="AJJ6" s="7"/>
      <c r="AJK6" s="7"/>
      <c r="AJL6" s="7"/>
      <c r="AJM6" s="7"/>
      <c r="AJN6" s="7"/>
      <c r="AJO6" s="7"/>
      <c r="AJP6" s="7"/>
      <c r="AJQ6" s="7"/>
      <c r="AJR6" s="7"/>
      <c r="AJS6" s="7"/>
      <c r="AJT6" s="7"/>
      <c r="AJU6" s="7"/>
      <c r="AJV6" s="7"/>
      <c r="AJW6" s="7"/>
      <c r="AJX6" s="7"/>
      <c r="AJY6" s="7"/>
      <c r="AJZ6" s="7"/>
      <c r="AKA6" s="7"/>
      <c r="AKB6" s="7"/>
      <c r="AKC6" s="7"/>
      <c r="AKD6" s="7"/>
      <c r="AKE6" s="7"/>
      <c r="AKF6" s="7"/>
      <c r="AKG6" s="7"/>
      <c r="AKH6" s="7"/>
      <c r="AKI6" s="7"/>
      <c r="AKJ6" s="7"/>
      <c r="AKK6" s="7"/>
      <c r="AKL6" s="7"/>
      <c r="AKM6" s="7"/>
      <c r="AKN6" s="7"/>
      <c r="AKO6" s="7"/>
      <c r="AKP6" s="7"/>
      <c r="AKQ6" s="7"/>
      <c r="AKR6" s="7"/>
      <c r="AKS6" s="7"/>
      <c r="AKT6" s="7"/>
      <c r="AKU6" s="7"/>
      <c r="AKV6" s="7"/>
      <c r="AKW6" s="7"/>
      <c r="AKX6" s="7"/>
      <c r="AKY6" s="7"/>
      <c r="AKZ6" s="7"/>
      <c r="ALA6" s="7"/>
      <c r="ALB6" s="7"/>
      <c r="ALC6" s="7"/>
      <c r="ALD6" s="7"/>
      <c r="ALE6" s="7"/>
      <c r="ALF6" s="7"/>
      <c r="ALG6" s="7"/>
      <c r="ALH6" s="7"/>
      <c r="ALI6" s="7"/>
      <c r="ALJ6" s="7"/>
      <c r="ALK6" s="7"/>
      <c r="ALL6" s="7"/>
      <c r="ALM6" s="7"/>
      <c r="ALN6" s="7"/>
      <c r="ALO6" s="7"/>
      <c r="ALP6" s="7"/>
      <c r="ALQ6" s="7"/>
      <c r="ALR6" s="7"/>
      <c r="ALS6" s="7"/>
      <c r="ALT6" s="7"/>
      <c r="ALU6" s="7"/>
      <c r="ALV6" s="7"/>
      <c r="ALW6" s="7"/>
      <c r="ALX6" s="7"/>
      <c r="ALY6" s="7"/>
      <c r="ALZ6" s="7"/>
      <c r="AMA6" s="7"/>
      <c r="AMB6" s="7"/>
      <c r="AMC6" s="7"/>
      <c r="AMD6" s="7"/>
      <c r="AME6" s="7"/>
    </row>
    <row r="7" spans="1:1019" x14ac:dyDescent="0.25">
      <c r="A7" s="7">
        <v>27</v>
      </c>
      <c r="B7" s="7" t="s">
        <v>1643</v>
      </c>
      <c r="C7" s="7" t="s">
        <v>1640</v>
      </c>
      <c r="D7" s="7" t="s">
        <v>1641</v>
      </c>
      <c r="E7" s="7">
        <v>1984</v>
      </c>
      <c r="F7" s="7"/>
      <c r="G7" s="7" t="s">
        <v>605</v>
      </c>
      <c r="H7" s="31" t="s">
        <v>5067</v>
      </c>
      <c r="I7" s="7">
        <v>12</v>
      </c>
      <c r="J7" s="31" t="str">
        <f>VLOOKUP(H7,AddInfo!$A:$H,5,FALSE)</f>
        <v>1_clear</v>
      </c>
      <c r="K7" s="31"/>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c r="PU7" s="7"/>
      <c r="PV7" s="7"/>
      <c r="PW7" s="7"/>
      <c r="PX7" s="7"/>
      <c r="PY7" s="7"/>
      <c r="PZ7" s="7"/>
      <c r="QA7" s="7"/>
      <c r="QB7" s="7"/>
      <c r="QC7" s="7"/>
      <c r="QD7" s="7"/>
      <c r="QE7" s="7"/>
      <c r="QF7" s="7"/>
      <c r="QG7" s="7"/>
      <c r="QH7" s="7"/>
      <c r="QI7" s="7"/>
      <c r="QJ7" s="7"/>
      <c r="QK7" s="7"/>
      <c r="QL7" s="7"/>
      <c r="QM7" s="7"/>
      <c r="QN7" s="7"/>
      <c r="QO7" s="7"/>
      <c r="QP7" s="7"/>
      <c r="QQ7" s="7"/>
      <c r="QR7" s="7"/>
      <c r="QS7" s="7"/>
      <c r="QT7" s="7"/>
      <c r="QU7" s="7"/>
      <c r="QV7" s="7"/>
      <c r="QW7" s="7"/>
      <c r="QX7" s="7"/>
      <c r="QY7" s="7"/>
      <c r="QZ7" s="7"/>
      <c r="RA7" s="7"/>
      <c r="RB7" s="7"/>
      <c r="RC7" s="7"/>
      <c r="RD7" s="7"/>
      <c r="RE7" s="7"/>
      <c r="RF7" s="7"/>
      <c r="RG7" s="7"/>
      <c r="RH7" s="7"/>
      <c r="RI7" s="7"/>
      <c r="RJ7" s="7"/>
      <c r="RK7" s="7"/>
      <c r="RL7" s="7"/>
      <c r="RM7" s="7"/>
      <c r="RN7" s="7"/>
      <c r="RO7" s="7"/>
      <c r="RP7" s="7"/>
      <c r="RQ7" s="7"/>
      <c r="RR7" s="7"/>
      <c r="RS7" s="7"/>
      <c r="RT7" s="7"/>
      <c r="RU7" s="7"/>
      <c r="RV7" s="7"/>
      <c r="RW7" s="7"/>
      <c r="RX7" s="7"/>
      <c r="RY7" s="7"/>
      <c r="RZ7" s="7"/>
      <c r="SA7" s="7"/>
      <c r="SB7" s="7"/>
      <c r="SC7" s="7"/>
      <c r="SD7" s="7"/>
      <c r="SE7" s="7"/>
      <c r="SF7" s="7"/>
      <c r="SG7" s="7"/>
      <c r="SH7" s="7"/>
      <c r="SI7" s="7"/>
      <c r="SJ7" s="7"/>
      <c r="SK7" s="7"/>
      <c r="SL7" s="7"/>
      <c r="SM7" s="7"/>
      <c r="SN7" s="7"/>
      <c r="SO7" s="7"/>
      <c r="SP7" s="7"/>
      <c r="SQ7" s="7"/>
      <c r="SR7" s="7"/>
      <c r="SS7" s="7"/>
      <c r="ST7" s="7"/>
      <c r="SU7" s="7"/>
      <c r="SV7" s="7"/>
      <c r="SW7" s="7"/>
      <c r="SX7" s="7"/>
      <c r="SY7" s="7"/>
      <c r="SZ7" s="7"/>
      <c r="TA7" s="7"/>
      <c r="TB7" s="7"/>
      <c r="TC7" s="7"/>
      <c r="TD7" s="7"/>
      <c r="TE7" s="7"/>
      <c r="TF7" s="7"/>
      <c r="TG7" s="7"/>
      <c r="TH7" s="7"/>
      <c r="TI7" s="7"/>
      <c r="TJ7" s="7"/>
      <c r="TK7" s="7"/>
      <c r="TL7" s="7"/>
      <c r="TM7" s="7"/>
      <c r="TN7" s="7"/>
      <c r="TO7" s="7"/>
      <c r="TP7" s="7"/>
      <c r="TQ7" s="7"/>
      <c r="TR7" s="7"/>
      <c r="TS7" s="7"/>
      <c r="TT7" s="7"/>
      <c r="TU7" s="7"/>
      <c r="TV7" s="7"/>
      <c r="TW7" s="7"/>
      <c r="TX7" s="7"/>
      <c r="TY7" s="7"/>
      <c r="TZ7" s="7"/>
      <c r="UA7" s="7"/>
      <c r="UB7" s="7"/>
      <c r="UC7" s="7"/>
      <c r="UD7" s="7"/>
      <c r="UE7" s="7"/>
      <c r="UF7" s="7"/>
      <c r="UG7" s="7"/>
      <c r="UH7" s="7"/>
      <c r="UI7" s="7"/>
      <c r="UJ7" s="7"/>
      <c r="UK7" s="7"/>
      <c r="UL7" s="7"/>
      <c r="UM7" s="7"/>
      <c r="UN7" s="7"/>
      <c r="UO7" s="7"/>
      <c r="UP7" s="7"/>
      <c r="UQ7" s="7"/>
      <c r="UR7" s="7"/>
      <c r="US7" s="7"/>
      <c r="UT7" s="7"/>
      <c r="UU7" s="7"/>
      <c r="UV7" s="7"/>
      <c r="UW7" s="7"/>
      <c r="UX7" s="7"/>
      <c r="UY7" s="7"/>
      <c r="UZ7" s="7"/>
      <c r="VA7" s="7"/>
      <c r="VB7" s="7"/>
      <c r="VC7" s="7"/>
      <c r="VD7" s="7"/>
      <c r="VE7" s="7"/>
      <c r="VF7" s="7"/>
      <c r="VG7" s="7"/>
      <c r="VH7" s="7"/>
      <c r="VI7" s="7"/>
      <c r="VJ7" s="7"/>
      <c r="VK7" s="7"/>
      <c r="VL7" s="7"/>
      <c r="VM7" s="7"/>
      <c r="VN7" s="7"/>
      <c r="VO7" s="7"/>
      <c r="VP7" s="7"/>
      <c r="VQ7" s="7"/>
      <c r="VR7" s="7"/>
      <c r="VS7" s="7"/>
      <c r="VT7" s="7"/>
      <c r="VU7" s="7"/>
      <c r="VV7" s="7"/>
      <c r="VW7" s="7"/>
      <c r="VX7" s="7"/>
      <c r="VY7" s="7"/>
      <c r="VZ7" s="7"/>
      <c r="WA7" s="7"/>
      <c r="WB7" s="7"/>
      <c r="WC7" s="7"/>
      <c r="WD7" s="7"/>
      <c r="WE7" s="7"/>
      <c r="WF7" s="7"/>
      <c r="WG7" s="7"/>
      <c r="WH7" s="7"/>
      <c r="WI7" s="7"/>
      <c r="WJ7" s="7"/>
      <c r="WK7" s="7"/>
      <c r="WL7" s="7"/>
      <c r="WM7" s="7"/>
      <c r="WN7" s="7"/>
      <c r="WO7" s="7"/>
      <c r="WP7" s="7"/>
      <c r="WQ7" s="7"/>
      <c r="WR7" s="7"/>
      <c r="WS7" s="7"/>
      <c r="WT7" s="7"/>
      <c r="WU7" s="7"/>
      <c r="WV7" s="7"/>
      <c r="WW7" s="7"/>
      <c r="WX7" s="7"/>
      <c r="WY7" s="7"/>
      <c r="WZ7" s="7"/>
      <c r="XA7" s="7"/>
      <c r="XB7" s="7"/>
      <c r="XC7" s="7"/>
      <c r="XD7" s="7"/>
      <c r="XE7" s="7"/>
      <c r="XF7" s="7"/>
      <c r="XG7" s="7"/>
      <c r="XH7" s="7"/>
      <c r="XI7" s="7"/>
      <c r="XJ7" s="7"/>
      <c r="XK7" s="7"/>
      <c r="XL7" s="7"/>
      <c r="XM7" s="7"/>
      <c r="XN7" s="7"/>
      <c r="XO7" s="7"/>
      <c r="XP7" s="7"/>
      <c r="XQ7" s="7"/>
      <c r="XR7" s="7"/>
      <c r="XS7" s="7"/>
      <c r="XT7" s="7"/>
      <c r="XU7" s="7"/>
      <c r="XV7" s="7"/>
      <c r="XW7" s="7"/>
      <c r="XX7" s="7"/>
      <c r="XY7" s="7"/>
      <c r="XZ7" s="7"/>
      <c r="YA7" s="7"/>
      <c r="YB7" s="7"/>
      <c r="YC7" s="7"/>
      <c r="YD7" s="7"/>
      <c r="YE7" s="7"/>
      <c r="YF7" s="7"/>
      <c r="YG7" s="7"/>
      <c r="YH7" s="7"/>
      <c r="YI7" s="7"/>
      <c r="YJ7" s="7"/>
      <c r="YK7" s="7"/>
      <c r="YL7" s="7"/>
      <c r="YM7" s="7"/>
      <c r="YN7" s="7"/>
      <c r="YO7" s="7"/>
      <c r="YP7" s="7"/>
      <c r="YQ7" s="7"/>
      <c r="YR7" s="7"/>
      <c r="YS7" s="7"/>
      <c r="YT7" s="7"/>
      <c r="YU7" s="7"/>
      <c r="YV7" s="7"/>
      <c r="YW7" s="7"/>
      <c r="YX7" s="7"/>
      <c r="YY7" s="7"/>
      <c r="YZ7" s="7"/>
      <c r="ZA7" s="7"/>
      <c r="ZB7" s="7"/>
      <c r="ZC7" s="7"/>
      <c r="ZD7" s="7"/>
      <c r="ZE7" s="7"/>
      <c r="ZF7" s="7"/>
      <c r="ZG7" s="7"/>
      <c r="ZH7" s="7"/>
      <c r="ZI7" s="7"/>
      <c r="ZJ7" s="7"/>
      <c r="ZK7" s="7"/>
      <c r="ZL7" s="7"/>
      <c r="ZM7" s="7"/>
      <c r="ZN7" s="7"/>
      <c r="ZO7" s="7"/>
      <c r="ZP7" s="7"/>
      <c r="ZQ7" s="7"/>
      <c r="ZR7" s="7"/>
      <c r="ZS7" s="7"/>
      <c r="ZT7" s="7"/>
      <c r="ZU7" s="7"/>
      <c r="ZV7" s="7"/>
      <c r="ZW7" s="7"/>
      <c r="ZX7" s="7"/>
      <c r="ZY7" s="7"/>
      <c r="ZZ7" s="7"/>
      <c r="AAA7" s="7"/>
      <c r="AAB7" s="7"/>
      <c r="AAC7" s="7"/>
      <c r="AAD7" s="7"/>
      <c r="AAE7" s="7"/>
      <c r="AAF7" s="7"/>
      <c r="AAG7" s="7"/>
      <c r="AAH7" s="7"/>
      <c r="AAI7" s="7"/>
      <c r="AAJ7" s="7"/>
      <c r="AAK7" s="7"/>
      <c r="AAL7" s="7"/>
      <c r="AAM7" s="7"/>
      <c r="AAN7" s="7"/>
      <c r="AAO7" s="7"/>
      <c r="AAP7" s="7"/>
      <c r="AAQ7" s="7"/>
      <c r="AAR7" s="7"/>
      <c r="AAS7" s="7"/>
      <c r="AAT7" s="7"/>
      <c r="AAU7" s="7"/>
      <c r="AAV7" s="7"/>
      <c r="AAW7" s="7"/>
      <c r="AAX7" s="7"/>
      <c r="AAY7" s="7"/>
      <c r="AAZ7" s="7"/>
      <c r="ABA7" s="7"/>
      <c r="ABB7" s="7"/>
      <c r="ABC7" s="7"/>
      <c r="ABD7" s="7"/>
      <c r="ABE7" s="7"/>
      <c r="ABF7" s="7"/>
      <c r="ABG7" s="7"/>
      <c r="ABH7" s="7"/>
      <c r="ABI7" s="7"/>
      <c r="ABJ7" s="7"/>
      <c r="ABK7" s="7"/>
      <c r="ABL7" s="7"/>
      <c r="ABM7" s="7"/>
      <c r="ABN7" s="7"/>
      <c r="ABO7" s="7"/>
      <c r="ABP7" s="7"/>
      <c r="ABQ7" s="7"/>
      <c r="ABR7" s="7"/>
      <c r="ABS7" s="7"/>
      <c r="ABT7" s="7"/>
      <c r="ABU7" s="7"/>
      <c r="ABV7" s="7"/>
      <c r="ABW7" s="7"/>
      <c r="ABX7" s="7"/>
      <c r="ABY7" s="7"/>
      <c r="ABZ7" s="7"/>
      <c r="ACA7" s="7"/>
      <c r="ACB7" s="7"/>
      <c r="ACC7" s="7"/>
      <c r="ACD7" s="7"/>
      <c r="ACE7" s="7"/>
      <c r="ACF7" s="7"/>
      <c r="ACG7" s="7"/>
      <c r="ACH7" s="7"/>
      <c r="ACI7" s="7"/>
      <c r="ACJ7" s="7"/>
      <c r="ACK7" s="7"/>
      <c r="ACL7" s="7"/>
      <c r="ACM7" s="7"/>
      <c r="ACN7" s="7"/>
      <c r="ACO7" s="7"/>
      <c r="ACP7" s="7"/>
      <c r="ACQ7" s="7"/>
      <c r="ACR7" s="7"/>
      <c r="ACS7" s="7"/>
      <c r="ACT7" s="7"/>
      <c r="ACU7" s="7"/>
      <c r="ACV7" s="7"/>
      <c r="ACW7" s="7"/>
      <c r="ACX7" s="7"/>
      <c r="ACY7" s="7"/>
      <c r="ACZ7" s="7"/>
      <c r="ADA7" s="7"/>
      <c r="ADB7" s="7"/>
      <c r="ADC7" s="7"/>
      <c r="ADD7" s="7"/>
      <c r="ADE7" s="7"/>
      <c r="ADF7" s="7"/>
      <c r="ADG7" s="7"/>
      <c r="ADH7" s="7"/>
      <c r="ADI7" s="7"/>
      <c r="ADJ7" s="7"/>
      <c r="ADK7" s="7"/>
      <c r="ADL7" s="7"/>
      <c r="ADM7" s="7"/>
      <c r="ADN7" s="7"/>
      <c r="ADO7" s="7"/>
      <c r="ADP7" s="7"/>
      <c r="ADQ7" s="7"/>
      <c r="ADR7" s="7"/>
      <c r="ADS7" s="7"/>
      <c r="ADT7" s="7"/>
      <c r="ADU7" s="7"/>
      <c r="ADV7" s="7"/>
      <c r="ADW7" s="7"/>
      <c r="ADX7" s="7"/>
      <c r="ADY7" s="7"/>
      <c r="ADZ7" s="7"/>
      <c r="AEA7" s="7"/>
      <c r="AEB7" s="7"/>
      <c r="AEC7" s="7"/>
      <c r="AED7" s="7"/>
      <c r="AEE7" s="7"/>
      <c r="AEF7" s="7"/>
      <c r="AEG7" s="7"/>
      <c r="AEH7" s="7"/>
      <c r="AEI7" s="7"/>
      <c r="AEJ7" s="7"/>
      <c r="AEK7" s="7"/>
      <c r="AEL7" s="7"/>
      <c r="AEM7" s="7"/>
      <c r="AEN7" s="7"/>
      <c r="AEO7" s="7"/>
      <c r="AEP7" s="7"/>
      <c r="AEQ7" s="7"/>
      <c r="AER7" s="7"/>
      <c r="AES7" s="7"/>
      <c r="AET7" s="7"/>
      <c r="AEU7" s="7"/>
      <c r="AEV7" s="7"/>
      <c r="AEW7" s="7"/>
      <c r="AEX7" s="7"/>
      <c r="AEY7" s="7"/>
      <c r="AEZ7" s="7"/>
      <c r="AFA7" s="7"/>
      <c r="AFB7" s="7"/>
      <c r="AFC7" s="7"/>
      <c r="AFD7" s="7"/>
      <c r="AFE7" s="7"/>
      <c r="AFF7" s="7"/>
      <c r="AFG7" s="7"/>
      <c r="AFH7" s="7"/>
      <c r="AFI7" s="7"/>
      <c r="AFJ7" s="7"/>
      <c r="AFK7" s="7"/>
      <c r="AFL7" s="7"/>
      <c r="AFM7" s="7"/>
      <c r="AFN7" s="7"/>
      <c r="AFO7" s="7"/>
      <c r="AFP7" s="7"/>
      <c r="AFQ7" s="7"/>
      <c r="AFR7" s="7"/>
      <c r="AFS7" s="7"/>
      <c r="AFT7" s="7"/>
      <c r="AFU7" s="7"/>
      <c r="AFV7" s="7"/>
      <c r="AFW7" s="7"/>
      <c r="AFX7" s="7"/>
      <c r="AFY7" s="7"/>
      <c r="AFZ7" s="7"/>
      <c r="AGA7" s="7"/>
      <c r="AGB7" s="7"/>
      <c r="AGC7" s="7"/>
      <c r="AGD7" s="7"/>
      <c r="AGE7" s="7"/>
      <c r="AGF7" s="7"/>
      <c r="AGG7" s="7"/>
      <c r="AGH7" s="7"/>
      <c r="AGI7" s="7"/>
      <c r="AGJ7" s="7"/>
      <c r="AGK7" s="7"/>
      <c r="AGL7" s="7"/>
      <c r="AGM7" s="7"/>
      <c r="AGN7" s="7"/>
      <c r="AGO7" s="7"/>
      <c r="AGP7" s="7"/>
      <c r="AGQ7" s="7"/>
      <c r="AGR7" s="7"/>
      <c r="AGS7" s="7"/>
      <c r="AGT7" s="7"/>
      <c r="AGU7" s="7"/>
      <c r="AGV7" s="7"/>
      <c r="AGW7" s="7"/>
      <c r="AGX7" s="7"/>
      <c r="AGY7" s="7"/>
      <c r="AGZ7" s="7"/>
      <c r="AHA7" s="7"/>
      <c r="AHB7" s="7"/>
      <c r="AHC7" s="7"/>
      <c r="AHD7" s="7"/>
      <c r="AHE7" s="7"/>
      <c r="AHF7" s="7"/>
      <c r="AHG7" s="7"/>
      <c r="AHH7" s="7"/>
      <c r="AHI7" s="7"/>
      <c r="AHJ7" s="7"/>
      <c r="AHK7" s="7"/>
      <c r="AHL7" s="7"/>
      <c r="AHM7" s="7"/>
      <c r="AHN7" s="7"/>
      <c r="AHO7" s="7"/>
      <c r="AHP7" s="7"/>
      <c r="AHQ7" s="7"/>
      <c r="AHR7" s="7"/>
      <c r="AHS7" s="7"/>
      <c r="AHT7" s="7"/>
      <c r="AHU7" s="7"/>
      <c r="AHV7" s="7"/>
      <c r="AHW7" s="7"/>
      <c r="AHX7" s="7"/>
      <c r="AHY7" s="7"/>
      <c r="AHZ7" s="7"/>
      <c r="AIA7" s="7"/>
      <c r="AIB7" s="7"/>
      <c r="AIC7" s="7"/>
      <c r="AID7" s="7"/>
      <c r="AIE7" s="7"/>
      <c r="AIF7" s="7"/>
      <c r="AIG7" s="7"/>
      <c r="AIH7" s="7"/>
      <c r="AII7" s="7"/>
      <c r="AIJ7" s="7"/>
      <c r="AIK7" s="7"/>
      <c r="AIL7" s="7"/>
      <c r="AIM7" s="7"/>
      <c r="AIN7" s="7"/>
      <c r="AIO7" s="7"/>
      <c r="AIP7" s="7"/>
      <c r="AIQ7" s="7"/>
      <c r="AIR7" s="7"/>
      <c r="AIS7" s="7"/>
      <c r="AIT7" s="7"/>
      <c r="AIU7" s="7"/>
      <c r="AIV7" s="7"/>
      <c r="AIW7" s="7"/>
      <c r="AIX7" s="7"/>
      <c r="AIY7" s="7"/>
      <c r="AIZ7" s="7"/>
      <c r="AJA7" s="7"/>
      <c r="AJB7" s="7"/>
      <c r="AJC7" s="7"/>
      <c r="AJD7" s="7"/>
      <c r="AJE7" s="7"/>
      <c r="AJF7" s="7"/>
      <c r="AJG7" s="7"/>
      <c r="AJH7" s="7"/>
      <c r="AJI7" s="7"/>
      <c r="AJJ7" s="7"/>
      <c r="AJK7" s="7"/>
      <c r="AJL7" s="7"/>
      <c r="AJM7" s="7"/>
      <c r="AJN7" s="7"/>
      <c r="AJO7" s="7"/>
      <c r="AJP7" s="7"/>
      <c r="AJQ7" s="7"/>
      <c r="AJR7" s="7"/>
      <c r="AJS7" s="7"/>
      <c r="AJT7" s="7"/>
      <c r="AJU7" s="7"/>
      <c r="AJV7" s="7"/>
      <c r="AJW7" s="7"/>
      <c r="AJX7" s="7"/>
      <c r="AJY7" s="7"/>
      <c r="AJZ7" s="7"/>
      <c r="AKA7" s="7"/>
      <c r="AKB7" s="7"/>
      <c r="AKC7" s="7"/>
      <c r="AKD7" s="7"/>
      <c r="AKE7" s="7"/>
      <c r="AKF7" s="7"/>
      <c r="AKG7" s="7"/>
      <c r="AKH7" s="7"/>
      <c r="AKI7" s="7"/>
      <c r="AKJ7" s="7"/>
      <c r="AKK7" s="7"/>
      <c r="AKL7" s="7"/>
      <c r="AKM7" s="7"/>
      <c r="AKN7" s="7"/>
      <c r="AKO7" s="7"/>
      <c r="AKP7" s="7"/>
      <c r="AKQ7" s="7"/>
      <c r="AKR7" s="7"/>
      <c r="AKS7" s="7"/>
      <c r="AKT7" s="7"/>
      <c r="AKU7" s="7"/>
      <c r="AKV7" s="7"/>
      <c r="AKW7" s="7"/>
      <c r="AKX7" s="7"/>
      <c r="AKY7" s="7"/>
      <c r="AKZ7" s="7"/>
      <c r="ALA7" s="7"/>
      <c r="ALB7" s="7"/>
      <c r="ALC7" s="7"/>
      <c r="ALD7" s="7"/>
      <c r="ALE7" s="7"/>
      <c r="ALF7" s="7"/>
      <c r="ALG7" s="7"/>
      <c r="ALH7" s="7"/>
      <c r="ALI7" s="7"/>
      <c r="ALJ7" s="7"/>
      <c r="ALK7" s="7"/>
      <c r="ALL7" s="7"/>
      <c r="ALM7" s="7"/>
      <c r="ALN7" s="7"/>
      <c r="ALO7" s="7"/>
      <c r="ALP7" s="7"/>
      <c r="ALQ7" s="7"/>
      <c r="ALR7" s="7"/>
      <c r="ALS7" s="7"/>
      <c r="ALT7" s="7"/>
      <c r="ALU7" s="7"/>
      <c r="ALV7" s="7"/>
      <c r="ALW7" s="7"/>
      <c r="ALX7" s="7"/>
      <c r="ALY7" s="7"/>
      <c r="ALZ7" s="7"/>
      <c r="AMA7" s="7"/>
      <c r="AMB7" s="7"/>
      <c r="AMC7" s="7"/>
      <c r="AMD7" s="7"/>
      <c r="AME7" s="7"/>
    </row>
    <row r="8" spans="1:1019" x14ac:dyDescent="0.25">
      <c r="A8" s="7">
        <v>4</v>
      </c>
      <c r="B8" s="7" t="s">
        <v>1504</v>
      </c>
      <c r="C8" s="7" t="s">
        <v>1505</v>
      </c>
      <c r="D8" s="7" t="s">
        <v>1240</v>
      </c>
      <c r="E8" s="7">
        <v>1996</v>
      </c>
      <c r="F8" s="7"/>
      <c r="G8" s="7" t="s">
        <v>605</v>
      </c>
      <c r="H8" s="31" t="s">
        <v>260</v>
      </c>
      <c r="I8" s="7">
        <v>1</v>
      </c>
      <c r="J8" s="31" t="str">
        <f>VLOOKUP(H8,AddInfo!$A:$H,5,FALSE)</f>
        <v>1_clear</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c r="PU8" s="7"/>
      <c r="PV8" s="7"/>
      <c r="PW8" s="7"/>
      <c r="PX8" s="7"/>
      <c r="PY8" s="7"/>
      <c r="PZ8" s="7"/>
      <c r="QA8" s="7"/>
      <c r="QB8" s="7"/>
      <c r="QC8" s="7"/>
      <c r="QD8" s="7"/>
      <c r="QE8" s="7"/>
      <c r="QF8" s="7"/>
      <c r="QG8" s="7"/>
      <c r="QH8" s="7"/>
      <c r="QI8" s="7"/>
      <c r="QJ8" s="7"/>
      <c r="QK8" s="7"/>
      <c r="QL8" s="7"/>
      <c r="QM8" s="7"/>
      <c r="QN8" s="7"/>
      <c r="QO8" s="7"/>
      <c r="QP8" s="7"/>
      <c r="QQ8" s="7"/>
      <c r="QR8" s="7"/>
      <c r="QS8" s="7"/>
      <c r="QT8" s="7"/>
      <c r="QU8" s="7"/>
      <c r="QV8" s="7"/>
      <c r="QW8" s="7"/>
      <c r="QX8" s="7"/>
      <c r="QY8" s="7"/>
      <c r="QZ8" s="7"/>
      <c r="RA8" s="7"/>
      <c r="RB8" s="7"/>
      <c r="RC8" s="7"/>
      <c r="RD8" s="7"/>
      <c r="RE8" s="7"/>
      <c r="RF8" s="7"/>
      <c r="RG8" s="7"/>
      <c r="RH8" s="7"/>
      <c r="RI8" s="7"/>
      <c r="RJ8" s="7"/>
      <c r="RK8" s="7"/>
      <c r="RL8" s="7"/>
      <c r="RM8" s="7"/>
      <c r="RN8" s="7"/>
      <c r="RO8" s="7"/>
      <c r="RP8" s="7"/>
      <c r="RQ8" s="7"/>
      <c r="RR8" s="7"/>
      <c r="RS8" s="7"/>
      <c r="RT8" s="7"/>
      <c r="RU8" s="7"/>
      <c r="RV8" s="7"/>
      <c r="RW8" s="7"/>
      <c r="RX8" s="7"/>
      <c r="RY8" s="7"/>
      <c r="RZ8" s="7"/>
      <c r="SA8" s="7"/>
      <c r="SB8" s="7"/>
      <c r="SC8" s="7"/>
      <c r="SD8" s="7"/>
      <c r="SE8" s="7"/>
      <c r="SF8" s="7"/>
      <c r="SG8" s="7"/>
      <c r="SH8" s="7"/>
      <c r="SI8" s="7"/>
      <c r="SJ8" s="7"/>
      <c r="SK8" s="7"/>
      <c r="SL8" s="7"/>
      <c r="SM8" s="7"/>
      <c r="SN8" s="7"/>
      <c r="SO8" s="7"/>
      <c r="SP8" s="7"/>
      <c r="SQ8" s="7"/>
      <c r="SR8" s="7"/>
      <c r="SS8" s="7"/>
      <c r="ST8" s="7"/>
      <c r="SU8" s="7"/>
      <c r="SV8" s="7"/>
      <c r="SW8" s="7"/>
      <c r="SX8" s="7"/>
      <c r="SY8" s="7"/>
      <c r="SZ8" s="7"/>
      <c r="TA8" s="7"/>
      <c r="TB8" s="7"/>
      <c r="TC8" s="7"/>
      <c r="TD8" s="7"/>
      <c r="TE8" s="7"/>
      <c r="TF8" s="7"/>
      <c r="TG8" s="7"/>
      <c r="TH8" s="7"/>
      <c r="TI8" s="7"/>
      <c r="TJ8" s="7"/>
      <c r="TK8" s="7"/>
      <c r="TL8" s="7"/>
      <c r="TM8" s="7"/>
      <c r="TN8" s="7"/>
      <c r="TO8" s="7"/>
      <c r="TP8" s="7"/>
      <c r="TQ8" s="7"/>
      <c r="TR8" s="7"/>
      <c r="TS8" s="7"/>
      <c r="TT8" s="7"/>
      <c r="TU8" s="7"/>
      <c r="TV8" s="7"/>
      <c r="TW8" s="7"/>
      <c r="TX8" s="7"/>
      <c r="TY8" s="7"/>
      <c r="TZ8" s="7"/>
      <c r="UA8" s="7"/>
      <c r="UB8" s="7"/>
      <c r="UC8" s="7"/>
      <c r="UD8" s="7"/>
      <c r="UE8" s="7"/>
      <c r="UF8" s="7"/>
      <c r="UG8" s="7"/>
      <c r="UH8" s="7"/>
      <c r="UI8" s="7"/>
      <c r="UJ8" s="7"/>
      <c r="UK8" s="7"/>
      <c r="UL8" s="7"/>
      <c r="UM8" s="7"/>
      <c r="UN8" s="7"/>
      <c r="UO8" s="7"/>
      <c r="UP8" s="7"/>
      <c r="UQ8" s="7"/>
      <c r="UR8" s="7"/>
      <c r="US8" s="7"/>
      <c r="UT8" s="7"/>
      <c r="UU8" s="7"/>
      <c r="UV8" s="7"/>
      <c r="UW8" s="7"/>
      <c r="UX8" s="7"/>
      <c r="UY8" s="7"/>
      <c r="UZ8" s="7"/>
      <c r="VA8" s="7"/>
      <c r="VB8" s="7"/>
      <c r="VC8" s="7"/>
      <c r="VD8" s="7"/>
      <c r="VE8" s="7"/>
      <c r="VF8" s="7"/>
      <c r="VG8" s="7"/>
      <c r="VH8" s="7"/>
      <c r="VI8" s="7"/>
      <c r="VJ8" s="7"/>
      <c r="VK8" s="7"/>
      <c r="VL8" s="7"/>
      <c r="VM8" s="7"/>
      <c r="VN8" s="7"/>
      <c r="VO8" s="7"/>
      <c r="VP8" s="7"/>
      <c r="VQ8" s="7"/>
      <c r="VR8" s="7"/>
      <c r="VS8" s="7"/>
      <c r="VT8" s="7"/>
      <c r="VU8" s="7"/>
      <c r="VV8" s="7"/>
      <c r="VW8" s="7"/>
      <c r="VX8" s="7"/>
      <c r="VY8" s="7"/>
      <c r="VZ8" s="7"/>
      <c r="WA8" s="7"/>
      <c r="WB8" s="7"/>
      <c r="WC8" s="7"/>
      <c r="WD8" s="7"/>
      <c r="WE8" s="7"/>
      <c r="WF8" s="7"/>
      <c r="WG8" s="7"/>
      <c r="WH8" s="7"/>
      <c r="WI8" s="7"/>
      <c r="WJ8" s="7"/>
      <c r="WK8" s="7"/>
      <c r="WL8" s="7"/>
      <c r="WM8" s="7"/>
      <c r="WN8" s="7"/>
      <c r="WO8" s="7"/>
      <c r="WP8" s="7"/>
      <c r="WQ8" s="7"/>
      <c r="WR8" s="7"/>
      <c r="WS8" s="7"/>
      <c r="WT8" s="7"/>
      <c r="WU8" s="7"/>
      <c r="WV8" s="7"/>
      <c r="WW8" s="7"/>
      <c r="WX8" s="7"/>
      <c r="WY8" s="7"/>
      <c r="WZ8" s="7"/>
      <c r="XA8" s="7"/>
      <c r="XB8" s="7"/>
      <c r="XC8" s="7"/>
      <c r="XD8" s="7"/>
      <c r="XE8" s="7"/>
      <c r="XF8" s="7"/>
      <c r="XG8" s="7"/>
      <c r="XH8" s="7"/>
      <c r="XI8" s="7"/>
      <c r="XJ8" s="7"/>
      <c r="XK8" s="7"/>
      <c r="XL8" s="7"/>
      <c r="XM8" s="7"/>
      <c r="XN8" s="7"/>
      <c r="XO8" s="7"/>
      <c r="XP8" s="7"/>
      <c r="XQ8" s="7"/>
      <c r="XR8" s="7"/>
      <c r="XS8" s="7"/>
      <c r="XT8" s="7"/>
      <c r="XU8" s="7"/>
      <c r="XV8" s="7"/>
      <c r="XW8" s="7"/>
      <c r="XX8" s="7"/>
      <c r="XY8" s="7"/>
      <c r="XZ8" s="7"/>
      <c r="YA8" s="7"/>
      <c r="YB8" s="7"/>
      <c r="YC8" s="7"/>
      <c r="YD8" s="7"/>
      <c r="YE8" s="7"/>
      <c r="YF8" s="7"/>
      <c r="YG8" s="7"/>
      <c r="YH8" s="7"/>
      <c r="YI8" s="7"/>
      <c r="YJ8" s="7"/>
      <c r="YK8" s="7"/>
      <c r="YL8" s="7"/>
      <c r="YM8" s="7"/>
      <c r="YN8" s="7"/>
      <c r="YO8" s="7"/>
      <c r="YP8" s="7"/>
      <c r="YQ8" s="7"/>
      <c r="YR8" s="7"/>
      <c r="YS8" s="7"/>
      <c r="YT8" s="7"/>
      <c r="YU8" s="7"/>
      <c r="YV8" s="7"/>
      <c r="YW8" s="7"/>
      <c r="YX8" s="7"/>
      <c r="YY8" s="7"/>
      <c r="YZ8" s="7"/>
      <c r="ZA8" s="7"/>
      <c r="ZB8" s="7"/>
      <c r="ZC8" s="7"/>
      <c r="ZD8" s="7"/>
      <c r="ZE8" s="7"/>
      <c r="ZF8" s="7"/>
      <c r="ZG8" s="7"/>
      <c r="ZH8" s="7"/>
      <c r="ZI8" s="7"/>
      <c r="ZJ8" s="7"/>
      <c r="ZK8" s="7"/>
      <c r="ZL8" s="7"/>
      <c r="ZM8" s="7"/>
      <c r="ZN8" s="7"/>
      <c r="ZO8" s="7"/>
      <c r="ZP8" s="7"/>
      <c r="ZQ8" s="7"/>
      <c r="ZR8" s="7"/>
      <c r="ZS8" s="7"/>
      <c r="ZT8" s="7"/>
      <c r="ZU8" s="7"/>
      <c r="ZV8" s="7"/>
      <c r="ZW8" s="7"/>
      <c r="ZX8" s="7"/>
      <c r="ZY8" s="7"/>
      <c r="ZZ8" s="7"/>
      <c r="AAA8" s="7"/>
      <c r="AAB8" s="7"/>
      <c r="AAC8" s="7"/>
      <c r="AAD8" s="7"/>
      <c r="AAE8" s="7"/>
      <c r="AAF8" s="7"/>
      <c r="AAG8" s="7"/>
      <c r="AAH8" s="7"/>
      <c r="AAI8" s="7"/>
      <c r="AAJ8" s="7"/>
      <c r="AAK8" s="7"/>
      <c r="AAL8" s="7"/>
      <c r="AAM8" s="7"/>
      <c r="AAN8" s="7"/>
      <c r="AAO8" s="7"/>
      <c r="AAP8" s="7"/>
      <c r="AAQ8" s="7"/>
      <c r="AAR8" s="7"/>
      <c r="AAS8" s="7"/>
      <c r="AAT8" s="7"/>
      <c r="AAU8" s="7"/>
      <c r="AAV8" s="7"/>
      <c r="AAW8" s="7"/>
      <c r="AAX8" s="7"/>
      <c r="AAY8" s="7"/>
      <c r="AAZ8" s="7"/>
      <c r="ABA8" s="7"/>
      <c r="ABB8" s="7"/>
      <c r="ABC8" s="7"/>
      <c r="ABD8" s="7"/>
      <c r="ABE8" s="7"/>
      <c r="ABF8" s="7"/>
      <c r="ABG8" s="7"/>
      <c r="ABH8" s="7"/>
      <c r="ABI8" s="7"/>
      <c r="ABJ8" s="7"/>
      <c r="ABK8" s="7"/>
      <c r="ABL8" s="7"/>
      <c r="ABM8" s="7"/>
      <c r="ABN8" s="7"/>
      <c r="ABO8" s="7"/>
      <c r="ABP8" s="7"/>
      <c r="ABQ8" s="7"/>
      <c r="ABR8" s="7"/>
      <c r="ABS8" s="7"/>
      <c r="ABT8" s="7"/>
      <c r="ABU8" s="7"/>
      <c r="ABV8" s="7"/>
      <c r="ABW8" s="7"/>
      <c r="ABX8" s="7"/>
      <c r="ABY8" s="7"/>
      <c r="ABZ8" s="7"/>
      <c r="ACA8" s="7"/>
      <c r="ACB8" s="7"/>
      <c r="ACC8" s="7"/>
      <c r="ACD8" s="7"/>
      <c r="ACE8" s="7"/>
      <c r="ACF8" s="7"/>
      <c r="ACG8" s="7"/>
      <c r="ACH8" s="7"/>
      <c r="ACI8" s="7"/>
      <c r="ACJ8" s="7"/>
      <c r="ACK8" s="7"/>
      <c r="ACL8" s="7"/>
      <c r="ACM8" s="7"/>
      <c r="ACN8" s="7"/>
      <c r="ACO8" s="7"/>
      <c r="ACP8" s="7"/>
      <c r="ACQ8" s="7"/>
      <c r="ACR8" s="7"/>
      <c r="ACS8" s="7"/>
      <c r="ACT8" s="7"/>
      <c r="ACU8" s="7"/>
      <c r="ACV8" s="7"/>
      <c r="ACW8" s="7"/>
      <c r="ACX8" s="7"/>
      <c r="ACY8" s="7"/>
      <c r="ACZ8" s="7"/>
      <c r="ADA8" s="7"/>
      <c r="ADB8" s="7"/>
      <c r="ADC8" s="7"/>
      <c r="ADD8" s="7"/>
      <c r="ADE8" s="7"/>
      <c r="ADF8" s="7"/>
      <c r="ADG8" s="7"/>
      <c r="ADH8" s="7"/>
      <c r="ADI8" s="7"/>
      <c r="ADJ8" s="7"/>
      <c r="ADK8" s="7"/>
      <c r="ADL8" s="7"/>
      <c r="ADM8" s="7"/>
      <c r="ADN8" s="7"/>
      <c r="ADO8" s="7"/>
      <c r="ADP8" s="7"/>
      <c r="ADQ8" s="7"/>
      <c r="ADR8" s="7"/>
      <c r="ADS8" s="7"/>
      <c r="ADT8" s="7"/>
      <c r="ADU8" s="7"/>
      <c r="ADV8" s="7"/>
      <c r="ADW8" s="7"/>
      <c r="ADX8" s="7"/>
      <c r="ADY8" s="7"/>
      <c r="ADZ8" s="7"/>
      <c r="AEA8" s="7"/>
      <c r="AEB8" s="7"/>
      <c r="AEC8" s="7"/>
      <c r="AED8" s="7"/>
      <c r="AEE8" s="7"/>
      <c r="AEF8" s="7"/>
      <c r="AEG8" s="7"/>
      <c r="AEH8" s="7"/>
      <c r="AEI8" s="7"/>
      <c r="AEJ8" s="7"/>
      <c r="AEK8" s="7"/>
      <c r="AEL8" s="7"/>
      <c r="AEM8" s="7"/>
      <c r="AEN8" s="7"/>
      <c r="AEO8" s="7"/>
      <c r="AEP8" s="7"/>
      <c r="AEQ8" s="7"/>
      <c r="AER8" s="7"/>
      <c r="AES8" s="7"/>
      <c r="AET8" s="7"/>
      <c r="AEU8" s="7"/>
      <c r="AEV8" s="7"/>
      <c r="AEW8" s="7"/>
      <c r="AEX8" s="7"/>
      <c r="AEY8" s="7"/>
      <c r="AEZ8" s="7"/>
      <c r="AFA8" s="7"/>
      <c r="AFB8" s="7"/>
      <c r="AFC8" s="7"/>
      <c r="AFD8" s="7"/>
      <c r="AFE8" s="7"/>
      <c r="AFF8" s="7"/>
      <c r="AFG8" s="7"/>
      <c r="AFH8" s="7"/>
      <c r="AFI8" s="7"/>
      <c r="AFJ8" s="7"/>
      <c r="AFK8" s="7"/>
      <c r="AFL8" s="7"/>
      <c r="AFM8" s="7"/>
      <c r="AFN8" s="7"/>
      <c r="AFO8" s="7"/>
      <c r="AFP8" s="7"/>
      <c r="AFQ8" s="7"/>
      <c r="AFR8" s="7"/>
      <c r="AFS8" s="7"/>
      <c r="AFT8" s="7"/>
      <c r="AFU8" s="7"/>
      <c r="AFV8" s="7"/>
      <c r="AFW8" s="7"/>
      <c r="AFX8" s="7"/>
      <c r="AFY8" s="7"/>
      <c r="AFZ8" s="7"/>
      <c r="AGA8" s="7"/>
      <c r="AGB8" s="7"/>
      <c r="AGC8" s="7"/>
      <c r="AGD8" s="7"/>
      <c r="AGE8" s="7"/>
      <c r="AGF8" s="7"/>
      <c r="AGG8" s="7"/>
      <c r="AGH8" s="7"/>
      <c r="AGI8" s="7"/>
      <c r="AGJ8" s="7"/>
      <c r="AGK8" s="7"/>
      <c r="AGL8" s="7"/>
      <c r="AGM8" s="7"/>
      <c r="AGN8" s="7"/>
      <c r="AGO8" s="7"/>
      <c r="AGP8" s="7"/>
      <c r="AGQ8" s="7"/>
      <c r="AGR8" s="7"/>
      <c r="AGS8" s="7"/>
      <c r="AGT8" s="7"/>
      <c r="AGU8" s="7"/>
      <c r="AGV8" s="7"/>
      <c r="AGW8" s="7"/>
      <c r="AGX8" s="7"/>
      <c r="AGY8" s="7"/>
      <c r="AGZ8" s="7"/>
      <c r="AHA8" s="7"/>
      <c r="AHB8" s="7"/>
      <c r="AHC8" s="7"/>
      <c r="AHD8" s="7"/>
      <c r="AHE8" s="7"/>
      <c r="AHF8" s="7"/>
      <c r="AHG8" s="7"/>
      <c r="AHH8" s="7"/>
      <c r="AHI8" s="7"/>
      <c r="AHJ8" s="7"/>
      <c r="AHK8" s="7"/>
      <c r="AHL8" s="7"/>
      <c r="AHM8" s="7"/>
      <c r="AHN8" s="7"/>
      <c r="AHO8" s="7"/>
      <c r="AHP8" s="7"/>
      <c r="AHQ8" s="7"/>
      <c r="AHR8" s="7"/>
      <c r="AHS8" s="7"/>
      <c r="AHT8" s="7"/>
      <c r="AHU8" s="7"/>
      <c r="AHV8" s="7"/>
      <c r="AHW8" s="7"/>
      <c r="AHX8" s="7"/>
      <c r="AHY8" s="7"/>
      <c r="AHZ8" s="7"/>
      <c r="AIA8" s="7"/>
      <c r="AIB8" s="7"/>
      <c r="AIC8" s="7"/>
      <c r="AID8" s="7"/>
      <c r="AIE8" s="7"/>
      <c r="AIF8" s="7"/>
      <c r="AIG8" s="7"/>
      <c r="AIH8" s="7"/>
      <c r="AII8" s="7"/>
      <c r="AIJ8" s="7"/>
      <c r="AIK8" s="7"/>
      <c r="AIL8" s="7"/>
      <c r="AIM8" s="7"/>
      <c r="AIN8" s="7"/>
      <c r="AIO8" s="7"/>
      <c r="AIP8" s="7"/>
      <c r="AIQ8" s="7"/>
      <c r="AIR8" s="7"/>
      <c r="AIS8" s="7"/>
      <c r="AIT8" s="7"/>
      <c r="AIU8" s="7"/>
      <c r="AIV8" s="7"/>
      <c r="AIW8" s="7"/>
      <c r="AIX8" s="7"/>
      <c r="AIY8" s="7"/>
      <c r="AIZ8" s="7"/>
      <c r="AJA8" s="7"/>
      <c r="AJB8" s="7"/>
      <c r="AJC8" s="7"/>
      <c r="AJD8" s="7"/>
      <c r="AJE8" s="7"/>
      <c r="AJF8" s="7"/>
      <c r="AJG8" s="7"/>
      <c r="AJH8" s="7"/>
      <c r="AJI8" s="7"/>
      <c r="AJJ8" s="7"/>
      <c r="AJK8" s="7"/>
      <c r="AJL8" s="7"/>
      <c r="AJM8" s="7"/>
      <c r="AJN8" s="7"/>
      <c r="AJO8" s="7"/>
      <c r="AJP8" s="7"/>
      <c r="AJQ8" s="7"/>
      <c r="AJR8" s="7"/>
      <c r="AJS8" s="7"/>
      <c r="AJT8" s="7"/>
      <c r="AJU8" s="7"/>
      <c r="AJV8" s="7"/>
      <c r="AJW8" s="7"/>
      <c r="AJX8" s="7"/>
      <c r="AJY8" s="7"/>
      <c r="AJZ8" s="7"/>
      <c r="AKA8" s="7"/>
      <c r="AKB8" s="7"/>
      <c r="AKC8" s="7"/>
      <c r="AKD8" s="7"/>
      <c r="AKE8" s="7"/>
      <c r="AKF8" s="7"/>
      <c r="AKG8" s="7"/>
      <c r="AKH8" s="7"/>
      <c r="AKI8" s="7"/>
      <c r="AKJ8" s="7"/>
      <c r="AKK8" s="7"/>
      <c r="AKL8" s="7"/>
      <c r="AKM8" s="7"/>
      <c r="AKN8" s="7"/>
      <c r="AKO8" s="7"/>
      <c r="AKP8" s="7"/>
      <c r="AKQ8" s="7"/>
      <c r="AKR8" s="7"/>
      <c r="AKS8" s="7"/>
      <c r="AKT8" s="7"/>
      <c r="AKU8" s="7"/>
      <c r="AKV8" s="7"/>
      <c r="AKW8" s="7"/>
      <c r="AKX8" s="7"/>
      <c r="AKY8" s="7"/>
      <c r="AKZ8" s="7"/>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c r="AMC8" s="7"/>
      <c r="AMD8" s="7"/>
      <c r="AME8" s="7"/>
    </row>
    <row r="9" spans="1:1019" x14ac:dyDescent="0.25">
      <c r="A9" s="7">
        <v>5</v>
      </c>
      <c r="B9" s="7" t="s">
        <v>1506</v>
      </c>
      <c r="C9" s="7" t="s">
        <v>1505</v>
      </c>
      <c r="D9" s="7" t="s">
        <v>1240</v>
      </c>
      <c r="E9" s="7">
        <v>1996</v>
      </c>
      <c r="F9" s="7"/>
      <c r="G9" s="7" t="s">
        <v>605</v>
      </c>
      <c r="H9" s="31" t="s">
        <v>260</v>
      </c>
      <c r="I9" s="7">
        <v>6</v>
      </c>
      <c r="J9" s="31" t="str">
        <f>VLOOKUP(H9,AddInfo!$A:$H,5,FALSE)</f>
        <v>1_clear</v>
      </c>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c r="PU9" s="7"/>
      <c r="PV9" s="7"/>
      <c r="PW9" s="7"/>
      <c r="PX9" s="7"/>
      <c r="PY9" s="7"/>
      <c r="PZ9" s="7"/>
      <c r="QA9" s="7"/>
      <c r="QB9" s="7"/>
      <c r="QC9" s="7"/>
      <c r="QD9" s="7"/>
      <c r="QE9" s="7"/>
      <c r="QF9" s="7"/>
      <c r="QG9" s="7"/>
      <c r="QH9" s="7"/>
      <c r="QI9" s="7"/>
      <c r="QJ9" s="7"/>
      <c r="QK9" s="7"/>
      <c r="QL9" s="7"/>
      <c r="QM9" s="7"/>
      <c r="QN9" s="7"/>
      <c r="QO9" s="7"/>
      <c r="QP9" s="7"/>
      <c r="QQ9" s="7"/>
      <c r="QR9" s="7"/>
      <c r="QS9" s="7"/>
      <c r="QT9" s="7"/>
      <c r="QU9" s="7"/>
      <c r="QV9" s="7"/>
      <c r="QW9" s="7"/>
      <c r="QX9" s="7"/>
      <c r="QY9" s="7"/>
      <c r="QZ9" s="7"/>
      <c r="RA9" s="7"/>
      <c r="RB9" s="7"/>
      <c r="RC9" s="7"/>
      <c r="RD9" s="7"/>
      <c r="RE9" s="7"/>
      <c r="RF9" s="7"/>
      <c r="RG9" s="7"/>
      <c r="RH9" s="7"/>
      <c r="RI9" s="7"/>
      <c r="RJ9" s="7"/>
      <c r="RK9" s="7"/>
      <c r="RL9" s="7"/>
      <c r="RM9" s="7"/>
      <c r="RN9" s="7"/>
      <c r="RO9" s="7"/>
      <c r="RP9" s="7"/>
      <c r="RQ9" s="7"/>
      <c r="RR9" s="7"/>
      <c r="RS9" s="7"/>
      <c r="RT9" s="7"/>
      <c r="RU9" s="7"/>
      <c r="RV9" s="7"/>
      <c r="RW9" s="7"/>
      <c r="RX9" s="7"/>
      <c r="RY9" s="7"/>
      <c r="RZ9" s="7"/>
      <c r="SA9" s="7"/>
      <c r="SB9" s="7"/>
      <c r="SC9" s="7"/>
      <c r="SD9" s="7"/>
      <c r="SE9" s="7"/>
      <c r="SF9" s="7"/>
      <c r="SG9" s="7"/>
      <c r="SH9" s="7"/>
      <c r="SI9" s="7"/>
      <c r="SJ9" s="7"/>
      <c r="SK9" s="7"/>
      <c r="SL9" s="7"/>
      <c r="SM9" s="7"/>
      <c r="SN9" s="7"/>
      <c r="SO9" s="7"/>
      <c r="SP9" s="7"/>
      <c r="SQ9" s="7"/>
      <c r="SR9" s="7"/>
      <c r="SS9" s="7"/>
      <c r="ST9" s="7"/>
      <c r="SU9" s="7"/>
      <c r="SV9" s="7"/>
      <c r="SW9" s="7"/>
      <c r="SX9" s="7"/>
      <c r="SY9" s="7"/>
      <c r="SZ9" s="7"/>
      <c r="TA9" s="7"/>
      <c r="TB9" s="7"/>
      <c r="TC9" s="7"/>
      <c r="TD9" s="7"/>
      <c r="TE9" s="7"/>
      <c r="TF9" s="7"/>
      <c r="TG9" s="7"/>
      <c r="TH9" s="7"/>
      <c r="TI9" s="7"/>
      <c r="TJ9" s="7"/>
      <c r="TK9" s="7"/>
      <c r="TL9" s="7"/>
      <c r="TM9" s="7"/>
      <c r="TN9" s="7"/>
      <c r="TO9" s="7"/>
      <c r="TP9" s="7"/>
      <c r="TQ9" s="7"/>
      <c r="TR9" s="7"/>
      <c r="TS9" s="7"/>
      <c r="TT9" s="7"/>
      <c r="TU9" s="7"/>
      <c r="TV9" s="7"/>
      <c r="TW9" s="7"/>
      <c r="TX9" s="7"/>
      <c r="TY9" s="7"/>
      <c r="TZ9" s="7"/>
      <c r="UA9" s="7"/>
      <c r="UB9" s="7"/>
      <c r="UC9" s="7"/>
      <c r="UD9" s="7"/>
      <c r="UE9" s="7"/>
      <c r="UF9" s="7"/>
      <c r="UG9" s="7"/>
      <c r="UH9" s="7"/>
      <c r="UI9" s="7"/>
      <c r="UJ9" s="7"/>
      <c r="UK9" s="7"/>
      <c r="UL9" s="7"/>
      <c r="UM9" s="7"/>
      <c r="UN9" s="7"/>
      <c r="UO9" s="7"/>
      <c r="UP9" s="7"/>
      <c r="UQ9" s="7"/>
      <c r="UR9" s="7"/>
      <c r="US9" s="7"/>
      <c r="UT9" s="7"/>
      <c r="UU9" s="7"/>
      <c r="UV9" s="7"/>
      <c r="UW9" s="7"/>
      <c r="UX9" s="7"/>
      <c r="UY9" s="7"/>
      <c r="UZ9" s="7"/>
      <c r="VA9" s="7"/>
      <c r="VB9" s="7"/>
      <c r="VC9" s="7"/>
      <c r="VD9" s="7"/>
      <c r="VE9" s="7"/>
      <c r="VF9" s="7"/>
      <c r="VG9" s="7"/>
      <c r="VH9" s="7"/>
      <c r="VI9" s="7"/>
      <c r="VJ9" s="7"/>
      <c r="VK9" s="7"/>
      <c r="VL9" s="7"/>
      <c r="VM9" s="7"/>
      <c r="VN9" s="7"/>
      <c r="VO9" s="7"/>
      <c r="VP9" s="7"/>
      <c r="VQ9" s="7"/>
      <c r="VR9" s="7"/>
      <c r="VS9" s="7"/>
      <c r="VT9" s="7"/>
      <c r="VU9" s="7"/>
      <c r="VV9" s="7"/>
      <c r="VW9" s="7"/>
      <c r="VX9" s="7"/>
      <c r="VY9" s="7"/>
      <c r="VZ9" s="7"/>
      <c r="WA9" s="7"/>
      <c r="WB9" s="7"/>
      <c r="WC9" s="7"/>
      <c r="WD9" s="7"/>
      <c r="WE9" s="7"/>
      <c r="WF9" s="7"/>
      <c r="WG9" s="7"/>
      <c r="WH9" s="7"/>
      <c r="WI9" s="7"/>
      <c r="WJ9" s="7"/>
      <c r="WK9" s="7"/>
      <c r="WL9" s="7"/>
      <c r="WM9" s="7"/>
      <c r="WN9" s="7"/>
      <c r="WO9" s="7"/>
      <c r="WP9" s="7"/>
      <c r="WQ9" s="7"/>
      <c r="WR9" s="7"/>
      <c r="WS9" s="7"/>
      <c r="WT9" s="7"/>
      <c r="WU9" s="7"/>
      <c r="WV9" s="7"/>
      <c r="WW9" s="7"/>
      <c r="WX9" s="7"/>
      <c r="WY9" s="7"/>
      <c r="WZ9" s="7"/>
      <c r="XA9" s="7"/>
      <c r="XB9" s="7"/>
      <c r="XC9" s="7"/>
      <c r="XD9" s="7"/>
      <c r="XE9" s="7"/>
      <c r="XF9" s="7"/>
      <c r="XG9" s="7"/>
      <c r="XH9" s="7"/>
      <c r="XI9" s="7"/>
      <c r="XJ9" s="7"/>
      <c r="XK9" s="7"/>
      <c r="XL9" s="7"/>
      <c r="XM9" s="7"/>
      <c r="XN9" s="7"/>
      <c r="XO9" s="7"/>
      <c r="XP9" s="7"/>
      <c r="XQ9" s="7"/>
      <c r="XR9" s="7"/>
      <c r="XS9" s="7"/>
      <c r="XT9" s="7"/>
      <c r="XU9" s="7"/>
      <c r="XV9" s="7"/>
      <c r="XW9" s="7"/>
      <c r="XX9" s="7"/>
      <c r="XY9" s="7"/>
      <c r="XZ9" s="7"/>
      <c r="YA9" s="7"/>
      <c r="YB9" s="7"/>
      <c r="YC9" s="7"/>
      <c r="YD9" s="7"/>
      <c r="YE9" s="7"/>
      <c r="YF9" s="7"/>
      <c r="YG9" s="7"/>
      <c r="YH9" s="7"/>
      <c r="YI9" s="7"/>
      <c r="YJ9" s="7"/>
      <c r="YK9" s="7"/>
      <c r="YL9" s="7"/>
      <c r="YM9" s="7"/>
      <c r="YN9" s="7"/>
      <c r="YO9" s="7"/>
      <c r="YP9" s="7"/>
      <c r="YQ9" s="7"/>
      <c r="YR9" s="7"/>
      <c r="YS9" s="7"/>
      <c r="YT9" s="7"/>
      <c r="YU9" s="7"/>
      <c r="YV9" s="7"/>
      <c r="YW9" s="7"/>
      <c r="YX9" s="7"/>
      <c r="YY9" s="7"/>
      <c r="YZ9" s="7"/>
      <c r="ZA9" s="7"/>
      <c r="ZB9" s="7"/>
      <c r="ZC9" s="7"/>
      <c r="ZD9" s="7"/>
      <c r="ZE9" s="7"/>
      <c r="ZF9" s="7"/>
      <c r="ZG9" s="7"/>
      <c r="ZH9" s="7"/>
      <c r="ZI9" s="7"/>
      <c r="ZJ9" s="7"/>
      <c r="ZK9" s="7"/>
      <c r="ZL9" s="7"/>
      <c r="ZM9" s="7"/>
      <c r="ZN9" s="7"/>
      <c r="ZO9" s="7"/>
      <c r="ZP9" s="7"/>
      <c r="ZQ9" s="7"/>
      <c r="ZR9" s="7"/>
      <c r="ZS9" s="7"/>
      <c r="ZT9" s="7"/>
      <c r="ZU9" s="7"/>
      <c r="ZV9" s="7"/>
      <c r="ZW9" s="7"/>
      <c r="ZX9" s="7"/>
      <c r="ZY9" s="7"/>
      <c r="ZZ9" s="7"/>
      <c r="AAA9" s="7"/>
      <c r="AAB9" s="7"/>
      <c r="AAC9" s="7"/>
      <c r="AAD9" s="7"/>
      <c r="AAE9" s="7"/>
      <c r="AAF9" s="7"/>
      <c r="AAG9" s="7"/>
      <c r="AAH9" s="7"/>
      <c r="AAI9" s="7"/>
      <c r="AAJ9" s="7"/>
      <c r="AAK9" s="7"/>
      <c r="AAL9" s="7"/>
      <c r="AAM9" s="7"/>
      <c r="AAN9" s="7"/>
      <c r="AAO9" s="7"/>
      <c r="AAP9" s="7"/>
      <c r="AAQ9" s="7"/>
      <c r="AAR9" s="7"/>
      <c r="AAS9" s="7"/>
      <c r="AAT9" s="7"/>
      <c r="AAU9" s="7"/>
      <c r="AAV9" s="7"/>
      <c r="AAW9" s="7"/>
      <c r="AAX9" s="7"/>
      <c r="AAY9" s="7"/>
      <c r="AAZ9" s="7"/>
      <c r="ABA9" s="7"/>
      <c r="ABB9" s="7"/>
      <c r="ABC9" s="7"/>
      <c r="ABD9" s="7"/>
      <c r="ABE9" s="7"/>
      <c r="ABF9" s="7"/>
      <c r="ABG9" s="7"/>
      <c r="ABH9" s="7"/>
      <c r="ABI9" s="7"/>
      <c r="ABJ9" s="7"/>
      <c r="ABK9" s="7"/>
      <c r="ABL9" s="7"/>
      <c r="ABM9" s="7"/>
      <c r="ABN9" s="7"/>
      <c r="ABO9" s="7"/>
      <c r="ABP9" s="7"/>
      <c r="ABQ9" s="7"/>
      <c r="ABR9" s="7"/>
      <c r="ABS9" s="7"/>
      <c r="ABT9" s="7"/>
      <c r="ABU9" s="7"/>
      <c r="ABV9" s="7"/>
      <c r="ABW9" s="7"/>
      <c r="ABX9" s="7"/>
      <c r="ABY9" s="7"/>
      <c r="ABZ9" s="7"/>
      <c r="ACA9" s="7"/>
      <c r="ACB9" s="7"/>
      <c r="ACC9" s="7"/>
      <c r="ACD9" s="7"/>
      <c r="ACE9" s="7"/>
      <c r="ACF9" s="7"/>
      <c r="ACG9" s="7"/>
      <c r="ACH9" s="7"/>
      <c r="ACI9" s="7"/>
      <c r="ACJ9" s="7"/>
      <c r="ACK9" s="7"/>
      <c r="ACL9" s="7"/>
      <c r="ACM9" s="7"/>
      <c r="ACN9" s="7"/>
      <c r="ACO9" s="7"/>
      <c r="ACP9" s="7"/>
      <c r="ACQ9" s="7"/>
      <c r="ACR9" s="7"/>
      <c r="ACS9" s="7"/>
      <c r="ACT9" s="7"/>
      <c r="ACU9" s="7"/>
      <c r="ACV9" s="7"/>
      <c r="ACW9" s="7"/>
      <c r="ACX9" s="7"/>
      <c r="ACY9" s="7"/>
      <c r="ACZ9" s="7"/>
      <c r="ADA9" s="7"/>
      <c r="ADB9" s="7"/>
      <c r="ADC9" s="7"/>
      <c r="ADD9" s="7"/>
      <c r="ADE9" s="7"/>
      <c r="ADF9" s="7"/>
      <c r="ADG9" s="7"/>
      <c r="ADH9" s="7"/>
      <c r="ADI9" s="7"/>
      <c r="ADJ9" s="7"/>
      <c r="ADK9" s="7"/>
      <c r="ADL9" s="7"/>
      <c r="ADM9" s="7"/>
      <c r="ADN9" s="7"/>
      <c r="ADO9" s="7"/>
      <c r="ADP9" s="7"/>
      <c r="ADQ9" s="7"/>
      <c r="ADR9" s="7"/>
      <c r="ADS9" s="7"/>
      <c r="ADT9" s="7"/>
      <c r="ADU9" s="7"/>
      <c r="ADV9" s="7"/>
      <c r="ADW9" s="7"/>
      <c r="ADX9" s="7"/>
      <c r="ADY9" s="7"/>
      <c r="ADZ9" s="7"/>
      <c r="AEA9" s="7"/>
      <c r="AEB9" s="7"/>
      <c r="AEC9" s="7"/>
      <c r="AED9" s="7"/>
      <c r="AEE9" s="7"/>
      <c r="AEF9" s="7"/>
      <c r="AEG9" s="7"/>
      <c r="AEH9" s="7"/>
      <c r="AEI9" s="7"/>
      <c r="AEJ9" s="7"/>
      <c r="AEK9" s="7"/>
      <c r="AEL9" s="7"/>
      <c r="AEM9" s="7"/>
      <c r="AEN9" s="7"/>
      <c r="AEO9" s="7"/>
      <c r="AEP9" s="7"/>
      <c r="AEQ9" s="7"/>
      <c r="AER9" s="7"/>
      <c r="AES9" s="7"/>
      <c r="AET9" s="7"/>
      <c r="AEU9" s="7"/>
      <c r="AEV9" s="7"/>
      <c r="AEW9" s="7"/>
      <c r="AEX9" s="7"/>
      <c r="AEY9" s="7"/>
      <c r="AEZ9" s="7"/>
      <c r="AFA9" s="7"/>
      <c r="AFB9" s="7"/>
      <c r="AFC9" s="7"/>
      <c r="AFD9" s="7"/>
      <c r="AFE9" s="7"/>
      <c r="AFF9" s="7"/>
      <c r="AFG9" s="7"/>
      <c r="AFH9" s="7"/>
      <c r="AFI9" s="7"/>
      <c r="AFJ9" s="7"/>
      <c r="AFK9" s="7"/>
      <c r="AFL9" s="7"/>
      <c r="AFM9" s="7"/>
      <c r="AFN9" s="7"/>
      <c r="AFO9" s="7"/>
      <c r="AFP9" s="7"/>
      <c r="AFQ9" s="7"/>
      <c r="AFR9" s="7"/>
      <c r="AFS9" s="7"/>
      <c r="AFT9" s="7"/>
      <c r="AFU9" s="7"/>
      <c r="AFV9" s="7"/>
      <c r="AFW9" s="7"/>
      <c r="AFX9" s="7"/>
      <c r="AFY9" s="7"/>
      <c r="AFZ9" s="7"/>
      <c r="AGA9" s="7"/>
      <c r="AGB9" s="7"/>
      <c r="AGC9" s="7"/>
      <c r="AGD9" s="7"/>
      <c r="AGE9" s="7"/>
      <c r="AGF9" s="7"/>
      <c r="AGG9" s="7"/>
      <c r="AGH9" s="7"/>
      <c r="AGI9" s="7"/>
      <c r="AGJ9" s="7"/>
      <c r="AGK9" s="7"/>
      <c r="AGL9" s="7"/>
      <c r="AGM9" s="7"/>
      <c r="AGN9" s="7"/>
      <c r="AGO9" s="7"/>
      <c r="AGP9" s="7"/>
      <c r="AGQ9" s="7"/>
      <c r="AGR9" s="7"/>
      <c r="AGS9" s="7"/>
      <c r="AGT9" s="7"/>
      <c r="AGU9" s="7"/>
      <c r="AGV9" s="7"/>
      <c r="AGW9" s="7"/>
      <c r="AGX9" s="7"/>
      <c r="AGY9" s="7"/>
      <c r="AGZ9" s="7"/>
      <c r="AHA9" s="7"/>
      <c r="AHB9" s="7"/>
      <c r="AHC9" s="7"/>
      <c r="AHD9" s="7"/>
      <c r="AHE9" s="7"/>
      <c r="AHF9" s="7"/>
      <c r="AHG9" s="7"/>
      <c r="AHH9" s="7"/>
      <c r="AHI9" s="7"/>
      <c r="AHJ9" s="7"/>
      <c r="AHK9" s="7"/>
      <c r="AHL9" s="7"/>
      <c r="AHM9" s="7"/>
      <c r="AHN9" s="7"/>
      <c r="AHO9" s="7"/>
      <c r="AHP9" s="7"/>
      <c r="AHQ9" s="7"/>
      <c r="AHR9" s="7"/>
      <c r="AHS9" s="7"/>
      <c r="AHT9" s="7"/>
      <c r="AHU9" s="7"/>
      <c r="AHV9" s="7"/>
      <c r="AHW9" s="7"/>
      <c r="AHX9" s="7"/>
      <c r="AHY9" s="7"/>
      <c r="AHZ9" s="7"/>
      <c r="AIA9" s="7"/>
      <c r="AIB9" s="7"/>
      <c r="AIC9" s="7"/>
      <c r="AID9" s="7"/>
      <c r="AIE9" s="7"/>
      <c r="AIF9" s="7"/>
      <c r="AIG9" s="7"/>
      <c r="AIH9" s="7"/>
      <c r="AII9" s="7"/>
      <c r="AIJ9" s="7"/>
      <c r="AIK9" s="7"/>
      <c r="AIL9" s="7"/>
      <c r="AIM9" s="7"/>
      <c r="AIN9" s="7"/>
      <c r="AIO9" s="7"/>
      <c r="AIP9" s="7"/>
      <c r="AIQ9" s="7"/>
      <c r="AIR9" s="7"/>
      <c r="AIS9" s="7"/>
      <c r="AIT9" s="7"/>
      <c r="AIU9" s="7"/>
      <c r="AIV9" s="7"/>
      <c r="AIW9" s="7"/>
      <c r="AIX9" s="7"/>
      <c r="AIY9" s="7"/>
      <c r="AIZ9" s="7"/>
      <c r="AJA9" s="7"/>
      <c r="AJB9" s="7"/>
      <c r="AJC9" s="7"/>
      <c r="AJD9" s="7"/>
      <c r="AJE9" s="7"/>
      <c r="AJF9" s="7"/>
      <c r="AJG9" s="7"/>
      <c r="AJH9" s="7"/>
      <c r="AJI9" s="7"/>
      <c r="AJJ9" s="7"/>
      <c r="AJK9" s="7"/>
      <c r="AJL9" s="7"/>
      <c r="AJM9" s="7"/>
      <c r="AJN9" s="7"/>
      <c r="AJO9" s="7"/>
      <c r="AJP9" s="7"/>
      <c r="AJQ9" s="7"/>
      <c r="AJR9" s="7"/>
      <c r="AJS9" s="7"/>
      <c r="AJT9" s="7"/>
      <c r="AJU9" s="7"/>
      <c r="AJV9" s="7"/>
      <c r="AJW9" s="7"/>
      <c r="AJX9" s="7"/>
      <c r="AJY9" s="7"/>
      <c r="AJZ9" s="7"/>
      <c r="AKA9" s="7"/>
      <c r="AKB9" s="7"/>
      <c r="AKC9" s="7"/>
      <c r="AKD9" s="7"/>
      <c r="AKE9" s="7"/>
      <c r="AKF9" s="7"/>
      <c r="AKG9" s="7"/>
      <c r="AKH9" s="7"/>
      <c r="AKI9" s="7"/>
      <c r="AKJ9" s="7"/>
      <c r="AKK9" s="7"/>
      <c r="AKL9" s="7"/>
      <c r="AKM9" s="7"/>
      <c r="AKN9" s="7"/>
      <c r="AKO9" s="7"/>
      <c r="AKP9" s="7"/>
      <c r="AKQ9" s="7"/>
      <c r="AKR9" s="7"/>
      <c r="AKS9" s="7"/>
      <c r="AKT9" s="7"/>
      <c r="AKU9" s="7"/>
      <c r="AKV9" s="7"/>
      <c r="AKW9" s="7"/>
      <c r="AKX9" s="7"/>
      <c r="AKY9" s="7"/>
      <c r="AKZ9" s="7"/>
      <c r="ALA9" s="7"/>
      <c r="ALB9" s="7"/>
      <c r="ALC9" s="7"/>
      <c r="ALD9" s="7"/>
      <c r="ALE9" s="7"/>
      <c r="ALF9" s="7"/>
      <c r="ALG9" s="7"/>
      <c r="ALH9" s="7"/>
      <c r="ALI9" s="7"/>
      <c r="ALJ9" s="7"/>
      <c r="ALK9" s="7"/>
      <c r="ALL9" s="7"/>
      <c r="ALM9" s="7"/>
      <c r="ALN9" s="7"/>
      <c r="ALO9" s="7"/>
      <c r="ALP9" s="7"/>
      <c r="ALQ9" s="7"/>
      <c r="ALR9" s="7"/>
      <c r="ALS9" s="7"/>
      <c r="ALT9" s="7"/>
      <c r="ALU9" s="7"/>
      <c r="ALV9" s="7"/>
      <c r="ALW9" s="7"/>
      <c r="ALX9" s="7"/>
      <c r="ALY9" s="7"/>
      <c r="ALZ9" s="7"/>
      <c r="AMA9" s="7"/>
      <c r="AMB9" s="7"/>
      <c r="AMC9" s="7"/>
      <c r="AMD9" s="7"/>
      <c r="AME9" s="7"/>
    </row>
    <row r="10" spans="1:1019" x14ac:dyDescent="0.25">
      <c r="A10" s="7">
        <v>6</v>
      </c>
      <c r="B10" s="7" t="s">
        <v>1507</v>
      </c>
      <c r="C10" s="7" t="s">
        <v>1508</v>
      </c>
      <c r="D10" s="7" t="s">
        <v>1240</v>
      </c>
      <c r="E10" s="7">
        <v>1996</v>
      </c>
      <c r="F10" s="7"/>
      <c r="G10" s="7" t="s">
        <v>605</v>
      </c>
      <c r="H10" s="31" t="s">
        <v>260</v>
      </c>
      <c r="I10" s="7">
        <v>12</v>
      </c>
      <c r="J10" s="31" t="str">
        <f>VLOOKUP(H10,AddInfo!$A:$H,5,FALSE)</f>
        <v>1_clear</v>
      </c>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c r="PU10" s="7"/>
      <c r="PV10" s="7"/>
      <c r="PW10" s="7"/>
      <c r="PX10" s="7"/>
      <c r="PY10" s="7"/>
      <c r="PZ10" s="7"/>
      <c r="QA10" s="7"/>
      <c r="QB10" s="7"/>
      <c r="QC10" s="7"/>
      <c r="QD10" s="7"/>
      <c r="QE10" s="7"/>
      <c r="QF10" s="7"/>
      <c r="QG10" s="7"/>
      <c r="QH10" s="7"/>
      <c r="QI10" s="7"/>
      <c r="QJ10" s="7"/>
      <c r="QK10" s="7"/>
      <c r="QL10" s="7"/>
      <c r="QM10" s="7"/>
      <c r="QN10" s="7"/>
      <c r="QO10" s="7"/>
      <c r="QP10" s="7"/>
      <c r="QQ10" s="7"/>
      <c r="QR10" s="7"/>
      <c r="QS10" s="7"/>
      <c r="QT10" s="7"/>
      <c r="QU10" s="7"/>
      <c r="QV10" s="7"/>
      <c r="QW10" s="7"/>
      <c r="QX10" s="7"/>
      <c r="QY10" s="7"/>
      <c r="QZ10" s="7"/>
      <c r="RA10" s="7"/>
      <c r="RB10" s="7"/>
      <c r="RC10" s="7"/>
      <c r="RD10" s="7"/>
      <c r="RE10" s="7"/>
      <c r="RF10" s="7"/>
      <c r="RG10" s="7"/>
      <c r="RH10" s="7"/>
      <c r="RI10" s="7"/>
      <c r="RJ10" s="7"/>
      <c r="RK10" s="7"/>
      <c r="RL10" s="7"/>
      <c r="RM10" s="7"/>
      <c r="RN10" s="7"/>
      <c r="RO10" s="7"/>
      <c r="RP10" s="7"/>
      <c r="RQ10" s="7"/>
      <c r="RR10" s="7"/>
      <c r="RS10" s="7"/>
      <c r="RT10" s="7"/>
      <c r="RU10" s="7"/>
      <c r="RV10" s="7"/>
      <c r="RW10" s="7"/>
      <c r="RX10" s="7"/>
      <c r="RY10" s="7"/>
      <c r="RZ10" s="7"/>
      <c r="SA10" s="7"/>
      <c r="SB10" s="7"/>
      <c r="SC10" s="7"/>
      <c r="SD10" s="7"/>
      <c r="SE10" s="7"/>
      <c r="SF10" s="7"/>
      <c r="SG10" s="7"/>
      <c r="SH10" s="7"/>
      <c r="SI10" s="7"/>
      <c r="SJ10" s="7"/>
      <c r="SK10" s="7"/>
      <c r="SL10" s="7"/>
      <c r="SM10" s="7"/>
      <c r="SN10" s="7"/>
      <c r="SO10" s="7"/>
      <c r="SP10" s="7"/>
      <c r="SQ10" s="7"/>
      <c r="SR10" s="7"/>
      <c r="SS10" s="7"/>
      <c r="ST10" s="7"/>
      <c r="SU10" s="7"/>
      <c r="SV10" s="7"/>
      <c r="SW10" s="7"/>
      <c r="SX10" s="7"/>
      <c r="SY10" s="7"/>
      <c r="SZ10" s="7"/>
      <c r="TA10" s="7"/>
      <c r="TB10" s="7"/>
      <c r="TC10" s="7"/>
      <c r="TD10" s="7"/>
      <c r="TE10" s="7"/>
      <c r="TF10" s="7"/>
      <c r="TG10" s="7"/>
      <c r="TH10" s="7"/>
      <c r="TI10" s="7"/>
      <c r="TJ10" s="7"/>
      <c r="TK10" s="7"/>
      <c r="TL10" s="7"/>
      <c r="TM10" s="7"/>
      <c r="TN10" s="7"/>
      <c r="TO10" s="7"/>
      <c r="TP10" s="7"/>
      <c r="TQ10" s="7"/>
      <c r="TR10" s="7"/>
      <c r="TS10" s="7"/>
      <c r="TT10" s="7"/>
      <c r="TU10" s="7"/>
      <c r="TV10" s="7"/>
      <c r="TW10" s="7"/>
      <c r="TX10" s="7"/>
      <c r="TY10" s="7"/>
      <c r="TZ10" s="7"/>
      <c r="UA10" s="7"/>
      <c r="UB10" s="7"/>
      <c r="UC10" s="7"/>
      <c r="UD10" s="7"/>
      <c r="UE10" s="7"/>
      <c r="UF10" s="7"/>
      <c r="UG10" s="7"/>
      <c r="UH10" s="7"/>
      <c r="UI10" s="7"/>
      <c r="UJ10" s="7"/>
      <c r="UK10" s="7"/>
      <c r="UL10" s="7"/>
      <c r="UM10" s="7"/>
      <c r="UN10" s="7"/>
      <c r="UO10" s="7"/>
      <c r="UP10" s="7"/>
      <c r="UQ10" s="7"/>
      <c r="UR10" s="7"/>
      <c r="US10" s="7"/>
      <c r="UT10" s="7"/>
      <c r="UU10" s="7"/>
      <c r="UV10" s="7"/>
      <c r="UW10" s="7"/>
      <c r="UX10" s="7"/>
      <c r="UY10" s="7"/>
      <c r="UZ10" s="7"/>
      <c r="VA10" s="7"/>
      <c r="VB10" s="7"/>
      <c r="VC10" s="7"/>
      <c r="VD10" s="7"/>
      <c r="VE10" s="7"/>
      <c r="VF10" s="7"/>
      <c r="VG10" s="7"/>
      <c r="VH10" s="7"/>
      <c r="VI10" s="7"/>
      <c r="VJ10" s="7"/>
      <c r="VK10" s="7"/>
      <c r="VL10" s="7"/>
      <c r="VM10" s="7"/>
      <c r="VN10" s="7"/>
      <c r="VO10" s="7"/>
      <c r="VP10" s="7"/>
      <c r="VQ10" s="7"/>
      <c r="VR10" s="7"/>
      <c r="VS10" s="7"/>
      <c r="VT10" s="7"/>
      <c r="VU10" s="7"/>
      <c r="VV10" s="7"/>
      <c r="VW10" s="7"/>
      <c r="VX10" s="7"/>
      <c r="VY10" s="7"/>
      <c r="VZ10" s="7"/>
      <c r="WA10" s="7"/>
      <c r="WB10" s="7"/>
      <c r="WC10" s="7"/>
      <c r="WD10" s="7"/>
      <c r="WE10" s="7"/>
      <c r="WF10" s="7"/>
      <c r="WG10" s="7"/>
      <c r="WH10" s="7"/>
      <c r="WI10" s="7"/>
      <c r="WJ10" s="7"/>
      <c r="WK10" s="7"/>
      <c r="WL10" s="7"/>
      <c r="WM10" s="7"/>
      <c r="WN10" s="7"/>
      <c r="WO10" s="7"/>
      <c r="WP10" s="7"/>
      <c r="WQ10" s="7"/>
      <c r="WR10" s="7"/>
      <c r="WS10" s="7"/>
      <c r="WT10" s="7"/>
      <c r="WU10" s="7"/>
      <c r="WV10" s="7"/>
      <c r="WW10" s="7"/>
      <c r="WX10" s="7"/>
      <c r="WY10" s="7"/>
      <c r="WZ10" s="7"/>
      <c r="XA10" s="7"/>
      <c r="XB10" s="7"/>
      <c r="XC10" s="7"/>
      <c r="XD10" s="7"/>
      <c r="XE10" s="7"/>
      <c r="XF10" s="7"/>
      <c r="XG10" s="7"/>
      <c r="XH10" s="7"/>
      <c r="XI10" s="7"/>
      <c r="XJ10" s="7"/>
      <c r="XK10" s="7"/>
      <c r="XL10" s="7"/>
      <c r="XM10" s="7"/>
      <c r="XN10" s="7"/>
      <c r="XO10" s="7"/>
      <c r="XP10" s="7"/>
      <c r="XQ10" s="7"/>
      <c r="XR10" s="7"/>
      <c r="XS10" s="7"/>
      <c r="XT10" s="7"/>
      <c r="XU10" s="7"/>
      <c r="XV10" s="7"/>
      <c r="XW10" s="7"/>
      <c r="XX10" s="7"/>
      <c r="XY10" s="7"/>
      <c r="XZ10" s="7"/>
      <c r="YA10" s="7"/>
      <c r="YB10" s="7"/>
      <c r="YC10" s="7"/>
      <c r="YD10" s="7"/>
      <c r="YE10" s="7"/>
      <c r="YF10" s="7"/>
      <c r="YG10" s="7"/>
      <c r="YH10" s="7"/>
      <c r="YI10" s="7"/>
      <c r="YJ10" s="7"/>
      <c r="YK10" s="7"/>
      <c r="YL10" s="7"/>
      <c r="YM10" s="7"/>
      <c r="YN10" s="7"/>
      <c r="YO10" s="7"/>
      <c r="YP10" s="7"/>
      <c r="YQ10" s="7"/>
      <c r="YR10" s="7"/>
      <c r="YS10" s="7"/>
      <c r="YT10" s="7"/>
      <c r="YU10" s="7"/>
      <c r="YV10" s="7"/>
      <c r="YW10" s="7"/>
      <c r="YX10" s="7"/>
      <c r="YY10" s="7"/>
      <c r="YZ10" s="7"/>
      <c r="ZA10" s="7"/>
      <c r="ZB10" s="7"/>
      <c r="ZC10" s="7"/>
      <c r="ZD10" s="7"/>
      <c r="ZE10" s="7"/>
      <c r="ZF10" s="7"/>
      <c r="ZG10" s="7"/>
      <c r="ZH10" s="7"/>
      <c r="ZI10" s="7"/>
      <c r="ZJ10" s="7"/>
      <c r="ZK10" s="7"/>
      <c r="ZL10" s="7"/>
      <c r="ZM10" s="7"/>
      <c r="ZN10" s="7"/>
      <c r="ZO10" s="7"/>
      <c r="ZP10" s="7"/>
      <c r="ZQ10" s="7"/>
      <c r="ZR10" s="7"/>
      <c r="ZS10" s="7"/>
      <c r="ZT10" s="7"/>
      <c r="ZU10" s="7"/>
      <c r="ZV10" s="7"/>
      <c r="ZW10" s="7"/>
      <c r="ZX10" s="7"/>
      <c r="ZY10" s="7"/>
      <c r="ZZ10" s="7"/>
      <c r="AAA10" s="7"/>
      <c r="AAB10" s="7"/>
      <c r="AAC10" s="7"/>
      <c r="AAD10" s="7"/>
      <c r="AAE10" s="7"/>
      <c r="AAF10" s="7"/>
      <c r="AAG10" s="7"/>
      <c r="AAH10" s="7"/>
      <c r="AAI10" s="7"/>
      <c r="AAJ10" s="7"/>
      <c r="AAK10" s="7"/>
      <c r="AAL10" s="7"/>
      <c r="AAM10" s="7"/>
      <c r="AAN10" s="7"/>
      <c r="AAO10" s="7"/>
      <c r="AAP10" s="7"/>
      <c r="AAQ10" s="7"/>
      <c r="AAR10" s="7"/>
      <c r="AAS10" s="7"/>
      <c r="AAT10" s="7"/>
      <c r="AAU10" s="7"/>
      <c r="AAV10" s="7"/>
      <c r="AAW10" s="7"/>
      <c r="AAX10" s="7"/>
      <c r="AAY10" s="7"/>
      <c r="AAZ10" s="7"/>
      <c r="ABA10" s="7"/>
      <c r="ABB10" s="7"/>
      <c r="ABC10" s="7"/>
      <c r="ABD10" s="7"/>
      <c r="ABE10" s="7"/>
      <c r="ABF10" s="7"/>
      <c r="ABG10" s="7"/>
      <c r="ABH10" s="7"/>
      <c r="ABI10" s="7"/>
      <c r="ABJ10" s="7"/>
      <c r="ABK10" s="7"/>
      <c r="ABL10" s="7"/>
      <c r="ABM10" s="7"/>
      <c r="ABN10" s="7"/>
      <c r="ABO10" s="7"/>
      <c r="ABP10" s="7"/>
      <c r="ABQ10" s="7"/>
      <c r="ABR10" s="7"/>
      <c r="ABS10" s="7"/>
      <c r="ABT10" s="7"/>
      <c r="ABU10" s="7"/>
      <c r="ABV10" s="7"/>
      <c r="ABW10" s="7"/>
      <c r="ABX10" s="7"/>
      <c r="ABY10" s="7"/>
      <c r="ABZ10" s="7"/>
      <c r="ACA10" s="7"/>
      <c r="ACB10" s="7"/>
      <c r="ACC10" s="7"/>
      <c r="ACD10" s="7"/>
      <c r="ACE10" s="7"/>
      <c r="ACF10" s="7"/>
      <c r="ACG10" s="7"/>
      <c r="ACH10" s="7"/>
      <c r="ACI10" s="7"/>
      <c r="ACJ10" s="7"/>
      <c r="ACK10" s="7"/>
      <c r="ACL10" s="7"/>
      <c r="ACM10" s="7"/>
      <c r="ACN10" s="7"/>
      <c r="ACO10" s="7"/>
      <c r="ACP10" s="7"/>
      <c r="ACQ10" s="7"/>
      <c r="ACR10" s="7"/>
      <c r="ACS10" s="7"/>
      <c r="ACT10" s="7"/>
      <c r="ACU10" s="7"/>
      <c r="ACV10" s="7"/>
      <c r="ACW10" s="7"/>
      <c r="ACX10" s="7"/>
      <c r="ACY10" s="7"/>
      <c r="ACZ10" s="7"/>
      <c r="ADA10" s="7"/>
      <c r="ADB10" s="7"/>
      <c r="ADC10" s="7"/>
      <c r="ADD10" s="7"/>
      <c r="ADE10" s="7"/>
      <c r="ADF10" s="7"/>
      <c r="ADG10" s="7"/>
      <c r="ADH10" s="7"/>
      <c r="ADI10" s="7"/>
      <c r="ADJ10" s="7"/>
      <c r="ADK10" s="7"/>
      <c r="ADL10" s="7"/>
      <c r="ADM10" s="7"/>
      <c r="ADN10" s="7"/>
      <c r="ADO10" s="7"/>
      <c r="ADP10" s="7"/>
      <c r="ADQ10" s="7"/>
      <c r="ADR10" s="7"/>
      <c r="ADS10" s="7"/>
      <c r="ADT10" s="7"/>
      <c r="ADU10" s="7"/>
      <c r="ADV10" s="7"/>
      <c r="ADW10" s="7"/>
      <c r="ADX10" s="7"/>
      <c r="ADY10" s="7"/>
      <c r="ADZ10" s="7"/>
      <c r="AEA10" s="7"/>
      <c r="AEB10" s="7"/>
      <c r="AEC10" s="7"/>
      <c r="AED10" s="7"/>
      <c r="AEE10" s="7"/>
      <c r="AEF10" s="7"/>
      <c r="AEG10" s="7"/>
      <c r="AEH10" s="7"/>
      <c r="AEI10" s="7"/>
      <c r="AEJ10" s="7"/>
      <c r="AEK10" s="7"/>
      <c r="AEL10" s="7"/>
      <c r="AEM10" s="7"/>
      <c r="AEN10" s="7"/>
      <c r="AEO10" s="7"/>
      <c r="AEP10" s="7"/>
      <c r="AEQ10" s="7"/>
      <c r="AER10" s="7"/>
      <c r="AES10" s="7"/>
      <c r="AET10" s="7"/>
      <c r="AEU10" s="7"/>
      <c r="AEV10" s="7"/>
      <c r="AEW10" s="7"/>
      <c r="AEX10" s="7"/>
      <c r="AEY10" s="7"/>
      <c r="AEZ10" s="7"/>
      <c r="AFA10" s="7"/>
      <c r="AFB10" s="7"/>
      <c r="AFC10" s="7"/>
      <c r="AFD10" s="7"/>
      <c r="AFE10" s="7"/>
      <c r="AFF10" s="7"/>
      <c r="AFG10" s="7"/>
      <c r="AFH10" s="7"/>
      <c r="AFI10" s="7"/>
      <c r="AFJ10" s="7"/>
      <c r="AFK10" s="7"/>
      <c r="AFL10" s="7"/>
      <c r="AFM10" s="7"/>
      <c r="AFN10" s="7"/>
      <c r="AFO10" s="7"/>
      <c r="AFP10" s="7"/>
      <c r="AFQ10" s="7"/>
      <c r="AFR10" s="7"/>
      <c r="AFS10" s="7"/>
      <c r="AFT10" s="7"/>
      <c r="AFU10" s="7"/>
      <c r="AFV10" s="7"/>
      <c r="AFW10" s="7"/>
      <c r="AFX10" s="7"/>
      <c r="AFY10" s="7"/>
      <c r="AFZ10" s="7"/>
      <c r="AGA10" s="7"/>
      <c r="AGB10" s="7"/>
      <c r="AGC10" s="7"/>
      <c r="AGD10" s="7"/>
      <c r="AGE10" s="7"/>
      <c r="AGF10" s="7"/>
      <c r="AGG10" s="7"/>
      <c r="AGH10" s="7"/>
      <c r="AGI10" s="7"/>
      <c r="AGJ10" s="7"/>
      <c r="AGK10" s="7"/>
      <c r="AGL10" s="7"/>
      <c r="AGM10" s="7"/>
      <c r="AGN10" s="7"/>
      <c r="AGO10" s="7"/>
      <c r="AGP10" s="7"/>
      <c r="AGQ10" s="7"/>
      <c r="AGR10" s="7"/>
      <c r="AGS10" s="7"/>
      <c r="AGT10" s="7"/>
      <c r="AGU10" s="7"/>
      <c r="AGV10" s="7"/>
      <c r="AGW10" s="7"/>
      <c r="AGX10" s="7"/>
      <c r="AGY10" s="7"/>
      <c r="AGZ10" s="7"/>
      <c r="AHA10" s="7"/>
      <c r="AHB10" s="7"/>
      <c r="AHC10" s="7"/>
      <c r="AHD10" s="7"/>
      <c r="AHE10" s="7"/>
      <c r="AHF10" s="7"/>
      <c r="AHG10" s="7"/>
      <c r="AHH10" s="7"/>
      <c r="AHI10" s="7"/>
      <c r="AHJ10" s="7"/>
      <c r="AHK10" s="7"/>
      <c r="AHL10" s="7"/>
      <c r="AHM10" s="7"/>
      <c r="AHN10" s="7"/>
      <c r="AHO10" s="7"/>
      <c r="AHP10" s="7"/>
      <c r="AHQ10" s="7"/>
      <c r="AHR10" s="7"/>
      <c r="AHS10" s="7"/>
      <c r="AHT10" s="7"/>
      <c r="AHU10" s="7"/>
      <c r="AHV10" s="7"/>
      <c r="AHW10" s="7"/>
      <c r="AHX10" s="7"/>
      <c r="AHY10" s="7"/>
      <c r="AHZ10" s="7"/>
      <c r="AIA10" s="7"/>
      <c r="AIB10" s="7"/>
      <c r="AIC10" s="7"/>
      <c r="AID10" s="7"/>
      <c r="AIE10" s="7"/>
      <c r="AIF10" s="7"/>
      <c r="AIG10" s="7"/>
      <c r="AIH10" s="7"/>
      <c r="AII10" s="7"/>
      <c r="AIJ10" s="7"/>
      <c r="AIK10" s="7"/>
      <c r="AIL10" s="7"/>
      <c r="AIM10" s="7"/>
      <c r="AIN10" s="7"/>
      <c r="AIO10" s="7"/>
      <c r="AIP10" s="7"/>
      <c r="AIQ10" s="7"/>
      <c r="AIR10" s="7"/>
      <c r="AIS10" s="7"/>
      <c r="AIT10" s="7"/>
      <c r="AIU10" s="7"/>
      <c r="AIV10" s="7"/>
      <c r="AIW10" s="7"/>
      <c r="AIX10" s="7"/>
      <c r="AIY10" s="7"/>
      <c r="AIZ10" s="7"/>
      <c r="AJA10" s="7"/>
      <c r="AJB10" s="7"/>
      <c r="AJC10" s="7"/>
      <c r="AJD10" s="7"/>
      <c r="AJE10" s="7"/>
      <c r="AJF10" s="7"/>
      <c r="AJG10" s="7"/>
      <c r="AJH10" s="7"/>
      <c r="AJI10" s="7"/>
      <c r="AJJ10" s="7"/>
      <c r="AJK10" s="7"/>
      <c r="AJL10" s="7"/>
      <c r="AJM10" s="7"/>
      <c r="AJN10" s="7"/>
      <c r="AJO10" s="7"/>
      <c r="AJP10" s="7"/>
      <c r="AJQ10" s="7"/>
      <c r="AJR10" s="7"/>
      <c r="AJS10" s="7"/>
      <c r="AJT10" s="7"/>
      <c r="AJU10" s="7"/>
      <c r="AJV10" s="7"/>
      <c r="AJW10" s="7"/>
      <c r="AJX10" s="7"/>
      <c r="AJY10" s="7"/>
      <c r="AJZ10" s="7"/>
      <c r="AKA10" s="7"/>
      <c r="AKB10" s="7"/>
      <c r="AKC10" s="7"/>
      <c r="AKD10" s="7"/>
      <c r="AKE10" s="7"/>
      <c r="AKF10" s="7"/>
      <c r="AKG10" s="7"/>
      <c r="AKH10" s="7"/>
      <c r="AKI10" s="7"/>
      <c r="AKJ10" s="7"/>
      <c r="AKK10" s="7"/>
      <c r="AKL10" s="7"/>
      <c r="AKM10" s="7"/>
      <c r="AKN10" s="7"/>
      <c r="AKO10" s="7"/>
      <c r="AKP10" s="7"/>
      <c r="AKQ10" s="7"/>
      <c r="AKR10" s="7"/>
      <c r="AKS10" s="7"/>
      <c r="AKT10" s="7"/>
      <c r="AKU10" s="7"/>
      <c r="AKV10" s="7"/>
      <c r="AKW10" s="7"/>
      <c r="AKX10" s="7"/>
      <c r="AKY10" s="7"/>
      <c r="AKZ10" s="7"/>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c r="AMC10" s="7"/>
      <c r="AMD10" s="7"/>
      <c r="AME10" s="7"/>
    </row>
    <row r="11" spans="1:1019" x14ac:dyDescent="0.25">
      <c r="A11" s="7">
        <v>128</v>
      </c>
      <c r="B11" s="7" t="s">
        <v>1537</v>
      </c>
      <c r="C11" s="7" t="s">
        <v>1538</v>
      </c>
      <c r="D11" s="7" t="s">
        <v>299</v>
      </c>
      <c r="E11" s="7">
        <v>2008</v>
      </c>
      <c r="F11" s="7"/>
      <c r="G11" s="7" t="s">
        <v>863</v>
      </c>
      <c r="H11" s="4" t="s">
        <v>298</v>
      </c>
      <c r="I11" s="7">
        <v>12</v>
      </c>
      <c r="J11" s="31" t="str">
        <f>VLOOKUP(H11,AddInfo!$A:$H,5,FALSE)</f>
        <v>1_clear</v>
      </c>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c r="PU11" s="7"/>
      <c r="PV11" s="7"/>
      <c r="PW11" s="7"/>
      <c r="PX11" s="7"/>
      <c r="PY11" s="7"/>
      <c r="PZ11" s="7"/>
      <c r="QA11" s="7"/>
      <c r="QB11" s="7"/>
      <c r="QC11" s="7"/>
      <c r="QD11" s="7"/>
      <c r="QE11" s="7"/>
      <c r="QF11" s="7"/>
      <c r="QG11" s="7"/>
      <c r="QH11" s="7"/>
      <c r="QI11" s="7"/>
      <c r="QJ11" s="7"/>
      <c r="QK11" s="7"/>
      <c r="QL11" s="7"/>
      <c r="QM11" s="7"/>
      <c r="QN11" s="7"/>
      <c r="QO11" s="7"/>
      <c r="QP11" s="7"/>
      <c r="QQ11" s="7"/>
      <c r="QR11" s="7"/>
      <c r="QS11" s="7"/>
      <c r="QT11" s="7"/>
      <c r="QU11" s="7"/>
      <c r="QV11" s="7"/>
      <c r="QW11" s="7"/>
      <c r="QX11" s="7"/>
      <c r="QY11" s="7"/>
      <c r="QZ11" s="7"/>
      <c r="RA11" s="7"/>
      <c r="RB11" s="7"/>
      <c r="RC11" s="7"/>
      <c r="RD11" s="7"/>
      <c r="RE11" s="7"/>
      <c r="RF11" s="7"/>
      <c r="RG11" s="7"/>
      <c r="RH11" s="7"/>
      <c r="RI11" s="7"/>
      <c r="RJ11" s="7"/>
      <c r="RK11" s="7"/>
      <c r="RL11" s="7"/>
      <c r="RM11" s="7"/>
      <c r="RN11" s="7"/>
      <c r="RO11" s="7"/>
      <c r="RP11" s="7"/>
      <c r="RQ11" s="7"/>
      <c r="RR11" s="7"/>
      <c r="RS11" s="7"/>
      <c r="RT11" s="7"/>
      <c r="RU11" s="7"/>
      <c r="RV11" s="7"/>
      <c r="RW11" s="7"/>
      <c r="RX11" s="7"/>
      <c r="RY11" s="7"/>
      <c r="RZ11" s="7"/>
      <c r="SA11" s="7"/>
      <c r="SB11" s="7"/>
      <c r="SC11" s="7"/>
      <c r="SD11" s="7"/>
      <c r="SE11" s="7"/>
      <c r="SF11" s="7"/>
      <c r="SG11" s="7"/>
      <c r="SH11" s="7"/>
      <c r="SI11" s="7"/>
      <c r="SJ11" s="7"/>
      <c r="SK11" s="7"/>
      <c r="SL11" s="7"/>
      <c r="SM11" s="7"/>
      <c r="SN11" s="7"/>
      <c r="SO11" s="7"/>
      <c r="SP11" s="7"/>
      <c r="SQ11" s="7"/>
      <c r="SR11" s="7"/>
      <c r="SS11" s="7"/>
      <c r="ST11" s="7"/>
      <c r="SU11" s="7"/>
      <c r="SV11" s="7"/>
      <c r="SW11" s="7"/>
      <c r="SX11" s="7"/>
      <c r="SY11" s="7"/>
      <c r="SZ11" s="7"/>
      <c r="TA11" s="7"/>
      <c r="TB11" s="7"/>
      <c r="TC11" s="7"/>
      <c r="TD11" s="7"/>
      <c r="TE11" s="7"/>
      <c r="TF11" s="7"/>
      <c r="TG11" s="7"/>
      <c r="TH11" s="7"/>
      <c r="TI11" s="7"/>
      <c r="TJ11" s="7"/>
      <c r="TK11" s="7"/>
      <c r="TL11" s="7"/>
      <c r="TM11" s="7"/>
      <c r="TN11" s="7"/>
      <c r="TO11" s="7"/>
      <c r="TP11" s="7"/>
      <c r="TQ11" s="7"/>
      <c r="TR11" s="7"/>
      <c r="TS11" s="7"/>
      <c r="TT11" s="7"/>
      <c r="TU11" s="7"/>
      <c r="TV11" s="7"/>
      <c r="TW11" s="7"/>
      <c r="TX11" s="7"/>
      <c r="TY11" s="7"/>
      <c r="TZ11" s="7"/>
      <c r="UA11" s="7"/>
      <c r="UB11" s="7"/>
      <c r="UC11" s="7"/>
      <c r="UD11" s="7"/>
      <c r="UE11" s="7"/>
      <c r="UF11" s="7"/>
      <c r="UG11" s="7"/>
      <c r="UH11" s="7"/>
      <c r="UI11" s="7"/>
      <c r="UJ11" s="7"/>
      <c r="UK11" s="7"/>
      <c r="UL11" s="7"/>
      <c r="UM11" s="7"/>
      <c r="UN11" s="7"/>
      <c r="UO11" s="7"/>
      <c r="UP11" s="7"/>
      <c r="UQ11" s="7"/>
      <c r="UR11" s="7"/>
      <c r="US11" s="7"/>
      <c r="UT11" s="7"/>
      <c r="UU11" s="7"/>
      <c r="UV11" s="7"/>
      <c r="UW11" s="7"/>
      <c r="UX11" s="7"/>
      <c r="UY11" s="7"/>
      <c r="UZ11" s="7"/>
      <c r="VA11" s="7"/>
      <c r="VB11" s="7"/>
      <c r="VC11" s="7"/>
      <c r="VD11" s="7"/>
      <c r="VE11" s="7"/>
      <c r="VF11" s="7"/>
      <c r="VG11" s="7"/>
      <c r="VH11" s="7"/>
      <c r="VI11" s="7"/>
      <c r="VJ11" s="7"/>
      <c r="VK11" s="7"/>
      <c r="VL11" s="7"/>
      <c r="VM11" s="7"/>
      <c r="VN11" s="7"/>
      <c r="VO11" s="7"/>
      <c r="VP11" s="7"/>
      <c r="VQ11" s="7"/>
      <c r="VR11" s="7"/>
      <c r="VS11" s="7"/>
      <c r="VT11" s="7"/>
      <c r="VU11" s="7"/>
      <c r="VV11" s="7"/>
      <c r="VW11" s="7"/>
      <c r="VX11" s="7"/>
      <c r="VY11" s="7"/>
      <c r="VZ11" s="7"/>
      <c r="WA11" s="7"/>
      <c r="WB11" s="7"/>
      <c r="WC11" s="7"/>
      <c r="WD11" s="7"/>
      <c r="WE11" s="7"/>
      <c r="WF11" s="7"/>
      <c r="WG11" s="7"/>
      <c r="WH11" s="7"/>
      <c r="WI11" s="7"/>
      <c r="WJ11" s="7"/>
      <c r="WK11" s="7"/>
      <c r="WL11" s="7"/>
      <c r="WM11" s="7"/>
      <c r="WN11" s="7"/>
      <c r="WO11" s="7"/>
      <c r="WP11" s="7"/>
      <c r="WQ11" s="7"/>
      <c r="WR11" s="7"/>
      <c r="WS11" s="7"/>
      <c r="WT11" s="7"/>
      <c r="WU11" s="7"/>
      <c r="WV11" s="7"/>
      <c r="WW11" s="7"/>
      <c r="WX11" s="7"/>
      <c r="WY11" s="7"/>
      <c r="WZ11" s="7"/>
      <c r="XA11" s="7"/>
      <c r="XB11" s="7"/>
      <c r="XC11" s="7"/>
      <c r="XD11" s="7"/>
      <c r="XE11" s="7"/>
      <c r="XF11" s="7"/>
      <c r="XG11" s="7"/>
      <c r="XH11" s="7"/>
      <c r="XI11" s="7"/>
      <c r="XJ11" s="7"/>
      <c r="XK11" s="7"/>
      <c r="XL11" s="7"/>
      <c r="XM11" s="7"/>
      <c r="XN11" s="7"/>
      <c r="XO11" s="7"/>
      <c r="XP11" s="7"/>
      <c r="XQ11" s="7"/>
      <c r="XR11" s="7"/>
      <c r="XS11" s="7"/>
      <c r="XT11" s="7"/>
      <c r="XU11" s="7"/>
      <c r="XV11" s="7"/>
      <c r="XW11" s="7"/>
      <c r="XX11" s="7"/>
      <c r="XY11" s="7"/>
      <c r="XZ11" s="7"/>
      <c r="YA11" s="7"/>
      <c r="YB11" s="7"/>
      <c r="YC11" s="7"/>
      <c r="YD11" s="7"/>
      <c r="YE11" s="7"/>
      <c r="YF11" s="7"/>
      <c r="YG11" s="7"/>
      <c r="YH11" s="7"/>
      <c r="YI11" s="7"/>
      <c r="YJ11" s="7"/>
      <c r="YK11" s="7"/>
      <c r="YL11" s="7"/>
      <c r="YM11" s="7"/>
      <c r="YN11" s="7"/>
      <c r="YO11" s="7"/>
      <c r="YP11" s="7"/>
      <c r="YQ11" s="7"/>
      <c r="YR11" s="7"/>
      <c r="YS11" s="7"/>
      <c r="YT11" s="7"/>
      <c r="YU11" s="7"/>
      <c r="YV11" s="7"/>
      <c r="YW11" s="7"/>
      <c r="YX11" s="7"/>
      <c r="YY11" s="7"/>
      <c r="YZ11" s="7"/>
      <c r="ZA11" s="7"/>
      <c r="ZB11" s="7"/>
      <c r="ZC11" s="7"/>
      <c r="ZD11" s="7"/>
      <c r="ZE11" s="7"/>
      <c r="ZF11" s="7"/>
      <c r="ZG11" s="7"/>
      <c r="ZH11" s="7"/>
      <c r="ZI11" s="7"/>
      <c r="ZJ11" s="7"/>
      <c r="ZK11" s="7"/>
      <c r="ZL11" s="7"/>
      <c r="ZM11" s="7"/>
      <c r="ZN11" s="7"/>
      <c r="ZO11" s="7"/>
      <c r="ZP11" s="7"/>
      <c r="ZQ11" s="7"/>
      <c r="ZR11" s="7"/>
      <c r="ZS11" s="7"/>
      <c r="ZT11" s="7"/>
      <c r="ZU11" s="7"/>
      <c r="ZV11" s="7"/>
      <c r="ZW11" s="7"/>
      <c r="ZX11" s="7"/>
      <c r="ZY11" s="7"/>
      <c r="ZZ11" s="7"/>
      <c r="AAA11" s="7"/>
      <c r="AAB11" s="7"/>
      <c r="AAC11" s="7"/>
      <c r="AAD11" s="7"/>
      <c r="AAE11" s="7"/>
      <c r="AAF11" s="7"/>
      <c r="AAG11" s="7"/>
      <c r="AAH11" s="7"/>
      <c r="AAI11" s="7"/>
      <c r="AAJ11" s="7"/>
      <c r="AAK11" s="7"/>
      <c r="AAL11" s="7"/>
      <c r="AAM11" s="7"/>
      <c r="AAN11" s="7"/>
      <c r="AAO11" s="7"/>
      <c r="AAP11" s="7"/>
      <c r="AAQ11" s="7"/>
      <c r="AAR11" s="7"/>
      <c r="AAS11" s="7"/>
      <c r="AAT11" s="7"/>
      <c r="AAU11" s="7"/>
      <c r="AAV11" s="7"/>
      <c r="AAW11" s="7"/>
      <c r="AAX11" s="7"/>
      <c r="AAY11" s="7"/>
      <c r="AAZ11" s="7"/>
      <c r="ABA11" s="7"/>
      <c r="ABB11" s="7"/>
      <c r="ABC11" s="7"/>
      <c r="ABD11" s="7"/>
      <c r="ABE11" s="7"/>
      <c r="ABF11" s="7"/>
      <c r="ABG11" s="7"/>
      <c r="ABH11" s="7"/>
      <c r="ABI11" s="7"/>
      <c r="ABJ11" s="7"/>
      <c r="ABK11" s="7"/>
      <c r="ABL11" s="7"/>
      <c r="ABM11" s="7"/>
      <c r="ABN11" s="7"/>
      <c r="ABO11" s="7"/>
      <c r="ABP11" s="7"/>
      <c r="ABQ11" s="7"/>
      <c r="ABR11" s="7"/>
      <c r="ABS11" s="7"/>
      <c r="ABT11" s="7"/>
      <c r="ABU11" s="7"/>
      <c r="ABV11" s="7"/>
      <c r="ABW11" s="7"/>
      <c r="ABX11" s="7"/>
      <c r="ABY11" s="7"/>
      <c r="ABZ11" s="7"/>
      <c r="ACA11" s="7"/>
      <c r="ACB11" s="7"/>
      <c r="ACC11" s="7"/>
      <c r="ACD11" s="7"/>
      <c r="ACE11" s="7"/>
      <c r="ACF11" s="7"/>
      <c r="ACG11" s="7"/>
      <c r="ACH11" s="7"/>
      <c r="ACI11" s="7"/>
      <c r="ACJ11" s="7"/>
      <c r="ACK11" s="7"/>
      <c r="ACL11" s="7"/>
      <c r="ACM11" s="7"/>
      <c r="ACN11" s="7"/>
      <c r="ACO11" s="7"/>
      <c r="ACP11" s="7"/>
      <c r="ACQ11" s="7"/>
      <c r="ACR11" s="7"/>
      <c r="ACS11" s="7"/>
      <c r="ACT11" s="7"/>
      <c r="ACU11" s="7"/>
      <c r="ACV11" s="7"/>
      <c r="ACW11" s="7"/>
      <c r="ACX11" s="7"/>
      <c r="ACY11" s="7"/>
      <c r="ACZ11" s="7"/>
      <c r="ADA11" s="7"/>
      <c r="ADB11" s="7"/>
      <c r="ADC11" s="7"/>
      <c r="ADD11" s="7"/>
      <c r="ADE11" s="7"/>
      <c r="ADF11" s="7"/>
      <c r="ADG11" s="7"/>
      <c r="ADH11" s="7"/>
      <c r="ADI11" s="7"/>
      <c r="ADJ11" s="7"/>
      <c r="ADK11" s="7"/>
      <c r="ADL11" s="7"/>
      <c r="ADM11" s="7"/>
      <c r="ADN11" s="7"/>
      <c r="ADO11" s="7"/>
      <c r="ADP11" s="7"/>
      <c r="ADQ11" s="7"/>
      <c r="ADR11" s="7"/>
      <c r="ADS11" s="7"/>
      <c r="ADT11" s="7"/>
      <c r="ADU11" s="7"/>
      <c r="ADV11" s="7"/>
      <c r="ADW11" s="7"/>
      <c r="ADX11" s="7"/>
      <c r="ADY11" s="7"/>
      <c r="ADZ11" s="7"/>
      <c r="AEA11" s="7"/>
      <c r="AEB11" s="7"/>
      <c r="AEC11" s="7"/>
      <c r="AED11" s="7"/>
      <c r="AEE11" s="7"/>
      <c r="AEF11" s="7"/>
      <c r="AEG11" s="7"/>
      <c r="AEH11" s="7"/>
      <c r="AEI11" s="7"/>
      <c r="AEJ11" s="7"/>
      <c r="AEK11" s="7"/>
      <c r="AEL11" s="7"/>
      <c r="AEM11" s="7"/>
      <c r="AEN11" s="7"/>
      <c r="AEO11" s="7"/>
      <c r="AEP11" s="7"/>
      <c r="AEQ11" s="7"/>
      <c r="AER11" s="7"/>
      <c r="AES11" s="7"/>
      <c r="AET11" s="7"/>
      <c r="AEU11" s="7"/>
      <c r="AEV11" s="7"/>
      <c r="AEW11" s="7"/>
      <c r="AEX11" s="7"/>
      <c r="AEY11" s="7"/>
      <c r="AEZ11" s="7"/>
      <c r="AFA11" s="7"/>
      <c r="AFB11" s="7"/>
      <c r="AFC11" s="7"/>
      <c r="AFD11" s="7"/>
      <c r="AFE11" s="7"/>
      <c r="AFF11" s="7"/>
      <c r="AFG11" s="7"/>
      <c r="AFH11" s="7"/>
      <c r="AFI11" s="7"/>
      <c r="AFJ11" s="7"/>
      <c r="AFK11" s="7"/>
      <c r="AFL11" s="7"/>
      <c r="AFM11" s="7"/>
      <c r="AFN11" s="7"/>
      <c r="AFO11" s="7"/>
      <c r="AFP11" s="7"/>
      <c r="AFQ11" s="7"/>
      <c r="AFR11" s="7"/>
      <c r="AFS11" s="7"/>
      <c r="AFT11" s="7"/>
      <c r="AFU11" s="7"/>
      <c r="AFV11" s="7"/>
      <c r="AFW11" s="7"/>
      <c r="AFX11" s="7"/>
      <c r="AFY11" s="7"/>
      <c r="AFZ11" s="7"/>
      <c r="AGA11" s="7"/>
      <c r="AGB11" s="7"/>
      <c r="AGC11" s="7"/>
      <c r="AGD11" s="7"/>
      <c r="AGE11" s="7"/>
      <c r="AGF11" s="7"/>
      <c r="AGG11" s="7"/>
      <c r="AGH11" s="7"/>
      <c r="AGI11" s="7"/>
      <c r="AGJ11" s="7"/>
      <c r="AGK11" s="7"/>
      <c r="AGL11" s="7"/>
      <c r="AGM11" s="7"/>
      <c r="AGN11" s="7"/>
      <c r="AGO11" s="7"/>
      <c r="AGP11" s="7"/>
      <c r="AGQ11" s="7"/>
      <c r="AGR11" s="7"/>
      <c r="AGS11" s="7"/>
      <c r="AGT11" s="7"/>
      <c r="AGU11" s="7"/>
      <c r="AGV11" s="7"/>
      <c r="AGW11" s="7"/>
      <c r="AGX11" s="7"/>
      <c r="AGY11" s="7"/>
      <c r="AGZ11" s="7"/>
      <c r="AHA11" s="7"/>
      <c r="AHB11" s="7"/>
      <c r="AHC11" s="7"/>
      <c r="AHD11" s="7"/>
      <c r="AHE11" s="7"/>
      <c r="AHF11" s="7"/>
      <c r="AHG11" s="7"/>
      <c r="AHH11" s="7"/>
      <c r="AHI11" s="7"/>
      <c r="AHJ11" s="7"/>
      <c r="AHK11" s="7"/>
      <c r="AHL11" s="7"/>
      <c r="AHM11" s="7"/>
      <c r="AHN11" s="7"/>
      <c r="AHO11" s="7"/>
      <c r="AHP11" s="7"/>
      <c r="AHQ11" s="7"/>
      <c r="AHR11" s="7"/>
      <c r="AHS11" s="7"/>
      <c r="AHT11" s="7"/>
      <c r="AHU11" s="7"/>
      <c r="AHV11" s="7"/>
      <c r="AHW11" s="7"/>
      <c r="AHX11" s="7"/>
      <c r="AHY11" s="7"/>
      <c r="AHZ11" s="7"/>
      <c r="AIA11" s="7"/>
      <c r="AIB11" s="7"/>
      <c r="AIC11" s="7"/>
      <c r="AID11" s="7"/>
      <c r="AIE11" s="7"/>
      <c r="AIF11" s="7"/>
      <c r="AIG11" s="7"/>
      <c r="AIH11" s="7"/>
      <c r="AII11" s="7"/>
      <c r="AIJ11" s="7"/>
      <c r="AIK11" s="7"/>
      <c r="AIL11" s="7"/>
      <c r="AIM11" s="7"/>
      <c r="AIN11" s="7"/>
      <c r="AIO11" s="7"/>
      <c r="AIP11" s="7"/>
      <c r="AIQ11" s="7"/>
      <c r="AIR11" s="7"/>
      <c r="AIS11" s="7"/>
      <c r="AIT11" s="7"/>
      <c r="AIU11" s="7"/>
      <c r="AIV11" s="7"/>
      <c r="AIW11" s="7"/>
      <c r="AIX11" s="7"/>
      <c r="AIY11" s="7"/>
      <c r="AIZ11" s="7"/>
      <c r="AJA11" s="7"/>
      <c r="AJB11" s="7"/>
      <c r="AJC11" s="7"/>
      <c r="AJD11" s="7"/>
      <c r="AJE11" s="7"/>
      <c r="AJF11" s="7"/>
      <c r="AJG11" s="7"/>
      <c r="AJH11" s="7"/>
      <c r="AJI11" s="7"/>
      <c r="AJJ11" s="7"/>
      <c r="AJK11" s="7"/>
      <c r="AJL11" s="7"/>
      <c r="AJM11" s="7"/>
      <c r="AJN11" s="7"/>
      <c r="AJO11" s="7"/>
      <c r="AJP11" s="7"/>
      <c r="AJQ11" s="7"/>
      <c r="AJR11" s="7"/>
      <c r="AJS11" s="7"/>
      <c r="AJT11" s="7"/>
      <c r="AJU11" s="7"/>
      <c r="AJV11" s="7"/>
      <c r="AJW11" s="7"/>
      <c r="AJX11" s="7"/>
      <c r="AJY11" s="7"/>
      <c r="AJZ11" s="7"/>
      <c r="AKA11" s="7"/>
      <c r="AKB11" s="7"/>
      <c r="AKC11" s="7"/>
      <c r="AKD11" s="7"/>
      <c r="AKE11" s="7"/>
      <c r="AKF11" s="7"/>
      <c r="AKG11" s="7"/>
      <c r="AKH11" s="7"/>
      <c r="AKI11" s="7"/>
      <c r="AKJ11" s="7"/>
      <c r="AKK11" s="7"/>
      <c r="AKL11" s="7"/>
      <c r="AKM11" s="7"/>
      <c r="AKN11" s="7"/>
      <c r="AKO11" s="7"/>
      <c r="AKP11" s="7"/>
      <c r="AKQ11" s="7"/>
      <c r="AKR11" s="7"/>
      <c r="AKS11" s="7"/>
      <c r="AKT11" s="7"/>
      <c r="AKU11" s="7"/>
      <c r="AKV11" s="7"/>
      <c r="AKW11" s="7"/>
      <c r="AKX11" s="7"/>
      <c r="AKY11" s="7"/>
      <c r="AKZ11" s="7"/>
      <c r="ALA11" s="7"/>
      <c r="ALB11" s="7"/>
      <c r="ALC11" s="7"/>
      <c r="ALD11" s="7"/>
      <c r="ALE11" s="7"/>
      <c r="ALF11" s="7"/>
      <c r="ALG11" s="7"/>
      <c r="ALH11" s="7"/>
      <c r="ALI11" s="7"/>
      <c r="ALJ11" s="7"/>
      <c r="ALK11" s="7"/>
      <c r="ALL11" s="7"/>
      <c r="ALM11" s="7"/>
      <c r="ALN11" s="7"/>
      <c r="ALO11" s="7"/>
      <c r="ALP11" s="7"/>
      <c r="ALQ11" s="7"/>
      <c r="ALR11" s="7"/>
      <c r="ALS11" s="7"/>
      <c r="ALT11" s="7"/>
      <c r="ALU11" s="7"/>
      <c r="ALV11" s="7"/>
      <c r="ALW11" s="7"/>
      <c r="ALX11" s="7"/>
      <c r="ALY11" s="7"/>
      <c r="ALZ11" s="7"/>
      <c r="AMA11" s="7"/>
      <c r="AMB11" s="7"/>
      <c r="AMC11" s="7"/>
      <c r="AMD11" s="7"/>
      <c r="AME11" s="7"/>
    </row>
    <row r="12" spans="1:1019" x14ac:dyDescent="0.25">
      <c r="A12" s="7">
        <v>449</v>
      </c>
      <c r="B12" s="7" t="s">
        <v>1366</v>
      </c>
      <c r="C12" s="7" t="s">
        <v>1367</v>
      </c>
      <c r="D12" s="7" t="s">
        <v>1368</v>
      </c>
      <c r="E12" s="4">
        <v>2003</v>
      </c>
      <c r="F12" s="7"/>
      <c r="G12" s="7" t="s">
        <v>1276</v>
      </c>
      <c r="H12" s="10" t="s">
        <v>757</v>
      </c>
      <c r="I12" s="7">
        <v>1</v>
      </c>
      <c r="J12" s="31" t="str">
        <f>VLOOKUP(H12,AddInfo!$A:$H,5,FALSE)</f>
        <v>1_clear</v>
      </c>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c r="PU12" s="7"/>
      <c r="PV12" s="7"/>
      <c r="PW12" s="7"/>
      <c r="PX12" s="7"/>
      <c r="PY12" s="7"/>
      <c r="PZ12" s="7"/>
      <c r="QA12" s="7"/>
      <c r="QB12" s="7"/>
      <c r="QC12" s="7"/>
      <c r="QD12" s="7"/>
      <c r="QE12" s="7"/>
      <c r="QF12" s="7"/>
      <c r="QG12" s="7"/>
      <c r="QH12" s="7"/>
      <c r="QI12" s="7"/>
      <c r="QJ12" s="7"/>
      <c r="QK12" s="7"/>
      <c r="QL12" s="7"/>
      <c r="QM12" s="7"/>
      <c r="QN12" s="7"/>
      <c r="QO12" s="7"/>
      <c r="QP12" s="7"/>
      <c r="QQ12" s="7"/>
      <c r="QR12" s="7"/>
      <c r="QS12" s="7"/>
      <c r="QT12" s="7"/>
      <c r="QU12" s="7"/>
      <c r="QV12" s="7"/>
      <c r="QW12" s="7"/>
      <c r="QX12" s="7"/>
      <c r="QY12" s="7"/>
      <c r="QZ12" s="7"/>
      <c r="RA12" s="7"/>
      <c r="RB12" s="7"/>
      <c r="RC12" s="7"/>
      <c r="RD12" s="7"/>
      <c r="RE12" s="7"/>
      <c r="RF12" s="7"/>
      <c r="RG12" s="7"/>
      <c r="RH12" s="7"/>
      <c r="RI12" s="7"/>
      <c r="RJ12" s="7"/>
      <c r="RK12" s="7"/>
      <c r="RL12" s="7"/>
      <c r="RM12" s="7"/>
      <c r="RN12" s="7"/>
      <c r="RO12" s="7"/>
      <c r="RP12" s="7"/>
      <c r="RQ12" s="7"/>
      <c r="RR12" s="7"/>
      <c r="RS12" s="7"/>
      <c r="RT12" s="7"/>
      <c r="RU12" s="7"/>
      <c r="RV12" s="7"/>
      <c r="RW12" s="7"/>
      <c r="RX12" s="7"/>
      <c r="RY12" s="7"/>
      <c r="RZ12" s="7"/>
      <c r="SA12" s="7"/>
      <c r="SB12" s="7"/>
      <c r="SC12" s="7"/>
      <c r="SD12" s="7"/>
      <c r="SE12" s="7"/>
      <c r="SF12" s="7"/>
      <c r="SG12" s="7"/>
      <c r="SH12" s="7"/>
      <c r="SI12" s="7"/>
      <c r="SJ12" s="7"/>
      <c r="SK12" s="7"/>
      <c r="SL12" s="7"/>
      <c r="SM12" s="7"/>
      <c r="SN12" s="7"/>
      <c r="SO12" s="7"/>
      <c r="SP12" s="7"/>
      <c r="SQ12" s="7"/>
      <c r="SR12" s="7"/>
      <c r="SS12" s="7"/>
      <c r="ST12" s="7"/>
      <c r="SU12" s="7"/>
      <c r="SV12" s="7"/>
      <c r="SW12" s="7"/>
      <c r="SX12" s="7"/>
      <c r="SY12" s="7"/>
      <c r="SZ12" s="7"/>
      <c r="TA12" s="7"/>
      <c r="TB12" s="7"/>
      <c r="TC12" s="7"/>
      <c r="TD12" s="7"/>
      <c r="TE12" s="7"/>
      <c r="TF12" s="7"/>
      <c r="TG12" s="7"/>
      <c r="TH12" s="7"/>
      <c r="TI12" s="7"/>
      <c r="TJ12" s="7"/>
      <c r="TK12" s="7"/>
      <c r="TL12" s="7"/>
      <c r="TM12" s="7"/>
      <c r="TN12" s="7"/>
      <c r="TO12" s="7"/>
      <c r="TP12" s="7"/>
      <c r="TQ12" s="7"/>
      <c r="TR12" s="7"/>
      <c r="TS12" s="7"/>
      <c r="TT12" s="7"/>
      <c r="TU12" s="7"/>
      <c r="TV12" s="7"/>
      <c r="TW12" s="7"/>
      <c r="TX12" s="7"/>
      <c r="TY12" s="7"/>
      <c r="TZ12" s="7"/>
      <c r="UA12" s="7"/>
      <c r="UB12" s="7"/>
      <c r="UC12" s="7"/>
      <c r="UD12" s="7"/>
      <c r="UE12" s="7"/>
      <c r="UF12" s="7"/>
      <c r="UG12" s="7"/>
      <c r="UH12" s="7"/>
      <c r="UI12" s="7"/>
      <c r="UJ12" s="7"/>
      <c r="UK12" s="7"/>
      <c r="UL12" s="7"/>
      <c r="UM12" s="7"/>
      <c r="UN12" s="7"/>
      <c r="UO12" s="7"/>
      <c r="UP12" s="7"/>
      <c r="UQ12" s="7"/>
      <c r="UR12" s="7"/>
      <c r="US12" s="7"/>
      <c r="UT12" s="7"/>
      <c r="UU12" s="7"/>
      <c r="UV12" s="7"/>
      <c r="UW12" s="7"/>
      <c r="UX12" s="7"/>
      <c r="UY12" s="7"/>
      <c r="UZ12" s="7"/>
      <c r="VA12" s="7"/>
      <c r="VB12" s="7"/>
      <c r="VC12" s="7"/>
      <c r="VD12" s="7"/>
      <c r="VE12" s="7"/>
      <c r="VF12" s="7"/>
      <c r="VG12" s="7"/>
      <c r="VH12" s="7"/>
      <c r="VI12" s="7"/>
      <c r="VJ12" s="7"/>
      <c r="VK12" s="7"/>
      <c r="VL12" s="7"/>
      <c r="VM12" s="7"/>
      <c r="VN12" s="7"/>
      <c r="VO12" s="7"/>
      <c r="VP12" s="7"/>
      <c r="VQ12" s="7"/>
      <c r="VR12" s="7"/>
      <c r="VS12" s="7"/>
      <c r="VT12" s="7"/>
      <c r="VU12" s="7"/>
      <c r="VV12" s="7"/>
      <c r="VW12" s="7"/>
      <c r="VX12" s="7"/>
      <c r="VY12" s="7"/>
      <c r="VZ12" s="7"/>
      <c r="WA12" s="7"/>
      <c r="WB12" s="7"/>
      <c r="WC12" s="7"/>
      <c r="WD12" s="7"/>
      <c r="WE12" s="7"/>
      <c r="WF12" s="7"/>
      <c r="WG12" s="7"/>
      <c r="WH12" s="7"/>
      <c r="WI12" s="7"/>
      <c r="WJ12" s="7"/>
      <c r="WK12" s="7"/>
      <c r="WL12" s="7"/>
      <c r="WM12" s="7"/>
      <c r="WN12" s="7"/>
      <c r="WO12" s="7"/>
      <c r="WP12" s="7"/>
      <c r="WQ12" s="7"/>
      <c r="WR12" s="7"/>
      <c r="WS12" s="7"/>
      <c r="WT12" s="7"/>
      <c r="WU12" s="7"/>
      <c r="WV12" s="7"/>
      <c r="WW12" s="7"/>
      <c r="WX12" s="7"/>
      <c r="WY12" s="7"/>
      <c r="WZ12" s="7"/>
      <c r="XA12" s="7"/>
      <c r="XB12" s="7"/>
      <c r="XC12" s="7"/>
      <c r="XD12" s="7"/>
      <c r="XE12" s="7"/>
      <c r="XF12" s="7"/>
      <c r="XG12" s="7"/>
      <c r="XH12" s="7"/>
      <c r="XI12" s="7"/>
      <c r="XJ12" s="7"/>
      <c r="XK12" s="7"/>
      <c r="XL12" s="7"/>
      <c r="XM12" s="7"/>
      <c r="XN12" s="7"/>
      <c r="XO12" s="7"/>
      <c r="XP12" s="7"/>
      <c r="XQ12" s="7"/>
      <c r="XR12" s="7"/>
      <c r="XS12" s="7"/>
      <c r="XT12" s="7"/>
      <c r="XU12" s="7"/>
      <c r="XV12" s="7"/>
      <c r="XW12" s="7"/>
      <c r="XX12" s="7"/>
      <c r="XY12" s="7"/>
      <c r="XZ12" s="7"/>
      <c r="YA12" s="7"/>
      <c r="YB12" s="7"/>
      <c r="YC12" s="7"/>
      <c r="YD12" s="7"/>
      <c r="YE12" s="7"/>
      <c r="YF12" s="7"/>
      <c r="YG12" s="7"/>
      <c r="YH12" s="7"/>
      <c r="YI12" s="7"/>
      <c r="YJ12" s="7"/>
      <c r="YK12" s="7"/>
      <c r="YL12" s="7"/>
      <c r="YM12" s="7"/>
      <c r="YN12" s="7"/>
      <c r="YO12" s="7"/>
      <c r="YP12" s="7"/>
      <c r="YQ12" s="7"/>
      <c r="YR12" s="7"/>
      <c r="YS12" s="7"/>
      <c r="YT12" s="7"/>
      <c r="YU12" s="7"/>
      <c r="YV12" s="7"/>
      <c r="YW12" s="7"/>
      <c r="YX12" s="7"/>
      <c r="YY12" s="7"/>
      <c r="YZ12" s="7"/>
      <c r="ZA12" s="7"/>
      <c r="ZB12" s="7"/>
      <c r="ZC12" s="7"/>
      <c r="ZD12" s="7"/>
      <c r="ZE12" s="7"/>
      <c r="ZF12" s="7"/>
      <c r="ZG12" s="7"/>
      <c r="ZH12" s="7"/>
      <c r="ZI12" s="7"/>
      <c r="ZJ12" s="7"/>
      <c r="ZK12" s="7"/>
      <c r="ZL12" s="7"/>
      <c r="ZM12" s="7"/>
      <c r="ZN12" s="7"/>
      <c r="ZO12" s="7"/>
      <c r="ZP12" s="7"/>
      <c r="ZQ12" s="7"/>
      <c r="ZR12" s="7"/>
      <c r="ZS12" s="7"/>
      <c r="ZT12" s="7"/>
      <c r="ZU12" s="7"/>
      <c r="ZV12" s="7"/>
      <c r="ZW12" s="7"/>
      <c r="ZX12" s="7"/>
      <c r="ZY12" s="7"/>
      <c r="ZZ12" s="7"/>
      <c r="AAA12" s="7"/>
      <c r="AAB12" s="7"/>
      <c r="AAC12" s="7"/>
      <c r="AAD12" s="7"/>
      <c r="AAE12" s="7"/>
      <c r="AAF12" s="7"/>
      <c r="AAG12" s="7"/>
      <c r="AAH12" s="7"/>
      <c r="AAI12" s="7"/>
      <c r="AAJ12" s="7"/>
      <c r="AAK12" s="7"/>
      <c r="AAL12" s="7"/>
      <c r="AAM12" s="7"/>
      <c r="AAN12" s="7"/>
      <c r="AAO12" s="7"/>
      <c r="AAP12" s="7"/>
      <c r="AAQ12" s="7"/>
      <c r="AAR12" s="7"/>
      <c r="AAS12" s="7"/>
      <c r="AAT12" s="7"/>
      <c r="AAU12" s="7"/>
      <c r="AAV12" s="7"/>
      <c r="AAW12" s="7"/>
      <c r="AAX12" s="7"/>
      <c r="AAY12" s="7"/>
      <c r="AAZ12" s="7"/>
      <c r="ABA12" s="7"/>
      <c r="ABB12" s="7"/>
      <c r="ABC12" s="7"/>
      <c r="ABD12" s="7"/>
      <c r="ABE12" s="7"/>
      <c r="ABF12" s="7"/>
      <c r="ABG12" s="7"/>
      <c r="ABH12" s="7"/>
      <c r="ABI12" s="7"/>
      <c r="ABJ12" s="7"/>
      <c r="ABK12" s="7"/>
      <c r="ABL12" s="7"/>
      <c r="ABM12" s="7"/>
      <c r="ABN12" s="7"/>
      <c r="ABO12" s="7"/>
      <c r="ABP12" s="7"/>
      <c r="ABQ12" s="7"/>
      <c r="ABR12" s="7"/>
      <c r="ABS12" s="7"/>
      <c r="ABT12" s="7"/>
      <c r="ABU12" s="7"/>
      <c r="ABV12" s="7"/>
      <c r="ABW12" s="7"/>
      <c r="ABX12" s="7"/>
      <c r="ABY12" s="7"/>
      <c r="ABZ12" s="7"/>
      <c r="ACA12" s="7"/>
      <c r="ACB12" s="7"/>
      <c r="ACC12" s="7"/>
      <c r="ACD12" s="7"/>
      <c r="ACE12" s="7"/>
      <c r="ACF12" s="7"/>
      <c r="ACG12" s="7"/>
      <c r="ACH12" s="7"/>
      <c r="ACI12" s="7"/>
      <c r="ACJ12" s="7"/>
      <c r="ACK12" s="7"/>
      <c r="ACL12" s="7"/>
      <c r="ACM12" s="7"/>
      <c r="ACN12" s="7"/>
      <c r="ACO12" s="7"/>
      <c r="ACP12" s="7"/>
      <c r="ACQ12" s="7"/>
      <c r="ACR12" s="7"/>
      <c r="ACS12" s="7"/>
      <c r="ACT12" s="7"/>
      <c r="ACU12" s="7"/>
      <c r="ACV12" s="7"/>
      <c r="ACW12" s="7"/>
      <c r="ACX12" s="7"/>
      <c r="ACY12" s="7"/>
      <c r="ACZ12" s="7"/>
      <c r="ADA12" s="7"/>
      <c r="ADB12" s="7"/>
      <c r="ADC12" s="7"/>
      <c r="ADD12" s="7"/>
      <c r="ADE12" s="7"/>
      <c r="ADF12" s="7"/>
      <c r="ADG12" s="7"/>
      <c r="ADH12" s="7"/>
      <c r="ADI12" s="7"/>
      <c r="ADJ12" s="7"/>
      <c r="ADK12" s="7"/>
      <c r="ADL12" s="7"/>
      <c r="ADM12" s="7"/>
      <c r="ADN12" s="7"/>
      <c r="ADO12" s="7"/>
      <c r="ADP12" s="7"/>
      <c r="ADQ12" s="7"/>
      <c r="ADR12" s="7"/>
      <c r="ADS12" s="7"/>
      <c r="ADT12" s="7"/>
      <c r="ADU12" s="7"/>
      <c r="ADV12" s="7"/>
      <c r="ADW12" s="7"/>
      <c r="ADX12" s="7"/>
      <c r="ADY12" s="7"/>
      <c r="ADZ12" s="7"/>
      <c r="AEA12" s="7"/>
      <c r="AEB12" s="7"/>
      <c r="AEC12" s="7"/>
      <c r="AED12" s="7"/>
      <c r="AEE12" s="7"/>
      <c r="AEF12" s="7"/>
      <c r="AEG12" s="7"/>
      <c r="AEH12" s="7"/>
      <c r="AEI12" s="7"/>
      <c r="AEJ12" s="7"/>
      <c r="AEK12" s="7"/>
      <c r="AEL12" s="7"/>
      <c r="AEM12" s="7"/>
      <c r="AEN12" s="7"/>
      <c r="AEO12" s="7"/>
      <c r="AEP12" s="7"/>
      <c r="AEQ12" s="7"/>
      <c r="AER12" s="7"/>
      <c r="AES12" s="7"/>
      <c r="AET12" s="7"/>
      <c r="AEU12" s="7"/>
      <c r="AEV12" s="7"/>
      <c r="AEW12" s="7"/>
      <c r="AEX12" s="7"/>
      <c r="AEY12" s="7"/>
      <c r="AEZ12" s="7"/>
      <c r="AFA12" s="7"/>
      <c r="AFB12" s="7"/>
      <c r="AFC12" s="7"/>
      <c r="AFD12" s="7"/>
      <c r="AFE12" s="7"/>
      <c r="AFF12" s="7"/>
      <c r="AFG12" s="7"/>
      <c r="AFH12" s="7"/>
      <c r="AFI12" s="7"/>
      <c r="AFJ12" s="7"/>
      <c r="AFK12" s="7"/>
      <c r="AFL12" s="7"/>
      <c r="AFM12" s="7"/>
      <c r="AFN12" s="7"/>
      <c r="AFO12" s="7"/>
      <c r="AFP12" s="7"/>
      <c r="AFQ12" s="7"/>
      <c r="AFR12" s="7"/>
      <c r="AFS12" s="7"/>
      <c r="AFT12" s="7"/>
      <c r="AFU12" s="7"/>
      <c r="AFV12" s="7"/>
      <c r="AFW12" s="7"/>
      <c r="AFX12" s="7"/>
      <c r="AFY12" s="7"/>
      <c r="AFZ12" s="7"/>
      <c r="AGA12" s="7"/>
      <c r="AGB12" s="7"/>
      <c r="AGC12" s="7"/>
      <c r="AGD12" s="7"/>
      <c r="AGE12" s="7"/>
      <c r="AGF12" s="7"/>
      <c r="AGG12" s="7"/>
      <c r="AGH12" s="7"/>
      <c r="AGI12" s="7"/>
      <c r="AGJ12" s="7"/>
      <c r="AGK12" s="7"/>
      <c r="AGL12" s="7"/>
      <c r="AGM12" s="7"/>
      <c r="AGN12" s="7"/>
      <c r="AGO12" s="7"/>
      <c r="AGP12" s="7"/>
      <c r="AGQ12" s="7"/>
      <c r="AGR12" s="7"/>
      <c r="AGS12" s="7"/>
      <c r="AGT12" s="7"/>
      <c r="AGU12" s="7"/>
      <c r="AGV12" s="7"/>
      <c r="AGW12" s="7"/>
      <c r="AGX12" s="7"/>
      <c r="AGY12" s="7"/>
      <c r="AGZ12" s="7"/>
      <c r="AHA12" s="7"/>
      <c r="AHB12" s="7"/>
      <c r="AHC12" s="7"/>
      <c r="AHD12" s="7"/>
      <c r="AHE12" s="7"/>
      <c r="AHF12" s="7"/>
      <c r="AHG12" s="7"/>
      <c r="AHH12" s="7"/>
      <c r="AHI12" s="7"/>
      <c r="AHJ12" s="7"/>
      <c r="AHK12" s="7"/>
      <c r="AHL12" s="7"/>
      <c r="AHM12" s="7"/>
      <c r="AHN12" s="7"/>
      <c r="AHO12" s="7"/>
      <c r="AHP12" s="7"/>
      <c r="AHQ12" s="7"/>
      <c r="AHR12" s="7"/>
      <c r="AHS12" s="7"/>
      <c r="AHT12" s="7"/>
      <c r="AHU12" s="7"/>
      <c r="AHV12" s="7"/>
      <c r="AHW12" s="7"/>
      <c r="AHX12" s="7"/>
      <c r="AHY12" s="7"/>
      <c r="AHZ12" s="7"/>
      <c r="AIA12" s="7"/>
      <c r="AIB12" s="7"/>
      <c r="AIC12" s="7"/>
      <c r="AID12" s="7"/>
      <c r="AIE12" s="7"/>
      <c r="AIF12" s="7"/>
      <c r="AIG12" s="7"/>
      <c r="AIH12" s="7"/>
      <c r="AII12" s="7"/>
      <c r="AIJ12" s="7"/>
      <c r="AIK12" s="7"/>
      <c r="AIL12" s="7"/>
      <c r="AIM12" s="7"/>
      <c r="AIN12" s="7"/>
      <c r="AIO12" s="7"/>
      <c r="AIP12" s="7"/>
      <c r="AIQ12" s="7"/>
      <c r="AIR12" s="7"/>
      <c r="AIS12" s="7"/>
      <c r="AIT12" s="7"/>
      <c r="AIU12" s="7"/>
      <c r="AIV12" s="7"/>
      <c r="AIW12" s="7"/>
      <c r="AIX12" s="7"/>
      <c r="AIY12" s="7"/>
      <c r="AIZ12" s="7"/>
      <c r="AJA12" s="7"/>
      <c r="AJB12" s="7"/>
      <c r="AJC12" s="7"/>
      <c r="AJD12" s="7"/>
      <c r="AJE12" s="7"/>
      <c r="AJF12" s="7"/>
      <c r="AJG12" s="7"/>
      <c r="AJH12" s="7"/>
      <c r="AJI12" s="7"/>
      <c r="AJJ12" s="7"/>
      <c r="AJK12" s="7"/>
      <c r="AJL12" s="7"/>
      <c r="AJM12" s="7"/>
      <c r="AJN12" s="7"/>
      <c r="AJO12" s="7"/>
      <c r="AJP12" s="7"/>
      <c r="AJQ12" s="7"/>
      <c r="AJR12" s="7"/>
      <c r="AJS12" s="7"/>
      <c r="AJT12" s="7"/>
      <c r="AJU12" s="7"/>
      <c r="AJV12" s="7"/>
      <c r="AJW12" s="7"/>
      <c r="AJX12" s="7"/>
      <c r="AJY12" s="7"/>
      <c r="AJZ12" s="7"/>
      <c r="AKA12" s="7"/>
      <c r="AKB12" s="7"/>
      <c r="AKC12" s="7"/>
      <c r="AKD12" s="7"/>
      <c r="AKE12" s="7"/>
      <c r="AKF12" s="7"/>
      <c r="AKG12" s="7"/>
      <c r="AKH12" s="7"/>
      <c r="AKI12" s="7"/>
      <c r="AKJ12" s="7"/>
      <c r="AKK12" s="7"/>
      <c r="AKL12" s="7"/>
      <c r="AKM12" s="7"/>
      <c r="AKN12" s="7"/>
      <c r="AKO12" s="7"/>
      <c r="AKP12" s="7"/>
      <c r="AKQ12" s="7"/>
      <c r="AKR12" s="7"/>
      <c r="AKS12" s="7"/>
      <c r="AKT12" s="7"/>
      <c r="AKU12" s="7"/>
      <c r="AKV12" s="7"/>
      <c r="AKW12" s="7"/>
      <c r="AKX12" s="7"/>
      <c r="AKY12" s="7"/>
      <c r="AKZ12" s="7"/>
      <c r="ALA12" s="7"/>
      <c r="ALB12" s="7"/>
      <c r="ALC12" s="7"/>
      <c r="ALD12" s="7"/>
      <c r="ALE12" s="7"/>
      <c r="ALF12" s="7"/>
      <c r="ALG12" s="7"/>
      <c r="ALH12" s="7"/>
      <c r="ALI12" s="7"/>
      <c r="ALJ12" s="7"/>
      <c r="ALK12" s="7"/>
      <c r="ALL12" s="7"/>
      <c r="ALM12" s="7"/>
      <c r="ALN12" s="7"/>
      <c r="ALO12" s="7"/>
      <c r="ALP12" s="7"/>
      <c r="ALQ12" s="7"/>
      <c r="ALR12" s="7"/>
      <c r="ALS12" s="7"/>
      <c r="ALT12" s="7"/>
      <c r="ALU12" s="7"/>
      <c r="ALV12" s="7"/>
      <c r="ALW12" s="7"/>
      <c r="ALX12" s="7"/>
      <c r="ALY12" s="7"/>
      <c r="ALZ12" s="7"/>
      <c r="AMA12" s="7"/>
      <c r="AMB12" s="7"/>
      <c r="AMC12" s="7"/>
      <c r="AMD12" s="7"/>
      <c r="AME12" s="7"/>
    </row>
    <row r="13" spans="1:1019" x14ac:dyDescent="0.25">
      <c r="A13" s="7">
        <v>450</v>
      </c>
      <c r="B13" s="7" t="s">
        <v>1369</v>
      </c>
      <c r="C13" s="7" t="s">
        <v>1367</v>
      </c>
      <c r="D13" s="7" t="s">
        <v>1368</v>
      </c>
      <c r="E13" s="4">
        <v>2003</v>
      </c>
      <c r="F13" s="7"/>
      <c r="G13" s="7" t="s">
        <v>1276</v>
      </c>
      <c r="H13" s="10" t="s">
        <v>757</v>
      </c>
      <c r="I13" s="7">
        <v>6</v>
      </c>
      <c r="J13" s="31" t="str">
        <f>VLOOKUP(H13,AddInfo!$A:$H,5,FALSE)</f>
        <v>1_clear</v>
      </c>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c r="KP13" s="7"/>
      <c r="KQ13" s="7"/>
      <c r="KR13" s="7"/>
      <c r="KS13" s="7"/>
      <c r="KT13" s="7"/>
      <c r="KU13" s="7"/>
      <c r="KV13" s="7"/>
      <c r="KW13" s="7"/>
      <c r="KX13" s="7"/>
      <c r="KY13" s="7"/>
      <c r="KZ13" s="7"/>
      <c r="LA13" s="7"/>
      <c r="LB13" s="7"/>
      <c r="LC13" s="7"/>
      <c r="LD13" s="7"/>
      <c r="LE13" s="7"/>
      <c r="LF13" s="7"/>
      <c r="LG13" s="7"/>
      <c r="LH13" s="7"/>
      <c r="LI13" s="7"/>
      <c r="LJ13" s="7"/>
      <c r="LK13" s="7"/>
      <c r="LL13" s="7"/>
      <c r="LM13" s="7"/>
      <c r="LN13" s="7"/>
      <c r="LO13" s="7"/>
      <c r="LP13" s="7"/>
      <c r="LQ13" s="7"/>
      <c r="LR13" s="7"/>
      <c r="LS13" s="7"/>
      <c r="LT13" s="7"/>
      <c r="LU13" s="7"/>
      <c r="LV13" s="7"/>
      <c r="LW13" s="7"/>
      <c r="LX13" s="7"/>
      <c r="LY13" s="7"/>
      <c r="LZ13" s="7"/>
      <c r="MA13" s="7"/>
      <c r="MB13" s="7"/>
      <c r="MC13" s="7"/>
      <c r="MD13" s="7"/>
      <c r="ME13" s="7"/>
      <c r="MF13" s="7"/>
      <c r="MG13" s="7"/>
      <c r="MH13" s="7"/>
      <c r="MI13" s="7"/>
      <c r="MJ13" s="7"/>
      <c r="MK13" s="7"/>
      <c r="ML13" s="7"/>
      <c r="MM13" s="7"/>
      <c r="MN13" s="7"/>
      <c r="MO13" s="7"/>
      <c r="MP13" s="7"/>
      <c r="MQ13" s="7"/>
      <c r="MR13" s="7"/>
      <c r="MS13" s="7"/>
      <c r="MT13" s="7"/>
      <c r="MU13" s="7"/>
      <c r="MV13" s="7"/>
      <c r="MW13" s="7"/>
      <c r="MX13" s="7"/>
      <c r="MY13" s="7"/>
      <c r="MZ13" s="7"/>
      <c r="NA13" s="7"/>
      <c r="NB13" s="7"/>
      <c r="NC13" s="7"/>
      <c r="ND13" s="7"/>
      <c r="NE13" s="7"/>
      <c r="NF13" s="7"/>
      <c r="NG13" s="7"/>
      <c r="NH13" s="7"/>
      <c r="NI13" s="7"/>
      <c r="NJ13" s="7"/>
      <c r="NK13" s="7"/>
      <c r="NL13" s="7"/>
      <c r="NM13" s="7"/>
      <c r="NN13" s="7"/>
      <c r="NO13" s="7"/>
      <c r="NP13" s="7"/>
      <c r="NQ13" s="7"/>
      <c r="NR13" s="7"/>
      <c r="NS13" s="7"/>
      <c r="NT13" s="7"/>
      <c r="NU13" s="7"/>
      <c r="NV13" s="7"/>
      <c r="NW13" s="7"/>
      <c r="NX13" s="7"/>
      <c r="NY13" s="7"/>
      <c r="NZ13" s="7"/>
      <c r="OA13" s="7"/>
      <c r="OB13" s="7"/>
      <c r="OC13" s="7"/>
      <c r="OD13" s="7"/>
      <c r="OE13" s="7"/>
      <c r="OF13" s="7"/>
      <c r="OG13" s="7"/>
      <c r="OH13" s="7"/>
      <c r="OI13" s="7"/>
      <c r="OJ13" s="7"/>
      <c r="OK13" s="7"/>
      <c r="OL13" s="7"/>
      <c r="OM13" s="7"/>
      <c r="ON13" s="7"/>
      <c r="OO13" s="7"/>
      <c r="OP13" s="7"/>
      <c r="OQ13" s="7"/>
      <c r="OR13" s="7"/>
      <c r="OS13" s="7"/>
      <c r="OT13" s="7"/>
      <c r="OU13" s="7"/>
      <c r="OV13" s="7"/>
      <c r="OW13" s="7"/>
      <c r="OX13" s="7"/>
      <c r="OY13" s="7"/>
      <c r="OZ13" s="7"/>
      <c r="PA13" s="7"/>
      <c r="PB13" s="7"/>
      <c r="PC13" s="7"/>
      <c r="PD13" s="7"/>
      <c r="PE13" s="7"/>
      <c r="PF13" s="7"/>
      <c r="PG13" s="7"/>
      <c r="PH13" s="7"/>
      <c r="PI13" s="7"/>
      <c r="PJ13" s="7"/>
      <c r="PK13" s="7"/>
      <c r="PL13" s="7"/>
      <c r="PM13" s="7"/>
      <c r="PN13" s="7"/>
      <c r="PO13" s="7"/>
      <c r="PP13" s="7"/>
      <c r="PQ13" s="7"/>
      <c r="PR13" s="7"/>
      <c r="PS13" s="7"/>
      <c r="PT13" s="7"/>
      <c r="PU13" s="7"/>
      <c r="PV13" s="7"/>
      <c r="PW13" s="7"/>
      <c r="PX13" s="7"/>
      <c r="PY13" s="7"/>
      <c r="PZ13" s="7"/>
      <c r="QA13" s="7"/>
      <c r="QB13" s="7"/>
      <c r="QC13" s="7"/>
      <c r="QD13" s="7"/>
      <c r="QE13" s="7"/>
      <c r="QF13" s="7"/>
      <c r="QG13" s="7"/>
      <c r="QH13" s="7"/>
      <c r="QI13" s="7"/>
      <c r="QJ13" s="7"/>
      <c r="QK13" s="7"/>
      <c r="QL13" s="7"/>
      <c r="QM13" s="7"/>
      <c r="QN13" s="7"/>
      <c r="QO13" s="7"/>
      <c r="QP13" s="7"/>
      <c r="QQ13" s="7"/>
      <c r="QR13" s="7"/>
      <c r="QS13" s="7"/>
      <c r="QT13" s="7"/>
      <c r="QU13" s="7"/>
      <c r="QV13" s="7"/>
      <c r="QW13" s="7"/>
      <c r="QX13" s="7"/>
      <c r="QY13" s="7"/>
      <c r="QZ13" s="7"/>
      <c r="RA13" s="7"/>
      <c r="RB13" s="7"/>
      <c r="RC13" s="7"/>
      <c r="RD13" s="7"/>
      <c r="RE13" s="7"/>
      <c r="RF13" s="7"/>
      <c r="RG13" s="7"/>
      <c r="RH13" s="7"/>
      <c r="RI13" s="7"/>
      <c r="RJ13" s="7"/>
      <c r="RK13" s="7"/>
      <c r="RL13" s="7"/>
      <c r="RM13" s="7"/>
      <c r="RN13" s="7"/>
      <c r="RO13" s="7"/>
      <c r="RP13" s="7"/>
      <c r="RQ13" s="7"/>
      <c r="RR13" s="7"/>
      <c r="RS13" s="7"/>
      <c r="RT13" s="7"/>
      <c r="RU13" s="7"/>
      <c r="RV13" s="7"/>
      <c r="RW13" s="7"/>
      <c r="RX13" s="7"/>
      <c r="RY13" s="7"/>
      <c r="RZ13" s="7"/>
      <c r="SA13" s="7"/>
      <c r="SB13" s="7"/>
      <c r="SC13" s="7"/>
      <c r="SD13" s="7"/>
      <c r="SE13" s="7"/>
      <c r="SF13" s="7"/>
      <c r="SG13" s="7"/>
      <c r="SH13" s="7"/>
      <c r="SI13" s="7"/>
      <c r="SJ13" s="7"/>
      <c r="SK13" s="7"/>
      <c r="SL13" s="7"/>
      <c r="SM13" s="7"/>
      <c r="SN13" s="7"/>
      <c r="SO13" s="7"/>
      <c r="SP13" s="7"/>
      <c r="SQ13" s="7"/>
      <c r="SR13" s="7"/>
      <c r="SS13" s="7"/>
      <c r="ST13" s="7"/>
      <c r="SU13" s="7"/>
      <c r="SV13" s="7"/>
      <c r="SW13" s="7"/>
      <c r="SX13" s="7"/>
      <c r="SY13" s="7"/>
      <c r="SZ13" s="7"/>
      <c r="TA13" s="7"/>
      <c r="TB13" s="7"/>
      <c r="TC13" s="7"/>
      <c r="TD13" s="7"/>
      <c r="TE13" s="7"/>
      <c r="TF13" s="7"/>
      <c r="TG13" s="7"/>
      <c r="TH13" s="7"/>
      <c r="TI13" s="7"/>
      <c r="TJ13" s="7"/>
      <c r="TK13" s="7"/>
      <c r="TL13" s="7"/>
      <c r="TM13" s="7"/>
      <c r="TN13" s="7"/>
      <c r="TO13" s="7"/>
      <c r="TP13" s="7"/>
      <c r="TQ13" s="7"/>
      <c r="TR13" s="7"/>
      <c r="TS13" s="7"/>
      <c r="TT13" s="7"/>
      <c r="TU13" s="7"/>
      <c r="TV13" s="7"/>
      <c r="TW13" s="7"/>
      <c r="TX13" s="7"/>
      <c r="TY13" s="7"/>
      <c r="TZ13" s="7"/>
      <c r="UA13" s="7"/>
      <c r="UB13" s="7"/>
      <c r="UC13" s="7"/>
      <c r="UD13" s="7"/>
      <c r="UE13" s="7"/>
      <c r="UF13" s="7"/>
      <c r="UG13" s="7"/>
      <c r="UH13" s="7"/>
      <c r="UI13" s="7"/>
      <c r="UJ13" s="7"/>
      <c r="UK13" s="7"/>
      <c r="UL13" s="7"/>
      <c r="UM13" s="7"/>
      <c r="UN13" s="7"/>
      <c r="UO13" s="7"/>
      <c r="UP13" s="7"/>
      <c r="UQ13" s="7"/>
      <c r="UR13" s="7"/>
      <c r="US13" s="7"/>
      <c r="UT13" s="7"/>
      <c r="UU13" s="7"/>
      <c r="UV13" s="7"/>
      <c r="UW13" s="7"/>
      <c r="UX13" s="7"/>
      <c r="UY13" s="7"/>
      <c r="UZ13" s="7"/>
      <c r="VA13" s="7"/>
      <c r="VB13" s="7"/>
      <c r="VC13" s="7"/>
      <c r="VD13" s="7"/>
      <c r="VE13" s="7"/>
      <c r="VF13" s="7"/>
      <c r="VG13" s="7"/>
      <c r="VH13" s="7"/>
      <c r="VI13" s="7"/>
      <c r="VJ13" s="7"/>
      <c r="VK13" s="7"/>
      <c r="VL13" s="7"/>
      <c r="VM13" s="7"/>
      <c r="VN13" s="7"/>
      <c r="VO13" s="7"/>
      <c r="VP13" s="7"/>
      <c r="VQ13" s="7"/>
      <c r="VR13" s="7"/>
      <c r="VS13" s="7"/>
      <c r="VT13" s="7"/>
      <c r="VU13" s="7"/>
      <c r="VV13" s="7"/>
      <c r="VW13" s="7"/>
      <c r="VX13" s="7"/>
      <c r="VY13" s="7"/>
      <c r="VZ13" s="7"/>
      <c r="WA13" s="7"/>
      <c r="WB13" s="7"/>
      <c r="WC13" s="7"/>
      <c r="WD13" s="7"/>
      <c r="WE13" s="7"/>
      <c r="WF13" s="7"/>
      <c r="WG13" s="7"/>
      <c r="WH13" s="7"/>
      <c r="WI13" s="7"/>
      <c r="WJ13" s="7"/>
      <c r="WK13" s="7"/>
      <c r="WL13" s="7"/>
      <c r="WM13" s="7"/>
      <c r="WN13" s="7"/>
      <c r="WO13" s="7"/>
      <c r="WP13" s="7"/>
      <c r="WQ13" s="7"/>
      <c r="WR13" s="7"/>
      <c r="WS13" s="7"/>
      <c r="WT13" s="7"/>
      <c r="WU13" s="7"/>
      <c r="WV13" s="7"/>
      <c r="WW13" s="7"/>
      <c r="WX13" s="7"/>
      <c r="WY13" s="7"/>
      <c r="WZ13" s="7"/>
      <c r="XA13" s="7"/>
      <c r="XB13" s="7"/>
      <c r="XC13" s="7"/>
      <c r="XD13" s="7"/>
      <c r="XE13" s="7"/>
      <c r="XF13" s="7"/>
      <c r="XG13" s="7"/>
      <c r="XH13" s="7"/>
      <c r="XI13" s="7"/>
      <c r="XJ13" s="7"/>
      <c r="XK13" s="7"/>
      <c r="XL13" s="7"/>
      <c r="XM13" s="7"/>
      <c r="XN13" s="7"/>
      <c r="XO13" s="7"/>
      <c r="XP13" s="7"/>
      <c r="XQ13" s="7"/>
      <c r="XR13" s="7"/>
      <c r="XS13" s="7"/>
      <c r="XT13" s="7"/>
      <c r="XU13" s="7"/>
      <c r="XV13" s="7"/>
      <c r="XW13" s="7"/>
      <c r="XX13" s="7"/>
      <c r="XY13" s="7"/>
      <c r="XZ13" s="7"/>
      <c r="YA13" s="7"/>
      <c r="YB13" s="7"/>
      <c r="YC13" s="7"/>
      <c r="YD13" s="7"/>
      <c r="YE13" s="7"/>
      <c r="YF13" s="7"/>
      <c r="YG13" s="7"/>
      <c r="YH13" s="7"/>
      <c r="YI13" s="7"/>
      <c r="YJ13" s="7"/>
      <c r="YK13" s="7"/>
      <c r="YL13" s="7"/>
      <c r="YM13" s="7"/>
      <c r="YN13" s="7"/>
      <c r="YO13" s="7"/>
      <c r="YP13" s="7"/>
      <c r="YQ13" s="7"/>
      <c r="YR13" s="7"/>
      <c r="YS13" s="7"/>
      <c r="YT13" s="7"/>
      <c r="YU13" s="7"/>
      <c r="YV13" s="7"/>
      <c r="YW13" s="7"/>
      <c r="YX13" s="7"/>
      <c r="YY13" s="7"/>
      <c r="YZ13" s="7"/>
      <c r="ZA13" s="7"/>
      <c r="ZB13" s="7"/>
      <c r="ZC13" s="7"/>
      <c r="ZD13" s="7"/>
      <c r="ZE13" s="7"/>
      <c r="ZF13" s="7"/>
      <c r="ZG13" s="7"/>
      <c r="ZH13" s="7"/>
      <c r="ZI13" s="7"/>
      <c r="ZJ13" s="7"/>
      <c r="ZK13" s="7"/>
      <c r="ZL13" s="7"/>
      <c r="ZM13" s="7"/>
      <c r="ZN13" s="7"/>
      <c r="ZO13" s="7"/>
      <c r="ZP13" s="7"/>
      <c r="ZQ13" s="7"/>
      <c r="ZR13" s="7"/>
      <c r="ZS13" s="7"/>
      <c r="ZT13" s="7"/>
      <c r="ZU13" s="7"/>
      <c r="ZV13" s="7"/>
      <c r="ZW13" s="7"/>
      <c r="ZX13" s="7"/>
      <c r="ZY13" s="7"/>
      <c r="ZZ13" s="7"/>
      <c r="AAA13" s="7"/>
      <c r="AAB13" s="7"/>
      <c r="AAC13" s="7"/>
      <c r="AAD13" s="7"/>
      <c r="AAE13" s="7"/>
      <c r="AAF13" s="7"/>
      <c r="AAG13" s="7"/>
      <c r="AAH13" s="7"/>
      <c r="AAI13" s="7"/>
      <c r="AAJ13" s="7"/>
      <c r="AAK13" s="7"/>
      <c r="AAL13" s="7"/>
      <c r="AAM13" s="7"/>
      <c r="AAN13" s="7"/>
      <c r="AAO13" s="7"/>
      <c r="AAP13" s="7"/>
      <c r="AAQ13" s="7"/>
      <c r="AAR13" s="7"/>
      <c r="AAS13" s="7"/>
      <c r="AAT13" s="7"/>
      <c r="AAU13" s="7"/>
      <c r="AAV13" s="7"/>
      <c r="AAW13" s="7"/>
      <c r="AAX13" s="7"/>
      <c r="AAY13" s="7"/>
      <c r="AAZ13" s="7"/>
      <c r="ABA13" s="7"/>
      <c r="ABB13" s="7"/>
      <c r="ABC13" s="7"/>
      <c r="ABD13" s="7"/>
      <c r="ABE13" s="7"/>
      <c r="ABF13" s="7"/>
      <c r="ABG13" s="7"/>
      <c r="ABH13" s="7"/>
      <c r="ABI13" s="7"/>
      <c r="ABJ13" s="7"/>
      <c r="ABK13" s="7"/>
      <c r="ABL13" s="7"/>
      <c r="ABM13" s="7"/>
      <c r="ABN13" s="7"/>
      <c r="ABO13" s="7"/>
      <c r="ABP13" s="7"/>
      <c r="ABQ13" s="7"/>
      <c r="ABR13" s="7"/>
      <c r="ABS13" s="7"/>
      <c r="ABT13" s="7"/>
      <c r="ABU13" s="7"/>
      <c r="ABV13" s="7"/>
      <c r="ABW13" s="7"/>
      <c r="ABX13" s="7"/>
      <c r="ABY13" s="7"/>
      <c r="ABZ13" s="7"/>
      <c r="ACA13" s="7"/>
      <c r="ACB13" s="7"/>
      <c r="ACC13" s="7"/>
      <c r="ACD13" s="7"/>
      <c r="ACE13" s="7"/>
      <c r="ACF13" s="7"/>
      <c r="ACG13" s="7"/>
      <c r="ACH13" s="7"/>
      <c r="ACI13" s="7"/>
      <c r="ACJ13" s="7"/>
      <c r="ACK13" s="7"/>
      <c r="ACL13" s="7"/>
      <c r="ACM13" s="7"/>
      <c r="ACN13" s="7"/>
      <c r="ACO13" s="7"/>
      <c r="ACP13" s="7"/>
      <c r="ACQ13" s="7"/>
      <c r="ACR13" s="7"/>
      <c r="ACS13" s="7"/>
      <c r="ACT13" s="7"/>
      <c r="ACU13" s="7"/>
      <c r="ACV13" s="7"/>
      <c r="ACW13" s="7"/>
      <c r="ACX13" s="7"/>
      <c r="ACY13" s="7"/>
      <c r="ACZ13" s="7"/>
      <c r="ADA13" s="7"/>
      <c r="ADB13" s="7"/>
      <c r="ADC13" s="7"/>
      <c r="ADD13" s="7"/>
      <c r="ADE13" s="7"/>
      <c r="ADF13" s="7"/>
      <c r="ADG13" s="7"/>
      <c r="ADH13" s="7"/>
      <c r="ADI13" s="7"/>
      <c r="ADJ13" s="7"/>
      <c r="ADK13" s="7"/>
      <c r="ADL13" s="7"/>
      <c r="ADM13" s="7"/>
      <c r="ADN13" s="7"/>
      <c r="ADO13" s="7"/>
      <c r="ADP13" s="7"/>
      <c r="ADQ13" s="7"/>
      <c r="ADR13" s="7"/>
      <c r="ADS13" s="7"/>
      <c r="ADT13" s="7"/>
      <c r="ADU13" s="7"/>
      <c r="ADV13" s="7"/>
      <c r="ADW13" s="7"/>
      <c r="ADX13" s="7"/>
      <c r="ADY13" s="7"/>
      <c r="ADZ13" s="7"/>
      <c r="AEA13" s="7"/>
      <c r="AEB13" s="7"/>
      <c r="AEC13" s="7"/>
      <c r="AED13" s="7"/>
      <c r="AEE13" s="7"/>
      <c r="AEF13" s="7"/>
      <c r="AEG13" s="7"/>
      <c r="AEH13" s="7"/>
      <c r="AEI13" s="7"/>
      <c r="AEJ13" s="7"/>
      <c r="AEK13" s="7"/>
      <c r="AEL13" s="7"/>
      <c r="AEM13" s="7"/>
      <c r="AEN13" s="7"/>
      <c r="AEO13" s="7"/>
      <c r="AEP13" s="7"/>
      <c r="AEQ13" s="7"/>
      <c r="AER13" s="7"/>
      <c r="AES13" s="7"/>
      <c r="AET13" s="7"/>
      <c r="AEU13" s="7"/>
      <c r="AEV13" s="7"/>
      <c r="AEW13" s="7"/>
      <c r="AEX13" s="7"/>
      <c r="AEY13" s="7"/>
      <c r="AEZ13" s="7"/>
      <c r="AFA13" s="7"/>
      <c r="AFB13" s="7"/>
      <c r="AFC13" s="7"/>
      <c r="AFD13" s="7"/>
      <c r="AFE13" s="7"/>
      <c r="AFF13" s="7"/>
      <c r="AFG13" s="7"/>
      <c r="AFH13" s="7"/>
      <c r="AFI13" s="7"/>
      <c r="AFJ13" s="7"/>
      <c r="AFK13" s="7"/>
      <c r="AFL13" s="7"/>
      <c r="AFM13" s="7"/>
      <c r="AFN13" s="7"/>
      <c r="AFO13" s="7"/>
      <c r="AFP13" s="7"/>
      <c r="AFQ13" s="7"/>
      <c r="AFR13" s="7"/>
      <c r="AFS13" s="7"/>
      <c r="AFT13" s="7"/>
      <c r="AFU13" s="7"/>
      <c r="AFV13" s="7"/>
      <c r="AFW13" s="7"/>
      <c r="AFX13" s="7"/>
      <c r="AFY13" s="7"/>
      <c r="AFZ13" s="7"/>
      <c r="AGA13" s="7"/>
      <c r="AGB13" s="7"/>
      <c r="AGC13" s="7"/>
      <c r="AGD13" s="7"/>
      <c r="AGE13" s="7"/>
      <c r="AGF13" s="7"/>
      <c r="AGG13" s="7"/>
      <c r="AGH13" s="7"/>
      <c r="AGI13" s="7"/>
      <c r="AGJ13" s="7"/>
      <c r="AGK13" s="7"/>
      <c r="AGL13" s="7"/>
      <c r="AGM13" s="7"/>
      <c r="AGN13" s="7"/>
      <c r="AGO13" s="7"/>
      <c r="AGP13" s="7"/>
      <c r="AGQ13" s="7"/>
      <c r="AGR13" s="7"/>
      <c r="AGS13" s="7"/>
      <c r="AGT13" s="7"/>
      <c r="AGU13" s="7"/>
      <c r="AGV13" s="7"/>
      <c r="AGW13" s="7"/>
      <c r="AGX13" s="7"/>
      <c r="AGY13" s="7"/>
      <c r="AGZ13" s="7"/>
      <c r="AHA13" s="7"/>
      <c r="AHB13" s="7"/>
      <c r="AHC13" s="7"/>
      <c r="AHD13" s="7"/>
      <c r="AHE13" s="7"/>
      <c r="AHF13" s="7"/>
      <c r="AHG13" s="7"/>
      <c r="AHH13" s="7"/>
      <c r="AHI13" s="7"/>
      <c r="AHJ13" s="7"/>
      <c r="AHK13" s="7"/>
      <c r="AHL13" s="7"/>
      <c r="AHM13" s="7"/>
      <c r="AHN13" s="7"/>
      <c r="AHO13" s="7"/>
      <c r="AHP13" s="7"/>
      <c r="AHQ13" s="7"/>
      <c r="AHR13" s="7"/>
      <c r="AHS13" s="7"/>
      <c r="AHT13" s="7"/>
      <c r="AHU13" s="7"/>
      <c r="AHV13" s="7"/>
      <c r="AHW13" s="7"/>
      <c r="AHX13" s="7"/>
      <c r="AHY13" s="7"/>
      <c r="AHZ13" s="7"/>
      <c r="AIA13" s="7"/>
      <c r="AIB13" s="7"/>
      <c r="AIC13" s="7"/>
      <c r="AID13" s="7"/>
      <c r="AIE13" s="7"/>
      <c r="AIF13" s="7"/>
      <c r="AIG13" s="7"/>
      <c r="AIH13" s="7"/>
      <c r="AII13" s="7"/>
      <c r="AIJ13" s="7"/>
      <c r="AIK13" s="7"/>
      <c r="AIL13" s="7"/>
      <c r="AIM13" s="7"/>
      <c r="AIN13" s="7"/>
      <c r="AIO13" s="7"/>
      <c r="AIP13" s="7"/>
      <c r="AIQ13" s="7"/>
      <c r="AIR13" s="7"/>
      <c r="AIS13" s="7"/>
      <c r="AIT13" s="7"/>
      <c r="AIU13" s="7"/>
      <c r="AIV13" s="7"/>
      <c r="AIW13" s="7"/>
      <c r="AIX13" s="7"/>
      <c r="AIY13" s="7"/>
      <c r="AIZ13" s="7"/>
      <c r="AJA13" s="7"/>
      <c r="AJB13" s="7"/>
      <c r="AJC13" s="7"/>
      <c r="AJD13" s="7"/>
      <c r="AJE13" s="7"/>
      <c r="AJF13" s="7"/>
      <c r="AJG13" s="7"/>
      <c r="AJH13" s="7"/>
      <c r="AJI13" s="7"/>
      <c r="AJJ13" s="7"/>
      <c r="AJK13" s="7"/>
      <c r="AJL13" s="7"/>
      <c r="AJM13" s="7"/>
      <c r="AJN13" s="7"/>
      <c r="AJO13" s="7"/>
      <c r="AJP13" s="7"/>
      <c r="AJQ13" s="7"/>
      <c r="AJR13" s="7"/>
      <c r="AJS13" s="7"/>
      <c r="AJT13" s="7"/>
      <c r="AJU13" s="7"/>
      <c r="AJV13" s="7"/>
      <c r="AJW13" s="7"/>
      <c r="AJX13" s="7"/>
      <c r="AJY13" s="7"/>
      <c r="AJZ13" s="7"/>
      <c r="AKA13" s="7"/>
      <c r="AKB13" s="7"/>
      <c r="AKC13" s="7"/>
      <c r="AKD13" s="7"/>
      <c r="AKE13" s="7"/>
      <c r="AKF13" s="7"/>
      <c r="AKG13" s="7"/>
      <c r="AKH13" s="7"/>
      <c r="AKI13" s="7"/>
      <c r="AKJ13" s="7"/>
      <c r="AKK13" s="7"/>
      <c r="AKL13" s="7"/>
      <c r="AKM13" s="7"/>
      <c r="AKN13" s="7"/>
      <c r="AKO13" s="7"/>
      <c r="AKP13" s="7"/>
      <c r="AKQ13" s="7"/>
      <c r="AKR13" s="7"/>
      <c r="AKS13" s="7"/>
      <c r="AKT13" s="7"/>
      <c r="AKU13" s="7"/>
      <c r="AKV13" s="7"/>
      <c r="AKW13" s="7"/>
      <c r="AKX13" s="7"/>
      <c r="AKY13" s="7"/>
      <c r="AKZ13" s="7"/>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c r="AMC13" s="7"/>
      <c r="AMD13" s="7"/>
      <c r="AME13" s="7"/>
    </row>
    <row r="14" spans="1:1019" x14ac:dyDescent="0.25">
      <c r="A14" s="7">
        <v>451</v>
      </c>
      <c r="B14" s="7" t="s">
        <v>1370</v>
      </c>
      <c r="C14" s="7" t="s">
        <v>1367</v>
      </c>
      <c r="D14" s="7" t="s">
        <v>1368</v>
      </c>
      <c r="E14" s="4">
        <v>2003</v>
      </c>
      <c r="F14" s="7"/>
      <c r="G14" s="7" t="s">
        <v>1276</v>
      </c>
      <c r="H14" s="10" t="s">
        <v>757</v>
      </c>
      <c r="I14" s="7">
        <v>12</v>
      </c>
      <c r="J14" s="31" t="str">
        <f>VLOOKUP(H14,AddInfo!$A:$H,5,FALSE)</f>
        <v>1_clear</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c r="KP14" s="7"/>
      <c r="KQ14" s="7"/>
      <c r="KR14" s="7"/>
      <c r="KS14" s="7"/>
      <c r="KT14" s="7"/>
      <c r="KU14" s="7"/>
      <c r="KV14" s="7"/>
      <c r="KW14" s="7"/>
      <c r="KX14" s="7"/>
      <c r="KY14" s="7"/>
      <c r="KZ14" s="7"/>
      <c r="LA14" s="7"/>
      <c r="LB14" s="7"/>
      <c r="LC14" s="7"/>
      <c r="LD14" s="7"/>
      <c r="LE14" s="7"/>
      <c r="LF14" s="7"/>
      <c r="LG14" s="7"/>
      <c r="LH14" s="7"/>
      <c r="LI14" s="7"/>
      <c r="LJ14" s="7"/>
      <c r="LK14" s="7"/>
      <c r="LL14" s="7"/>
      <c r="LM14" s="7"/>
      <c r="LN14" s="7"/>
      <c r="LO14" s="7"/>
      <c r="LP14" s="7"/>
      <c r="LQ14" s="7"/>
      <c r="LR14" s="7"/>
      <c r="LS14" s="7"/>
      <c r="LT14" s="7"/>
      <c r="LU14" s="7"/>
      <c r="LV14" s="7"/>
      <c r="LW14" s="7"/>
      <c r="LX14" s="7"/>
      <c r="LY14" s="7"/>
      <c r="LZ14" s="7"/>
      <c r="MA14" s="7"/>
      <c r="MB14" s="7"/>
      <c r="MC14" s="7"/>
      <c r="MD14" s="7"/>
      <c r="ME14" s="7"/>
      <c r="MF14" s="7"/>
      <c r="MG14" s="7"/>
      <c r="MH14" s="7"/>
      <c r="MI14" s="7"/>
      <c r="MJ14" s="7"/>
      <c r="MK14" s="7"/>
      <c r="ML14" s="7"/>
      <c r="MM14" s="7"/>
      <c r="MN14" s="7"/>
      <c r="MO14" s="7"/>
      <c r="MP14" s="7"/>
      <c r="MQ14" s="7"/>
      <c r="MR14" s="7"/>
      <c r="MS14" s="7"/>
      <c r="MT14" s="7"/>
      <c r="MU14" s="7"/>
      <c r="MV14" s="7"/>
      <c r="MW14" s="7"/>
      <c r="MX14" s="7"/>
      <c r="MY14" s="7"/>
      <c r="MZ14" s="7"/>
      <c r="NA14" s="7"/>
      <c r="NB14" s="7"/>
      <c r="NC14" s="7"/>
      <c r="ND14" s="7"/>
      <c r="NE14" s="7"/>
      <c r="NF14" s="7"/>
      <c r="NG14" s="7"/>
      <c r="NH14" s="7"/>
      <c r="NI14" s="7"/>
      <c r="NJ14" s="7"/>
      <c r="NK14" s="7"/>
      <c r="NL14" s="7"/>
      <c r="NM14" s="7"/>
      <c r="NN14" s="7"/>
      <c r="NO14" s="7"/>
      <c r="NP14" s="7"/>
      <c r="NQ14" s="7"/>
      <c r="NR14" s="7"/>
      <c r="NS14" s="7"/>
      <c r="NT14" s="7"/>
      <c r="NU14" s="7"/>
      <c r="NV14" s="7"/>
      <c r="NW14" s="7"/>
      <c r="NX14" s="7"/>
      <c r="NY14" s="7"/>
      <c r="NZ14" s="7"/>
      <c r="OA14" s="7"/>
      <c r="OB14" s="7"/>
      <c r="OC14" s="7"/>
      <c r="OD14" s="7"/>
      <c r="OE14" s="7"/>
      <c r="OF14" s="7"/>
      <c r="OG14" s="7"/>
      <c r="OH14" s="7"/>
      <c r="OI14" s="7"/>
      <c r="OJ14" s="7"/>
      <c r="OK14" s="7"/>
      <c r="OL14" s="7"/>
      <c r="OM14" s="7"/>
      <c r="ON14" s="7"/>
      <c r="OO14" s="7"/>
      <c r="OP14" s="7"/>
      <c r="OQ14" s="7"/>
      <c r="OR14" s="7"/>
      <c r="OS14" s="7"/>
      <c r="OT14" s="7"/>
      <c r="OU14" s="7"/>
      <c r="OV14" s="7"/>
      <c r="OW14" s="7"/>
      <c r="OX14" s="7"/>
      <c r="OY14" s="7"/>
      <c r="OZ14" s="7"/>
      <c r="PA14" s="7"/>
      <c r="PB14" s="7"/>
      <c r="PC14" s="7"/>
      <c r="PD14" s="7"/>
      <c r="PE14" s="7"/>
      <c r="PF14" s="7"/>
      <c r="PG14" s="7"/>
      <c r="PH14" s="7"/>
      <c r="PI14" s="7"/>
      <c r="PJ14" s="7"/>
      <c r="PK14" s="7"/>
      <c r="PL14" s="7"/>
      <c r="PM14" s="7"/>
      <c r="PN14" s="7"/>
      <c r="PO14" s="7"/>
      <c r="PP14" s="7"/>
      <c r="PQ14" s="7"/>
      <c r="PR14" s="7"/>
      <c r="PS14" s="7"/>
      <c r="PT14" s="7"/>
      <c r="PU14" s="7"/>
      <c r="PV14" s="7"/>
      <c r="PW14" s="7"/>
      <c r="PX14" s="7"/>
      <c r="PY14" s="7"/>
      <c r="PZ14" s="7"/>
      <c r="QA14" s="7"/>
      <c r="QB14" s="7"/>
      <c r="QC14" s="7"/>
      <c r="QD14" s="7"/>
      <c r="QE14" s="7"/>
      <c r="QF14" s="7"/>
      <c r="QG14" s="7"/>
      <c r="QH14" s="7"/>
      <c r="QI14" s="7"/>
      <c r="QJ14" s="7"/>
      <c r="QK14" s="7"/>
      <c r="QL14" s="7"/>
      <c r="QM14" s="7"/>
      <c r="QN14" s="7"/>
      <c r="QO14" s="7"/>
      <c r="QP14" s="7"/>
      <c r="QQ14" s="7"/>
      <c r="QR14" s="7"/>
      <c r="QS14" s="7"/>
      <c r="QT14" s="7"/>
      <c r="QU14" s="7"/>
      <c r="QV14" s="7"/>
      <c r="QW14" s="7"/>
      <c r="QX14" s="7"/>
      <c r="QY14" s="7"/>
      <c r="QZ14" s="7"/>
      <c r="RA14" s="7"/>
      <c r="RB14" s="7"/>
      <c r="RC14" s="7"/>
      <c r="RD14" s="7"/>
      <c r="RE14" s="7"/>
      <c r="RF14" s="7"/>
      <c r="RG14" s="7"/>
      <c r="RH14" s="7"/>
      <c r="RI14" s="7"/>
      <c r="RJ14" s="7"/>
      <c r="RK14" s="7"/>
      <c r="RL14" s="7"/>
      <c r="RM14" s="7"/>
      <c r="RN14" s="7"/>
      <c r="RO14" s="7"/>
      <c r="RP14" s="7"/>
      <c r="RQ14" s="7"/>
      <c r="RR14" s="7"/>
      <c r="RS14" s="7"/>
      <c r="RT14" s="7"/>
      <c r="RU14" s="7"/>
      <c r="RV14" s="7"/>
      <c r="RW14" s="7"/>
      <c r="RX14" s="7"/>
      <c r="RY14" s="7"/>
      <c r="RZ14" s="7"/>
      <c r="SA14" s="7"/>
      <c r="SB14" s="7"/>
      <c r="SC14" s="7"/>
      <c r="SD14" s="7"/>
      <c r="SE14" s="7"/>
      <c r="SF14" s="7"/>
      <c r="SG14" s="7"/>
      <c r="SH14" s="7"/>
      <c r="SI14" s="7"/>
      <c r="SJ14" s="7"/>
      <c r="SK14" s="7"/>
      <c r="SL14" s="7"/>
      <c r="SM14" s="7"/>
      <c r="SN14" s="7"/>
      <c r="SO14" s="7"/>
      <c r="SP14" s="7"/>
      <c r="SQ14" s="7"/>
      <c r="SR14" s="7"/>
      <c r="SS14" s="7"/>
      <c r="ST14" s="7"/>
      <c r="SU14" s="7"/>
      <c r="SV14" s="7"/>
      <c r="SW14" s="7"/>
      <c r="SX14" s="7"/>
      <c r="SY14" s="7"/>
      <c r="SZ14" s="7"/>
      <c r="TA14" s="7"/>
      <c r="TB14" s="7"/>
      <c r="TC14" s="7"/>
      <c r="TD14" s="7"/>
      <c r="TE14" s="7"/>
      <c r="TF14" s="7"/>
      <c r="TG14" s="7"/>
      <c r="TH14" s="7"/>
      <c r="TI14" s="7"/>
      <c r="TJ14" s="7"/>
      <c r="TK14" s="7"/>
      <c r="TL14" s="7"/>
      <c r="TM14" s="7"/>
      <c r="TN14" s="7"/>
      <c r="TO14" s="7"/>
      <c r="TP14" s="7"/>
      <c r="TQ14" s="7"/>
      <c r="TR14" s="7"/>
      <c r="TS14" s="7"/>
      <c r="TT14" s="7"/>
      <c r="TU14" s="7"/>
      <c r="TV14" s="7"/>
      <c r="TW14" s="7"/>
      <c r="TX14" s="7"/>
      <c r="TY14" s="7"/>
      <c r="TZ14" s="7"/>
      <c r="UA14" s="7"/>
      <c r="UB14" s="7"/>
      <c r="UC14" s="7"/>
      <c r="UD14" s="7"/>
      <c r="UE14" s="7"/>
      <c r="UF14" s="7"/>
      <c r="UG14" s="7"/>
      <c r="UH14" s="7"/>
      <c r="UI14" s="7"/>
      <c r="UJ14" s="7"/>
      <c r="UK14" s="7"/>
      <c r="UL14" s="7"/>
      <c r="UM14" s="7"/>
      <c r="UN14" s="7"/>
      <c r="UO14" s="7"/>
      <c r="UP14" s="7"/>
      <c r="UQ14" s="7"/>
      <c r="UR14" s="7"/>
      <c r="US14" s="7"/>
      <c r="UT14" s="7"/>
      <c r="UU14" s="7"/>
      <c r="UV14" s="7"/>
      <c r="UW14" s="7"/>
      <c r="UX14" s="7"/>
      <c r="UY14" s="7"/>
      <c r="UZ14" s="7"/>
      <c r="VA14" s="7"/>
      <c r="VB14" s="7"/>
      <c r="VC14" s="7"/>
      <c r="VD14" s="7"/>
      <c r="VE14" s="7"/>
      <c r="VF14" s="7"/>
      <c r="VG14" s="7"/>
      <c r="VH14" s="7"/>
      <c r="VI14" s="7"/>
      <c r="VJ14" s="7"/>
      <c r="VK14" s="7"/>
      <c r="VL14" s="7"/>
      <c r="VM14" s="7"/>
      <c r="VN14" s="7"/>
      <c r="VO14" s="7"/>
      <c r="VP14" s="7"/>
      <c r="VQ14" s="7"/>
      <c r="VR14" s="7"/>
      <c r="VS14" s="7"/>
      <c r="VT14" s="7"/>
      <c r="VU14" s="7"/>
      <c r="VV14" s="7"/>
      <c r="VW14" s="7"/>
      <c r="VX14" s="7"/>
      <c r="VY14" s="7"/>
      <c r="VZ14" s="7"/>
      <c r="WA14" s="7"/>
      <c r="WB14" s="7"/>
      <c r="WC14" s="7"/>
      <c r="WD14" s="7"/>
      <c r="WE14" s="7"/>
      <c r="WF14" s="7"/>
      <c r="WG14" s="7"/>
      <c r="WH14" s="7"/>
      <c r="WI14" s="7"/>
      <c r="WJ14" s="7"/>
      <c r="WK14" s="7"/>
      <c r="WL14" s="7"/>
      <c r="WM14" s="7"/>
      <c r="WN14" s="7"/>
      <c r="WO14" s="7"/>
      <c r="WP14" s="7"/>
      <c r="WQ14" s="7"/>
      <c r="WR14" s="7"/>
      <c r="WS14" s="7"/>
      <c r="WT14" s="7"/>
      <c r="WU14" s="7"/>
      <c r="WV14" s="7"/>
      <c r="WW14" s="7"/>
      <c r="WX14" s="7"/>
      <c r="WY14" s="7"/>
      <c r="WZ14" s="7"/>
      <c r="XA14" s="7"/>
      <c r="XB14" s="7"/>
      <c r="XC14" s="7"/>
      <c r="XD14" s="7"/>
      <c r="XE14" s="7"/>
      <c r="XF14" s="7"/>
      <c r="XG14" s="7"/>
      <c r="XH14" s="7"/>
      <c r="XI14" s="7"/>
      <c r="XJ14" s="7"/>
      <c r="XK14" s="7"/>
      <c r="XL14" s="7"/>
      <c r="XM14" s="7"/>
      <c r="XN14" s="7"/>
      <c r="XO14" s="7"/>
      <c r="XP14" s="7"/>
      <c r="XQ14" s="7"/>
      <c r="XR14" s="7"/>
      <c r="XS14" s="7"/>
      <c r="XT14" s="7"/>
      <c r="XU14" s="7"/>
      <c r="XV14" s="7"/>
      <c r="XW14" s="7"/>
      <c r="XX14" s="7"/>
      <c r="XY14" s="7"/>
      <c r="XZ14" s="7"/>
      <c r="YA14" s="7"/>
      <c r="YB14" s="7"/>
      <c r="YC14" s="7"/>
      <c r="YD14" s="7"/>
      <c r="YE14" s="7"/>
      <c r="YF14" s="7"/>
      <c r="YG14" s="7"/>
      <c r="YH14" s="7"/>
      <c r="YI14" s="7"/>
      <c r="YJ14" s="7"/>
      <c r="YK14" s="7"/>
      <c r="YL14" s="7"/>
      <c r="YM14" s="7"/>
      <c r="YN14" s="7"/>
      <c r="YO14" s="7"/>
      <c r="YP14" s="7"/>
      <c r="YQ14" s="7"/>
      <c r="YR14" s="7"/>
      <c r="YS14" s="7"/>
      <c r="YT14" s="7"/>
      <c r="YU14" s="7"/>
      <c r="YV14" s="7"/>
      <c r="YW14" s="7"/>
      <c r="YX14" s="7"/>
      <c r="YY14" s="7"/>
      <c r="YZ14" s="7"/>
      <c r="ZA14" s="7"/>
      <c r="ZB14" s="7"/>
      <c r="ZC14" s="7"/>
      <c r="ZD14" s="7"/>
      <c r="ZE14" s="7"/>
      <c r="ZF14" s="7"/>
      <c r="ZG14" s="7"/>
      <c r="ZH14" s="7"/>
      <c r="ZI14" s="7"/>
      <c r="ZJ14" s="7"/>
      <c r="ZK14" s="7"/>
      <c r="ZL14" s="7"/>
      <c r="ZM14" s="7"/>
      <c r="ZN14" s="7"/>
      <c r="ZO14" s="7"/>
      <c r="ZP14" s="7"/>
      <c r="ZQ14" s="7"/>
      <c r="ZR14" s="7"/>
      <c r="ZS14" s="7"/>
      <c r="ZT14" s="7"/>
      <c r="ZU14" s="7"/>
      <c r="ZV14" s="7"/>
      <c r="ZW14" s="7"/>
      <c r="ZX14" s="7"/>
      <c r="ZY14" s="7"/>
      <c r="ZZ14" s="7"/>
      <c r="AAA14" s="7"/>
      <c r="AAB14" s="7"/>
      <c r="AAC14" s="7"/>
      <c r="AAD14" s="7"/>
      <c r="AAE14" s="7"/>
      <c r="AAF14" s="7"/>
      <c r="AAG14" s="7"/>
      <c r="AAH14" s="7"/>
      <c r="AAI14" s="7"/>
      <c r="AAJ14" s="7"/>
      <c r="AAK14" s="7"/>
      <c r="AAL14" s="7"/>
      <c r="AAM14" s="7"/>
      <c r="AAN14" s="7"/>
      <c r="AAO14" s="7"/>
      <c r="AAP14" s="7"/>
      <c r="AAQ14" s="7"/>
      <c r="AAR14" s="7"/>
      <c r="AAS14" s="7"/>
      <c r="AAT14" s="7"/>
      <c r="AAU14" s="7"/>
      <c r="AAV14" s="7"/>
      <c r="AAW14" s="7"/>
      <c r="AAX14" s="7"/>
      <c r="AAY14" s="7"/>
      <c r="AAZ14" s="7"/>
      <c r="ABA14" s="7"/>
      <c r="ABB14" s="7"/>
      <c r="ABC14" s="7"/>
      <c r="ABD14" s="7"/>
      <c r="ABE14" s="7"/>
      <c r="ABF14" s="7"/>
      <c r="ABG14" s="7"/>
      <c r="ABH14" s="7"/>
      <c r="ABI14" s="7"/>
      <c r="ABJ14" s="7"/>
      <c r="ABK14" s="7"/>
      <c r="ABL14" s="7"/>
      <c r="ABM14" s="7"/>
      <c r="ABN14" s="7"/>
      <c r="ABO14" s="7"/>
      <c r="ABP14" s="7"/>
      <c r="ABQ14" s="7"/>
      <c r="ABR14" s="7"/>
      <c r="ABS14" s="7"/>
      <c r="ABT14" s="7"/>
      <c r="ABU14" s="7"/>
      <c r="ABV14" s="7"/>
      <c r="ABW14" s="7"/>
      <c r="ABX14" s="7"/>
      <c r="ABY14" s="7"/>
      <c r="ABZ14" s="7"/>
      <c r="ACA14" s="7"/>
      <c r="ACB14" s="7"/>
      <c r="ACC14" s="7"/>
      <c r="ACD14" s="7"/>
      <c r="ACE14" s="7"/>
      <c r="ACF14" s="7"/>
      <c r="ACG14" s="7"/>
      <c r="ACH14" s="7"/>
      <c r="ACI14" s="7"/>
      <c r="ACJ14" s="7"/>
      <c r="ACK14" s="7"/>
      <c r="ACL14" s="7"/>
      <c r="ACM14" s="7"/>
      <c r="ACN14" s="7"/>
      <c r="ACO14" s="7"/>
      <c r="ACP14" s="7"/>
      <c r="ACQ14" s="7"/>
      <c r="ACR14" s="7"/>
      <c r="ACS14" s="7"/>
      <c r="ACT14" s="7"/>
      <c r="ACU14" s="7"/>
      <c r="ACV14" s="7"/>
      <c r="ACW14" s="7"/>
      <c r="ACX14" s="7"/>
      <c r="ACY14" s="7"/>
      <c r="ACZ14" s="7"/>
      <c r="ADA14" s="7"/>
      <c r="ADB14" s="7"/>
      <c r="ADC14" s="7"/>
      <c r="ADD14" s="7"/>
      <c r="ADE14" s="7"/>
      <c r="ADF14" s="7"/>
      <c r="ADG14" s="7"/>
      <c r="ADH14" s="7"/>
      <c r="ADI14" s="7"/>
      <c r="ADJ14" s="7"/>
      <c r="ADK14" s="7"/>
      <c r="ADL14" s="7"/>
      <c r="ADM14" s="7"/>
      <c r="ADN14" s="7"/>
      <c r="ADO14" s="7"/>
      <c r="ADP14" s="7"/>
      <c r="ADQ14" s="7"/>
      <c r="ADR14" s="7"/>
      <c r="ADS14" s="7"/>
      <c r="ADT14" s="7"/>
      <c r="ADU14" s="7"/>
      <c r="ADV14" s="7"/>
      <c r="ADW14" s="7"/>
      <c r="ADX14" s="7"/>
      <c r="ADY14" s="7"/>
      <c r="ADZ14" s="7"/>
      <c r="AEA14" s="7"/>
      <c r="AEB14" s="7"/>
      <c r="AEC14" s="7"/>
      <c r="AED14" s="7"/>
      <c r="AEE14" s="7"/>
      <c r="AEF14" s="7"/>
      <c r="AEG14" s="7"/>
      <c r="AEH14" s="7"/>
      <c r="AEI14" s="7"/>
      <c r="AEJ14" s="7"/>
      <c r="AEK14" s="7"/>
      <c r="AEL14" s="7"/>
      <c r="AEM14" s="7"/>
      <c r="AEN14" s="7"/>
      <c r="AEO14" s="7"/>
      <c r="AEP14" s="7"/>
      <c r="AEQ14" s="7"/>
      <c r="AER14" s="7"/>
      <c r="AES14" s="7"/>
      <c r="AET14" s="7"/>
      <c r="AEU14" s="7"/>
      <c r="AEV14" s="7"/>
      <c r="AEW14" s="7"/>
      <c r="AEX14" s="7"/>
      <c r="AEY14" s="7"/>
      <c r="AEZ14" s="7"/>
      <c r="AFA14" s="7"/>
      <c r="AFB14" s="7"/>
      <c r="AFC14" s="7"/>
      <c r="AFD14" s="7"/>
      <c r="AFE14" s="7"/>
      <c r="AFF14" s="7"/>
      <c r="AFG14" s="7"/>
      <c r="AFH14" s="7"/>
      <c r="AFI14" s="7"/>
      <c r="AFJ14" s="7"/>
      <c r="AFK14" s="7"/>
      <c r="AFL14" s="7"/>
      <c r="AFM14" s="7"/>
      <c r="AFN14" s="7"/>
      <c r="AFO14" s="7"/>
      <c r="AFP14" s="7"/>
      <c r="AFQ14" s="7"/>
      <c r="AFR14" s="7"/>
      <c r="AFS14" s="7"/>
      <c r="AFT14" s="7"/>
      <c r="AFU14" s="7"/>
      <c r="AFV14" s="7"/>
      <c r="AFW14" s="7"/>
      <c r="AFX14" s="7"/>
      <c r="AFY14" s="7"/>
      <c r="AFZ14" s="7"/>
      <c r="AGA14" s="7"/>
      <c r="AGB14" s="7"/>
      <c r="AGC14" s="7"/>
      <c r="AGD14" s="7"/>
      <c r="AGE14" s="7"/>
      <c r="AGF14" s="7"/>
      <c r="AGG14" s="7"/>
      <c r="AGH14" s="7"/>
      <c r="AGI14" s="7"/>
      <c r="AGJ14" s="7"/>
      <c r="AGK14" s="7"/>
      <c r="AGL14" s="7"/>
      <c r="AGM14" s="7"/>
      <c r="AGN14" s="7"/>
      <c r="AGO14" s="7"/>
      <c r="AGP14" s="7"/>
      <c r="AGQ14" s="7"/>
      <c r="AGR14" s="7"/>
      <c r="AGS14" s="7"/>
      <c r="AGT14" s="7"/>
      <c r="AGU14" s="7"/>
      <c r="AGV14" s="7"/>
      <c r="AGW14" s="7"/>
      <c r="AGX14" s="7"/>
      <c r="AGY14" s="7"/>
      <c r="AGZ14" s="7"/>
      <c r="AHA14" s="7"/>
      <c r="AHB14" s="7"/>
      <c r="AHC14" s="7"/>
      <c r="AHD14" s="7"/>
      <c r="AHE14" s="7"/>
      <c r="AHF14" s="7"/>
      <c r="AHG14" s="7"/>
      <c r="AHH14" s="7"/>
      <c r="AHI14" s="7"/>
      <c r="AHJ14" s="7"/>
      <c r="AHK14" s="7"/>
      <c r="AHL14" s="7"/>
      <c r="AHM14" s="7"/>
      <c r="AHN14" s="7"/>
      <c r="AHO14" s="7"/>
      <c r="AHP14" s="7"/>
      <c r="AHQ14" s="7"/>
      <c r="AHR14" s="7"/>
      <c r="AHS14" s="7"/>
      <c r="AHT14" s="7"/>
      <c r="AHU14" s="7"/>
      <c r="AHV14" s="7"/>
      <c r="AHW14" s="7"/>
      <c r="AHX14" s="7"/>
      <c r="AHY14" s="7"/>
      <c r="AHZ14" s="7"/>
      <c r="AIA14" s="7"/>
      <c r="AIB14" s="7"/>
      <c r="AIC14" s="7"/>
      <c r="AID14" s="7"/>
      <c r="AIE14" s="7"/>
      <c r="AIF14" s="7"/>
      <c r="AIG14" s="7"/>
      <c r="AIH14" s="7"/>
      <c r="AII14" s="7"/>
      <c r="AIJ14" s="7"/>
      <c r="AIK14" s="7"/>
      <c r="AIL14" s="7"/>
      <c r="AIM14" s="7"/>
      <c r="AIN14" s="7"/>
      <c r="AIO14" s="7"/>
      <c r="AIP14" s="7"/>
      <c r="AIQ14" s="7"/>
      <c r="AIR14" s="7"/>
      <c r="AIS14" s="7"/>
      <c r="AIT14" s="7"/>
      <c r="AIU14" s="7"/>
      <c r="AIV14" s="7"/>
      <c r="AIW14" s="7"/>
      <c r="AIX14" s="7"/>
      <c r="AIY14" s="7"/>
      <c r="AIZ14" s="7"/>
      <c r="AJA14" s="7"/>
      <c r="AJB14" s="7"/>
      <c r="AJC14" s="7"/>
      <c r="AJD14" s="7"/>
      <c r="AJE14" s="7"/>
      <c r="AJF14" s="7"/>
      <c r="AJG14" s="7"/>
      <c r="AJH14" s="7"/>
      <c r="AJI14" s="7"/>
      <c r="AJJ14" s="7"/>
      <c r="AJK14" s="7"/>
      <c r="AJL14" s="7"/>
      <c r="AJM14" s="7"/>
      <c r="AJN14" s="7"/>
      <c r="AJO14" s="7"/>
      <c r="AJP14" s="7"/>
      <c r="AJQ14" s="7"/>
      <c r="AJR14" s="7"/>
      <c r="AJS14" s="7"/>
      <c r="AJT14" s="7"/>
      <c r="AJU14" s="7"/>
      <c r="AJV14" s="7"/>
      <c r="AJW14" s="7"/>
      <c r="AJX14" s="7"/>
      <c r="AJY14" s="7"/>
      <c r="AJZ14" s="7"/>
      <c r="AKA14" s="7"/>
      <c r="AKB14" s="7"/>
      <c r="AKC14" s="7"/>
      <c r="AKD14" s="7"/>
      <c r="AKE14" s="7"/>
      <c r="AKF14" s="7"/>
      <c r="AKG14" s="7"/>
      <c r="AKH14" s="7"/>
      <c r="AKI14" s="7"/>
      <c r="AKJ14" s="7"/>
      <c r="AKK14" s="7"/>
      <c r="AKL14" s="7"/>
      <c r="AKM14" s="7"/>
      <c r="AKN14" s="7"/>
      <c r="AKO14" s="7"/>
      <c r="AKP14" s="7"/>
      <c r="AKQ14" s="7"/>
      <c r="AKR14" s="7"/>
      <c r="AKS14" s="7"/>
      <c r="AKT14" s="7"/>
      <c r="AKU14" s="7"/>
      <c r="AKV14" s="7"/>
      <c r="AKW14" s="7"/>
      <c r="AKX14" s="7"/>
      <c r="AKY14" s="7"/>
      <c r="AKZ14" s="7"/>
      <c r="ALA14" s="7"/>
      <c r="ALB14" s="7"/>
      <c r="ALC14" s="7"/>
      <c r="ALD14" s="7"/>
      <c r="ALE14" s="7"/>
      <c r="ALF14" s="7"/>
      <c r="ALG14" s="7"/>
      <c r="ALH14" s="7"/>
      <c r="ALI14" s="7"/>
      <c r="ALJ14" s="7"/>
      <c r="ALK14" s="7"/>
      <c r="ALL14" s="7"/>
      <c r="ALM14" s="7"/>
      <c r="ALN14" s="7"/>
      <c r="ALO14" s="7"/>
      <c r="ALP14" s="7"/>
      <c r="ALQ14" s="7"/>
      <c r="ALR14" s="7"/>
      <c r="ALS14" s="7"/>
      <c r="ALT14" s="7"/>
      <c r="ALU14" s="7"/>
      <c r="ALV14" s="7"/>
      <c r="ALW14" s="7"/>
      <c r="ALX14" s="7"/>
      <c r="ALY14" s="7"/>
      <c r="ALZ14" s="7"/>
      <c r="AMA14" s="7"/>
      <c r="AMB14" s="7"/>
      <c r="AMC14" s="7"/>
      <c r="AMD14" s="7"/>
      <c r="AME14" s="7"/>
    </row>
    <row r="15" spans="1:1019" x14ac:dyDescent="0.25">
      <c r="A15" s="7">
        <v>422</v>
      </c>
      <c r="B15" s="7" t="s">
        <v>1718</v>
      </c>
      <c r="C15" s="7" t="s">
        <v>1719</v>
      </c>
      <c r="D15" s="7" t="s">
        <v>620</v>
      </c>
      <c r="E15" s="7">
        <v>2014</v>
      </c>
      <c r="F15" s="7"/>
      <c r="G15" s="7" t="s">
        <v>1276</v>
      </c>
      <c r="H15" s="31" t="s">
        <v>619</v>
      </c>
      <c r="I15" s="7">
        <v>1</v>
      </c>
      <c r="J15" s="31" t="str">
        <f>VLOOKUP(H15,AddInfo!$A:$H,5,FALSE)</f>
        <v>1_clear</v>
      </c>
      <c r="K15" s="32"/>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c r="PF15" s="7"/>
      <c r="PG15" s="7"/>
      <c r="PH15" s="7"/>
      <c r="PI15" s="7"/>
      <c r="PJ15" s="7"/>
      <c r="PK15" s="7"/>
      <c r="PL15" s="7"/>
      <c r="PM15" s="7"/>
      <c r="PN15" s="7"/>
      <c r="PO15" s="7"/>
      <c r="PP15" s="7"/>
      <c r="PQ15" s="7"/>
      <c r="PR15" s="7"/>
      <c r="PS15" s="7"/>
      <c r="PT15" s="7"/>
      <c r="PU15" s="7"/>
      <c r="PV15" s="7"/>
      <c r="PW15" s="7"/>
      <c r="PX15" s="7"/>
      <c r="PY15" s="7"/>
      <c r="PZ15" s="7"/>
      <c r="QA15" s="7"/>
      <c r="QB15" s="7"/>
      <c r="QC15" s="7"/>
      <c r="QD15" s="7"/>
      <c r="QE15" s="7"/>
      <c r="QF15" s="7"/>
      <c r="QG15" s="7"/>
      <c r="QH15" s="7"/>
      <c r="QI15" s="7"/>
      <c r="QJ15" s="7"/>
      <c r="QK15" s="7"/>
      <c r="QL15" s="7"/>
      <c r="QM15" s="7"/>
      <c r="QN15" s="7"/>
      <c r="QO15" s="7"/>
      <c r="QP15" s="7"/>
      <c r="QQ15" s="7"/>
      <c r="QR15" s="7"/>
      <c r="QS15" s="7"/>
      <c r="QT15" s="7"/>
      <c r="QU15" s="7"/>
      <c r="QV15" s="7"/>
      <c r="QW15" s="7"/>
      <c r="QX15" s="7"/>
      <c r="QY15" s="7"/>
      <c r="QZ15" s="7"/>
      <c r="RA15" s="7"/>
      <c r="RB15" s="7"/>
      <c r="RC15" s="7"/>
      <c r="RD15" s="7"/>
      <c r="RE15" s="7"/>
      <c r="RF15" s="7"/>
      <c r="RG15" s="7"/>
      <c r="RH15" s="7"/>
      <c r="RI15" s="7"/>
      <c r="RJ15" s="7"/>
      <c r="RK15" s="7"/>
      <c r="RL15" s="7"/>
      <c r="RM15" s="7"/>
      <c r="RN15" s="7"/>
      <c r="RO15" s="7"/>
      <c r="RP15" s="7"/>
      <c r="RQ15" s="7"/>
      <c r="RR15" s="7"/>
      <c r="RS15" s="7"/>
      <c r="RT15" s="7"/>
      <c r="RU15" s="7"/>
      <c r="RV15" s="7"/>
      <c r="RW15" s="7"/>
      <c r="RX15" s="7"/>
      <c r="RY15" s="7"/>
      <c r="RZ15" s="7"/>
      <c r="SA15" s="7"/>
      <c r="SB15" s="7"/>
      <c r="SC15" s="7"/>
      <c r="SD15" s="7"/>
      <c r="SE15" s="7"/>
      <c r="SF15" s="7"/>
      <c r="SG15" s="7"/>
      <c r="SH15" s="7"/>
      <c r="SI15" s="7"/>
      <c r="SJ15" s="7"/>
      <c r="SK15" s="7"/>
      <c r="SL15" s="7"/>
      <c r="SM15" s="7"/>
      <c r="SN15" s="7"/>
      <c r="SO15" s="7"/>
      <c r="SP15" s="7"/>
      <c r="SQ15" s="7"/>
      <c r="SR15" s="7"/>
      <c r="SS15" s="7"/>
      <c r="ST15" s="7"/>
      <c r="SU15" s="7"/>
      <c r="SV15" s="7"/>
      <c r="SW15" s="7"/>
      <c r="SX15" s="7"/>
      <c r="SY15" s="7"/>
      <c r="SZ15" s="7"/>
      <c r="TA15" s="7"/>
      <c r="TB15" s="7"/>
      <c r="TC15" s="7"/>
      <c r="TD15" s="7"/>
      <c r="TE15" s="7"/>
      <c r="TF15" s="7"/>
      <c r="TG15" s="7"/>
      <c r="TH15" s="7"/>
      <c r="TI15" s="7"/>
      <c r="TJ15" s="7"/>
      <c r="TK15" s="7"/>
      <c r="TL15" s="7"/>
      <c r="TM15" s="7"/>
      <c r="TN15" s="7"/>
      <c r="TO15" s="7"/>
      <c r="TP15" s="7"/>
      <c r="TQ15" s="7"/>
      <c r="TR15" s="7"/>
      <c r="TS15" s="7"/>
      <c r="TT15" s="7"/>
      <c r="TU15" s="7"/>
      <c r="TV15" s="7"/>
      <c r="TW15" s="7"/>
      <c r="TX15" s="7"/>
      <c r="TY15" s="7"/>
      <c r="TZ15" s="7"/>
      <c r="UA15" s="7"/>
      <c r="UB15" s="7"/>
      <c r="UC15" s="7"/>
      <c r="UD15" s="7"/>
      <c r="UE15" s="7"/>
      <c r="UF15" s="7"/>
      <c r="UG15" s="7"/>
      <c r="UH15" s="7"/>
      <c r="UI15" s="7"/>
      <c r="UJ15" s="7"/>
      <c r="UK15" s="7"/>
      <c r="UL15" s="7"/>
      <c r="UM15" s="7"/>
      <c r="UN15" s="7"/>
      <c r="UO15" s="7"/>
      <c r="UP15" s="7"/>
      <c r="UQ15" s="7"/>
      <c r="UR15" s="7"/>
      <c r="US15" s="7"/>
      <c r="UT15" s="7"/>
      <c r="UU15" s="7"/>
      <c r="UV15" s="7"/>
      <c r="UW15" s="7"/>
      <c r="UX15" s="7"/>
      <c r="UY15" s="7"/>
      <c r="UZ15" s="7"/>
      <c r="VA15" s="7"/>
      <c r="VB15" s="7"/>
      <c r="VC15" s="7"/>
      <c r="VD15" s="7"/>
      <c r="VE15" s="7"/>
      <c r="VF15" s="7"/>
      <c r="VG15" s="7"/>
      <c r="VH15" s="7"/>
      <c r="VI15" s="7"/>
      <c r="VJ15" s="7"/>
      <c r="VK15" s="7"/>
      <c r="VL15" s="7"/>
      <c r="VM15" s="7"/>
      <c r="VN15" s="7"/>
      <c r="VO15" s="7"/>
      <c r="VP15" s="7"/>
      <c r="VQ15" s="7"/>
      <c r="VR15" s="7"/>
      <c r="VS15" s="7"/>
      <c r="VT15" s="7"/>
      <c r="VU15" s="7"/>
      <c r="VV15" s="7"/>
      <c r="VW15" s="7"/>
      <c r="VX15" s="7"/>
      <c r="VY15" s="7"/>
      <c r="VZ15" s="7"/>
      <c r="WA15" s="7"/>
      <c r="WB15" s="7"/>
      <c r="WC15" s="7"/>
      <c r="WD15" s="7"/>
      <c r="WE15" s="7"/>
      <c r="WF15" s="7"/>
      <c r="WG15" s="7"/>
      <c r="WH15" s="7"/>
      <c r="WI15" s="7"/>
      <c r="WJ15" s="7"/>
      <c r="WK15" s="7"/>
      <c r="WL15" s="7"/>
      <c r="WM15" s="7"/>
      <c r="WN15" s="7"/>
      <c r="WO15" s="7"/>
      <c r="WP15" s="7"/>
      <c r="WQ15" s="7"/>
      <c r="WR15" s="7"/>
      <c r="WS15" s="7"/>
      <c r="WT15" s="7"/>
      <c r="WU15" s="7"/>
      <c r="WV15" s="7"/>
      <c r="WW15" s="7"/>
      <c r="WX15" s="7"/>
      <c r="WY15" s="7"/>
      <c r="WZ15" s="7"/>
      <c r="XA15" s="7"/>
      <c r="XB15" s="7"/>
      <c r="XC15" s="7"/>
      <c r="XD15" s="7"/>
      <c r="XE15" s="7"/>
      <c r="XF15" s="7"/>
      <c r="XG15" s="7"/>
      <c r="XH15" s="7"/>
      <c r="XI15" s="7"/>
      <c r="XJ15" s="7"/>
      <c r="XK15" s="7"/>
      <c r="XL15" s="7"/>
      <c r="XM15" s="7"/>
      <c r="XN15" s="7"/>
      <c r="XO15" s="7"/>
      <c r="XP15" s="7"/>
      <c r="XQ15" s="7"/>
      <c r="XR15" s="7"/>
      <c r="XS15" s="7"/>
      <c r="XT15" s="7"/>
      <c r="XU15" s="7"/>
      <c r="XV15" s="7"/>
      <c r="XW15" s="7"/>
      <c r="XX15" s="7"/>
      <c r="XY15" s="7"/>
      <c r="XZ15" s="7"/>
      <c r="YA15" s="7"/>
      <c r="YB15" s="7"/>
      <c r="YC15" s="7"/>
      <c r="YD15" s="7"/>
      <c r="YE15" s="7"/>
      <c r="YF15" s="7"/>
      <c r="YG15" s="7"/>
      <c r="YH15" s="7"/>
      <c r="YI15" s="7"/>
      <c r="YJ15" s="7"/>
      <c r="YK15" s="7"/>
      <c r="YL15" s="7"/>
      <c r="YM15" s="7"/>
      <c r="YN15" s="7"/>
      <c r="YO15" s="7"/>
      <c r="YP15" s="7"/>
      <c r="YQ15" s="7"/>
      <c r="YR15" s="7"/>
      <c r="YS15" s="7"/>
      <c r="YT15" s="7"/>
      <c r="YU15" s="7"/>
      <c r="YV15" s="7"/>
      <c r="YW15" s="7"/>
      <c r="YX15" s="7"/>
      <c r="YY15" s="7"/>
      <c r="YZ15" s="7"/>
      <c r="ZA15" s="7"/>
      <c r="ZB15" s="7"/>
      <c r="ZC15" s="7"/>
      <c r="ZD15" s="7"/>
      <c r="ZE15" s="7"/>
      <c r="ZF15" s="7"/>
      <c r="ZG15" s="7"/>
      <c r="ZH15" s="7"/>
      <c r="ZI15" s="7"/>
      <c r="ZJ15" s="7"/>
      <c r="ZK15" s="7"/>
      <c r="ZL15" s="7"/>
      <c r="ZM15" s="7"/>
      <c r="ZN15" s="7"/>
      <c r="ZO15" s="7"/>
      <c r="ZP15" s="7"/>
      <c r="ZQ15" s="7"/>
      <c r="ZR15" s="7"/>
      <c r="ZS15" s="7"/>
      <c r="ZT15" s="7"/>
      <c r="ZU15" s="7"/>
      <c r="ZV15" s="7"/>
      <c r="ZW15" s="7"/>
      <c r="ZX15" s="7"/>
      <c r="ZY15" s="7"/>
      <c r="ZZ15" s="7"/>
      <c r="AAA15" s="7"/>
      <c r="AAB15" s="7"/>
      <c r="AAC15" s="7"/>
      <c r="AAD15" s="7"/>
      <c r="AAE15" s="7"/>
      <c r="AAF15" s="7"/>
      <c r="AAG15" s="7"/>
      <c r="AAH15" s="7"/>
      <c r="AAI15" s="7"/>
      <c r="AAJ15" s="7"/>
      <c r="AAK15" s="7"/>
      <c r="AAL15" s="7"/>
      <c r="AAM15" s="7"/>
      <c r="AAN15" s="7"/>
      <c r="AAO15" s="7"/>
      <c r="AAP15" s="7"/>
      <c r="AAQ15" s="7"/>
      <c r="AAR15" s="7"/>
      <c r="AAS15" s="7"/>
      <c r="AAT15" s="7"/>
      <c r="AAU15" s="7"/>
      <c r="AAV15" s="7"/>
      <c r="AAW15" s="7"/>
      <c r="AAX15" s="7"/>
      <c r="AAY15" s="7"/>
      <c r="AAZ15" s="7"/>
      <c r="ABA15" s="7"/>
      <c r="ABB15" s="7"/>
      <c r="ABC15" s="7"/>
      <c r="ABD15" s="7"/>
      <c r="ABE15" s="7"/>
      <c r="ABF15" s="7"/>
      <c r="ABG15" s="7"/>
      <c r="ABH15" s="7"/>
      <c r="ABI15" s="7"/>
      <c r="ABJ15" s="7"/>
      <c r="ABK15" s="7"/>
      <c r="ABL15" s="7"/>
      <c r="ABM15" s="7"/>
      <c r="ABN15" s="7"/>
      <c r="ABO15" s="7"/>
      <c r="ABP15" s="7"/>
      <c r="ABQ15" s="7"/>
      <c r="ABR15" s="7"/>
      <c r="ABS15" s="7"/>
      <c r="ABT15" s="7"/>
      <c r="ABU15" s="7"/>
      <c r="ABV15" s="7"/>
      <c r="ABW15" s="7"/>
      <c r="ABX15" s="7"/>
      <c r="ABY15" s="7"/>
      <c r="ABZ15" s="7"/>
      <c r="ACA15" s="7"/>
      <c r="ACB15" s="7"/>
      <c r="ACC15" s="7"/>
      <c r="ACD15" s="7"/>
      <c r="ACE15" s="7"/>
      <c r="ACF15" s="7"/>
      <c r="ACG15" s="7"/>
      <c r="ACH15" s="7"/>
      <c r="ACI15" s="7"/>
      <c r="ACJ15" s="7"/>
      <c r="ACK15" s="7"/>
      <c r="ACL15" s="7"/>
      <c r="ACM15" s="7"/>
      <c r="ACN15" s="7"/>
      <c r="ACO15" s="7"/>
      <c r="ACP15" s="7"/>
      <c r="ACQ15" s="7"/>
      <c r="ACR15" s="7"/>
      <c r="ACS15" s="7"/>
      <c r="ACT15" s="7"/>
      <c r="ACU15" s="7"/>
      <c r="ACV15" s="7"/>
      <c r="ACW15" s="7"/>
      <c r="ACX15" s="7"/>
      <c r="ACY15" s="7"/>
      <c r="ACZ15" s="7"/>
      <c r="ADA15" s="7"/>
      <c r="ADB15" s="7"/>
      <c r="ADC15" s="7"/>
      <c r="ADD15" s="7"/>
      <c r="ADE15" s="7"/>
      <c r="ADF15" s="7"/>
      <c r="ADG15" s="7"/>
      <c r="ADH15" s="7"/>
      <c r="ADI15" s="7"/>
      <c r="ADJ15" s="7"/>
      <c r="ADK15" s="7"/>
      <c r="ADL15" s="7"/>
      <c r="ADM15" s="7"/>
      <c r="ADN15" s="7"/>
      <c r="ADO15" s="7"/>
      <c r="ADP15" s="7"/>
      <c r="ADQ15" s="7"/>
      <c r="ADR15" s="7"/>
      <c r="ADS15" s="7"/>
      <c r="ADT15" s="7"/>
      <c r="ADU15" s="7"/>
      <c r="ADV15" s="7"/>
      <c r="ADW15" s="7"/>
      <c r="ADX15" s="7"/>
      <c r="ADY15" s="7"/>
      <c r="ADZ15" s="7"/>
      <c r="AEA15" s="7"/>
      <c r="AEB15" s="7"/>
      <c r="AEC15" s="7"/>
      <c r="AED15" s="7"/>
      <c r="AEE15" s="7"/>
      <c r="AEF15" s="7"/>
      <c r="AEG15" s="7"/>
      <c r="AEH15" s="7"/>
      <c r="AEI15" s="7"/>
      <c r="AEJ15" s="7"/>
      <c r="AEK15" s="7"/>
      <c r="AEL15" s="7"/>
      <c r="AEM15" s="7"/>
      <c r="AEN15" s="7"/>
      <c r="AEO15" s="7"/>
      <c r="AEP15" s="7"/>
      <c r="AEQ15" s="7"/>
      <c r="AER15" s="7"/>
      <c r="AES15" s="7"/>
      <c r="AET15" s="7"/>
      <c r="AEU15" s="7"/>
      <c r="AEV15" s="7"/>
      <c r="AEW15" s="7"/>
      <c r="AEX15" s="7"/>
      <c r="AEY15" s="7"/>
      <c r="AEZ15" s="7"/>
      <c r="AFA15" s="7"/>
      <c r="AFB15" s="7"/>
      <c r="AFC15" s="7"/>
      <c r="AFD15" s="7"/>
      <c r="AFE15" s="7"/>
      <c r="AFF15" s="7"/>
      <c r="AFG15" s="7"/>
      <c r="AFH15" s="7"/>
      <c r="AFI15" s="7"/>
      <c r="AFJ15" s="7"/>
      <c r="AFK15" s="7"/>
      <c r="AFL15" s="7"/>
      <c r="AFM15" s="7"/>
      <c r="AFN15" s="7"/>
      <c r="AFO15" s="7"/>
      <c r="AFP15" s="7"/>
      <c r="AFQ15" s="7"/>
      <c r="AFR15" s="7"/>
      <c r="AFS15" s="7"/>
      <c r="AFT15" s="7"/>
      <c r="AFU15" s="7"/>
      <c r="AFV15" s="7"/>
      <c r="AFW15" s="7"/>
      <c r="AFX15" s="7"/>
      <c r="AFY15" s="7"/>
      <c r="AFZ15" s="7"/>
      <c r="AGA15" s="7"/>
      <c r="AGB15" s="7"/>
      <c r="AGC15" s="7"/>
      <c r="AGD15" s="7"/>
      <c r="AGE15" s="7"/>
      <c r="AGF15" s="7"/>
      <c r="AGG15" s="7"/>
      <c r="AGH15" s="7"/>
      <c r="AGI15" s="7"/>
      <c r="AGJ15" s="7"/>
      <c r="AGK15" s="7"/>
      <c r="AGL15" s="7"/>
      <c r="AGM15" s="7"/>
      <c r="AGN15" s="7"/>
      <c r="AGO15" s="7"/>
      <c r="AGP15" s="7"/>
      <c r="AGQ15" s="7"/>
      <c r="AGR15" s="7"/>
      <c r="AGS15" s="7"/>
      <c r="AGT15" s="7"/>
      <c r="AGU15" s="7"/>
      <c r="AGV15" s="7"/>
      <c r="AGW15" s="7"/>
      <c r="AGX15" s="7"/>
      <c r="AGY15" s="7"/>
      <c r="AGZ15" s="7"/>
      <c r="AHA15" s="7"/>
      <c r="AHB15" s="7"/>
      <c r="AHC15" s="7"/>
      <c r="AHD15" s="7"/>
      <c r="AHE15" s="7"/>
      <c r="AHF15" s="7"/>
      <c r="AHG15" s="7"/>
      <c r="AHH15" s="7"/>
      <c r="AHI15" s="7"/>
      <c r="AHJ15" s="7"/>
      <c r="AHK15" s="7"/>
      <c r="AHL15" s="7"/>
      <c r="AHM15" s="7"/>
      <c r="AHN15" s="7"/>
      <c r="AHO15" s="7"/>
      <c r="AHP15" s="7"/>
      <c r="AHQ15" s="7"/>
      <c r="AHR15" s="7"/>
      <c r="AHS15" s="7"/>
      <c r="AHT15" s="7"/>
      <c r="AHU15" s="7"/>
      <c r="AHV15" s="7"/>
      <c r="AHW15" s="7"/>
      <c r="AHX15" s="7"/>
      <c r="AHY15" s="7"/>
      <c r="AHZ15" s="7"/>
      <c r="AIA15" s="7"/>
      <c r="AIB15" s="7"/>
      <c r="AIC15" s="7"/>
      <c r="AID15" s="7"/>
      <c r="AIE15" s="7"/>
      <c r="AIF15" s="7"/>
      <c r="AIG15" s="7"/>
      <c r="AIH15" s="7"/>
      <c r="AII15" s="7"/>
      <c r="AIJ15" s="7"/>
      <c r="AIK15" s="7"/>
      <c r="AIL15" s="7"/>
      <c r="AIM15" s="7"/>
      <c r="AIN15" s="7"/>
      <c r="AIO15" s="7"/>
      <c r="AIP15" s="7"/>
      <c r="AIQ15" s="7"/>
      <c r="AIR15" s="7"/>
      <c r="AIS15" s="7"/>
      <c r="AIT15" s="7"/>
      <c r="AIU15" s="7"/>
      <c r="AIV15" s="7"/>
      <c r="AIW15" s="7"/>
      <c r="AIX15" s="7"/>
      <c r="AIY15" s="7"/>
      <c r="AIZ15" s="7"/>
      <c r="AJA15" s="7"/>
      <c r="AJB15" s="7"/>
      <c r="AJC15" s="7"/>
      <c r="AJD15" s="7"/>
      <c r="AJE15" s="7"/>
      <c r="AJF15" s="7"/>
      <c r="AJG15" s="7"/>
      <c r="AJH15" s="7"/>
      <c r="AJI15" s="7"/>
      <c r="AJJ15" s="7"/>
      <c r="AJK15" s="7"/>
      <c r="AJL15" s="7"/>
      <c r="AJM15" s="7"/>
      <c r="AJN15" s="7"/>
      <c r="AJO15" s="7"/>
      <c r="AJP15" s="7"/>
      <c r="AJQ15" s="7"/>
      <c r="AJR15" s="7"/>
      <c r="AJS15" s="7"/>
      <c r="AJT15" s="7"/>
      <c r="AJU15" s="7"/>
      <c r="AJV15" s="7"/>
      <c r="AJW15" s="7"/>
      <c r="AJX15" s="7"/>
      <c r="AJY15" s="7"/>
      <c r="AJZ15" s="7"/>
      <c r="AKA15" s="7"/>
      <c r="AKB15" s="7"/>
      <c r="AKC15" s="7"/>
      <c r="AKD15" s="7"/>
      <c r="AKE15" s="7"/>
      <c r="AKF15" s="7"/>
      <c r="AKG15" s="7"/>
      <c r="AKH15" s="7"/>
      <c r="AKI15" s="7"/>
      <c r="AKJ15" s="7"/>
      <c r="AKK15" s="7"/>
      <c r="AKL15" s="7"/>
      <c r="AKM15" s="7"/>
      <c r="AKN15" s="7"/>
      <c r="AKO15" s="7"/>
      <c r="AKP15" s="7"/>
      <c r="AKQ15" s="7"/>
      <c r="AKR15" s="7"/>
      <c r="AKS15" s="7"/>
      <c r="AKT15" s="7"/>
      <c r="AKU15" s="7"/>
      <c r="AKV15" s="7"/>
      <c r="AKW15" s="7"/>
      <c r="AKX15" s="7"/>
      <c r="AKY15" s="7"/>
      <c r="AKZ15" s="7"/>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c r="AMC15" s="7"/>
      <c r="AMD15" s="7"/>
      <c r="AME15" s="7"/>
    </row>
    <row r="16" spans="1:1019" x14ac:dyDescent="0.25">
      <c r="A16" s="7">
        <v>423</v>
      </c>
      <c r="B16" s="7" t="s">
        <v>1720</v>
      </c>
      <c r="C16" s="7" t="s">
        <v>1719</v>
      </c>
      <c r="D16" s="7" t="s">
        <v>620</v>
      </c>
      <c r="E16" s="7">
        <v>2014</v>
      </c>
      <c r="F16" s="7"/>
      <c r="G16" s="7" t="s">
        <v>1276</v>
      </c>
      <c r="H16" s="31" t="s">
        <v>619</v>
      </c>
      <c r="I16" s="7">
        <v>6</v>
      </c>
      <c r="J16" s="31" t="str">
        <f>VLOOKUP(H16,AddInfo!$A:$H,5,FALSE)</f>
        <v>1_clear</v>
      </c>
      <c r="K16" s="32"/>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c r="KV16" s="7"/>
      <c r="KW16" s="7"/>
      <c r="KX16" s="7"/>
      <c r="KY16" s="7"/>
      <c r="KZ16" s="7"/>
      <c r="LA16" s="7"/>
      <c r="LB16" s="7"/>
      <c r="LC16" s="7"/>
      <c r="LD16" s="7"/>
      <c r="LE16" s="7"/>
      <c r="LF16" s="7"/>
      <c r="LG16" s="7"/>
      <c r="LH16" s="7"/>
      <c r="LI16" s="7"/>
      <c r="LJ16" s="7"/>
      <c r="LK16" s="7"/>
      <c r="LL16" s="7"/>
      <c r="LM16" s="7"/>
      <c r="LN16" s="7"/>
      <c r="LO16" s="7"/>
      <c r="LP16" s="7"/>
      <c r="LQ16" s="7"/>
      <c r="LR16" s="7"/>
      <c r="LS16" s="7"/>
      <c r="LT16" s="7"/>
      <c r="LU16" s="7"/>
      <c r="LV16" s="7"/>
      <c r="LW16" s="7"/>
      <c r="LX16" s="7"/>
      <c r="LY16" s="7"/>
      <c r="LZ16" s="7"/>
      <c r="MA16" s="7"/>
      <c r="MB16" s="7"/>
      <c r="MC16" s="7"/>
      <c r="MD16" s="7"/>
      <c r="ME16" s="7"/>
      <c r="MF16" s="7"/>
      <c r="MG16" s="7"/>
      <c r="MH16" s="7"/>
      <c r="MI16" s="7"/>
      <c r="MJ16" s="7"/>
      <c r="MK16" s="7"/>
      <c r="ML16" s="7"/>
      <c r="MM16" s="7"/>
      <c r="MN16" s="7"/>
      <c r="MO16" s="7"/>
      <c r="MP16" s="7"/>
      <c r="MQ16" s="7"/>
      <c r="MR16" s="7"/>
      <c r="MS16" s="7"/>
      <c r="MT16" s="7"/>
      <c r="MU16" s="7"/>
      <c r="MV16" s="7"/>
      <c r="MW16" s="7"/>
      <c r="MX16" s="7"/>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7"/>
      <c r="NY16" s="7"/>
      <c r="NZ16" s="7"/>
      <c r="OA16" s="7"/>
      <c r="OB16" s="7"/>
      <c r="OC16" s="7"/>
      <c r="OD16" s="7"/>
      <c r="OE16" s="7"/>
      <c r="OF16" s="7"/>
      <c r="OG16" s="7"/>
      <c r="OH16" s="7"/>
      <c r="OI16" s="7"/>
      <c r="OJ16" s="7"/>
      <c r="OK16" s="7"/>
      <c r="OL16" s="7"/>
      <c r="OM16" s="7"/>
      <c r="ON16" s="7"/>
      <c r="OO16" s="7"/>
      <c r="OP16" s="7"/>
      <c r="OQ16" s="7"/>
      <c r="OR16" s="7"/>
      <c r="OS16" s="7"/>
      <c r="OT16" s="7"/>
      <c r="OU16" s="7"/>
      <c r="OV16" s="7"/>
      <c r="OW16" s="7"/>
      <c r="OX16" s="7"/>
      <c r="OY16" s="7"/>
      <c r="OZ16" s="7"/>
      <c r="PA16" s="7"/>
      <c r="PB16" s="7"/>
      <c r="PC16" s="7"/>
      <c r="PD16" s="7"/>
      <c r="PE16" s="7"/>
      <c r="PF16" s="7"/>
      <c r="PG16" s="7"/>
      <c r="PH16" s="7"/>
      <c r="PI16" s="7"/>
      <c r="PJ16" s="7"/>
      <c r="PK16" s="7"/>
      <c r="PL16" s="7"/>
      <c r="PM16" s="7"/>
      <c r="PN16" s="7"/>
      <c r="PO16" s="7"/>
      <c r="PP16" s="7"/>
      <c r="PQ16" s="7"/>
      <c r="PR16" s="7"/>
      <c r="PS16" s="7"/>
      <c r="PT16" s="7"/>
      <c r="PU16" s="7"/>
      <c r="PV16" s="7"/>
      <c r="PW16" s="7"/>
      <c r="PX16" s="7"/>
      <c r="PY16" s="7"/>
      <c r="PZ16" s="7"/>
      <c r="QA16" s="7"/>
      <c r="QB16" s="7"/>
      <c r="QC16" s="7"/>
      <c r="QD16" s="7"/>
      <c r="QE16" s="7"/>
      <c r="QF16" s="7"/>
      <c r="QG16" s="7"/>
      <c r="QH16" s="7"/>
      <c r="QI16" s="7"/>
      <c r="QJ16" s="7"/>
      <c r="QK16" s="7"/>
      <c r="QL16" s="7"/>
      <c r="QM16" s="7"/>
      <c r="QN16" s="7"/>
      <c r="QO16" s="7"/>
      <c r="QP16" s="7"/>
      <c r="QQ16" s="7"/>
      <c r="QR16" s="7"/>
      <c r="QS16" s="7"/>
      <c r="QT16" s="7"/>
      <c r="QU16" s="7"/>
      <c r="QV16" s="7"/>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c r="RZ16" s="7"/>
      <c r="SA16" s="7"/>
      <c r="SB16" s="7"/>
      <c r="SC16" s="7"/>
      <c r="SD16" s="7"/>
      <c r="SE16" s="7"/>
      <c r="SF16" s="7"/>
      <c r="SG16" s="7"/>
      <c r="SH16" s="7"/>
      <c r="SI16" s="7"/>
      <c r="SJ16" s="7"/>
      <c r="SK16" s="7"/>
      <c r="SL16" s="7"/>
      <c r="SM16" s="7"/>
      <c r="SN16" s="7"/>
      <c r="SO16" s="7"/>
      <c r="SP16" s="7"/>
      <c r="SQ16" s="7"/>
      <c r="SR16" s="7"/>
      <c r="SS16" s="7"/>
      <c r="ST16" s="7"/>
      <c r="SU16" s="7"/>
      <c r="SV16" s="7"/>
      <c r="SW16" s="7"/>
      <c r="SX16" s="7"/>
      <c r="SY16" s="7"/>
      <c r="SZ16" s="7"/>
      <c r="TA16" s="7"/>
      <c r="TB16" s="7"/>
      <c r="TC16" s="7"/>
      <c r="TD16" s="7"/>
      <c r="TE16" s="7"/>
      <c r="TF16" s="7"/>
      <c r="TG16" s="7"/>
      <c r="TH16" s="7"/>
      <c r="TI16" s="7"/>
      <c r="TJ16" s="7"/>
      <c r="TK16" s="7"/>
      <c r="TL16" s="7"/>
      <c r="TM16" s="7"/>
      <c r="TN16" s="7"/>
      <c r="TO16" s="7"/>
      <c r="TP16" s="7"/>
      <c r="TQ16" s="7"/>
      <c r="TR16" s="7"/>
      <c r="TS16" s="7"/>
      <c r="TT16" s="7"/>
      <c r="TU16" s="7"/>
      <c r="TV16" s="7"/>
      <c r="TW16" s="7"/>
      <c r="TX16" s="7"/>
      <c r="TY16" s="7"/>
      <c r="TZ16" s="7"/>
      <c r="UA16" s="7"/>
      <c r="UB16" s="7"/>
      <c r="UC16" s="7"/>
      <c r="UD16" s="7"/>
      <c r="UE16" s="7"/>
      <c r="UF16" s="7"/>
      <c r="UG16" s="7"/>
      <c r="UH16" s="7"/>
      <c r="UI16" s="7"/>
      <c r="UJ16" s="7"/>
      <c r="UK16" s="7"/>
      <c r="UL16" s="7"/>
      <c r="UM16" s="7"/>
      <c r="UN16" s="7"/>
      <c r="UO16" s="7"/>
      <c r="UP16" s="7"/>
      <c r="UQ16" s="7"/>
      <c r="UR16" s="7"/>
      <c r="US16" s="7"/>
      <c r="UT16" s="7"/>
      <c r="UU16" s="7"/>
      <c r="UV16" s="7"/>
      <c r="UW16" s="7"/>
      <c r="UX16" s="7"/>
      <c r="UY16" s="7"/>
      <c r="UZ16" s="7"/>
      <c r="VA16" s="7"/>
      <c r="VB16" s="7"/>
      <c r="VC16" s="7"/>
      <c r="VD16" s="7"/>
      <c r="VE16" s="7"/>
      <c r="VF16" s="7"/>
      <c r="VG16" s="7"/>
      <c r="VH16" s="7"/>
      <c r="VI16" s="7"/>
      <c r="VJ16" s="7"/>
      <c r="VK16" s="7"/>
      <c r="VL16" s="7"/>
      <c r="VM16" s="7"/>
      <c r="VN16" s="7"/>
      <c r="VO16" s="7"/>
      <c r="VP16" s="7"/>
      <c r="VQ16" s="7"/>
      <c r="VR16" s="7"/>
      <c r="VS16" s="7"/>
      <c r="VT16" s="7"/>
      <c r="VU16" s="7"/>
      <c r="VV16" s="7"/>
      <c r="VW16" s="7"/>
      <c r="VX16" s="7"/>
      <c r="VY16" s="7"/>
      <c r="VZ16" s="7"/>
      <c r="WA16" s="7"/>
      <c r="WB16" s="7"/>
      <c r="WC16" s="7"/>
      <c r="WD16" s="7"/>
      <c r="WE16" s="7"/>
      <c r="WF16" s="7"/>
      <c r="WG16" s="7"/>
      <c r="WH16" s="7"/>
      <c r="WI16" s="7"/>
      <c r="WJ16" s="7"/>
      <c r="WK16" s="7"/>
      <c r="WL16" s="7"/>
      <c r="WM16" s="7"/>
      <c r="WN16" s="7"/>
      <c r="WO16" s="7"/>
      <c r="WP16" s="7"/>
      <c r="WQ16" s="7"/>
      <c r="WR16" s="7"/>
      <c r="WS16" s="7"/>
      <c r="WT16" s="7"/>
      <c r="WU16" s="7"/>
      <c r="WV16" s="7"/>
      <c r="WW16" s="7"/>
      <c r="WX16" s="7"/>
      <c r="WY16" s="7"/>
      <c r="WZ16" s="7"/>
      <c r="XA16" s="7"/>
      <c r="XB16" s="7"/>
      <c r="XC16" s="7"/>
      <c r="XD16" s="7"/>
      <c r="XE16" s="7"/>
      <c r="XF16" s="7"/>
      <c r="XG16" s="7"/>
      <c r="XH16" s="7"/>
      <c r="XI16" s="7"/>
      <c r="XJ16" s="7"/>
      <c r="XK16" s="7"/>
      <c r="XL16" s="7"/>
      <c r="XM16" s="7"/>
      <c r="XN16" s="7"/>
      <c r="XO16" s="7"/>
      <c r="XP16" s="7"/>
      <c r="XQ16" s="7"/>
      <c r="XR16" s="7"/>
      <c r="XS16" s="7"/>
      <c r="XT16" s="7"/>
      <c r="XU16" s="7"/>
      <c r="XV16" s="7"/>
      <c r="XW16" s="7"/>
      <c r="XX16" s="7"/>
      <c r="XY16" s="7"/>
      <c r="XZ16" s="7"/>
      <c r="YA16" s="7"/>
      <c r="YB16" s="7"/>
      <c r="YC16" s="7"/>
      <c r="YD16" s="7"/>
      <c r="YE16" s="7"/>
      <c r="YF16" s="7"/>
      <c r="YG16" s="7"/>
      <c r="YH16" s="7"/>
      <c r="YI16" s="7"/>
      <c r="YJ16" s="7"/>
      <c r="YK16" s="7"/>
      <c r="YL16" s="7"/>
      <c r="YM16" s="7"/>
      <c r="YN16" s="7"/>
      <c r="YO16" s="7"/>
      <c r="YP16" s="7"/>
      <c r="YQ16" s="7"/>
      <c r="YR16" s="7"/>
      <c r="YS16" s="7"/>
      <c r="YT16" s="7"/>
      <c r="YU16" s="7"/>
      <c r="YV16" s="7"/>
      <c r="YW16" s="7"/>
      <c r="YX16" s="7"/>
      <c r="YY16" s="7"/>
      <c r="YZ16" s="7"/>
      <c r="ZA16" s="7"/>
      <c r="ZB16" s="7"/>
      <c r="ZC16" s="7"/>
      <c r="ZD16" s="7"/>
      <c r="ZE16" s="7"/>
      <c r="ZF16" s="7"/>
      <c r="ZG16" s="7"/>
      <c r="ZH16" s="7"/>
      <c r="ZI16" s="7"/>
      <c r="ZJ16" s="7"/>
      <c r="ZK16" s="7"/>
      <c r="ZL16" s="7"/>
      <c r="ZM16" s="7"/>
      <c r="ZN16" s="7"/>
      <c r="ZO16" s="7"/>
      <c r="ZP16" s="7"/>
      <c r="ZQ16" s="7"/>
      <c r="ZR16" s="7"/>
      <c r="ZS16" s="7"/>
      <c r="ZT16" s="7"/>
      <c r="ZU16" s="7"/>
      <c r="ZV16" s="7"/>
      <c r="ZW16" s="7"/>
      <c r="ZX16" s="7"/>
      <c r="ZY16" s="7"/>
      <c r="ZZ16" s="7"/>
      <c r="AAA16" s="7"/>
      <c r="AAB16" s="7"/>
      <c r="AAC16" s="7"/>
      <c r="AAD16" s="7"/>
      <c r="AAE16" s="7"/>
      <c r="AAF16" s="7"/>
      <c r="AAG16" s="7"/>
      <c r="AAH16" s="7"/>
      <c r="AAI16" s="7"/>
      <c r="AAJ16" s="7"/>
      <c r="AAK16" s="7"/>
      <c r="AAL16" s="7"/>
      <c r="AAM16" s="7"/>
      <c r="AAN16" s="7"/>
      <c r="AAO16" s="7"/>
      <c r="AAP16" s="7"/>
      <c r="AAQ16" s="7"/>
      <c r="AAR16" s="7"/>
      <c r="AAS16" s="7"/>
      <c r="AAT16" s="7"/>
      <c r="AAU16" s="7"/>
      <c r="AAV16" s="7"/>
      <c r="AAW16" s="7"/>
      <c r="AAX16" s="7"/>
      <c r="AAY16" s="7"/>
      <c r="AAZ16" s="7"/>
      <c r="ABA16" s="7"/>
      <c r="ABB16" s="7"/>
      <c r="ABC16" s="7"/>
      <c r="ABD16" s="7"/>
      <c r="ABE16" s="7"/>
      <c r="ABF16" s="7"/>
      <c r="ABG16" s="7"/>
      <c r="ABH16" s="7"/>
      <c r="ABI16" s="7"/>
      <c r="ABJ16" s="7"/>
      <c r="ABK16" s="7"/>
      <c r="ABL16" s="7"/>
      <c r="ABM16" s="7"/>
      <c r="ABN16" s="7"/>
      <c r="ABO16" s="7"/>
      <c r="ABP16" s="7"/>
      <c r="ABQ16" s="7"/>
      <c r="ABR16" s="7"/>
      <c r="ABS16" s="7"/>
      <c r="ABT16" s="7"/>
      <c r="ABU16" s="7"/>
      <c r="ABV16" s="7"/>
      <c r="ABW16" s="7"/>
      <c r="ABX16" s="7"/>
      <c r="ABY16" s="7"/>
      <c r="ABZ16" s="7"/>
      <c r="ACA16" s="7"/>
      <c r="ACB16" s="7"/>
      <c r="ACC16" s="7"/>
      <c r="ACD16" s="7"/>
      <c r="ACE16" s="7"/>
      <c r="ACF16" s="7"/>
      <c r="ACG16" s="7"/>
      <c r="ACH16" s="7"/>
      <c r="ACI16" s="7"/>
      <c r="ACJ16" s="7"/>
      <c r="ACK16" s="7"/>
      <c r="ACL16" s="7"/>
      <c r="ACM16" s="7"/>
      <c r="ACN16" s="7"/>
      <c r="ACO16" s="7"/>
      <c r="ACP16" s="7"/>
      <c r="ACQ16" s="7"/>
      <c r="ACR16" s="7"/>
      <c r="ACS16" s="7"/>
      <c r="ACT16" s="7"/>
      <c r="ACU16" s="7"/>
      <c r="ACV16" s="7"/>
      <c r="ACW16" s="7"/>
      <c r="ACX16" s="7"/>
      <c r="ACY16" s="7"/>
      <c r="ACZ16" s="7"/>
      <c r="ADA16" s="7"/>
      <c r="ADB16" s="7"/>
      <c r="ADC16" s="7"/>
      <c r="ADD16" s="7"/>
      <c r="ADE16" s="7"/>
      <c r="ADF16" s="7"/>
      <c r="ADG16" s="7"/>
      <c r="ADH16" s="7"/>
      <c r="ADI16" s="7"/>
      <c r="ADJ16" s="7"/>
      <c r="ADK16" s="7"/>
      <c r="ADL16" s="7"/>
      <c r="ADM16" s="7"/>
      <c r="ADN16" s="7"/>
      <c r="ADO16" s="7"/>
      <c r="ADP16" s="7"/>
      <c r="ADQ16" s="7"/>
      <c r="ADR16" s="7"/>
      <c r="ADS16" s="7"/>
      <c r="ADT16" s="7"/>
      <c r="ADU16" s="7"/>
      <c r="ADV16" s="7"/>
      <c r="ADW16" s="7"/>
      <c r="ADX16" s="7"/>
      <c r="ADY16" s="7"/>
      <c r="ADZ16" s="7"/>
      <c r="AEA16" s="7"/>
      <c r="AEB16" s="7"/>
      <c r="AEC16" s="7"/>
      <c r="AED16" s="7"/>
      <c r="AEE16" s="7"/>
      <c r="AEF16" s="7"/>
      <c r="AEG16" s="7"/>
      <c r="AEH16" s="7"/>
      <c r="AEI16" s="7"/>
      <c r="AEJ16" s="7"/>
      <c r="AEK16" s="7"/>
      <c r="AEL16" s="7"/>
      <c r="AEM16" s="7"/>
      <c r="AEN16" s="7"/>
      <c r="AEO16" s="7"/>
      <c r="AEP16" s="7"/>
      <c r="AEQ16" s="7"/>
      <c r="AER16" s="7"/>
      <c r="AES16" s="7"/>
      <c r="AET16" s="7"/>
      <c r="AEU16" s="7"/>
      <c r="AEV16" s="7"/>
      <c r="AEW16" s="7"/>
      <c r="AEX16" s="7"/>
      <c r="AEY16" s="7"/>
      <c r="AEZ16" s="7"/>
      <c r="AFA16" s="7"/>
      <c r="AFB16" s="7"/>
      <c r="AFC16" s="7"/>
      <c r="AFD16" s="7"/>
      <c r="AFE16" s="7"/>
      <c r="AFF16" s="7"/>
      <c r="AFG16" s="7"/>
      <c r="AFH16" s="7"/>
      <c r="AFI16" s="7"/>
      <c r="AFJ16" s="7"/>
      <c r="AFK16" s="7"/>
      <c r="AFL16" s="7"/>
      <c r="AFM16" s="7"/>
      <c r="AFN16" s="7"/>
      <c r="AFO16" s="7"/>
      <c r="AFP16" s="7"/>
      <c r="AFQ16" s="7"/>
      <c r="AFR16" s="7"/>
      <c r="AFS16" s="7"/>
      <c r="AFT16" s="7"/>
      <c r="AFU16" s="7"/>
      <c r="AFV16" s="7"/>
      <c r="AFW16" s="7"/>
      <c r="AFX16" s="7"/>
      <c r="AFY16" s="7"/>
      <c r="AFZ16" s="7"/>
      <c r="AGA16" s="7"/>
      <c r="AGB16" s="7"/>
      <c r="AGC16" s="7"/>
      <c r="AGD16" s="7"/>
      <c r="AGE16" s="7"/>
      <c r="AGF16" s="7"/>
      <c r="AGG16" s="7"/>
      <c r="AGH16" s="7"/>
      <c r="AGI16" s="7"/>
      <c r="AGJ16" s="7"/>
      <c r="AGK16" s="7"/>
      <c r="AGL16" s="7"/>
      <c r="AGM16" s="7"/>
      <c r="AGN16" s="7"/>
      <c r="AGO16" s="7"/>
      <c r="AGP16" s="7"/>
      <c r="AGQ16" s="7"/>
      <c r="AGR16" s="7"/>
      <c r="AGS16" s="7"/>
      <c r="AGT16" s="7"/>
      <c r="AGU16" s="7"/>
      <c r="AGV16" s="7"/>
      <c r="AGW16" s="7"/>
      <c r="AGX16" s="7"/>
      <c r="AGY16" s="7"/>
      <c r="AGZ16" s="7"/>
      <c r="AHA16" s="7"/>
      <c r="AHB16" s="7"/>
      <c r="AHC16" s="7"/>
      <c r="AHD16" s="7"/>
      <c r="AHE16" s="7"/>
      <c r="AHF16" s="7"/>
      <c r="AHG16" s="7"/>
      <c r="AHH16" s="7"/>
      <c r="AHI16" s="7"/>
      <c r="AHJ16" s="7"/>
      <c r="AHK16" s="7"/>
      <c r="AHL16" s="7"/>
      <c r="AHM16" s="7"/>
      <c r="AHN16" s="7"/>
      <c r="AHO16" s="7"/>
      <c r="AHP16" s="7"/>
      <c r="AHQ16" s="7"/>
      <c r="AHR16" s="7"/>
      <c r="AHS16" s="7"/>
      <c r="AHT16" s="7"/>
      <c r="AHU16" s="7"/>
      <c r="AHV16" s="7"/>
      <c r="AHW16" s="7"/>
      <c r="AHX16" s="7"/>
      <c r="AHY16" s="7"/>
      <c r="AHZ16" s="7"/>
      <c r="AIA16" s="7"/>
      <c r="AIB16" s="7"/>
      <c r="AIC16" s="7"/>
      <c r="AID16" s="7"/>
      <c r="AIE16" s="7"/>
      <c r="AIF16" s="7"/>
      <c r="AIG16" s="7"/>
      <c r="AIH16" s="7"/>
      <c r="AII16" s="7"/>
      <c r="AIJ16" s="7"/>
      <c r="AIK16" s="7"/>
      <c r="AIL16" s="7"/>
      <c r="AIM16" s="7"/>
      <c r="AIN16" s="7"/>
      <c r="AIO16" s="7"/>
      <c r="AIP16" s="7"/>
      <c r="AIQ16" s="7"/>
      <c r="AIR16" s="7"/>
      <c r="AIS16" s="7"/>
      <c r="AIT16" s="7"/>
      <c r="AIU16" s="7"/>
      <c r="AIV16" s="7"/>
      <c r="AIW16" s="7"/>
      <c r="AIX16" s="7"/>
      <c r="AIY16" s="7"/>
      <c r="AIZ16" s="7"/>
      <c r="AJA16" s="7"/>
      <c r="AJB16" s="7"/>
      <c r="AJC16" s="7"/>
      <c r="AJD16" s="7"/>
      <c r="AJE16" s="7"/>
      <c r="AJF16" s="7"/>
      <c r="AJG16" s="7"/>
      <c r="AJH16" s="7"/>
      <c r="AJI16" s="7"/>
      <c r="AJJ16" s="7"/>
      <c r="AJK16" s="7"/>
      <c r="AJL16" s="7"/>
      <c r="AJM16" s="7"/>
      <c r="AJN16" s="7"/>
      <c r="AJO16" s="7"/>
      <c r="AJP16" s="7"/>
      <c r="AJQ16" s="7"/>
      <c r="AJR16" s="7"/>
      <c r="AJS16" s="7"/>
      <c r="AJT16" s="7"/>
      <c r="AJU16" s="7"/>
      <c r="AJV16" s="7"/>
      <c r="AJW16" s="7"/>
      <c r="AJX16" s="7"/>
      <c r="AJY16" s="7"/>
      <c r="AJZ16" s="7"/>
      <c r="AKA16" s="7"/>
      <c r="AKB16" s="7"/>
      <c r="AKC16" s="7"/>
      <c r="AKD16" s="7"/>
      <c r="AKE16" s="7"/>
      <c r="AKF16" s="7"/>
      <c r="AKG16" s="7"/>
      <c r="AKH16" s="7"/>
      <c r="AKI16" s="7"/>
      <c r="AKJ16" s="7"/>
      <c r="AKK16" s="7"/>
      <c r="AKL16" s="7"/>
      <c r="AKM16" s="7"/>
      <c r="AKN16" s="7"/>
      <c r="AKO16" s="7"/>
      <c r="AKP16" s="7"/>
      <c r="AKQ16" s="7"/>
      <c r="AKR16" s="7"/>
      <c r="AKS16" s="7"/>
      <c r="AKT16" s="7"/>
      <c r="AKU16" s="7"/>
      <c r="AKV16" s="7"/>
      <c r="AKW16" s="7"/>
      <c r="AKX16" s="7"/>
      <c r="AKY16" s="7"/>
      <c r="AKZ16" s="7"/>
      <c r="ALA16" s="7"/>
      <c r="ALB16" s="7"/>
      <c r="ALC16" s="7"/>
      <c r="ALD16" s="7"/>
      <c r="ALE16" s="7"/>
      <c r="ALF16" s="7"/>
      <c r="ALG16" s="7"/>
      <c r="ALH16" s="7"/>
      <c r="ALI16" s="7"/>
      <c r="ALJ16" s="7"/>
      <c r="ALK16" s="7"/>
      <c r="ALL16" s="7"/>
      <c r="ALM16" s="7"/>
      <c r="ALN16" s="7"/>
      <c r="ALO16" s="7"/>
      <c r="ALP16" s="7"/>
      <c r="ALQ16" s="7"/>
      <c r="ALR16" s="7"/>
      <c r="ALS16" s="7"/>
      <c r="ALT16" s="7"/>
      <c r="ALU16" s="7"/>
      <c r="ALV16" s="7"/>
      <c r="ALW16" s="7"/>
      <c r="ALX16" s="7"/>
      <c r="ALY16" s="7"/>
      <c r="ALZ16" s="7"/>
      <c r="AMA16" s="7"/>
      <c r="AMB16" s="7"/>
      <c r="AMC16" s="7"/>
      <c r="AMD16" s="7"/>
      <c r="AME16" s="7"/>
    </row>
    <row r="17" spans="1:1019" x14ac:dyDescent="0.25">
      <c r="A17" s="7">
        <v>424</v>
      </c>
      <c r="B17" s="7" t="s">
        <v>1721</v>
      </c>
      <c r="C17" s="7" t="s">
        <v>1719</v>
      </c>
      <c r="D17" s="7" t="s">
        <v>620</v>
      </c>
      <c r="E17" s="7">
        <v>2014</v>
      </c>
      <c r="F17" s="7"/>
      <c r="G17" s="7" t="s">
        <v>1276</v>
      </c>
      <c r="H17" s="31" t="s">
        <v>619</v>
      </c>
      <c r="I17" s="7">
        <v>12</v>
      </c>
      <c r="J17" s="31" t="str">
        <f>VLOOKUP(H17,AddInfo!$A:$H,5,FALSE)</f>
        <v>1_clear</v>
      </c>
      <c r="K17" s="32"/>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c r="SK17" s="7"/>
      <c r="SL17" s="7"/>
      <c r="SM17" s="7"/>
      <c r="SN17" s="7"/>
      <c r="SO17" s="7"/>
      <c r="SP17" s="7"/>
      <c r="SQ17" s="7"/>
      <c r="SR17" s="7"/>
      <c r="SS17" s="7"/>
      <c r="ST17" s="7"/>
      <c r="SU17" s="7"/>
      <c r="SV17" s="7"/>
      <c r="SW17" s="7"/>
      <c r="SX17" s="7"/>
      <c r="SY17" s="7"/>
      <c r="SZ17" s="7"/>
      <c r="TA17" s="7"/>
      <c r="TB17" s="7"/>
      <c r="TC17" s="7"/>
      <c r="TD17" s="7"/>
      <c r="TE17" s="7"/>
      <c r="TF17" s="7"/>
      <c r="TG17" s="7"/>
      <c r="TH17" s="7"/>
      <c r="TI17" s="7"/>
      <c r="TJ17" s="7"/>
      <c r="TK17" s="7"/>
      <c r="TL17" s="7"/>
      <c r="TM17" s="7"/>
      <c r="TN17" s="7"/>
      <c r="TO17" s="7"/>
      <c r="TP17" s="7"/>
      <c r="TQ17" s="7"/>
      <c r="TR17" s="7"/>
      <c r="TS17" s="7"/>
      <c r="TT17" s="7"/>
      <c r="TU17" s="7"/>
      <c r="TV17" s="7"/>
      <c r="TW17" s="7"/>
      <c r="TX17" s="7"/>
      <c r="TY17" s="7"/>
      <c r="TZ17" s="7"/>
      <c r="UA17" s="7"/>
      <c r="UB17" s="7"/>
      <c r="UC17" s="7"/>
      <c r="UD17" s="7"/>
      <c r="UE17" s="7"/>
      <c r="UF17" s="7"/>
      <c r="UG17" s="7"/>
      <c r="UH17" s="7"/>
      <c r="UI17" s="7"/>
      <c r="UJ17" s="7"/>
      <c r="UK17" s="7"/>
      <c r="UL17" s="7"/>
      <c r="UM17" s="7"/>
      <c r="UN17" s="7"/>
      <c r="UO17" s="7"/>
      <c r="UP17" s="7"/>
      <c r="UQ17" s="7"/>
      <c r="UR17" s="7"/>
      <c r="US17" s="7"/>
      <c r="UT17" s="7"/>
      <c r="UU17" s="7"/>
      <c r="UV17" s="7"/>
      <c r="UW17" s="7"/>
      <c r="UX17" s="7"/>
      <c r="UY17" s="7"/>
      <c r="UZ17" s="7"/>
      <c r="VA17" s="7"/>
      <c r="VB17" s="7"/>
      <c r="VC17" s="7"/>
      <c r="VD17" s="7"/>
      <c r="VE17" s="7"/>
      <c r="VF17" s="7"/>
      <c r="VG17" s="7"/>
      <c r="VH17" s="7"/>
      <c r="VI17" s="7"/>
      <c r="VJ17" s="7"/>
      <c r="VK17" s="7"/>
      <c r="VL17" s="7"/>
      <c r="VM17" s="7"/>
      <c r="VN17" s="7"/>
      <c r="VO17" s="7"/>
      <c r="VP17" s="7"/>
      <c r="VQ17" s="7"/>
      <c r="VR17" s="7"/>
      <c r="VS17" s="7"/>
      <c r="VT17" s="7"/>
      <c r="VU17" s="7"/>
      <c r="VV17" s="7"/>
      <c r="VW17" s="7"/>
      <c r="VX17" s="7"/>
      <c r="VY17" s="7"/>
      <c r="VZ17" s="7"/>
      <c r="WA17" s="7"/>
      <c r="WB17" s="7"/>
      <c r="WC17" s="7"/>
      <c r="WD17" s="7"/>
      <c r="WE17" s="7"/>
      <c r="WF17" s="7"/>
      <c r="WG17" s="7"/>
      <c r="WH17" s="7"/>
      <c r="WI17" s="7"/>
      <c r="WJ17" s="7"/>
      <c r="WK17" s="7"/>
      <c r="WL17" s="7"/>
      <c r="WM17" s="7"/>
      <c r="WN17" s="7"/>
      <c r="WO17" s="7"/>
      <c r="WP17" s="7"/>
      <c r="WQ17" s="7"/>
      <c r="WR17" s="7"/>
      <c r="WS17" s="7"/>
      <c r="WT17" s="7"/>
      <c r="WU17" s="7"/>
      <c r="WV17" s="7"/>
      <c r="WW17" s="7"/>
      <c r="WX17" s="7"/>
      <c r="WY17" s="7"/>
      <c r="WZ17" s="7"/>
      <c r="XA17" s="7"/>
      <c r="XB17" s="7"/>
      <c r="XC17" s="7"/>
      <c r="XD17" s="7"/>
      <c r="XE17" s="7"/>
      <c r="XF17" s="7"/>
      <c r="XG17" s="7"/>
      <c r="XH17" s="7"/>
      <c r="XI17" s="7"/>
      <c r="XJ17" s="7"/>
      <c r="XK17" s="7"/>
      <c r="XL17" s="7"/>
      <c r="XM17" s="7"/>
      <c r="XN17" s="7"/>
      <c r="XO17" s="7"/>
      <c r="XP17" s="7"/>
      <c r="XQ17" s="7"/>
      <c r="XR17" s="7"/>
      <c r="XS17" s="7"/>
      <c r="XT17" s="7"/>
      <c r="XU17" s="7"/>
      <c r="XV17" s="7"/>
      <c r="XW17" s="7"/>
      <c r="XX17" s="7"/>
      <c r="XY17" s="7"/>
      <c r="XZ17" s="7"/>
      <c r="YA17" s="7"/>
      <c r="YB17" s="7"/>
      <c r="YC17" s="7"/>
      <c r="YD17" s="7"/>
      <c r="YE17" s="7"/>
      <c r="YF17" s="7"/>
      <c r="YG17" s="7"/>
      <c r="YH17" s="7"/>
      <c r="YI17" s="7"/>
      <c r="YJ17" s="7"/>
      <c r="YK17" s="7"/>
      <c r="YL17" s="7"/>
      <c r="YM17" s="7"/>
      <c r="YN17" s="7"/>
      <c r="YO17" s="7"/>
      <c r="YP17" s="7"/>
      <c r="YQ17" s="7"/>
      <c r="YR17" s="7"/>
      <c r="YS17" s="7"/>
      <c r="YT17" s="7"/>
      <c r="YU17" s="7"/>
      <c r="YV17" s="7"/>
      <c r="YW17" s="7"/>
      <c r="YX17" s="7"/>
      <c r="YY17" s="7"/>
      <c r="YZ17" s="7"/>
      <c r="ZA17" s="7"/>
      <c r="ZB17" s="7"/>
      <c r="ZC17" s="7"/>
      <c r="ZD17" s="7"/>
      <c r="ZE17" s="7"/>
      <c r="ZF17" s="7"/>
      <c r="ZG17" s="7"/>
      <c r="ZH17" s="7"/>
      <c r="ZI17" s="7"/>
      <c r="ZJ17" s="7"/>
      <c r="ZK17" s="7"/>
      <c r="ZL17" s="7"/>
      <c r="ZM17" s="7"/>
      <c r="ZN17" s="7"/>
      <c r="ZO17" s="7"/>
      <c r="ZP17" s="7"/>
      <c r="ZQ17" s="7"/>
      <c r="ZR17" s="7"/>
      <c r="ZS17" s="7"/>
      <c r="ZT17" s="7"/>
      <c r="ZU17" s="7"/>
      <c r="ZV17" s="7"/>
      <c r="ZW17" s="7"/>
      <c r="ZX17" s="7"/>
      <c r="ZY17" s="7"/>
      <c r="ZZ17" s="7"/>
      <c r="AAA17" s="7"/>
      <c r="AAB17" s="7"/>
      <c r="AAC17" s="7"/>
      <c r="AAD17" s="7"/>
      <c r="AAE17" s="7"/>
      <c r="AAF17" s="7"/>
      <c r="AAG17" s="7"/>
      <c r="AAH17" s="7"/>
      <c r="AAI17" s="7"/>
      <c r="AAJ17" s="7"/>
      <c r="AAK17" s="7"/>
      <c r="AAL17" s="7"/>
      <c r="AAM17" s="7"/>
      <c r="AAN17" s="7"/>
      <c r="AAO17" s="7"/>
      <c r="AAP17" s="7"/>
      <c r="AAQ17" s="7"/>
      <c r="AAR17" s="7"/>
      <c r="AAS17" s="7"/>
      <c r="AAT17" s="7"/>
      <c r="AAU17" s="7"/>
      <c r="AAV17" s="7"/>
      <c r="AAW17" s="7"/>
      <c r="AAX17" s="7"/>
      <c r="AAY17" s="7"/>
      <c r="AAZ17" s="7"/>
      <c r="ABA17" s="7"/>
      <c r="ABB17" s="7"/>
      <c r="ABC17" s="7"/>
      <c r="ABD17" s="7"/>
      <c r="ABE17" s="7"/>
      <c r="ABF17" s="7"/>
      <c r="ABG17" s="7"/>
      <c r="ABH17" s="7"/>
      <c r="ABI17" s="7"/>
      <c r="ABJ17" s="7"/>
      <c r="ABK17" s="7"/>
      <c r="ABL17" s="7"/>
      <c r="ABM17" s="7"/>
      <c r="ABN17" s="7"/>
      <c r="ABO17" s="7"/>
      <c r="ABP17" s="7"/>
      <c r="ABQ17" s="7"/>
      <c r="ABR17" s="7"/>
      <c r="ABS17" s="7"/>
      <c r="ABT17" s="7"/>
      <c r="ABU17" s="7"/>
      <c r="ABV17" s="7"/>
      <c r="ABW17" s="7"/>
      <c r="ABX17" s="7"/>
      <c r="ABY17" s="7"/>
      <c r="ABZ17" s="7"/>
      <c r="ACA17" s="7"/>
      <c r="ACB17" s="7"/>
      <c r="ACC17" s="7"/>
      <c r="ACD17" s="7"/>
      <c r="ACE17" s="7"/>
      <c r="ACF17" s="7"/>
      <c r="ACG17" s="7"/>
      <c r="ACH17" s="7"/>
      <c r="ACI17" s="7"/>
      <c r="ACJ17" s="7"/>
      <c r="ACK17" s="7"/>
      <c r="ACL17" s="7"/>
      <c r="ACM17" s="7"/>
      <c r="ACN17" s="7"/>
      <c r="ACO17" s="7"/>
      <c r="ACP17" s="7"/>
      <c r="ACQ17" s="7"/>
      <c r="ACR17" s="7"/>
      <c r="ACS17" s="7"/>
      <c r="ACT17" s="7"/>
      <c r="ACU17" s="7"/>
      <c r="ACV17" s="7"/>
      <c r="ACW17" s="7"/>
      <c r="ACX17" s="7"/>
      <c r="ACY17" s="7"/>
      <c r="ACZ17" s="7"/>
      <c r="ADA17" s="7"/>
      <c r="ADB17" s="7"/>
      <c r="ADC17" s="7"/>
      <c r="ADD17" s="7"/>
      <c r="ADE17" s="7"/>
      <c r="ADF17" s="7"/>
      <c r="ADG17" s="7"/>
      <c r="ADH17" s="7"/>
      <c r="ADI17" s="7"/>
      <c r="ADJ17" s="7"/>
      <c r="ADK17" s="7"/>
      <c r="ADL17" s="7"/>
      <c r="ADM17" s="7"/>
      <c r="ADN17" s="7"/>
      <c r="ADO17" s="7"/>
      <c r="ADP17" s="7"/>
      <c r="ADQ17" s="7"/>
      <c r="ADR17" s="7"/>
      <c r="ADS17" s="7"/>
      <c r="ADT17" s="7"/>
      <c r="ADU17" s="7"/>
      <c r="ADV17" s="7"/>
      <c r="ADW17" s="7"/>
      <c r="ADX17" s="7"/>
      <c r="ADY17" s="7"/>
      <c r="ADZ17" s="7"/>
      <c r="AEA17" s="7"/>
      <c r="AEB17" s="7"/>
      <c r="AEC17" s="7"/>
      <c r="AED17" s="7"/>
      <c r="AEE17" s="7"/>
      <c r="AEF17" s="7"/>
      <c r="AEG17" s="7"/>
      <c r="AEH17" s="7"/>
      <c r="AEI17" s="7"/>
      <c r="AEJ17" s="7"/>
      <c r="AEK17" s="7"/>
      <c r="AEL17" s="7"/>
      <c r="AEM17" s="7"/>
      <c r="AEN17" s="7"/>
      <c r="AEO17" s="7"/>
      <c r="AEP17" s="7"/>
      <c r="AEQ17" s="7"/>
      <c r="AER17" s="7"/>
      <c r="AES17" s="7"/>
      <c r="AET17" s="7"/>
      <c r="AEU17" s="7"/>
      <c r="AEV17" s="7"/>
      <c r="AEW17" s="7"/>
      <c r="AEX17" s="7"/>
      <c r="AEY17" s="7"/>
      <c r="AEZ17" s="7"/>
      <c r="AFA17" s="7"/>
      <c r="AFB17" s="7"/>
      <c r="AFC17" s="7"/>
      <c r="AFD17" s="7"/>
      <c r="AFE17" s="7"/>
      <c r="AFF17" s="7"/>
      <c r="AFG17" s="7"/>
      <c r="AFH17" s="7"/>
      <c r="AFI17" s="7"/>
      <c r="AFJ17" s="7"/>
      <c r="AFK17" s="7"/>
      <c r="AFL17" s="7"/>
      <c r="AFM17" s="7"/>
      <c r="AFN17" s="7"/>
      <c r="AFO17" s="7"/>
      <c r="AFP17" s="7"/>
      <c r="AFQ17" s="7"/>
      <c r="AFR17" s="7"/>
      <c r="AFS17" s="7"/>
      <c r="AFT17" s="7"/>
      <c r="AFU17" s="7"/>
      <c r="AFV17" s="7"/>
      <c r="AFW17" s="7"/>
      <c r="AFX17" s="7"/>
      <c r="AFY17" s="7"/>
      <c r="AFZ17" s="7"/>
      <c r="AGA17" s="7"/>
      <c r="AGB17" s="7"/>
      <c r="AGC17" s="7"/>
      <c r="AGD17" s="7"/>
      <c r="AGE17" s="7"/>
      <c r="AGF17" s="7"/>
      <c r="AGG17" s="7"/>
      <c r="AGH17" s="7"/>
      <c r="AGI17" s="7"/>
      <c r="AGJ17" s="7"/>
      <c r="AGK17" s="7"/>
      <c r="AGL17" s="7"/>
      <c r="AGM17" s="7"/>
      <c r="AGN17" s="7"/>
      <c r="AGO17" s="7"/>
      <c r="AGP17" s="7"/>
      <c r="AGQ17" s="7"/>
      <c r="AGR17" s="7"/>
      <c r="AGS17" s="7"/>
      <c r="AGT17" s="7"/>
      <c r="AGU17" s="7"/>
      <c r="AGV17" s="7"/>
      <c r="AGW17" s="7"/>
      <c r="AGX17" s="7"/>
      <c r="AGY17" s="7"/>
      <c r="AGZ17" s="7"/>
      <c r="AHA17" s="7"/>
      <c r="AHB17" s="7"/>
      <c r="AHC17" s="7"/>
      <c r="AHD17" s="7"/>
      <c r="AHE17" s="7"/>
      <c r="AHF17" s="7"/>
      <c r="AHG17" s="7"/>
      <c r="AHH17" s="7"/>
      <c r="AHI17" s="7"/>
      <c r="AHJ17" s="7"/>
      <c r="AHK17" s="7"/>
      <c r="AHL17" s="7"/>
      <c r="AHM17" s="7"/>
      <c r="AHN17" s="7"/>
      <c r="AHO17" s="7"/>
      <c r="AHP17" s="7"/>
      <c r="AHQ17" s="7"/>
      <c r="AHR17" s="7"/>
      <c r="AHS17" s="7"/>
      <c r="AHT17" s="7"/>
      <c r="AHU17" s="7"/>
      <c r="AHV17" s="7"/>
      <c r="AHW17" s="7"/>
      <c r="AHX17" s="7"/>
      <c r="AHY17" s="7"/>
      <c r="AHZ17" s="7"/>
      <c r="AIA17" s="7"/>
      <c r="AIB17" s="7"/>
      <c r="AIC17" s="7"/>
      <c r="AID17" s="7"/>
      <c r="AIE17" s="7"/>
      <c r="AIF17" s="7"/>
      <c r="AIG17" s="7"/>
      <c r="AIH17" s="7"/>
      <c r="AII17" s="7"/>
      <c r="AIJ17" s="7"/>
      <c r="AIK17" s="7"/>
      <c r="AIL17" s="7"/>
      <c r="AIM17" s="7"/>
      <c r="AIN17" s="7"/>
      <c r="AIO17" s="7"/>
      <c r="AIP17" s="7"/>
      <c r="AIQ17" s="7"/>
      <c r="AIR17" s="7"/>
      <c r="AIS17" s="7"/>
      <c r="AIT17" s="7"/>
      <c r="AIU17" s="7"/>
      <c r="AIV17" s="7"/>
      <c r="AIW17" s="7"/>
      <c r="AIX17" s="7"/>
      <c r="AIY17" s="7"/>
      <c r="AIZ17" s="7"/>
      <c r="AJA17" s="7"/>
      <c r="AJB17" s="7"/>
      <c r="AJC17" s="7"/>
      <c r="AJD17" s="7"/>
      <c r="AJE17" s="7"/>
      <c r="AJF17" s="7"/>
      <c r="AJG17" s="7"/>
      <c r="AJH17" s="7"/>
      <c r="AJI17" s="7"/>
      <c r="AJJ17" s="7"/>
      <c r="AJK17" s="7"/>
      <c r="AJL17" s="7"/>
      <c r="AJM17" s="7"/>
      <c r="AJN17" s="7"/>
      <c r="AJO17" s="7"/>
      <c r="AJP17" s="7"/>
      <c r="AJQ17" s="7"/>
      <c r="AJR17" s="7"/>
      <c r="AJS17" s="7"/>
      <c r="AJT17" s="7"/>
      <c r="AJU17" s="7"/>
      <c r="AJV17" s="7"/>
      <c r="AJW17" s="7"/>
      <c r="AJX17" s="7"/>
      <c r="AJY17" s="7"/>
      <c r="AJZ17" s="7"/>
      <c r="AKA17" s="7"/>
      <c r="AKB17" s="7"/>
      <c r="AKC17" s="7"/>
      <c r="AKD17" s="7"/>
      <c r="AKE17" s="7"/>
      <c r="AKF17" s="7"/>
      <c r="AKG17" s="7"/>
      <c r="AKH17" s="7"/>
      <c r="AKI17" s="7"/>
      <c r="AKJ17" s="7"/>
      <c r="AKK17" s="7"/>
      <c r="AKL17" s="7"/>
      <c r="AKM17" s="7"/>
      <c r="AKN17" s="7"/>
      <c r="AKO17" s="7"/>
      <c r="AKP17" s="7"/>
      <c r="AKQ17" s="7"/>
      <c r="AKR17" s="7"/>
      <c r="AKS17" s="7"/>
      <c r="AKT17" s="7"/>
      <c r="AKU17" s="7"/>
      <c r="AKV17" s="7"/>
      <c r="AKW17" s="7"/>
      <c r="AKX17" s="7"/>
      <c r="AKY17" s="7"/>
      <c r="AKZ17" s="7"/>
      <c r="ALA17" s="7"/>
      <c r="ALB17" s="7"/>
      <c r="ALC17" s="7"/>
      <c r="ALD17" s="7"/>
      <c r="ALE17" s="7"/>
      <c r="ALF17" s="7"/>
      <c r="ALG17" s="7"/>
      <c r="ALH17" s="7"/>
      <c r="ALI17" s="7"/>
      <c r="ALJ17" s="7"/>
      <c r="ALK17" s="7"/>
      <c r="ALL17" s="7"/>
      <c r="ALM17" s="7"/>
      <c r="ALN17" s="7"/>
      <c r="ALO17" s="7"/>
      <c r="ALP17" s="7"/>
      <c r="ALQ17" s="7"/>
      <c r="ALR17" s="7"/>
      <c r="ALS17" s="7"/>
      <c r="ALT17" s="7"/>
      <c r="ALU17" s="7"/>
      <c r="ALV17" s="7"/>
      <c r="ALW17" s="7"/>
      <c r="ALX17" s="7"/>
      <c r="ALY17" s="7"/>
      <c r="ALZ17" s="7"/>
      <c r="AMA17" s="7"/>
      <c r="AMB17" s="7"/>
      <c r="AMC17" s="7"/>
      <c r="AMD17" s="7"/>
      <c r="AME17" s="7"/>
    </row>
    <row r="18" spans="1:1019" x14ac:dyDescent="0.25">
      <c r="A18" s="7">
        <v>361</v>
      </c>
      <c r="B18" s="7" t="s">
        <v>1428</v>
      </c>
      <c r="C18" s="7" t="s">
        <v>1429</v>
      </c>
      <c r="D18" s="7" t="s">
        <v>1242</v>
      </c>
      <c r="E18" s="7">
        <v>2007</v>
      </c>
      <c r="F18" s="7"/>
      <c r="G18" s="7" t="s">
        <v>1276</v>
      </c>
      <c r="H18" s="12" t="s">
        <v>3125</v>
      </c>
      <c r="I18" s="7">
        <v>1</v>
      </c>
      <c r="J18" s="31" t="str">
        <f>VLOOKUP(H18,AddInfo!$A:$H,5,FALSE)</f>
        <v>1_clear</v>
      </c>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c r="SK18" s="7"/>
      <c r="SL18" s="7"/>
      <c r="SM18" s="7"/>
      <c r="SN18" s="7"/>
      <c r="SO18" s="7"/>
      <c r="SP18" s="7"/>
      <c r="SQ18" s="7"/>
      <c r="SR18" s="7"/>
      <c r="SS18" s="7"/>
      <c r="ST18" s="7"/>
      <c r="SU18" s="7"/>
      <c r="SV18" s="7"/>
      <c r="SW18" s="7"/>
      <c r="SX18" s="7"/>
      <c r="SY18" s="7"/>
      <c r="SZ18" s="7"/>
      <c r="TA18" s="7"/>
      <c r="TB18" s="7"/>
      <c r="TC18" s="7"/>
      <c r="TD18" s="7"/>
      <c r="TE18" s="7"/>
      <c r="TF18" s="7"/>
      <c r="TG18" s="7"/>
      <c r="TH18" s="7"/>
      <c r="TI18" s="7"/>
      <c r="TJ18" s="7"/>
      <c r="TK18" s="7"/>
      <c r="TL18" s="7"/>
      <c r="TM18" s="7"/>
      <c r="TN18" s="7"/>
      <c r="TO18" s="7"/>
      <c r="TP18" s="7"/>
      <c r="TQ18" s="7"/>
      <c r="TR18" s="7"/>
      <c r="TS18" s="7"/>
      <c r="TT18" s="7"/>
      <c r="TU18" s="7"/>
      <c r="TV18" s="7"/>
      <c r="TW18" s="7"/>
      <c r="TX18" s="7"/>
      <c r="TY18" s="7"/>
      <c r="TZ18" s="7"/>
      <c r="UA18" s="7"/>
      <c r="UB18" s="7"/>
      <c r="UC18" s="7"/>
      <c r="UD18" s="7"/>
      <c r="UE18" s="7"/>
      <c r="UF18" s="7"/>
      <c r="UG18" s="7"/>
      <c r="UH18" s="7"/>
      <c r="UI18" s="7"/>
      <c r="UJ18" s="7"/>
      <c r="UK18" s="7"/>
      <c r="UL18" s="7"/>
      <c r="UM18" s="7"/>
      <c r="UN18" s="7"/>
      <c r="UO18" s="7"/>
      <c r="UP18" s="7"/>
      <c r="UQ18" s="7"/>
      <c r="UR18" s="7"/>
      <c r="US18" s="7"/>
      <c r="UT18" s="7"/>
      <c r="UU18" s="7"/>
      <c r="UV18" s="7"/>
      <c r="UW18" s="7"/>
      <c r="UX18" s="7"/>
      <c r="UY18" s="7"/>
      <c r="UZ18" s="7"/>
      <c r="VA18" s="7"/>
      <c r="VB18" s="7"/>
      <c r="VC18" s="7"/>
      <c r="VD18" s="7"/>
      <c r="VE18" s="7"/>
      <c r="VF18" s="7"/>
      <c r="VG18" s="7"/>
      <c r="VH18" s="7"/>
      <c r="VI18" s="7"/>
      <c r="VJ18" s="7"/>
      <c r="VK18" s="7"/>
      <c r="VL18" s="7"/>
      <c r="VM18" s="7"/>
      <c r="VN18" s="7"/>
      <c r="VO18" s="7"/>
      <c r="VP18" s="7"/>
      <c r="VQ18" s="7"/>
      <c r="VR18" s="7"/>
      <c r="VS18" s="7"/>
      <c r="VT18" s="7"/>
      <c r="VU18" s="7"/>
      <c r="VV18" s="7"/>
      <c r="VW18" s="7"/>
      <c r="VX18" s="7"/>
      <c r="VY18" s="7"/>
      <c r="VZ18" s="7"/>
      <c r="WA18" s="7"/>
      <c r="WB18" s="7"/>
      <c r="WC18" s="7"/>
      <c r="WD18" s="7"/>
      <c r="WE18" s="7"/>
      <c r="WF18" s="7"/>
      <c r="WG18" s="7"/>
      <c r="WH18" s="7"/>
      <c r="WI18" s="7"/>
      <c r="WJ18" s="7"/>
      <c r="WK18" s="7"/>
      <c r="WL18" s="7"/>
      <c r="WM18" s="7"/>
      <c r="WN18" s="7"/>
      <c r="WO18" s="7"/>
      <c r="WP18" s="7"/>
      <c r="WQ18" s="7"/>
      <c r="WR18" s="7"/>
      <c r="WS18" s="7"/>
      <c r="WT18" s="7"/>
      <c r="WU18" s="7"/>
      <c r="WV18" s="7"/>
      <c r="WW18" s="7"/>
      <c r="WX18" s="7"/>
      <c r="WY18" s="7"/>
      <c r="WZ18" s="7"/>
      <c r="XA18" s="7"/>
      <c r="XB18" s="7"/>
      <c r="XC18" s="7"/>
      <c r="XD18" s="7"/>
      <c r="XE18" s="7"/>
      <c r="XF18" s="7"/>
      <c r="XG18" s="7"/>
      <c r="XH18" s="7"/>
      <c r="XI18" s="7"/>
      <c r="XJ18" s="7"/>
      <c r="XK18" s="7"/>
      <c r="XL18" s="7"/>
      <c r="XM18" s="7"/>
      <c r="XN18" s="7"/>
      <c r="XO18" s="7"/>
      <c r="XP18" s="7"/>
      <c r="XQ18" s="7"/>
      <c r="XR18" s="7"/>
      <c r="XS18" s="7"/>
      <c r="XT18" s="7"/>
      <c r="XU18" s="7"/>
      <c r="XV18" s="7"/>
      <c r="XW18" s="7"/>
      <c r="XX18" s="7"/>
      <c r="XY18" s="7"/>
      <c r="XZ18" s="7"/>
      <c r="YA18" s="7"/>
      <c r="YB18" s="7"/>
      <c r="YC18" s="7"/>
      <c r="YD18" s="7"/>
      <c r="YE18" s="7"/>
      <c r="YF18" s="7"/>
      <c r="YG18" s="7"/>
      <c r="YH18" s="7"/>
      <c r="YI18" s="7"/>
      <c r="YJ18" s="7"/>
      <c r="YK18" s="7"/>
      <c r="YL18" s="7"/>
      <c r="YM18" s="7"/>
      <c r="YN18" s="7"/>
      <c r="YO18" s="7"/>
      <c r="YP18" s="7"/>
      <c r="YQ18" s="7"/>
      <c r="YR18" s="7"/>
      <c r="YS18" s="7"/>
      <c r="YT18" s="7"/>
      <c r="YU18" s="7"/>
      <c r="YV18" s="7"/>
      <c r="YW18" s="7"/>
      <c r="YX18" s="7"/>
      <c r="YY18" s="7"/>
      <c r="YZ18" s="7"/>
      <c r="ZA18" s="7"/>
      <c r="ZB18" s="7"/>
      <c r="ZC18" s="7"/>
      <c r="ZD18" s="7"/>
      <c r="ZE18" s="7"/>
      <c r="ZF18" s="7"/>
      <c r="ZG18" s="7"/>
      <c r="ZH18" s="7"/>
      <c r="ZI18" s="7"/>
      <c r="ZJ18" s="7"/>
      <c r="ZK18" s="7"/>
      <c r="ZL18" s="7"/>
      <c r="ZM18" s="7"/>
      <c r="ZN18" s="7"/>
      <c r="ZO18" s="7"/>
      <c r="ZP18" s="7"/>
      <c r="ZQ18" s="7"/>
      <c r="ZR18" s="7"/>
      <c r="ZS18" s="7"/>
      <c r="ZT18" s="7"/>
      <c r="ZU18" s="7"/>
      <c r="ZV18" s="7"/>
      <c r="ZW18" s="7"/>
      <c r="ZX18" s="7"/>
      <c r="ZY18" s="7"/>
      <c r="ZZ18" s="7"/>
      <c r="AAA18" s="7"/>
      <c r="AAB18" s="7"/>
      <c r="AAC18" s="7"/>
      <c r="AAD18" s="7"/>
      <c r="AAE18" s="7"/>
      <c r="AAF18" s="7"/>
      <c r="AAG18" s="7"/>
      <c r="AAH18" s="7"/>
      <c r="AAI18" s="7"/>
      <c r="AAJ18" s="7"/>
      <c r="AAK18" s="7"/>
      <c r="AAL18" s="7"/>
      <c r="AAM18" s="7"/>
      <c r="AAN18" s="7"/>
      <c r="AAO18" s="7"/>
      <c r="AAP18" s="7"/>
      <c r="AAQ18" s="7"/>
      <c r="AAR18" s="7"/>
      <c r="AAS18" s="7"/>
      <c r="AAT18" s="7"/>
      <c r="AAU18" s="7"/>
      <c r="AAV18" s="7"/>
      <c r="AAW18" s="7"/>
      <c r="AAX18" s="7"/>
      <c r="AAY18" s="7"/>
      <c r="AAZ18" s="7"/>
      <c r="ABA18" s="7"/>
      <c r="ABB18" s="7"/>
      <c r="ABC18" s="7"/>
      <c r="ABD18" s="7"/>
      <c r="ABE18" s="7"/>
      <c r="ABF18" s="7"/>
      <c r="ABG18" s="7"/>
      <c r="ABH18" s="7"/>
      <c r="ABI18" s="7"/>
      <c r="ABJ18" s="7"/>
      <c r="ABK18" s="7"/>
      <c r="ABL18" s="7"/>
      <c r="ABM18" s="7"/>
      <c r="ABN18" s="7"/>
      <c r="ABO18" s="7"/>
      <c r="ABP18" s="7"/>
      <c r="ABQ18" s="7"/>
      <c r="ABR18" s="7"/>
      <c r="ABS18" s="7"/>
      <c r="ABT18" s="7"/>
      <c r="ABU18" s="7"/>
      <c r="ABV18" s="7"/>
      <c r="ABW18" s="7"/>
      <c r="ABX18" s="7"/>
      <c r="ABY18" s="7"/>
      <c r="ABZ18" s="7"/>
      <c r="ACA18" s="7"/>
      <c r="ACB18" s="7"/>
      <c r="ACC18" s="7"/>
      <c r="ACD18" s="7"/>
      <c r="ACE18" s="7"/>
      <c r="ACF18" s="7"/>
      <c r="ACG18" s="7"/>
      <c r="ACH18" s="7"/>
      <c r="ACI18" s="7"/>
      <c r="ACJ18" s="7"/>
      <c r="ACK18" s="7"/>
      <c r="ACL18" s="7"/>
      <c r="ACM18" s="7"/>
      <c r="ACN18" s="7"/>
      <c r="ACO18" s="7"/>
      <c r="ACP18" s="7"/>
      <c r="ACQ18" s="7"/>
      <c r="ACR18" s="7"/>
      <c r="ACS18" s="7"/>
      <c r="ACT18" s="7"/>
      <c r="ACU18" s="7"/>
      <c r="ACV18" s="7"/>
      <c r="ACW18" s="7"/>
      <c r="ACX18" s="7"/>
      <c r="ACY18" s="7"/>
      <c r="ACZ18" s="7"/>
      <c r="ADA18" s="7"/>
      <c r="ADB18" s="7"/>
      <c r="ADC18" s="7"/>
      <c r="ADD18" s="7"/>
      <c r="ADE18" s="7"/>
      <c r="ADF18" s="7"/>
      <c r="ADG18" s="7"/>
      <c r="ADH18" s="7"/>
      <c r="ADI18" s="7"/>
      <c r="ADJ18" s="7"/>
      <c r="ADK18" s="7"/>
      <c r="ADL18" s="7"/>
      <c r="ADM18" s="7"/>
      <c r="ADN18" s="7"/>
      <c r="ADO18" s="7"/>
      <c r="ADP18" s="7"/>
      <c r="ADQ18" s="7"/>
      <c r="ADR18" s="7"/>
      <c r="ADS18" s="7"/>
      <c r="ADT18" s="7"/>
      <c r="ADU18" s="7"/>
      <c r="ADV18" s="7"/>
      <c r="ADW18" s="7"/>
      <c r="ADX18" s="7"/>
      <c r="ADY18" s="7"/>
      <c r="ADZ18" s="7"/>
      <c r="AEA18" s="7"/>
      <c r="AEB18" s="7"/>
      <c r="AEC18" s="7"/>
      <c r="AED18" s="7"/>
      <c r="AEE18" s="7"/>
      <c r="AEF18" s="7"/>
      <c r="AEG18" s="7"/>
      <c r="AEH18" s="7"/>
      <c r="AEI18" s="7"/>
      <c r="AEJ18" s="7"/>
      <c r="AEK18" s="7"/>
      <c r="AEL18" s="7"/>
      <c r="AEM18" s="7"/>
      <c r="AEN18" s="7"/>
      <c r="AEO18" s="7"/>
      <c r="AEP18" s="7"/>
      <c r="AEQ18" s="7"/>
      <c r="AER18" s="7"/>
      <c r="AES18" s="7"/>
      <c r="AET18" s="7"/>
      <c r="AEU18" s="7"/>
      <c r="AEV18" s="7"/>
      <c r="AEW18" s="7"/>
      <c r="AEX18" s="7"/>
      <c r="AEY18" s="7"/>
      <c r="AEZ18" s="7"/>
      <c r="AFA18" s="7"/>
      <c r="AFB18" s="7"/>
      <c r="AFC18" s="7"/>
      <c r="AFD18" s="7"/>
      <c r="AFE18" s="7"/>
      <c r="AFF18" s="7"/>
      <c r="AFG18" s="7"/>
      <c r="AFH18" s="7"/>
      <c r="AFI18" s="7"/>
      <c r="AFJ18" s="7"/>
      <c r="AFK18" s="7"/>
      <c r="AFL18" s="7"/>
      <c r="AFM18" s="7"/>
      <c r="AFN18" s="7"/>
      <c r="AFO18" s="7"/>
      <c r="AFP18" s="7"/>
      <c r="AFQ18" s="7"/>
      <c r="AFR18" s="7"/>
      <c r="AFS18" s="7"/>
      <c r="AFT18" s="7"/>
      <c r="AFU18" s="7"/>
      <c r="AFV18" s="7"/>
      <c r="AFW18" s="7"/>
      <c r="AFX18" s="7"/>
      <c r="AFY18" s="7"/>
      <c r="AFZ18" s="7"/>
      <c r="AGA18" s="7"/>
      <c r="AGB18" s="7"/>
      <c r="AGC18" s="7"/>
      <c r="AGD18" s="7"/>
      <c r="AGE18" s="7"/>
      <c r="AGF18" s="7"/>
      <c r="AGG18" s="7"/>
      <c r="AGH18" s="7"/>
      <c r="AGI18" s="7"/>
      <c r="AGJ18" s="7"/>
      <c r="AGK18" s="7"/>
      <c r="AGL18" s="7"/>
      <c r="AGM18" s="7"/>
      <c r="AGN18" s="7"/>
      <c r="AGO18" s="7"/>
      <c r="AGP18" s="7"/>
      <c r="AGQ18" s="7"/>
      <c r="AGR18" s="7"/>
      <c r="AGS18" s="7"/>
      <c r="AGT18" s="7"/>
      <c r="AGU18" s="7"/>
      <c r="AGV18" s="7"/>
      <c r="AGW18" s="7"/>
      <c r="AGX18" s="7"/>
      <c r="AGY18" s="7"/>
      <c r="AGZ18" s="7"/>
      <c r="AHA18" s="7"/>
      <c r="AHB18" s="7"/>
      <c r="AHC18" s="7"/>
      <c r="AHD18" s="7"/>
      <c r="AHE18" s="7"/>
      <c r="AHF18" s="7"/>
      <c r="AHG18" s="7"/>
      <c r="AHH18" s="7"/>
      <c r="AHI18" s="7"/>
      <c r="AHJ18" s="7"/>
      <c r="AHK18" s="7"/>
      <c r="AHL18" s="7"/>
      <c r="AHM18" s="7"/>
      <c r="AHN18" s="7"/>
      <c r="AHO18" s="7"/>
      <c r="AHP18" s="7"/>
      <c r="AHQ18" s="7"/>
      <c r="AHR18" s="7"/>
      <c r="AHS18" s="7"/>
      <c r="AHT18" s="7"/>
      <c r="AHU18" s="7"/>
      <c r="AHV18" s="7"/>
      <c r="AHW18" s="7"/>
      <c r="AHX18" s="7"/>
      <c r="AHY18" s="7"/>
      <c r="AHZ18" s="7"/>
      <c r="AIA18" s="7"/>
      <c r="AIB18" s="7"/>
      <c r="AIC18" s="7"/>
      <c r="AID18" s="7"/>
      <c r="AIE18" s="7"/>
      <c r="AIF18" s="7"/>
      <c r="AIG18" s="7"/>
      <c r="AIH18" s="7"/>
      <c r="AII18" s="7"/>
      <c r="AIJ18" s="7"/>
      <c r="AIK18" s="7"/>
      <c r="AIL18" s="7"/>
      <c r="AIM18" s="7"/>
      <c r="AIN18" s="7"/>
      <c r="AIO18" s="7"/>
      <c r="AIP18" s="7"/>
      <c r="AIQ18" s="7"/>
      <c r="AIR18" s="7"/>
      <c r="AIS18" s="7"/>
      <c r="AIT18" s="7"/>
      <c r="AIU18" s="7"/>
      <c r="AIV18" s="7"/>
      <c r="AIW18" s="7"/>
      <c r="AIX18" s="7"/>
      <c r="AIY18" s="7"/>
      <c r="AIZ18" s="7"/>
      <c r="AJA18" s="7"/>
      <c r="AJB18" s="7"/>
      <c r="AJC18" s="7"/>
      <c r="AJD18" s="7"/>
      <c r="AJE18" s="7"/>
      <c r="AJF18" s="7"/>
      <c r="AJG18" s="7"/>
      <c r="AJH18" s="7"/>
      <c r="AJI18" s="7"/>
      <c r="AJJ18" s="7"/>
      <c r="AJK18" s="7"/>
      <c r="AJL18" s="7"/>
      <c r="AJM18" s="7"/>
      <c r="AJN18" s="7"/>
      <c r="AJO18" s="7"/>
      <c r="AJP18" s="7"/>
      <c r="AJQ18" s="7"/>
      <c r="AJR18" s="7"/>
      <c r="AJS18" s="7"/>
      <c r="AJT18" s="7"/>
      <c r="AJU18" s="7"/>
      <c r="AJV18" s="7"/>
      <c r="AJW18" s="7"/>
      <c r="AJX18" s="7"/>
      <c r="AJY18" s="7"/>
      <c r="AJZ18" s="7"/>
      <c r="AKA18" s="7"/>
      <c r="AKB18" s="7"/>
      <c r="AKC18" s="7"/>
      <c r="AKD18" s="7"/>
      <c r="AKE18" s="7"/>
      <c r="AKF18" s="7"/>
      <c r="AKG18" s="7"/>
      <c r="AKH18" s="7"/>
      <c r="AKI18" s="7"/>
      <c r="AKJ18" s="7"/>
      <c r="AKK18" s="7"/>
      <c r="AKL18" s="7"/>
      <c r="AKM18" s="7"/>
      <c r="AKN18" s="7"/>
      <c r="AKO18" s="7"/>
      <c r="AKP18" s="7"/>
      <c r="AKQ18" s="7"/>
      <c r="AKR18" s="7"/>
      <c r="AKS18" s="7"/>
      <c r="AKT18" s="7"/>
      <c r="AKU18" s="7"/>
      <c r="AKV18" s="7"/>
      <c r="AKW18" s="7"/>
      <c r="AKX18" s="7"/>
      <c r="AKY18" s="7"/>
      <c r="AKZ18" s="7"/>
      <c r="ALA18" s="7"/>
      <c r="ALB18" s="7"/>
      <c r="ALC18" s="7"/>
      <c r="ALD18" s="7"/>
      <c r="ALE18" s="7"/>
      <c r="ALF18" s="7"/>
      <c r="ALG18" s="7"/>
      <c r="ALH18" s="7"/>
      <c r="ALI18" s="7"/>
      <c r="ALJ18" s="7"/>
      <c r="ALK18" s="7"/>
      <c r="ALL18" s="7"/>
      <c r="ALM18" s="7"/>
      <c r="ALN18" s="7"/>
      <c r="ALO18" s="7"/>
      <c r="ALP18" s="7"/>
      <c r="ALQ18" s="7"/>
      <c r="ALR18" s="7"/>
      <c r="ALS18" s="7"/>
      <c r="ALT18" s="7"/>
      <c r="ALU18" s="7"/>
      <c r="ALV18" s="7"/>
      <c r="ALW18" s="7"/>
      <c r="ALX18" s="7"/>
      <c r="ALY18" s="7"/>
      <c r="ALZ18" s="7"/>
      <c r="AMA18" s="7"/>
      <c r="AMB18" s="7"/>
      <c r="AMC18" s="7"/>
      <c r="AMD18" s="7"/>
      <c r="AME18" s="7"/>
    </row>
    <row r="19" spans="1:1019" x14ac:dyDescent="0.25">
      <c r="A19" s="7">
        <v>362</v>
      </c>
      <c r="B19" s="7" t="s">
        <v>1430</v>
      </c>
      <c r="C19" s="7" t="s">
        <v>1429</v>
      </c>
      <c r="D19" s="7" t="s">
        <v>1242</v>
      </c>
      <c r="E19" s="7">
        <v>2008</v>
      </c>
      <c r="F19" s="7"/>
      <c r="G19" s="7" t="s">
        <v>1276</v>
      </c>
      <c r="H19" s="12" t="s">
        <v>3125</v>
      </c>
      <c r="I19" s="7">
        <v>6</v>
      </c>
      <c r="J19" s="31" t="str">
        <f>VLOOKUP(H19,AddInfo!$A:$H,5,FALSE)</f>
        <v>1_clear</v>
      </c>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c r="SK19" s="7"/>
      <c r="SL19" s="7"/>
      <c r="SM19" s="7"/>
      <c r="SN19" s="7"/>
      <c r="SO19" s="7"/>
      <c r="SP19" s="7"/>
      <c r="SQ19" s="7"/>
      <c r="SR19" s="7"/>
      <c r="SS19" s="7"/>
      <c r="ST19" s="7"/>
      <c r="SU19" s="7"/>
      <c r="SV19" s="7"/>
      <c r="SW19" s="7"/>
      <c r="SX19" s="7"/>
      <c r="SY19" s="7"/>
      <c r="SZ19" s="7"/>
      <c r="TA19" s="7"/>
      <c r="TB19" s="7"/>
      <c r="TC19" s="7"/>
      <c r="TD19" s="7"/>
      <c r="TE19" s="7"/>
      <c r="TF19" s="7"/>
      <c r="TG19" s="7"/>
      <c r="TH19" s="7"/>
      <c r="TI19" s="7"/>
      <c r="TJ19" s="7"/>
      <c r="TK19" s="7"/>
      <c r="TL19" s="7"/>
      <c r="TM19" s="7"/>
      <c r="TN19" s="7"/>
      <c r="TO19" s="7"/>
      <c r="TP19" s="7"/>
      <c r="TQ19" s="7"/>
      <c r="TR19" s="7"/>
      <c r="TS19" s="7"/>
      <c r="TT19" s="7"/>
      <c r="TU19" s="7"/>
      <c r="TV19" s="7"/>
      <c r="TW19" s="7"/>
      <c r="TX19" s="7"/>
      <c r="TY19" s="7"/>
      <c r="TZ19" s="7"/>
      <c r="UA19" s="7"/>
      <c r="UB19" s="7"/>
      <c r="UC19" s="7"/>
      <c r="UD19" s="7"/>
      <c r="UE19" s="7"/>
      <c r="UF19" s="7"/>
      <c r="UG19" s="7"/>
      <c r="UH19" s="7"/>
      <c r="UI19" s="7"/>
      <c r="UJ19" s="7"/>
      <c r="UK19" s="7"/>
      <c r="UL19" s="7"/>
      <c r="UM19" s="7"/>
      <c r="UN19" s="7"/>
      <c r="UO19" s="7"/>
      <c r="UP19" s="7"/>
      <c r="UQ19" s="7"/>
      <c r="UR19" s="7"/>
      <c r="US19" s="7"/>
      <c r="UT19" s="7"/>
      <c r="UU19" s="7"/>
      <c r="UV19" s="7"/>
      <c r="UW19" s="7"/>
      <c r="UX19" s="7"/>
      <c r="UY19" s="7"/>
      <c r="UZ19" s="7"/>
      <c r="VA19" s="7"/>
      <c r="VB19" s="7"/>
      <c r="VC19" s="7"/>
      <c r="VD19" s="7"/>
      <c r="VE19" s="7"/>
      <c r="VF19" s="7"/>
      <c r="VG19" s="7"/>
      <c r="VH19" s="7"/>
      <c r="VI19" s="7"/>
      <c r="VJ19" s="7"/>
      <c r="VK19" s="7"/>
      <c r="VL19" s="7"/>
      <c r="VM19" s="7"/>
      <c r="VN19" s="7"/>
      <c r="VO19" s="7"/>
      <c r="VP19" s="7"/>
      <c r="VQ19" s="7"/>
      <c r="VR19" s="7"/>
      <c r="VS19" s="7"/>
      <c r="VT19" s="7"/>
      <c r="VU19" s="7"/>
      <c r="VV19" s="7"/>
      <c r="VW19" s="7"/>
      <c r="VX19" s="7"/>
      <c r="VY19" s="7"/>
      <c r="VZ19" s="7"/>
      <c r="WA19" s="7"/>
      <c r="WB19" s="7"/>
      <c r="WC19" s="7"/>
      <c r="WD19" s="7"/>
      <c r="WE19" s="7"/>
      <c r="WF19" s="7"/>
      <c r="WG19" s="7"/>
      <c r="WH19" s="7"/>
      <c r="WI19" s="7"/>
      <c r="WJ19" s="7"/>
      <c r="WK19" s="7"/>
      <c r="WL19" s="7"/>
      <c r="WM19" s="7"/>
      <c r="WN19" s="7"/>
      <c r="WO19" s="7"/>
      <c r="WP19" s="7"/>
      <c r="WQ19" s="7"/>
      <c r="WR19" s="7"/>
      <c r="WS19" s="7"/>
      <c r="WT19" s="7"/>
      <c r="WU19" s="7"/>
      <c r="WV19" s="7"/>
      <c r="WW19" s="7"/>
      <c r="WX19" s="7"/>
      <c r="WY19" s="7"/>
      <c r="WZ19" s="7"/>
      <c r="XA19" s="7"/>
      <c r="XB19" s="7"/>
      <c r="XC19" s="7"/>
      <c r="XD19" s="7"/>
      <c r="XE19" s="7"/>
      <c r="XF19" s="7"/>
      <c r="XG19" s="7"/>
      <c r="XH19" s="7"/>
      <c r="XI19" s="7"/>
      <c r="XJ19" s="7"/>
      <c r="XK19" s="7"/>
      <c r="XL19" s="7"/>
      <c r="XM19" s="7"/>
      <c r="XN19" s="7"/>
      <c r="XO19" s="7"/>
      <c r="XP19" s="7"/>
      <c r="XQ19" s="7"/>
      <c r="XR19" s="7"/>
      <c r="XS19" s="7"/>
      <c r="XT19" s="7"/>
      <c r="XU19" s="7"/>
      <c r="XV19" s="7"/>
      <c r="XW19" s="7"/>
      <c r="XX19" s="7"/>
      <c r="XY19" s="7"/>
      <c r="XZ19" s="7"/>
      <c r="YA19" s="7"/>
      <c r="YB19" s="7"/>
      <c r="YC19" s="7"/>
      <c r="YD19" s="7"/>
      <c r="YE19" s="7"/>
      <c r="YF19" s="7"/>
      <c r="YG19" s="7"/>
      <c r="YH19" s="7"/>
      <c r="YI19" s="7"/>
      <c r="YJ19" s="7"/>
      <c r="YK19" s="7"/>
      <c r="YL19" s="7"/>
      <c r="YM19" s="7"/>
      <c r="YN19" s="7"/>
      <c r="YO19" s="7"/>
      <c r="YP19" s="7"/>
      <c r="YQ19" s="7"/>
      <c r="YR19" s="7"/>
      <c r="YS19" s="7"/>
      <c r="YT19" s="7"/>
      <c r="YU19" s="7"/>
      <c r="YV19" s="7"/>
      <c r="YW19" s="7"/>
      <c r="YX19" s="7"/>
      <c r="YY19" s="7"/>
      <c r="YZ19" s="7"/>
      <c r="ZA19" s="7"/>
      <c r="ZB19" s="7"/>
      <c r="ZC19" s="7"/>
      <c r="ZD19" s="7"/>
      <c r="ZE19" s="7"/>
      <c r="ZF19" s="7"/>
      <c r="ZG19" s="7"/>
      <c r="ZH19" s="7"/>
      <c r="ZI19" s="7"/>
      <c r="ZJ19" s="7"/>
      <c r="ZK19" s="7"/>
      <c r="ZL19" s="7"/>
      <c r="ZM19" s="7"/>
      <c r="ZN19" s="7"/>
      <c r="ZO19" s="7"/>
      <c r="ZP19" s="7"/>
      <c r="ZQ19" s="7"/>
      <c r="ZR19" s="7"/>
      <c r="ZS19" s="7"/>
      <c r="ZT19" s="7"/>
      <c r="ZU19" s="7"/>
      <c r="ZV19" s="7"/>
      <c r="ZW19" s="7"/>
      <c r="ZX19" s="7"/>
      <c r="ZY19" s="7"/>
      <c r="ZZ19" s="7"/>
      <c r="AAA19" s="7"/>
      <c r="AAB19" s="7"/>
      <c r="AAC19" s="7"/>
      <c r="AAD19" s="7"/>
      <c r="AAE19" s="7"/>
      <c r="AAF19" s="7"/>
      <c r="AAG19" s="7"/>
      <c r="AAH19" s="7"/>
      <c r="AAI19" s="7"/>
      <c r="AAJ19" s="7"/>
      <c r="AAK19" s="7"/>
      <c r="AAL19" s="7"/>
      <c r="AAM19" s="7"/>
      <c r="AAN19" s="7"/>
      <c r="AAO19" s="7"/>
      <c r="AAP19" s="7"/>
      <c r="AAQ19" s="7"/>
      <c r="AAR19" s="7"/>
      <c r="AAS19" s="7"/>
      <c r="AAT19" s="7"/>
      <c r="AAU19" s="7"/>
      <c r="AAV19" s="7"/>
      <c r="AAW19" s="7"/>
      <c r="AAX19" s="7"/>
      <c r="AAY19" s="7"/>
      <c r="AAZ19" s="7"/>
      <c r="ABA19" s="7"/>
      <c r="ABB19" s="7"/>
      <c r="ABC19" s="7"/>
      <c r="ABD19" s="7"/>
      <c r="ABE19" s="7"/>
      <c r="ABF19" s="7"/>
      <c r="ABG19" s="7"/>
      <c r="ABH19" s="7"/>
      <c r="ABI19" s="7"/>
      <c r="ABJ19" s="7"/>
      <c r="ABK19" s="7"/>
      <c r="ABL19" s="7"/>
      <c r="ABM19" s="7"/>
      <c r="ABN19" s="7"/>
      <c r="ABO19" s="7"/>
      <c r="ABP19" s="7"/>
      <c r="ABQ19" s="7"/>
      <c r="ABR19" s="7"/>
      <c r="ABS19" s="7"/>
      <c r="ABT19" s="7"/>
      <c r="ABU19" s="7"/>
      <c r="ABV19" s="7"/>
      <c r="ABW19" s="7"/>
      <c r="ABX19" s="7"/>
      <c r="ABY19" s="7"/>
      <c r="ABZ19" s="7"/>
      <c r="ACA19" s="7"/>
      <c r="ACB19" s="7"/>
      <c r="ACC19" s="7"/>
      <c r="ACD19" s="7"/>
      <c r="ACE19" s="7"/>
      <c r="ACF19" s="7"/>
      <c r="ACG19" s="7"/>
      <c r="ACH19" s="7"/>
      <c r="ACI19" s="7"/>
      <c r="ACJ19" s="7"/>
      <c r="ACK19" s="7"/>
      <c r="ACL19" s="7"/>
      <c r="ACM19" s="7"/>
      <c r="ACN19" s="7"/>
      <c r="ACO19" s="7"/>
      <c r="ACP19" s="7"/>
      <c r="ACQ19" s="7"/>
      <c r="ACR19" s="7"/>
      <c r="ACS19" s="7"/>
      <c r="ACT19" s="7"/>
      <c r="ACU19" s="7"/>
      <c r="ACV19" s="7"/>
      <c r="ACW19" s="7"/>
      <c r="ACX19" s="7"/>
      <c r="ACY19" s="7"/>
      <c r="ACZ19" s="7"/>
      <c r="ADA19" s="7"/>
      <c r="ADB19" s="7"/>
      <c r="ADC19" s="7"/>
      <c r="ADD19" s="7"/>
      <c r="ADE19" s="7"/>
      <c r="ADF19" s="7"/>
      <c r="ADG19" s="7"/>
      <c r="ADH19" s="7"/>
      <c r="ADI19" s="7"/>
      <c r="ADJ19" s="7"/>
      <c r="ADK19" s="7"/>
      <c r="ADL19" s="7"/>
      <c r="ADM19" s="7"/>
      <c r="ADN19" s="7"/>
      <c r="ADO19" s="7"/>
      <c r="ADP19" s="7"/>
      <c r="ADQ19" s="7"/>
      <c r="ADR19" s="7"/>
      <c r="ADS19" s="7"/>
      <c r="ADT19" s="7"/>
      <c r="ADU19" s="7"/>
      <c r="ADV19" s="7"/>
      <c r="ADW19" s="7"/>
      <c r="ADX19" s="7"/>
      <c r="ADY19" s="7"/>
      <c r="ADZ19" s="7"/>
      <c r="AEA19" s="7"/>
      <c r="AEB19" s="7"/>
      <c r="AEC19" s="7"/>
      <c r="AED19" s="7"/>
      <c r="AEE19" s="7"/>
      <c r="AEF19" s="7"/>
      <c r="AEG19" s="7"/>
      <c r="AEH19" s="7"/>
      <c r="AEI19" s="7"/>
      <c r="AEJ19" s="7"/>
      <c r="AEK19" s="7"/>
      <c r="AEL19" s="7"/>
      <c r="AEM19" s="7"/>
      <c r="AEN19" s="7"/>
      <c r="AEO19" s="7"/>
      <c r="AEP19" s="7"/>
      <c r="AEQ19" s="7"/>
      <c r="AER19" s="7"/>
      <c r="AES19" s="7"/>
      <c r="AET19" s="7"/>
      <c r="AEU19" s="7"/>
      <c r="AEV19" s="7"/>
      <c r="AEW19" s="7"/>
      <c r="AEX19" s="7"/>
      <c r="AEY19" s="7"/>
      <c r="AEZ19" s="7"/>
      <c r="AFA19" s="7"/>
      <c r="AFB19" s="7"/>
      <c r="AFC19" s="7"/>
      <c r="AFD19" s="7"/>
      <c r="AFE19" s="7"/>
      <c r="AFF19" s="7"/>
      <c r="AFG19" s="7"/>
      <c r="AFH19" s="7"/>
      <c r="AFI19" s="7"/>
      <c r="AFJ19" s="7"/>
      <c r="AFK19" s="7"/>
      <c r="AFL19" s="7"/>
      <c r="AFM19" s="7"/>
      <c r="AFN19" s="7"/>
      <c r="AFO19" s="7"/>
      <c r="AFP19" s="7"/>
      <c r="AFQ19" s="7"/>
      <c r="AFR19" s="7"/>
      <c r="AFS19" s="7"/>
      <c r="AFT19" s="7"/>
      <c r="AFU19" s="7"/>
      <c r="AFV19" s="7"/>
      <c r="AFW19" s="7"/>
      <c r="AFX19" s="7"/>
      <c r="AFY19" s="7"/>
      <c r="AFZ19" s="7"/>
      <c r="AGA19" s="7"/>
      <c r="AGB19" s="7"/>
      <c r="AGC19" s="7"/>
      <c r="AGD19" s="7"/>
      <c r="AGE19" s="7"/>
      <c r="AGF19" s="7"/>
      <c r="AGG19" s="7"/>
      <c r="AGH19" s="7"/>
      <c r="AGI19" s="7"/>
      <c r="AGJ19" s="7"/>
      <c r="AGK19" s="7"/>
      <c r="AGL19" s="7"/>
      <c r="AGM19" s="7"/>
      <c r="AGN19" s="7"/>
      <c r="AGO19" s="7"/>
      <c r="AGP19" s="7"/>
      <c r="AGQ19" s="7"/>
      <c r="AGR19" s="7"/>
      <c r="AGS19" s="7"/>
      <c r="AGT19" s="7"/>
      <c r="AGU19" s="7"/>
      <c r="AGV19" s="7"/>
      <c r="AGW19" s="7"/>
      <c r="AGX19" s="7"/>
      <c r="AGY19" s="7"/>
      <c r="AGZ19" s="7"/>
      <c r="AHA19" s="7"/>
      <c r="AHB19" s="7"/>
      <c r="AHC19" s="7"/>
      <c r="AHD19" s="7"/>
      <c r="AHE19" s="7"/>
      <c r="AHF19" s="7"/>
      <c r="AHG19" s="7"/>
      <c r="AHH19" s="7"/>
      <c r="AHI19" s="7"/>
      <c r="AHJ19" s="7"/>
      <c r="AHK19" s="7"/>
      <c r="AHL19" s="7"/>
      <c r="AHM19" s="7"/>
      <c r="AHN19" s="7"/>
      <c r="AHO19" s="7"/>
      <c r="AHP19" s="7"/>
      <c r="AHQ19" s="7"/>
      <c r="AHR19" s="7"/>
      <c r="AHS19" s="7"/>
      <c r="AHT19" s="7"/>
      <c r="AHU19" s="7"/>
      <c r="AHV19" s="7"/>
      <c r="AHW19" s="7"/>
      <c r="AHX19" s="7"/>
      <c r="AHY19" s="7"/>
      <c r="AHZ19" s="7"/>
      <c r="AIA19" s="7"/>
      <c r="AIB19" s="7"/>
      <c r="AIC19" s="7"/>
      <c r="AID19" s="7"/>
      <c r="AIE19" s="7"/>
      <c r="AIF19" s="7"/>
      <c r="AIG19" s="7"/>
      <c r="AIH19" s="7"/>
      <c r="AII19" s="7"/>
      <c r="AIJ19" s="7"/>
      <c r="AIK19" s="7"/>
      <c r="AIL19" s="7"/>
      <c r="AIM19" s="7"/>
      <c r="AIN19" s="7"/>
      <c r="AIO19" s="7"/>
      <c r="AIP19" s="7"/>
      <c r="AIQ19" s="7"/>
      <c r="AIR19" s="7"/>
      <c r="AIS19" s="7"/>
      <c r="AIT19" s="7"/>
      <c r="AIU19" s="7"/>
      <c r="AIV19" s="7"/>
      <c r="AIW19" s="7"/>
      <c r="AIX19" s="7"/>
      <c r="AIY19" s="7"/>
      <c r="AIZ19" s="7"/>
      <c r="AJA19" s="7"/>
      <c r="AJB19" s="7"/>
      <c r="AJC19" s="7"/>
      <c r="AJD19" s="7"/>
      <c r="AJE19" s="7"/>
      <c r="AJF19" s="7"/>
      <c r="AJG19" s="7"/>
      <c r="AJH19" s="7"/>
      <c r="AJI19" s="7"/>
      <c r="AJJ19" s="7"/>
      <c r="AJK19" s="7"/>
      <c r="AJL19" s="7"/>
      <c r="AJM19" s="7"/>
      <c r="AJN19" s="7"/>
      <c r="AJO19" s="7"/>
      <c r="AJP19" s="7"/>
      <c r="AJQ19" s="7"/>
      <c r="AJR19" s="7"/>
      <c r="AJS19" s="7"/>
      <c r="AJT19" s="7"/>
      <c r="AJU19" s="7"/>
      <c r="AJV19" s="7"/>
      <c r="AJW19" s="7"/>
      <c r="AJX19" s="7"/>
      <c r="AJY19" s="7"/>
      <c r="AJZ19" s="7"/>
      <c r="AKA19" s="7"/>
      <c r="AKB19" s="7"/>
      <c r="AKC19" s="7"/>
      <c r="AKD19" s="7"/>
      <c r="AKE19" s="7"/>
      <c r="AKF19" s="7"/>
      <c r="AKG19" s="7"/>
      <c r="AKH19" s="7"/>
      <c r="AKI19" s="7"/>
      <c r="AKJ19" s="7"/>
      <c r="AKK19" s="7"/>
      <c r="AKL19" s="7"/>
      <c r="AKM19" s="7"/>
      <c r="AKN19" s="7"/>
      <c r="AKO19" s="7"/>
      <c r="AKP19" s="7"/>
      <c r="AKQ19" s="7"/>
      <c r="AKR19" s="7"/>
      <c r="AKS19" s="7"/>
      <c r="AKT19" s="7"/>
      <c r="AKU19" s="7"/>
      <c r="AKV19" s="7"/>
      <c r="AKW19" s="7"/>
      <c r="AKX19" s="7"/>
      <c r="AKY19" s="7"/>
      <c r="AKZ19" s="7"/>
      <c r="ALA19" s="7"/>
      <c r="ALB19" s="7"/>
      <c r="ALC19" s="7"/>
      <c r="ALD19" s="7"/>
      <c r="ALE19" s="7"/>
      <c r="ALF19" s="7"/>
      <c r="ALG19" s="7"/>
      <c r="ALH19" s="7"/>
      <c r="ALI19" s="7"/>
      <c r="ALJ19" s="7"/>
      <c r="ALK19" s="7"/>
      <c r="ALL19" s="7"/>
      <c r="ALM19" s="7"/>
      <c r="ALN19" s="7"/>
      <c r="ALO19" s="7"/>
      <c r="ALP19" s="7"/>
      <c r="ALQ19" s="7"/>
      <c r="ALR19" s="7"/>
      <c r="ALS19" s="7"/>
      <c r="ALT19" s="7"/>
      <c r="ALU19" s="7"/>
      <c r="ALV19" s="7"/>
      <c r="ALW19" s="7"/>
      <c r="ALX19" s="7"/>
      <c r="ALY19" s="7"/>
      <c r="ALZ19" s="7"/>
      <c r="AMA19" s="7"/>
      <c r="AMB19" s="7"/>
      <c r="AMC19" s="7"/>
      <c r="AMD19" s="7"/>
      <c r="AME19" s="7"/>
    </row>
    <row r="20" spans="1:1019" x14ac:dyDescent="0.25">
      <c r="A20" s="7">
        <v>363</v>
      </c>
      <c r="B20" s="7" t="s">
        <v>1431</v>
      </c>
      <c r="C20" s="7" t="s">
        <v>1429</v>
      </c>
      <c r="D20" s="7" t="s">
        <v>1242</v>
      </c>
      <c r="E20" s="7">
        <v>2009</v>
      </c>
      <c r="F20" s="7"/>
      <c r="G20" s="7" t="s">
        <v>1276</v>
      </c>
      <c r="H20" s="12" t="s">
        <v>3125</v>
      </c>
      <c r="I20" s="7">
        <v>12</v>
      </c>
      <c r="J20" s="31" t="str">
        <f>VLOOKUP(H20,AddInfo!$A:$H,5,FALSE)</f>
        <v>1_clear</v>
      </c>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c r="SK20" s="7"/>
      <c r="SL20" s="7"/>
      <c r="SM20" s="7"/>
      <c r="SN20" s="7"/>
      <c r="SO20" s="7"/>
      <c r="SP20" s="7"/>
      <c r="SQ20" s="7"/>
      <c r="SR20" s="7"/>
      <c r="SS20" s="7"/>
      <c r="ST20" s="7"/>
      <c r="SU20" s="7"/>
      <c r="SV20" s="7"/>
      <c r="SW20" s="7"/>
      <c r="SX20" s="7"/>
      <c r="SY20" s="7"/>
      <c r="SZ20" s="7"/>
      <c r="TA20" s="7"/>
      <c r="TB20" s="7"/>
      <c r="TC20" s="7"/>
      <c r="TD20" s="7"/>
      <c r="TE20" s="7"/>
      <c r="TF20" s="7"/>
      <c r="TG20" s="7"/>
      <c r="TH20" s="7"/>
      <c r="TI20" s="7"/>
      <c r="TJ20" s="7"/>
      <c r="TK20" s="7"/>
      <c r="TL20" s="7"/>
      <c r="TM20" s="7"/>
      <c r="TN20" s="7"/>
      <c r="TO20" s="7"/>
      <c r="TP20" s="7"/>
      <c r="TQ20" s="7"/>
      <c r="TR20" s="7"/>
      <c r="TS20" s="7"/>
      <c r="TT20" s="7"/>
      <c r="TU20" s="7"/>
      <c r="TV20" s="7"/>
      <c r="TW20" s="7"/>
      <c r="TX20" s="7"/>
      <c r="TY20" s="7"/>
      <c r="TZ20" s="7"/>
      <c r="UA20" s="7"/>
      <c r="UB20" s="7"/>
      <c r="UC20" s="7"/>
      <c r="UD20" s="7"/>
      <c r="UE20" s="7"/>
      <c r="UF20" s="7"/>
      <c r="UG20" s="7"/>
      <c r="UH20" s="7"/>
      <c r="UI20" s="7"/>
      <c r="UJ20" s="7"/>
      <c r="UK20" s="7"/>
      <c r="UL20" s="7"/>
      <c r="UM20" s="7"/>
      <c r="UN20" s="7"/>
      <c r="UO20" s="7"/>
      <c r="UP20" s="7"/>
      <c r="UQ20" s="7"/>
      <c r="UR20" s="7"/>
      <c r="US20" s="7"/>
      <c r="UT20" s="7"/>
      <c r="UU20" s="7"/>
      <c r="UV20" s="7"/>
      <c r="UW20" s="7"/>
      <c r="UX20" s="7"/>
      <c r="UY20" s="7"/>
      <c r="UZ20" s="7"/>
      <c r="VA20" s="7"/>
      <c r="VB20" s="7"/>
      <c r="VC20" s="7"/>
      <c r="VD20" s="7"/>
      <c r="VE20" s="7"/>
      <c r="VF20" s="7"/>
      <c r="VG20" s="7"/>
      <c r="VH20" s="7"/>
      <c r="VI20" s="7"/>
      <c r="VJ20" s="7"/>
      <c r="VK20" s="7"/>
      <c r="VL20" s="7"/>
      <c r="VM20" s="7"/>
      <c r="VN20" s="7"/>
      <c r="VO20" s="7"/>
      <c r="VP20" s="7"/>
      <c r="VQ20" s="7"/>
      <c r="VR20" s="7"/>
      <c r="VS20" s="7"/>
      <c r="VT20" s="7"/>
      <c r="VU20" s="7"/>
      <c r="VV20" s="7"/>
      <c r="VW20" s="7"/>
      <c r="VX20" s="7"/>
      <c r="VY20" s="7"/>
      <c r="VZ20" s="7"/>
      <c r="WA20" s="7"/>
      <c r="WB20" s="7"/>
      <c r="WC20" s="7"/>
      <c r="WD20" s="7"/>
      <c r="WE20" s="7"/>
      <c r="WF20" s="7"/>
      <c r="WG20" s="7"/>
      <c r="WH20" s="7"/>
      <c r="WI20" s="7"/>
      <c r="WJ20" s="7"/>
      <c r="WK20" s="7"/>
      <c r="WL20" s="7"/>
      <c r="WM20" s="7"/>
      <c r="WN20" s="7"/>
      <c r="WO20" s="7"/>
      <c r="WP20" s="7"/>
      <c r="WQ20" s="7"/>
      <c r="WR20" s="7"/>
      <c r="WS20" s="7"/>
      <c r="WT20" s="7"/>
      <c r="WU20" s="7"/>
      <c r="WV20" s="7"/>
      <c r="WW20" s="7"/>
      <c r="WX20" s="7"/>
      <c r="WY20" s="7"/>
      <c r="WZ20" s="7"/>
      <c r="XA20" s="7"/>
      <c r="XB20" s="7"/>
      <c r="XC20" s="7"/>
      <c r="XD20" s="7"/>
      <c r="XE20" s="7"/>
      <c r="XF20" s="7"/>
      <c r="XG20" s="7"/>
      <c r="XH20" s="7"/>
      <c r="XI20" s="7"/>
      <c r="XJ20" s="7"/>
      <c r="XK20" s="7"/>
      <c r="XL20" s="7"/>
      <c r="XM20" s="7"/>
      <c r="XN20" s="7"/>
      <c r="XO20" s="7"/>
      <c r="XP20" s="7"/>
      <c r="XQ20" s="7"/>
      <c r="XR20" s="7"/>
      <c r="XS20" s="7"/>
      <c r="XT20" s="7"/>
      <c r="XU20" s="7"/>
      <c r="XV20" s="7"/>
      <c r="XW20" s="7"/>
      <c r="XX20" s="7"/>
      <c r="XY20" s="7"/>
      <c r="XZ20" s="7"/>
      <c r="YA20" s="7"/>
      <c r="YB20" s="7"/>
      <c r="YC20" s="7"/>
      <c r="YD20" s="7"/>
      <c r="YE20" s="7"/>
      <c r="YF20" s="7"/>
      <c r="YG20" s="7"/>
      <c r="YH20" s="7"/>
      <c r="YI20" s="7"/>
      <c r="YJ20" s="7"/>
      <c r="YK20" s="7"/>
      <c r="YL20" s="7"/>
      <c r="YM20" s="7"/>
      <c r="YN20" s="7"/>
      <c r="YO20" s="7"/>
      <c r="YP20" s="7"/>
      <c r="YQ20" s="7"/>
      <c r="YR20" s="7"/>
      <c r="YS20" s="7"/>
      <c r="YT20" s="7"/>
      <c r="YU20" s="7"/>
      <c r="YV20" s="7"/>
      <c r="YW20" s="7"/>
      <c r="YX20" s="7"/>
      <c r="YY20" s="7"/>
      <c r="YZ20" s="7"/>
      <c r="ZA20" s="7"/>
      <c r="ZB20" s="7"/>
      <c r="ZC20" s="7"/>
      <c r="ZD20" s="7"/>
      <c r="ZE20" s="7"/>
      <c r="ZF20" s="7"/>
      <c r="ZG20" s="7"/>
      <c r="ZH20" s="7"/>
      <c r="ZI20" s="7"/>
      <c r="ZJ20" s="7"/>
      <c r="ZK20" s="7"/>
      <c r="ZL20" s="7"/>
      <c r="ZM20" s="7"/>
      <c r="ZN20" s="7"/>
      <c r="ZO20" s="7"/>
      <c r="ZP20" s="7"/>
      <c r="ZQ20" s="7"/>
      <c r="ZR20" s="7"/>
      <c r="ZS20" s="7"/>
      <c r="ZT20" s="7"/>
      <c r="ZU20" s="7"/>
      <c r="ZV20" s="7"/>
      <c r="ZW20" s="7"/>
      <c r="ZX20" s="7"/>
      <c r="ZY20" s="7"/>
      <c r="ZZ20" s="7"/>
      <c r="AAA20" s="7"/>
      <c r="AAB20" s="7"/>
      <c r="AAC20" s="7"/>
      <c r="AAD20" s="7"/>
      <c r="AAE20" s="7"/>
      <c r="AAF20" s="7"/>
      <c r="AAG20" s="7"/>
      <c r="AAH20" s="7"/>
      <c r="AAI20" s="7"/>
      <c r="AAJ20" s="7"/>
      <c r="AAK20" s="7"/>
      <c r="AAL20" s="7"/>
      <c r="AAM20" s="7"/>
      <c r="AAN20" s="7"/>
      <c r="AAO20" s="7"/>
      <c r="AAP20" s="7"/>
      <c r="AAQ20" s="7"/>
      <c r="AAR20" s="7"/>
      <c r="AAS20" s="7"/>
      <c r="AAT20" s="7"/>
      <c r="AAU20" s="7"/>
      <c r="AAV20" s="7"/>
      <c r="AAW20" s="7"/>
      <c r="AAX20" s="7"/>
      <c r="AAY20" s="7"/>
      <c r="AAZ20" s="7"/>
      <c r="ABA20" s="7"/>
      <c r="ABB20" s="7"/>
      <c r="ABC20" s="7"/>
      <c r="ABD20" s="7"/>
      <c r="ABE20" s="7"/>
      <c r="ABF20" s="7"/>
      <c r="ABG20" s="7"/>
      <c r="ABH20" s="7"/>
      <c r="ABI20" s="7"/>
      <c r="ABJ20" s="7"/>
      <c r="ABK20" s="7"/>
      <c r="ABL20" s="7"/>
      <c r="ABM20" s="7"/>
      <c r="ABN20" s="7"/>
      <c r="ABO20" s="7"/>
      <c r="ABP20" s="7"/>
      <c r="ABQ20" s="7"/>
      <c r="ABR20" s="7"/>
      <c r="ABS20" s="7"/>
      <c r="ABT20" s="7"/>
      <c r="ABU20" s="7"/>
      <c r="ABV20" s="7"/>
      <c r="ABW20" s="7"/>
      <c r="ABX20" s="7"/>
      <c r="ABY20" s="7"/>
      <c r="ABZ20" s="7"/>
      <c r="ACA20" s="7"/>
      <c r="ACB20" s="7"/>
      <c r="ACC20" s="7"/>
      <c r="ACD20" s="7"/>
      <c r="ACE20" s="7"/>
      <c r="ACF20" s="7"/>
      <c r="ACG20" s="7"/>
      <c r="ACH20" s="7"/>
      <c r="ACI20" s="7"/>
      <c r="ACJ20" s="7"/>
      <c r="ACK20" s="7"/>
      <c r="ACL20" s="7"/>
      <c r="ACM20" s="7"/>
      <c r="ACN20" s="7"/>
      <c r="ACO20" s="7"/>
      <c r="ACP20" s="7"/>
      <c r="ACQ20" s="7"/>
      <c r="ACR20" s="7"/>
      <c r="ACS20" s="7"/>
      <c r="ACT20" s="7"/>
      <c r="ACU20" s="7"/>
      <c r="ACV20" s="7"/>
      <c r="ACW20" s="7"/>
      <c r="ACX20" s="7"/>
      <c r="ACY20" s="7"/>
      <c r="ACZ20" s="7"/>
      <c r="ADA20" s="7"/>
      <c r="ADB20" s="7"/>
      <c r="ADC20" s="7"/>
      <c r="ADD20" s="7"/>
      <c r="ADE20" s="7"/>
      <c r="ADF20" s="7"/>
      <c r="ADG20" s="7"/>
      <c r="ADH20" s="7"/>
      <c r="ADI20" s="7"/>
      <c r="ADJ20" s="7"/>
      <c r="ADK20" s="7"/>
      <c r="ADL20" s="7"/>
      <c r="ADM20" s="7"/>
      <c r="ADN20" s="7"/>
      <c r="ADO20" s="7"/>
      <c r="ADP20" s="7"/>
      <c r="ADQ20" s="7"/>
      <c r="ADR20" s="7"/>
      <c r="ADS20" s="7"/>
      <c r="ADT20" s="7"/>
      <c r="ADU20" s="7"/>
      <c r="ADV20" s="7"/>
      <c r="ADW20" s="7"/>
      <c r="ADX20" s="7"/>
      <c r="ADY20" s="7"/>
      <c r="ADZ20" s="7"/>
      <c r="AEA20" s="7"/>
      <c r="AEB20" s="7"/>
      <c r="AEC20" s="7"/>
      <c r="AED20" s="7"/>
      <c r="AEE20" s="7"/>
      <c r="AEF20" s="7"/>
      <c r="AEG20" s="7"/>
      <c r="AEH20" s="7"/>
      <c r="AEI20" s="7"/>
      <c r="AEJ20" s="7"/>
      <c r="AEK20" s="7"/>
      <c r="AEL20" s="7"/>
      <c r="AEM20" s="7"/>
      <c r="AEN20" s="7"/>
      <c r="AEO20" s="7"/>
      <c r="AEP20" s="7"/>
      <c r="AEQ20" s="7"/>
      <c r="AER20" s="7"/>
      <c r="AES20" s="7"/>
      <c r="AET20" s="7"/>
      <c r="AEU20" s="7"/>
      <c r="AEV20" s="7"/>
      <c r="AEW20" s="7"/>
      <c r="AEX20" s="7"/>
      <c r="AEY20" s="7"/>
      <c r="AEZ20" s="7"/>
      <c r="AFA20" s="7"/>
      <c r="AFB20" s="7"/>
      <c r="AFC20" s="7"/>
      <c r="AFD20" s="7"/>
      <c r="AFE20" s="7"/>
      <c r="AFF20" s="7"/>
      <c r="AFG20" s="7"/>
      <c r="AFH20" s="7"/>
      <c r="AFI20" s="7"/>
      <c r="AFJ20" s="7"/>
      <c r="AFK20" s="7"/>
      <c r="AFL20" s="7"/>
      <c r="AFM20" s="7"/>
      <c r="AFN20" s="7"/>
      <c r="AFO20" s="7"/>
      <c r="AFP20" s="7"/>
      <c r="AFQ20" s="7"/>
      <c r="AFR20" s="7"/>
      <c r="AFS20" s="7"/>
      <c r="AFT20" s="7"/>
      <c r="AFU20" s="7"/>
      <c r="AFV20" s="7"/>
      <c r="AFW20" s="7"/>
      <c r="AFX20" s="7"/>
      <c r="AFY20" s="7"/>
      <c r="AFZ20" s="7"/>
      <c r="AGA20" s="7"/>
      <c r="AGB20" s="7"/>
      <c r="AGC20" s="7"/>
      <c r="AGD20" s="7"/>
      <c r="AGE20" s="7"/>
      <c r="AGF20" s="7"/>
      <c r="AGG20" s="7"/>
      <c r="AGH20" s="7"/>
      <c r="AGI20" s="7"/>
      <c r="AGJ20" s="7"/>
      <c r="AGK20" s="7"/>
      <c r="AGL20" s="7"/>
      <c r="AGM20" s="7"/>
      <c r="AGN20" s="7"/>
      <c r="AGO20" s="7"/>
      <c r="AGP20" s="7"/>
      <c r="AGQ20" s="7"/>
      <c r="AGR20" s="7"/>
      <c r="AGS20" s="7"/>
      <c r="AGT20" s="7"/>
      <c r="AGU20" s="7"/>
      <c r="AGV20" s="7"/>
      <c r="AGW20" s="7"/>
      <c r="AGX20" s="7"/>
      <c r="AGY20" s="7"/>
      <c r="AGZ20" s="7"/>
      <c r="AHA20" s="7"/>
      <c r="AHB20" s="7"/>
      <c r="AHC20" s="7"/>
      <c r="AHD20" s="7"/>
      <c r="AHE20" s="7"/>
      <c r="AHF20" s="7"/>
      <c r="AHG20" s="7"/>
      <c r="AHH20" s="7"/>
      <c r="AHI20" s="7"/>
      <c r="AHJ20" s="7"/>
      <c r="AHK20" s="7"/>
      <c r="AHL20" s="7"/>
      <c r="AHM20" s="7"/>
      <c r="AHN20" s="7"/>
      <c r="AHO20" s="7"/>
      <c r="AHP20" s="7"/>
      <c r="AHQ20" s="7"/>
      <c r="AHR20" s="7"/>
      <c r="AHS20" s="7"/>
      <c r="AHT20" s="7"/>
      <c r="AHU20" s="7"/>
      <c r="AHV20" s="7"/>
      <c r="AHW20" s="7"/>
      <c r="AHX20" s="7"/>
      <c r="AHY20" s="7"/>
      <c r="AHZ20" s="7"/>
      <c r="AIA20" s="7"/>
      <c r="AIB20" s="7"/>
      <c r="AIC20" s="7"/>
      <c r="AID20" s="7"/>
      <c r="AIE20" s="7"/>
      <c r="AIF20" s="7"/>
      <c r="AIG20" s="7"/>
      <c r="AIH20" s="7"/>
      <c r="AII20" s="7"/>
      <c r="AIJ20" s="7"/>
      <c r="AIK20" s="7"/>
      <c r="AIL20" s="7"/>
      <c r="AIM20" s="7"/>
      <c r="AIN20" s="7"/>
      <c r="AIO20" s="7"/>
      <c r="AIP20" s="7"/>
      <c r="AIQ20" s="7"/>
      <c r="AIR20" s="7"/>
      <c r="AIS20" s="7"/>
      <c r="AIT20" s="7"/>
      <c r="AIU20" s="7"/>
      <c r="AIV20" s="7"/>
      <c r="AIW20" s="7"/>
      <c r="AIX20" s="7"/>
      <c r="AIY20" s="7"/>
      <c r="AIZ20" s="7"/>
      <c r="AJA20" s="7"/>
      <c r="AJB20" s="7"/>
      <c r="AJC20" s="7"/>
      <c r="AJD20" s="7"/>
      <c r="AJE20" s="7"/>
      <c r="AJF20" s="7"/>
      <c r="AJG20" s="7"/>
      <c r="AJH20" s="7"/>
      <c r="AJI20" s="7"/>
      <c r="AJJ20" s="7"/>
      <c r="AJK20" s="7"/>
      <c r="AJL20" s="7"/>
      <c r="AJM20" s="7"/>
      <c r="AJN20" s="7"/>
      <c r="AJO20" s="7"/>
      <c r="AJP20" s="7"/>
      <c r="AJQ20" s="7"/>
      <c r="AJR20" s="7"/>
      <c r="AJS20" s="7"/>
      <c r="AJT20" s="7"/>
      <c r="AJU20" s="7"/>
      <c r="AJV20" s="7"/>
      <c r="AJW20" s="7"/>
      <c r="AJX20" s="7"/>
      <c r="AJY20" s="7"/>
      <c r="AJZ20" s="7"/>
      <c r="AKA20" s="7"/>
      <c r="AKB20" s="7"/>
      <c r="AKC20" s="7"/>
      <c r="AKD20" s="7"/>
      <c r="AKE20" s="7"/>
      <c r="AKF20" s="7"/>
      <c r="AKG20" s="7"/>
      <c r="AKH20" s="7"/>
      <c r="AKI20" s="7"/>
      <c r="AKJ20" s="7"/>
      <c r="AKK20" s="7"/>
      <c r="AKL20" s="7"/>
      <c r="AKM20" s="7"/>
      <c r="AKN20" s="7"/>
      <c r="AKO20" s="7"/>
      <c r="AKP20" s="7"/>
      <c r="AKQ20" s="7"/>
      <c r="AKR20" s="7"/>
      <c r="AKS20" s="7"/>
      <c r="AKT20" s="7"/>
      <c r="AKU20" s="7"/>
      <c r="AKV20" s="7"/>
      <c r="AKW20" s="7"/>
      <c r="AKX20" s="7"/>
      <c r="AKY20" s="7"/>
      <c r="AKZ20" s="7"/>
      <c r="ALA20" s="7"/>
      <c r="ALB20" s="7"/>
      <c r="ALC20" s="7"/>
      <c r="ALD20" s="7"/>
      <c r="ALE20" s="7"/>
      <c r="ALF20" s="7"/>
      <c r="ALG20" s="7"/>
      <c r="ALH20" s="7"/>
      <c r="ALI20" s="7"/>
      <c r="ALJ20" s="7"/>
      <c r="ALK20" s="7"/>
      <c r="ALL20" s="7"/>
      <c r="ALM20" s="7"/>
      <c r="ALN20" s="7"/>
      <c r="ALO20" s="7"/>
      <c r="ALP20" s="7"/>
      <c r="ALQ20" s="7"/>
      <c r="ALR20" s="7"/>
      <c r="ALS20" s="7"/>
      <c r="ALT20" s="7"/>
      <c r="ALU20" s="7"/>
      <c r="ALV20" s="7"/>
      <c r="ALW20" s="7"/>
      <c r="ALX20" s="7"/>
      <c r="ALY20" s="7"/>
      <c r="ALZ20" s="7"/>
      <c r="AMA20" s="7"/>
      <c r="AMB20" s="7"/>
      <c r="AMC20" s="7"/>
      <c r="AMD20" s="7"/>
      <c r="AME20" s="7"/>
    </row>
    <row r="21" spans="1:1019" x14ac:dyDescent="0.25">
      <c r="A21" s="7">
        <v>59</v>
      </c>
      <c r="B21" s="7" t="s">
        <v>426</v>
      </c>
      <c r="C21" s="7" t="s">
        <v>1432</v>
      </c>
      <c r="D21" s="7" t="s">
        <v>1433</v>
      </c>
      <c r="E21" s="7">
        <v>2013</v>
      </c>
      <c r="F21" s="7"/>
      <c r="G21" s="7" t="s">
        <v>1328</v>
      </c>
      <c r="H21" s="31" t="s">
        <v>423</v>
      </c>
      <c r="I21" s="7">
        <v>1</v>
      </c>
      <c r="J21" s="31" t="str">
        <f>VLOOKUP(H21,AddInfo!$A:$H,5,FALSE)</f>
        <v>1_clear</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c r="SK21" s="7"/>
      <c r="SL21" s="7"/>
      <c r="SM21" s="7"/>
      <c r="SN21" s="7"/>
      <c r="SO21" s="7"/>
      <c r="SP21" s="7"/>
      <c r="SQ21" s="7"/>
      <c r="SR21" s="7"/>
      <c r="SS21" s="7"/>
      <c r="ST21" s="7"/>
      <c r="SU21" s="7"/>
      <c r="SV21" s="7"/>
      <c r="SW21" s="7"/>
      <c r="SX21" s="7"/>
      <c r="SY21" s="7"/>
      <c r="SZ21" s="7"/>
      <c r="TA21" s="7"/>
      <c r="TB21" s="7"/>
      <c r="TC21" s="7"/>
      <c r="TD21" s="7"/>
      <c r="TE21" s="7"/>
      <c r="TF21" s="7"/>
      <c r="TG21" s="7"/>
      <c r="TH21" s="7"/>
      <c r="TI21" s="7"/>
      <c r="TJ21" s="7"/>
      <c r="TK21" s="7"/>
      <c r="TL21" s="7"/>
      <c r="TM21" s="7"/>
      <c r="TN21" s="7"/>
      <c r="TO21" s="7"/>
      <c r="TP21" s="7"/>
      <c r="TQ21" s="7"/>
      <c r="TR21" s="7"/>
      <c r="TS21" s="7"/>
      <c r="TT21" s="7"/>
      <c r="TU21" s="7"/>
      <c r="TV21" s="7"/>
      <c r="TW21" s="7"/>
      <c r="TX21" s="7"/>
      <c r="TY21" s="7"/>
      <c r="TZ21" s="7"/>
      <c r="UA21" s="7"/>
      <c r="UB21" s="7"/>
      <c r="UC21" s="7"/>
      <c r="UD21" s="7"/>
      <c r="UE21" s="7"/>
      <c r="UF21" s="7"/>
      <c r="UG21" s="7"/>
      <c r="UH21" s="7"/>
      <c r="UI21" s="7"/>
      <c r="UJ21" s="7"/>
      <c r="UK21" s="7"/>
      <c r="UL21" s="7"/>
      <c r="UM21" s="7"/>
      <c r="UN21" s="7"/>
      <c r="UO21" s="7"/>
      <c r="UP21" s="7"/>
      <c r="UQ21" s="7"/>
      <c r="UR21" s="7"/>
      <c r="US21" s="7"/>
      <c r="UT21" s="7"/>
      <c r="UU21" s="7"/>
      <c r="UV21" s="7"/>
      <c r="UW21" s="7"/>
      <c r="UX21" s="7"/>
      <c r="UY21" s="7"/>
      <c r="UZ21" s="7"/>
      <c r="VA21" s="7"/>
      <c r="VB21" s="7"/>
      <c r="VC21" s="7"/>
      <c r="VD21" s="7"/>
      <c r="VE21" s="7"/>
      <c r="VF21" s="7"/>
      <c r="VG21" s="7"/>
      <c r="VH21" s="7"/>
      <c r="VI21" s="7"/>
      <c r="VJ21" s="7"/>
      <c r="VK21" s="7"/>
      <c r="VL21" s="7"/>
      <c r="VM21" s="7"/>
      <c r="VN21" s="7"/>
      <c r="VO21" s="7"/>
      <c r="VP21" s="7"/>
      <c r="VQ21" s="7"/>
      <c r="VR21" s="7"/>
      <c r="VS21" s="7"/>
      <c r="VT21" s="7"/>
      <c r="VU21" s="7"/>
      <c r="VV21" s="7"/>
      <c r="VW21" s="7"/>
      <c r="VX21" s="7"/>
      <c r="VY21" s="7"/>
      <c r="VZ21" s="7"/>
      <c r="WA21" s="7"/>
      <c r="WB21" s="7"/>
      <c r="WC21" s="7"/>
      <c r="WD21" s="7"/>
      <c r="WE21" s="7"/>
      <c r="WF21" s="7"/>
      <c r="WG21" s="7"/>
      <c r="WH21" s="7"/>
      <c r="WI21" s="7"/>
      <c r="WJ21" s="7"/>
      <c r="WK21" s="7"/>
      <c r="WL21" s="7"/>
      <c r="WM21" s="7"/>
      <c r="WN21" s="7"/>
      <c r="WO21" s="7"/>
      <c r="WP21" s="7"/>
      <c r="WQ21" s="7"/>
      <c r="WR21" s="7"/>
      <c r="WS21" s="7"/>
      <c r="WT21" s="7"/>
      <c r="WU21" s="7"/>
      <c r="WV21" s="7"/>
      <c r="WW21" s="7"/>
      <c r="WX21" s="7"/>
      <c r="WY21" s="7"/>
      <c r="WZ21" s="7"/>
      <c r="XA21" s="7"/>
      <c r="XB21" s="7"/>
      <c r="XC21" s="7"/>
      <c r="XD21" s="7"/>
      <c r="XE21" s="7"/>
      <c r="XF21" s="7"/>
      <c r="XG21" s="7"/>
      <c r="XH21" s="7"/>
      <c r="XI21" s="7"/>
      <c r="XJ21" s="7"/>
      <c r="XK21" s="7"/>
      <c r="XL21" s="7"/>
      <c r="XM21" s="7"/>
      <c r="XN21" s="7"/>
      <c r="XO21" s="7"/>
      <c r="XP21" s="7"/>
      <c r="XQ21" s="7"/>
      <c r="XR21" s="7"/>
      <c r="XS21" s="7"/>
      <c r="XT21" s="7"/>
      <c r="XU21" s="7"/>
      <c r="XV21" s="7"/>
      <c r="XW21" s="7"/>
      <c r="XX21" s="7"/>
      <c r="XY21" s="7"/>
      <c r="XZ21" s="7"/>
      <c r="YA21" s="7"/>
      <c r="YB21" s="7"/>
      <c r="YC21" s="7"/>
      <c r="YD21" s="7"/>
      <c r="YE21" s="7"/>
      <c r="YF21" s="7"/>
      <c r="YG21" s="7"/>
      <c r="YH21" s="7"/>
      <c r="YI21" s="7"/>
      <c r="YJ21" s="7"/>
      <c r="YK21" s="7"/>
      <c r="YL21" s="7"/>
      <c r="YM21" s="7"/>
      <c r="YN21" s="7"/>
      <c r="YO21" s="7"/>
      <c r="YP21" s="7"/>
      <c r="YQ21" s="7"/>
      <c r="YR21" s="7"/>
      <c r="YS21" s="7"/>
      <c r="YT21" s="7"/>
      <c r="YU21" s="7"/>
      <c r="YV21" s="7"/>
      <c r="YW21" s="7"/>
      <c r="YX21" s="7"/>
      <c r="YY21" s="7"/>
      <c r="YZ21" s="7"/>
      <c r="ZA21" s="7"/>
      <c r="ZB21" s="7"/>
      <c r="ZC21" s="7"/>
      <c r="ZD21" s="7"/>
      <c r="ZE21" s="7"/>
      <c r="ZF21" s="7"/>
      <c r="ZG21" s="7"/>
      <c r="ZH21" s="7"/>
      <c r="ZI21" s="7"/>
      <c r="ZJ21" s="7"/>
      <c r="ZK21" s="7"/>
      <c r="ZL21" s="7"/>
      <c r="ZM21" s="7"/>
      <c r="ZN21" s="7"/>
      <c r="ZO21" s="7"/>
      <c r="ZP21" s="7"/>
      <c r="ZQ21" s="7"/>
      <c r="ZR21" s="7"/>
      <c r="ZS21" s="7"/>
      <c r="ZT21" s="7"/>
      <c r="ZU21" s="7"/>
      <c r="ZV21" s="7"/>
      <c r="ZW21" s="7"/>
      <c r="ZX21" s="7"/>
      <c r="ZY21" s="7"/>
      <c r="ZZ21" s="7"/>
      <c r="AAA21" s="7"/>
      <c r="AAB21" s="7"/>
      <c r="AAC21" s="7"/>
      <c r="AAD21" s="7"/>
      <c r="AAE21" s="7"/>
      <c r="AAF21" s="7"/>
      <c r="AAG21" s="7"/>
      <c r="AAH21" s="7"/>
      <c r="AAI21" s="7"/>
      <c r="AAJ21" s="7"/>
      <c r="AAK21" s="7"/>
      <c r="AAL21" s="7"/>
      <c r="AAM21" s="7"/>
      <c r="AAN21" s="7"/>
      <c r="AAO21" s="7"/>
      <c r="AAP21" s="7"/>
      <c r="AAQ21" s="7"/>
      <c r="AAR21" s="7"/>
      <c r="AAS21" s="7"/>
      <c r="AAT21" s="7"/>
      <c r="AAU21" s="7"/>
      <c r="AAV21" s="7"/>
      <c r="AAW21" s="7"/>
      <c r="AAX21" s="7"/>
      <c r="AAY21" s="7"/>
      <c r="AAZ21" s="7"/>
      <c r="ABA21" s="7"/>
      <c r="ABB21" s="7"/>
      <c r="ABC21" s="7"/>
      <c r="ABD21" s="7"/>
      <c r="ABE21" s="7"/>
      <c r="ABF21" s="7"/>
      <c r="ABG21" s="7"/>
      <c r="ABH21" s="7"/>
      <c r="ABI21" s="7"/>
      <c r="ABJ21" s="7"/>
      <c r="ABK21" s="7"/>
      <c r="ABL21" s="7"/>
      <c r="ABM21" s="7"/>
      <c r="ABN21" s="7"/>
      <c r="ABO21" s="7"/>
      <c r="ABP21" s="7"/>
      <c r="ABQ21" s="7"/>
      <c r="ABR21" s="7"/>
      <c r="ABS21" s="7"/>
      <c r="ABT21" s="7"/>
      <c r="ABU21" s="7"/>
      <c r="ABV21" s="7"/>
      <c r="ABW21" s="7"/>
      <c r="ABX21" s="7"/>
      <c r="ABY21" s="7"/>
      <c r="ABZ21" s="7"/>
      <c r="ACA21" s="7"/>
      <c r="ACB21" s="7"/>
      <c r="ACC21" s="7"/>
      <c r="ACD21" s="7"/>
      <c r="ACE21" s="7"/>
      <c r="ACF21" s="7"/>
      <c r="ACG21" s="7"/>
      <c r="ACH21" s="7"/>
      <c r="ACI21" s="7"/>
      <c r="ACJ21" s="7"/>
      <c r="ACK21" s="7"/>
      <c r="ACL21" s="7"/>
      <c r="ACM21" s="7"/>
      <c r="ACN21" s="7"/>
      <c r="ACO21" s="7"/>
      <c r="ACP21" s="7"/>
      <c r="ACQ21" s="7"/>
      <c r="ACR21" s="7"/>
      <c r="ACS21" s="7"/>
      <c r="ACT21" s="7"/>
      <c r="ACU21" s="7"/>
      <c r="ACV21" s="7"/>
      <c r="ACW21" s="7"/>
      <c r="ACX21" s="7"/>
      <c r="ACY21" s="7"/>
      <c r="ACZ21" s="7"/>
      <c r="ADA21" s="7"/>
      <c r="ADB21" s="7"/>
      <c r="ADC21" s="7"/>
      <c r="ADD21" s="7"/>
      <c r="ADE21" s="7"/>
      <c r="ADF21" s="7"/>
      <c r="ADG21" s="7"/>
      <c r="ADH21" s="7"/>
      <c r="ADI21" s="7"/>
      <c r="ADJ21" s="7"/>
      <c r="ADK21" s="7"/>
      <c r="ADL21" s="7"/>
      <c r="ADM21" s="7"/>
      <c r="ADN21" s="7"/>
      <c r="ADO21" s="7"/>
      <c r="ADP21" s="7"/>
      <c r="ADQ21" s="7"/>
      <c r="ADR21" s="7"/>
      <c r="ADS21" s="7"/>
      <c r="ADT21" s="7"/>
      <c r="ADU21" s="7"/>
      <c r="ADV21" s="7"/>
      <c r="ADW21" s="7"/>
      <c r="ADX21" s="7"/>
      <c r="ADY21" s="7"/>
      <c r="ADZ21" s="7"/>
      <c r="AEA21" s="7"/>
      <c r="AEB21" s="7"/>
      <c r="AEC21" s="7"/>
      <c r="AED21" s="7"/>
      <c r="AEE21" s="7"/>
      <c r="AEF21" s="7"/>
      <c r="AEG21" s="7"/>
      <c r="AEH21" s="7"/>
      <c r="AEI21" s="7"/>
      <c r="AEJ21" s="7"/>
      <c r="AEK21" s="7"/>
      <c r="AEL21" s="7"/>
      <c r="AEM21" s="7"/>
      <c r="AEN21" s="7"/>
      <c r="AEO21" s="7"/>
      <c r="AEP21" s="7"/>
      <c r="AEQ21" s="7"/>
      <c r="AER21" s="7"/>
      <c r="AES21" s="7"/>
      <c r="AET21" s="7"/>
      <c r="AEU21" s="7"/>
      <c r="AEV21" s="7"/>
      <c r="AEW21" s="7"/>
      <c r="AEX21" s="7"/>
      <c r="AEY21" s="7"/>
      <c r="AEZ21" s="7"/>
      <c r="AFA21" s="7"/>
      <c r="AFB21" s="7"/>
      <c r="AFC21" s="7"/>
      <c r="AFD21" s="7"/>
      <c r="AFE21" s="7"/>
      <c r="AFF21" s="7"/>
      <c r="AFG21" s="7"/>
      <c r="AFH21" s="7"/>
      <c r="AFI21" s="7"/>
      <c r="AFJ21" s="7"/>
      <c r="AFK21" s="7"/>
      <c r="AFL21" s="7"/>
      <c r="AFM21" s="7"/>
      <c r="AFN21" s="7"/>
      <c r="AFO21" s="7"/>
      <c r="AFP21" s="7"/>
      <c r="AFQ21" s="7"/>
      <c r="AFR21" s="7"/>
      <c r="AFS21" s="7"/>
      <c r="AFT21" s="7"/>
      <c r="AFU21" s="7"/>
      <c r="AFV21" s="7"/>
      <c r="AFW21" s="7"/>
      <c r="AFX21" s="7"/>
      <c r="AFY21" s="7"/>
      <c r="AFZ21" s="7"/>
      <c r="AGA21" s="7"/>
      <c r="AGB21" s="7"/>
      <c r="AGC21" s="7"/>
      <c r="AGD21" s="7"/>
      <c r="AGE21" s="7"/>
      <c r="AGF21" s="7"/>
      <c r="AGG21" s="7"/>
      <c r="AGH21" s="7"/>
      <c r="AGI21" s="7"/>
      <c r="AGJ21" s="7"/>
      <c r="AGK21" s="7"/>
      <c r="AGL21" s="7"/>
      <c r="AGM21" s="7"/>
      <c r="AGN21" s="7"/>
      <c r="AGO21" s="7"/>
      <c r="AGP21" s="7"/>
      <c r="AGQ21" s="7"/>
      <c r="AGR21" s="7"/>
      <c r="AGS21" s="7"/>
      <c r="AGT21" s="7"/>
      <c r="AGU21" s="7"/>
      <c r="AGV21" s="7"/>
      <c r="AGW21" s="7"/>
      <c r="AGX21" s="7"/>
      <c r="AGY21" s="7"/>
      <c r="AGZ21" s="7"/>
      <c r="AHA21" s="7"/>
      <c r="AHB21" s="7"/>
      <c r="AHC21" s="7"/>
      <c r="AHD21" s="7"/>
      <c r="AHE21" s="7"/>
      <c r="AHF21" s="7"/>
      <c r="AHG21" s="7"/>
      <c r="AHH21" s="7"/>
      <c r="AHI21" s="7"/>
      <c r="AHJ21" s="7"/>
      <c r="AHK21" s="7"/>
      <c r="AHL21" s="7"/>
      <c r="AHM21" s="7"/>
      <c r="AHN21" s="7"/>
      <c r="AHO21" s="7"/>
      <c r="AHP21" s="7"/>
      <c r="AHQ21" s="7"/>
      <c r="AHR21" s="7"/>
      <c r="AHS21" s="7"/>
      <c r="AHT21" s="7"/>
      <c r="AHU21" s="7"/>
      <c r="AHV21" s="7"/>
      <c r="AHW21" s="7"/>
      <c r="AHX21" s="7"/>
      <c r="AHY21" s="7"/>
      <c r="AHZ21" s="7"/>
      <c r="AIA21" s="7"/>
      <c r="AIB21" s="7"/>
      <c r="AIC21" s="7"/>
      <c r="AID21" s="7"/>
      <c r="AIE21" s="7"/>
      <c r="AIF21" s="7"/>
      <c r="AIG21" s="7"/>
      <c r="AIH21" s="7"/>
      <c r="AII21" s="7"/>
      <c r="AIJ21" s="7"/>
      <c r="AIK21" s="7"/>
      <c r="AIL21" s="7"/>
      <c r="AIM21" s="7"/>
      <c r="AIN21" s="7"/>
      <c r="AIO21" s="7"/>
      <c r="AIP21" s="7"/>
      <c r="AIQ21" s="7"/>
      <c r="AIR21" s="7"/>
      <c r="AIS21" s="7"/>
      <c r="AIT21" s="7"/>
      <c r="AIU21" s="7"/>
      <c r="AIV21" s="7"/>
      <c r="AIW21" s="7"/>
      <c r="AIX21" s="7"/>
      <c r="AIY21" s="7"/>
      <c r="AIZ21" s="7"/>
      <c r="AJA21" s="7"/>
      <c r="AJB21" s="7"/>
      <c r="AJC21" s="7"/>
      <c r="AJD21" s="7"/>
      <c r="AJE21" s="7"/>
      <c r="AJF21" s="7"/>
      <c r="AJG21" s="7"/>
      <c r="AJH21" s="7"/>
      <c r="AJI21" s="7"/>
      <c r="AJJ21" s="7"/>
      <c r="AJK21" s="7"/>
      <c r="AJL21" s="7"/>
      <c r="AJM21" s="7"/>
      <c r="AJN21" s="7"/>
      <c r="AJO21" s="7"/>
      <c r="AJP21" s="7"/>
      <c r="AJQ21" s="7"/>
      <c r="AJR21" s="7"/>
      <c r="AJS21" s="7"/>
      <c r="AJT21" s="7"/>
      <c r="AJU21" s="7"/>
      <c r="AJV21" s="7"/>
      <c r="AJW21" s="7"/>
      <c r="AJX21" s="7"/>
      <c r="AJY21" s="7"/>
      <c r="AJZ21" s="7"/>
      <c r="AKA21" s="7"/>
      <c r="AKB21" s="7"/>
      <c r="AKC21" s="7"/>
      <c r="AKD21" s="7"/>
      <c r="AKE21" s="7"/>
      <c r="AKF21" s="7"/>
      <c r="AKG21" s="7"/>
      <c r="AKH21" s="7"/>
      <c r="AKI21" s="7"/>
      <c r="AKJ21" s="7"/>
      <c r="AKK21" s="7"/>
      <c r="AKL21" s="7"/>
      <c r="AKM21" s="7"/>
      <c r="AKN21" s="7"/>
      <c r="AKO21" s="7"/>
      <c r="AKP21" s="7"/>
      <c r="AKQ21" s="7"/>
      <c r="AKR21" s="7"/>
      <c r="AKS21" s="7"/>
      <c r="AKT21" s="7"/>
      <c r="AKU21" s="7"/>
      <c r="AKV21" s="7"/>
      <c r="AKW21" s="7"/>
      <c r="AKX21" s="7"/>
      <c r="AKY21" s="7"/>
      <c r="AKZ21" s="7"/>
      <c r="ALA21" s="7"/>
      <c r="ALB21" s="7"/>
      <c r="ALC21" s="7"/>
      <c r="ALD21" s="7"/>
      <c r="ALE21" s="7"/>
      <c r="ALF21" s="7"/>
      <c r="ALG21" s="7"/>
      <c r="ALH21" s="7"/>
      <c r="ALI21" s="7"/>
      <c r="ALJ21" s="7"/>
      <c r="ALK21" s="7"/>
      <c r="ALL21" s="7"/>
      <c r="ALM21" s="7"/>
      <c r="ALN21" s="7"/>
      <c r="ALO21" s="7"/>
      <c r="ALP21" s="7"/>
      <c r="ALQ21" s="7"/>
      <c r="ALR21" s="7"/>
      <c r="ALS21" s="7"/>
      <c r="ALT21" s="7"/>
      <c r="ALU21" s="7"/>
      <c r="ALV21" s="7"/>
      <c r="ALW21" s="7"/>
      <c r="ALX21" s="7"/>
      <c r="ALY21" s="7"/>
      <c r="ALZ21" s="7"/>
      <c r="AMA21" s="7"/>
      <c r="AMB21" s="7"/>
      <c r="AMC21" s="7"/>
      <c r="AMD21" s="7"/>
      <c r="AME21" s="7"/>
    </row>
    <row r="22" spans="1:1019" x14ac:dyDescent="0.25">
      <c r="A22" s="32">
        <v>58</v>
      </c>
      <c r="B22" s="32" t="s">
        <v>1815</v>
      </c>
      <c r="C22" s="32" t="s">
        <v>1816</v>
      </c>
      <c r="D22" s="32" t="s">
        <v>1817</v>
      </c>
      <c r="E22" s="32">
        <v>1985</v>
      </c>
      <c r="F22" s="32"/>
      <c r="G22" s="32" t="s">
        <v>1328</v>
      </c>
      <c r="H22" s="32" t="s">
        <v>3163</v>
      </c>
      <c r="I22" s="32">
        <v>1</v>
      </c>
      <c r="J22" s="31" t="str">
        <f>VLOOKUP(H22,AddInfo!$A:$H,5,FALSE)</f>
        <v>1_clear</v>
      </c>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c r="SK22" s="7"/>
      <c r="SL22" s="7"/>
      <c r="SM22" s="7"/>
      <c r="SN22" s="7"/>
      <c r="SO22" s="7"/>
      <c r="SP22" s="7"/>
      <c r="SQ22" s="7"/>
      <c r="SR22" s="7"/>
      <c r="SS22" s="7"/>
      <c r="ST22" s="7"/>
      <c r="SU22" s="7"/>
      <c r="SV22" s="7"/>
      <c r="SW22" s="7"/>
      <c r="SX22" s="7"/>
      <c r="SY22" s="7"/>
      <c r="SZ22" s="7"/>
      <c r="TA22" s="7"/>
      <c r="TB22" s="7"/>
      <c r="TC22" s="7"/>
      <c r="TD22" s="7"/>
      <c r="TE22" s="7"/>
      <c r="TF22" s="7"/>
      <c r="TG22" s="7"/>
      <c r="TH22" s="7"/>
      <c r="TI22" s="7"/>
      <c r="TJ22" s="7"/>
      <c r="TK22" s="7"/>
      <c r="TL22" s="7"/>
      <c r="TM22" s="7"/>
      <c r="TN22" s="7"/>
      <c r="TO22" s="7"/>
      <c r="TP22" s="7"/>
      <c r="TQ22" s="7"/>
      <c r="TR22" s="7"/>
      <c r="TS22" s="7"/>
      <c r="TT22" s="7"/>
      <c r="TU22" s="7"/>
      <c r="TV22" s="7"/>
      <c r="TW22" s="7"/>
      <c r="TX22" s="7"/>
      <c r="TY22" s="7"/>
      <c r="TZ22" s="7"/>
      <c r="UA22" s="7"/>
      <c r="UB22" s="7"/>
      <c r="UC22" s="7"/>
      <c r="UD22" s="7"/>
      <c r="UE22" s="7"/>
      <c r="UF22" s="7"/>
      <c r="UG22" s="7"/>
      <c r="UH22" s="7"/>
      <c r="UI22" s="7"/>
      <c r="UJ22" s="7"/>
      <c r="UK22" s="7"/>
      <c r="UL22" s="7"/>
      <c r="UM22" s="7"/>
      <c r="UN22" s="7"/>
      <c r="UO22" s="7"/>
      <c r="UP22" s="7"/>
      <c r="UQ22" s="7"/>
      <c r="UR22" s="7"/>
      <c r="US22" s="7"/>
      <c r="UT22" s="7"/>
      <c r="UU22" s="7"/>
      <c r="UV22" s="7"/>
      <c r="UW22" s="7"/>
      <c r="UX22" s="7"/>
      <c r="UY22" s="7"/>
      <c r="UZ22" s="7"/>
      <c r="VA22" s="7"/>
      <c r="VB22" s="7"/>
      <c r="VC22" s="7"/>
      <c r="VD22" s="7"/>
      <c r="VE22" s="7"/>
      <c r="VF22" s="7"/>
      <c r="VG22" s="7"/>
      <c r="VH22" s="7"/>
      <c r="VI22" s="7"/>
      <c r="VJ22" s="7"/>
      <c r="VK22" s="7"/>
      <c r="VL22" s="7"/>
      <c r="VM22" s="7"/>
      <c r="VN22" s="7"/>
      <c r="VO22" s="7"/>
      <c r="VP22" s="7"/>
      <c r="VQ22" s="7"/>
      <c r="VR22" s="7"/>
      <c r="VS22" s="7"/>
      <c r="VT22" s="7"/>
      <c r="VU22" s="7"/>
      <c r="VV22" s="7"/>
      <c r="VW22" s="7"/>
      <c r="VX22" s="7"/>
      <c r="VY22" s="7"/>
      <c r="VZ22" s="7"/>
      <c r="WA22" s="7"/>
      <c r="WB22" s="7"/>
      <c r="WC22" s="7"/>
      <c r="WD22" s="7"/>
      <c r="WE22" s="7"/>
      <c r="WF22" s="7"/>
      <c r="WG22" s="7"/>
      <c r="WH22" s="7"/>
      <c r="WI22" s="7"/>
      <c r="WJ22" s="7"/>
      <c r="WK22" s="7"/>
      <c r="WL22" s="7"/>
      <c r="WM22" s="7"/>
      <c r="WN22" s="7"/>
      <c r="WO22" s="7"/>
      <c r="WP22" s="7"/>
      <c r="WQ22" s="7"/>
      <c r="WR22" s="7"/>
      <c r="WS22" s="7"/>
      <c r="WT22" s="7"/>
      <c r="WU22" s="7"/>
      <c r="WV22" s="7"/>
      <c r="WW22" s="7"/>
      <c r="WX22" s="7"/>
      <c r="WY22" s="7"/>
      <c r="WZ22" s="7"/>
      <c r="XA22" s="7"/>
      <c r="XB22" s="7"/>
      <c r="XC22" s="7"/>
      <c r="XD22" s="7"/>
      <c r="XE22" s="7"/>
      <c r="XF22" s="7"/>
      <c r="XG22" s="7"/>
      <c r="XH22" s="7"/>
      <c r="XI22" s="7"/>
      <c r="XJ22" s="7"/>
      <c r="XK22" s="7"/>
      <c r="XL22" s="7"/>
      <c r="XM22" s="7"/>
      <c r="XN22" s="7"/>
      <c r="XO22" s="7"/>
      <c r="XP22" s="7"/>
      <c r="XQ22" s="7"/>
      <c r="XR22" s="7"/>
      <c r="XS22" s="7"/>
      <c r="XT22" s="7"/>
      <c r="XU22" s="7"/>
      <c r="XV22" s="7"/>
      <c r="XW22" s="7"/>
      <c r="XX22" s="7"/>
      <c r="XY22" s="7"/>
      <c r="XZ22" s="7"/>
      <c r="YA22" s="7"/>
      <c r="YB22" s="7"/>
      <c r="YC22" s="7"/>
      <c r="YD22" s="7"/>
      <c r="YE22" s="7"/>
      <c r="YF22" s="7"/>
      <c r="YG22" s="7"/>
      <c r="YH22" s="7"/>
      <c r="YI22" s="7"/>
      <c r="YJ22" s="7"/>
      <c r="YK22" s="7"/>
      <c r="YL22" s="7"/>
      <c r="YM22" s="7"/>
      <c r="YN22" s="7"/>
      <c r="YO22" s="7"/>
      <c r="YP22" s="7"/>
      <c r="YQ22" s="7"/>
      <c r="YR22" s="7"/>
      <c r="YS22" s="7"/>
      <c r="YT22" s="7"/>
      <c r="YU22" s="7"/>
      <c r="YV22" s="7"/>
      <c r="YW22" s="7"/>
      <c r="YX22" s="7"/>
      <c r="YY22" s="7"/>
      <c r="YZ22" s="7"/>
      <c r="ZA22" s="7"/>
      <c r="ZB22" s="7"/>
      <c r="ZC22" s="7"/>
      <c r="ZD22" s="7"/>
      <c r="ZE22" s="7"/>
      <c r="ZF22" s="7"/>
      <c r="ZG22" s="7"/>
      <c r="ZH22" s="7"/>
      <c r="ZI22" s="7"/>
      <c r="ZJ22" s="7"/>
      <c r="ZK22" s="7"/>
      <c r="ZL22" s="7"/>
      <c r="ZM22" s="7"/>
      <c r="ZN22" s="7"/>
      <c r="ZO22" s="7"/>
      <c r="ZP22" s="7"/>
      <c r="ZQ22" s="7"/>
      <c r="ZR22" s="7"/>
      <c r="ZS22" s="7"/>
      <c r="ZT22" s="7"/>
      <c r="ZU22" s="7"/>
      <c r="ZV22" s="7"/>
      <c r="ZW22" s="7"/>
      <c r="ZX22" s="7"/>
      <c r="ZY22" s="7"/>
      <c r="ZZ22" s="7"/>
      <c r="AAA22" s="7"/>
      <c r="AAB22" s="7"/>
      <c r="AAC22" s="7"/>
      <c r="AAD22" s="7"/>
      <c r="AAE22" s="7"/>
      <c r="AAF22" s="7"/>
      <c r="AAG22" s="7"/>
      <c r="AAH22" s="7"/>
      <c r="AAI22" s="7"/>
      <c r="AAJ22" s="7"/>
      <c r="AAK22" s="7"/>
      <c r="AAL22" s="7"/>
      <c r="AAM22" s="7"/>
      <c r="AAN22" s="7"/>
      <c r="AAO22" s="7"/>
      <c r="AAP22" s="7"/>
      <c r="AAQ22" s="7"/>
      <c r="AAR22" s="7"/>
      <c r="AAS22" s="7"/>
      <c r="AAT22" s="7"/>
      <c r="AAU22" s="7"/>
      <c r="AAV22" s="7"/>
      <c r="AAW22" s="7"/>
      <c r="AAX22" s="7"/>
      <c r="AAY22" s="7"/>
      <c r="AAZ22" s="7"/>
      <c r="ABA22" s="7"/>
      <c r="ABB22" s="7"/>
      <c r="ABC22" s="7"/>
      <c r="ABD22" s="7"/>
      <c r="ABE22" s="7"/>
      <c r="ABF22" s="7"/>
      <c r="ABG22" s="7"/>
      <c r="ABH22" s="7"/>
      <c r="ABI22" s="7"/>
      <c r="ABJ22" s="7"/>
      <c r="ABK22" s="7"/>
      <c r="ABL22" s="7"/>
      <c r="ABM22" s="7"/>
      <c r="ABN22" s="7"/>
      <c r="ABO22" s="7"/>
      <c r="ABP22" s="7"/>
      <c r="ABQ22" s="7"/>
      <c r="ABR22" s="7"/>
      <c r="ABS22" s="7"/>
      <c r="ABT22" s="7"/>
      <c r="ABU22" s="7"/>
      <c r="ABV22" s="7"/>
      <c r="ABW22" s="7"/>
      <c r="ABX22" s="7"/>
      <c r="ABY22" s="7"/>
      <c r="ABZ22" s="7"/>
      <c r="ACA22" s="7"/>
      <c r="ACB22" s="7"/>
      <c r="ACC22" s="7"/>
      <c r="ACD22" s="7"/>
      <c r="ACE22" s="7"/>
      <c r="ACF22" s="7"/>
      <c r="ACG22" s="7"/>
      <c r="ACH22" s="7"/>
      <c r="ACI22" s="7"/>
      <c r="ACJ22" s="7"/>
      <c r="ACK22" s="7"/>
      <c r="ACL22" s="7"/>
      <c r="ACM22" s="7"/>
      <c r="ACN22" s="7"/>
      <c r="ACO22" s="7"/>
      <c r="ACP22" s="7"/>
      <c r="ACQ22" s="7"/>
      <c r="ACR22" s="7"/>
      <c r="ACS22" s="7"/>
      <c r="ACT22" s="7"/>
      <c r="ACU22" s="7"/>
      <c r="ACV22" s="7"/>
      <c r="ACW22" s="7"/>
      <c r="ACX22" s="7"/>
      <c r="ACY22" s="7"/>
      <c r="ACZ22" s="7"/>
      <c r="ADA22" s="7"/>
      <c r="ADB22" s="7"/>
      <c r="ADC22" s="7"/>
      <c r="ADD22" s="7"/>
      <c r="ADE22" s="7"/>
      <c r="ADF22" s="7"/>
      <c r="ADG22" s="7"/>
      <c r="ADH22" s="7"/>
      <c r="ADI22" s="7"/>
      <c r="ADJ22" s="7"/>
      <c r="ADK22" s="7"/>
      <c r="ADL22" s="7"/>
      <c r="ADM22" s="7"/>
      <c r="ADN22" s="7"/>
      <c r="ADO22" s="7"/>
      <c r="ADP22" s="7"/>
      <c r="ADQ22" s="7"/>
      <c r="ADR22" s="7"/>
      <c r="ADS22" s="7"/>
      <c r="ADT22" s="7"/>
      <c r="ADU22" s="7"/>
      <c r="ADV22" s="7"/>
      <c r="ADW22" s="7"/>
      <c r="ADX22" s="7"/>
      <c r="ADY22" s="7"/>
      <c r="ADZ22" s="7"/>
      <c r="AEA22" s="7"/>
      <c r="AEB22" s="7"/>
      <c r="AEC22" s="7"/>
      <c r="AED22" s="7"/>
      <c r="AEE22" s="7"/>
      <c r="AEF22" s="7"/>
      <c r="AEG22" s="7"/>
      <c r="AEH22" s="7"/>
      <c r="AEI22" s="7"/>
      <c r="AEJ22" s="7"/>
      <c r="AEK22" s="7"/>
      <c r="AEL22" s="7"/>
      <c r="AEM22" s="7"/>
      <c r="AEN22" s="7"/>
      <c r="AEO22" s="7"/>
      <c r="AEP22" s="7"/>
      <c r="AEQ22" s="7"/>
      <c r="AER22" s="7"/>
      <c r="AES22" s="7"/>
      <c r="AET22" s="7"/>
      <c r="AEU22" s="7"/>
      <c r="AEV22" s="7"/>
      <c r="AEW22" s="7"/>
      <c r="AEX22" s="7"/>
      <c r="AEY22" s="7"/>
      <c r="AEZ22" s="7"/>
      <c r="AFA22" s="7"/>
      <c r="AFB22" s="7"/>
      <c r="AFC22" s="7"/>
      <c r="AFD22" s="7"/>
      <c r="AFE22" s="7"/>
      <c r="AFF22" s="7"/>
      <c r="AFG22" s="7"/>
      <c r="AFH22" s="7"/>
      <c r="AFI22" s="7"/>
      <c r="AFJ22" s="7"/>
      <c r="AFK22" s="7"/>
      <c r="AFL22" s="7"/>
      <c r="AFM22" s="7"/>
      <c r="AFN22" s="7"/>
      <c r="AFO22" s="7"/>
      <c r="AFP22" s="7"/>
      <c r="AFQ22" s="7"/>
      <c r="AFR22" s="7"/>
      <c r="AFS22" s="7"/>
      <c r="AFT22" s="7"/>
      <c r="AFU22" s="7"/>
      <c r="AFV22" s="7"/>
      <c r="AFW22" s="7"/>
      <c r="AFX22" s="7"/>
      <c r="AFY22" s="7"/>
      <c r="AFZ22" s="7"/>
      <c r="AGA22" s="7"/>
      <c r="AGB22" s="7"/>
      <c r="AGC22" s="7"/>
      <c r="AGD22" s="7"/>
      <c r="AGE22" s="7"/>
      <c r="AGF22" s="7"/>
      <c r="AGG22" s="7"/>
      <c r="AGH22" s="7"/>
      <c r="AGI22" s="7"/>
      <c r="AGJ22" s="7"/>
      <c r="AGK22" s="7"/>
      <c r="AGL22" s="7"/>
      <c r="AGM22" s="7"/>
      <c r="AGN22" s="7"/>
      <c r="AGO22" s="7"/>
      <c r="AGP22" s="7"/>
      <c r="AGQ22" s="7"/>
      <c r="AGR22" s="7"/>
      <c r="AGS22" s="7"/>
      <c r="AGT22" s="7"/>
      <c r="AGU22" s="7"/>
      <c r="AGV22" s="7"/>
      <c r="AGW22" s="7"/>
      <c r="AGX22" s="7"/>
      <c r="AGY22" s="7"/>
      <c r="AGZ22" s="7"/>
      <c r="AHA22" s="7"/>
      <c r="AHB22" s="7"/>
      <c r="AHC22" s="7"/>
      <c r="AHD22" s="7"/>
      <c r="AHE22" s="7"/>
      <c r="AHF22" s="7"/>
      <c r="AHG22" s="7"/>
      <c r="AHH22" s="7"/>
      <c r="AHI22" s="7"/>
      <c r="AHJ22" s="7"/>
      <c r="AHK22" s="7"/>
      <c r="AHL22" s="7"/>
      <c r="AHM22" s="7"/>
      <c r="AHN22" s="7"/>
      <c r="AHO22" s="7"/>
      <c r="AHP22" s="7"/>
      <c r="AHQ22" s="7"/>
      <c r="AHR22" s="7"/>
      <c r="AHS22" s="7"/>
      <c r="AHT22" s="7"/>
      <c r="AHU22" s="7"/>
      <c r="AHV22" s="7"/>
      <c r="AHW22" s="7"/>
      <c r="AHX22" s="7"/>
      <c r="AHY22" s="7"/>
      <c r="AHZ22" s="7"/>
      <c r="AIA22" s="7"/>
      <c r="AIB22" s="7"/>
      <c r="AIC22" s="7"/>
      <c r="AID22" s="7"/>
      <c r="AIE22" s="7"/>
      <c r="AIF22" s="7"/>
      <c r="AIG22" s="7"/>
      <c r="AIH22" s="7"/>
      <c r="AII22" s="7"/>
      <c r="AIJ22" s="7"/>
      <c r="AIK22" s="7"/>
      <c r="AIL22" s="7"/>
      <c r="AIM22" s="7"/>
      <c r="AIN22" s="7"/>
      <c r="AIO22" s="7"/>
      <c r="AIP22" s="7"/>
      <c r="AIQ22" s="7"/>
      <c r="AIR22" s="7"/>
      <c r="AIS22" s="7"/>
      <c r="AIT22" s="7"/>
      <c r="AIU22" s="7"/>
      <c r="AIV22" s="7"/>
      <c r="AIW22" s="7"/>
      <c r="AIX22" s="7"/>
      <c r="AIY22" s="7"/>
      <c r="AIZ22" s="7"/>
      <c r="AJA22" s="7"/>
      <c r="AJB22" s="7"/>
      <c r="AJC22" s="7"/>
      <c r="AJD22" s="7"/>
      <c r="AJE22" s="7"/>
      <c r="AJF22" s="7"/>
      <c r="AJG22" s="7"/>
      <c r="AJH22" s="7"/>
      <c r="AJI22" s="7"/>
      <c r="AJJ22" s="7"/>
      <c r="AJK22" s="7"/>
      <c r="AJL22" s="7"/>
      <c r="AJM22" s="7"/>
      <c r="AJN22" s="7"/>
      <c r="AJO22" s="7"/>
      <c r="AJP22" s="7"/>
      <c r="AJQ22" s="7"/>
      <c r="AJR22" s="7"/>
      <c r="AJS22" s="7"/>
      <c r="AJT22" s="7"/>
      <c r="AJU22" s="7"/>
      <c r="AJV22" s="7"/>
      <c r="AJW22" s="7"/>
      <c r="AJX22" s="7"/>
      <c r="AJY22" s="7"/>
      <c r="AJZ22" s="7"/>
      <c r="AKA22" s="7"/>
      <c r="AKB22" s="7"/>
      <c r="AKC22" s="7"/>
      <c r="AKD22" s="7"/>
      <c r="AKE22" s="7"/>
      <c r="AKF22" s="7"/>
      <c r="AKG22" s="7"/>
      <c r="AKH22" s="7"/>
      <c r="AKI22" s="7"/>
      <c r="AKJ22" s="7"/>
      <c r="AKK22" s="7"/>
      <c r="AKL22" s="7"/>
      <c r="AKM22" s="7"/>
      <c r="AKN22" s="7"/>
      <c r="AKO22" s="7"/>
      <c r="AKP22" s="7"/>
      <c r="AKQ22" s="7"/>
      <c r="AKR22" s="7"/>
      <c r="AKS22" s="7"/>
      <c r="AKT22" s="7"/>
      <c r="AKU22" s="7"/>
      <c r="AKV22" s="7"/>
      <c r="AKW22" s="7"/>
      <c r="AKX22" s="7"/>
      <c r="AKY22" s="7"/>
      <c r="AKZ22" s="7"/>
      <c r="ALA22" s="7"/>
      <c r="ALB22" s="7"/>
      <c r="ALC22" s="7"/>
      <c r="ALD22" s="7"/>
      <c r="ALE22" s="7"/>
      <c r="ALF22" s="7"/>
      <c r="ALG22" s="7"/>
      <c r="ALH22" s="7"/>
      <c r="ALI22" s="7"/>
      <c r="ALJ22" s="7"/>
      <c r="ALK22" s="7"/>
      <c r="ALL22" s="7"/>
      <c r="ALM22" s="7"/>
      <c r="ALN22" s="7"/>
      <c r="ALO22" s="7"/>
      <c r="ALP22" s="7"/>
      <c r="ALQ22" s="7"/>
      <c r="ALR22" s="7"/>
      <c r="ALS22" s="7"/>
      <c r="ALT22" s="7"/>
      <c r="ALU22" s="7"/>
      <c r="ALV22" s="7"/>
      <c r="ALW22" s="7"/>
      <c r="ALX22" s="7"/>
      <c r="ALY22" s="7"/>
      <c r="ALZ22" s="7"/>
      <c r="AMA22" s="7"/>
      <c r="AMB22" s="7"/>
      <c r="AMC22" s="7"/>
      <c r="AMD22" s="7"/>
      <c r="AME22" s="7"/>
    </row>
    <row r="23" spans="1:1019" x14ac:dyDescent="0.25">
      <c r="A23" s="7">
        <v>237</v>
      </c>
      <c r="B23" s="7" t="s">
        <v>416</v>
      </c>
      <c r="C23" s="7" t="s">
        <v>1329</v>
      </c>
      <c r="D23" s="7" t="s">
        <v>410</v>
      </c>
      <c r="E23" s="7">
        <v>1992</v>
      </c>
      <c r="F23" s="7"/>
      <c r="G23" s="7" t="s">
        <v>113</v>
      </c>
      <c r="H23" s="31" t="s">
        <v>414</v>
      </c>
      <c r="I23" s="7">
        <v>1</v>
      </c>
      <c r="J23" s="31" t="str">
        <f>VLOOKUP(H23,AddInfo!$A:$H,5,FALSE)</f>
        <v>1_clear</v>
      </c>
      <c r="K23" s="32"/>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c r="SK23" s="7"/>
      <c r="SL23" s="7"/>
      <c r="SM23" s="7"/>
      <c r="SN23" s="7"/>
      <c r="SO23" s="7"/>
      <c r="SP23" s="7"/>
      <c r="SQ23" s="7"/>
      <c r="SR23" s="7"/>
      <c r="SS23" s="7"/>
      <c r="ST23" s="7"/>
      <c r="SU23" s="7"/>
      <c r="SV23" s="7"/>
      <c r="SW23" s="7"/>
      <c r="SX23" s="7"/>
      <c r="SY23" s="7"/>
      <c r="SZ23" s="7"/>
      <c r="TA23" s="7"/>
      <c r="TB23" s="7"/>
      <c r="TC23" s="7"/>
      <c r="TD23" s="7"/>
      <c r="TE23" s="7"/>
      <c r="TF23" s="7"/>
      <c r="TG23" s="7"/>
      <c r="TH23" s="7"/>
      <c r="TI23" s="7"/>
      <c r="TJ23" s="7"/>
      <c r="TK23" s="7"/>
      <c r="TL23" s="7"/>
      <c r="TM23" s="7"/>
      <c r="TN23" s="7"/>
      <c r="TO23" s="7"/>
      <c r="TP23" s="7"/>
      <c r="TQ23" s="7"/>
      <c r="TR23" s="7"/>
      <c r="TS23" s="7"/>
      <c r="TT23" s="7"/>
      <c r="TU23" s="7"/>
      <c r="TV23" s="7"/>
      <c r="TW23" s="7"/>
      <c r="TX23" s="7"/>
      <c r="TY23" s="7"/>
      <c r="TZ23" s="7"/>
      <c r="UA23" s="7"/>
      <c r="UB23" s="7"/>
      <c r="UC23" s="7"/>
      <c r="UD23" s="7"/>
      <c r="UE23" s="7"/>
      <c r="UF23" s="7"/>
      <c r="UG23" s="7"/>
      <c r="UH23" s="7"/>
      <c r="UI23" s="7"/>
      <c r="UJ23" s="7"/>
      <c r="UK23" s="7"/>
      <c r="UL23" s="7"/>
      <c r="UM23" s="7"/>
      <c r="UN23" s="7"/>
      <c r="UO23" s="7"/>
      <c r="UP23" s="7"/>
      <c r="UQ23" s="7"/>
      <c r="UR23" s="7"/>
      <c r="US23" s="7"/>
      <c r="UT23" s="7"/>
      <c r="UU23" s="7"/>
      <c r="UV23" s="7"/>
      <c r="UW23" s="7"/>
      <c r="UX23" s="7"/>
      <c r="UY23" s="7"/>
      <c r="UZ23" s="7"/>
      <c r="VA23" s="7"/>
      <c r="VB23" s="7"/>
      <c r="VC23" s="7"/>
      <c r="VD23" s="7"/>
      <c r="VE23" s="7"/>
      <c r="VF23" s="7"/>
      <c r="VG23" s="7"/>
      <c r="VH23" s="7"/>
      <c r="VI23" s="7"/>
      <c r="VJ23" s="7"/>
      <c r="VK23" s="7"/>
      <c r="VL23" s="7"/>
      <c r="VM23" s="7"/>
      <c r="VN23" s="7"/>
      <c r="VO23" s="7"/>
      <c r="VP23" s="7"/>
      <c r="VQ23" s="7"/>
      <c r="VR23" s="7"/>
      <c r="VS23" s="7"/>
      <c r="VT23" s="7"/>
      <c r="VU23" s="7"/>
      <c r="VV23" s="7"/>
      <c r="VW23" s="7"/>
      <c r="VX23" s="7"/>
      <c r="VY23" s="7"/>
      <c r="VZ23" s="7"/>
      <c r="WA23" s="7"/>
      <c r="WB23" s="7"/>
      <c r="WC23" s="7"/>
      <c r="WD23" s="7"/>
      <c r="WE23" s="7"/>
      <c r="WF23" s="7"/>
      <c r="WG23" s="7"/>
      <c r="WH23" s="7"/>
      <c r="WI23" s="7"/>
      <c r="WJ23" s="7"/>
      <c r="WK23" s="7"/>
      <c r="WL23" s="7"/>
      <c r="WM23" s="7"/>
      <c r="WN23" s="7"/>
      <c r="WO23" s="7"/>
      <c r="WP23" s="7"/>
      <c r="WQ23" s="7"/>
      <c r="WR23" s="7"/>
      <c r="WS23" s="7"/>
      <c r="WT23" s="7"/>
      <c r="WU23" s="7"/>
      <c r="WV23" s="7"/>
      <c r="WW23" s="7"/>
      <c r="WX23" s="7"/>
      <c r="WY23" s="7"/>
      <c r="WZ23" s="7"/>
      <c r="XA23" s="7"/>
      <c r="XB23" s="7"/>
      <c r="XC23" s="7"/>
      <c r="XD23" s="7"/>
      <c r="XE23" s="7"/>
      <c r="XF23" s="7"/>
      <c r="XG23" s="7"/>
      <c r="XH23" s="7"/>
      <c r="XI23" s="7"/>
      <c r="XJ23" s="7"/>
      <c r="XK23" s="7"/>
      <c r="XL23" s="7"/>
      <c r="XM23" s="7"/>
      <c r="XN23" s="7"/>
      <c r="XO23" s="7"/>
      <c r="XP23" s="7"/>
      <c r="XQ23" s="7"/>
      <c r="XR23" s="7"/>
      <c r="XS23" s="7"/>
      <c r="XT23" s="7"/>
      <c r="XU23" s="7"/>
      <c r="XV23" s="7"/>
      <c r="XW23" s="7"/>
      <c r="XX23" s="7"/>
      <c r="XY23" s="7"/>
      <c r="XZ23" s="7"/>
      <c r="YA23" s="7"/>
      <c r="YB23" s="7"/>
      <c r="YC23" s="7"/>
      <c r="YD23" s="7"/>
      <c r="YE23" s="7"/>
      <c r="YF23" s="7"/>
      <c r="YG23" s="7"/>
      <c r="YH23" s="7"/>
      <c r="YI23" s="7"/>
      <c r="YJ23" s="7"/>
      <c r="YK23" s="7"/>
      <c r="YL23" s="7"/>
      <c r="YM23" s="7"/>
      <c r="YN23" s="7"/>
      <c r="YO23" s="7"/>
      <c r="YP23" s="7"/>
      <c r="YQ23" s="7"/>
      <c r="YR23" s="7"/>
      <c r="YS23" s="7"/>
      <c r="YT23" s="7"/>
      <c r="YU23" s="7"/>
      <c r="YV23" s="7"/>
      <c r="YW23" s="7"/>
      <c r="YX23" s="7"/>
      <c r="YY23" s="7"/>
      <c r="YZ23" s="7"/>
      <c r="ZA23" s="7"/>
      <c r="ZB23" s="7"/>
      <c r="ZC23" s="7"/>
      <c r="ZD23" s="7"/>
      <c r="ZE23" s="7"/>
      <c r="ZF23" s="7"/>
      <c r="ZG23" s="7"/>
      <c r="ZH23" s="7"/>
      <c r="ZI23" s="7"/>
      <c r="ZJ23" s="7"/>
      <c r="ZK23" s="7"/>
      <c r="ZL23" s="7"/>
      <c r="ZM23" s="7"/>
      <c r="ZN23" s="7"/>
      <c r="ZO23" s="7"/>
      <c r="ZP23" s="7"/>
      <c r="ZQ23" s="7"/>
      <c r="ZR23" s="7"/>
      <c r="ZS23" s="7"/>
      <c r="ZT23" s="7"/>
      <c r="ZU23" s="7"/>
      <c r="ZV23" s="7"/>
      <c r="ZW23" s="7"/>
      <c r="ZX23" s="7"/>
      <c r="ZY23" s="7"/>
      <c r="ZZ23" s="7"/>
      <c r="AAA23" s="7"/>
      <c r="AAB23" s="7"/>
      <c r="AAC23" s="7"/>
      <c r="AAD23" s="7"/>
      <c r="AAE23" s="7"/>
      <c r="AAF23" s="7"/>
      <c r="AAG23" s="7"/>
      <c r="AAH23" s="7"/>
      <c r="AAI23" s="7"/>
      <c r="AAJ23" s="7"/>
      <c r="AAK23" s="7"/>
      <c r="AAL23" s="7"/>
      <c r="AAM23" s="7"/>
      <c r="AAN23" s="7"/>
      <c r="AAO23" s="7"/>
      <c r="AAP23" s="7"/>
      <c r="AAQ23" s="7"/>
      <c r="AAR23" s="7"/>
      <c r="AAS23" s="7"/>
      <c r="AAT23" s="7"/>
      <c r="AAU23" s="7"/>
      <c r="AAV23" s="7"/>
      <c r="AAW23" s="7"/>
      <c r="AAX23" s="7"/>
      <c r="AAY23" s="7"/>
      <c r="AAZ23" s="7"/>
      <c r="ABA23" s="7"/>
      <c r="ABB23" s="7"/>
      <c r="ABC23" s="7"/>
      <c r="ABD23" s="7"/>
      <c r="ABE23" s="7"/>
      <c r="ABF23" s="7"/>
      <c r="ABG23" s="7"/>
      <c r="ABH23" s="7"/>
      <c r="ABI23" s="7"/>
      <c r="ABJ23" s="7"/>
      <c r="ABK23" s="7"/>
      <c r="ABL23" s="7"/>
      <c r="ABM23" s="7"/>
      <c r="ABN23" s="7"/>
      <c r="ABO23" s="7"/>
      <c r="ABP23" s="7"/>
      <c r="ABQ23" s="7"/>
      <c r="ABR23" s="7"/>
      <c r="ABS23" s="7"/>
      <c r="ABT23" s="7"/>
      <c r="ABU23" s="7"/>
      <c r="ABV23" s="7"/>
      <c r="ABW23" s="7"/>
      <c r="ABX23" s="7"/>
      <c r="ABY23" s="7"/>
      <c r="ABZ23" s="7"/>
      <c r="ACA23" s="7"/>
      <c r="ACB23" s="7"/>
      <c r="ACC23" s="7"/>
      <c r="ACD23" s="7"/>
      <c r="ACE23" s="7"/>
      <c r="ACF23" s="7"/>
      <c r="ACG23" s="7"/>
      <c r="ACH23" s="7"/>
      <c r="ACI23" s="7"/>
      <c r="ACJ23" s="7"/>
      <c r="ACK23" s="7"/>
      <c r="ACL23" s="7"/>
      <c r="ACM23" s="7"/>
      <c r="ACN23" s="7"/>
      <c r="ACO23" s="7"/>
      <c r="ACP23" s="7"/>
      <c r="ACQ23" s="7"/>
      <c r="ACR23" s="7"/>
      <c r="ACS23" s="7"/>
      <c r="ACT23" s="7"/>
      <c r="ACU23" s="7"/>
      <c r="ACV23" s="7"/>
      <c r="ACW23" s="7"/>
      <c r="ACX23" s="7"/>
      <c r="ACY23" s="7"/>
      <c r="ACZ23" s="7"/>
      <c r="ADA23" s="7"/>
      <c r="ADB23" s="7"/>
      <c r="ADC23" s="7"/>
      <c r="ADD23" s="7"/>
      <c r="ADE23" s="7"/>
      <c r="ADF23" s="7"/>
      <c r="ADG23" s="7"/>
      <c r="ADH23" s="7"/>
      <c r="ADI23" s="7"/>
      <c r="ADJ23" s="7"/>
      <c r="ADK23" s="7"/>
      <c r="ADL23" s="7"/>
      <c r="ADM23" s="7"/>
      <c r="ADN23" s="7"/>
      <c r="ADO23" s="7"/>
      <c r="ADP23" s="7"/>
      <c r="ADQ23" s="7"/>
      <c r="ADR23" s="7"/>
      <c r="ADS23" s="7"/>
      <c r="ADT23" s="7"/>
      <c r="ADU23" s="7"/>
      <c r="ADV23" s="7"/>
      <c r="ADW23" s="7"/>
      <c r="ADX23" s="7"/>
      <c r="ADY23" s="7"/>
      <c r="ADZ23" s="7"/>
      <c r="AEA23" s="7"/>
      <c r="AEB23" s="7"/>
      <c r="AEC23" s="7"/>
      <c r="AED23" s="7"/>
      <c r="AEE23" s="7"/>
      <c r="AEF23" s="7"/>
      <c r="AEG23" s="7"/>
      <c r="AEH23" s="7"/>
      <c r="AEI23" s="7"/>
      <c r="AEJ23" s="7"/>
      <c r="AEK23" s="7"/>
      <c r="AEL23" s="7"/>
      <c r="AEM23" s="7"/>
      <c r="AEN23" s="7"/>
      <c r="AEO23" s="7"/>
      <c r="AEP23" s="7"/>
      <c r="AEQ23" s="7"/>
      <c r="AER23" s="7"/>
      <c r="AES23" s="7"/>
      <c r="AET23" s="7"/>
      <c r="AEU23" s="7"/>
      <c r="AEV23" s="7"/>
      <c r="AEW23" s="7"/>
      <c r="AEX23" s="7"/>
      <c r="AEY23" s="7"/>
      <c r="AEZ23" s="7"/>
      <c r="AFA23" s="7"/>
      <c r="AFB23" s="7"/>
      <c r="AFC23" s="7"/>
      <c r="AFD23" s="7"/>
      <c r="AFE23" s="7"/>
      <c r="AFF23" s="7"/>
      <c r="AFG23" s="7"/>
      <c r="AFH23" s="7"/>
      <c r="AFI23" s="7"/>
      <c r="AFJ23" s="7"/>
      <c r="AFK23" s="7"/>
      <c r="AFL23" s="7"/>
      <c r="AFM23" s="7"/>
      <c r="AFN23" s="7"/>
      <c r="AFO23" s="7"/>
      <c r="AFP23" s="7"/>
      <c r="AFQ23" s="7"/>
      <c r="AFR23" s="7"/>
      <c r="AFS23" s="7"/>
      <c r="AFT23" s="7"/>
      <c r="AFU23" s="7"/>
      <c r="AFV23" s="7"/>
      <c r="AFW23" s="7"/>
      <c r="AFX23" s="7"/>
      <c r="AFY23" s="7"/>
      <c r="AFZ23" s="7"/>
      <c r="AGA23" s="7"/>
      <c r="AGB23" s="7"/>
      <c r="AGC23" s="7"/>
      <c r="AGD23" s="7"/>
      <c r="AGE23" s="7"/>
      <c r="AGF23" s="7"/>
      <c r="AGG23" s="7"/>
      <c r="AGH23" s="7"/>
      <c r="AGI23" s="7"/>
      <c r="AGJ23" s="7"/>
      <c r="AGK23" s="7"/>
      <c r="AGL23" s="7"/>
      <c r="AGM23" s="7"/>
      <c r="AGN23" s="7"/>
      <c r="AGO23" s="7"/>
      <c r="AGP23" s="7"/>
      <c r="AGQ23" s="7"/>
      <c r="AGR23" s="7"/>
      <c r="AGS23" s="7"/>
      <c r="AGT23" s="7"/>
      <c r="AGU23" s="7"/>
      <c r="AGV23" s="7"/>
      <c r="AGW23" s="7"/>
      <c r="AGX23" s="7"/>
      <c r="AGY23" s="7"/>
      <c r="AGZ23" s="7"/>
      <c r="AHA23" s="7"/>
      <c r="AHB23" s="7"/>
      <c r="AHC23" s="7"/>
      <c r="AHD23" s="7"/>
      <c r="AHE23" s="7"/>
      <c r="AHF23" s="7"/>
      <c r="AHG23" s="7"/>
      <c r="AHH23" s="7"/>
      <c r="AHI23" s="7"/>
      <c r="AHJ23" s="7"/>
      <c r="AHK23" s="7"/>
      <c r="AHL23" s="7"/>
      <c r="AHM23" s="7"/>
      <c r="AHN23" s="7"/>
      <c r="AHO23" s="7"/>
      <c r="AHP23" s="7"/>
      <c r="AHQ23" s="7"/>
      <c r="AHR23" s="7"/>
      <c r="AHS23" s="7"/>
      <c r="AHT23" s="7"/>
      <c r="AHU23" s="7"/>
      <c r="AHV23" s="7"/>
      <c r="AHW23" s="7"/>
      <c r="AHX23" s="7"/>
      <c r="AHY23" s="7"/>
      <c r="AHZ23" s="7"/>
      <c r="AIA23" s="7"/>
      <c r="AIB23" s="7"/>
      <c r="AIC23" s="7"/>
      <c r="AID23" s="7"/>
      <c r="AIE23" s="7"/>
      <c r="AIF23" s="7"/>
      <c r="AIG23" s="7"/>
      <c r="AIH23" s="7"/>
      <c r="AII23" s="7"/>
      <c r="AIJ23" s="7"/>
      <c r="AIK23" s="7"/>
      <c r="AIL23" s="7"/>
      <c r="AIM23" s="7"/>
      <c r="AIN23" s="7"/>
      <c r="AIO23" s="7"/>
      <c r="AIP23" s="7"/>
      <c r="AIQ23" s="7"/>
      <c r="AIR23" s="7"/>
      <c r="AIS23" s="7"/>
      <c r="AIT23" s="7"/>
      <c r="AIU23" s="7"/>
      <c r="AIV23" s="7"/>
      <c r="AIW23" s="7"/>
      <c r="AIX23" s="7"/>
      <c r="AIY23" s="7"/>
      <c r="AIZ23" s="7"/>
      <c r="AJA23" s="7"/>
      <c r="AJB23" s="7"/>
      <c r="AJC23" s="7"/>
      <c r="AJD23" s="7"/>
      <c r="AJE23" s="7"/>
      <c r="AJF23" s="7"/>
      <c r="AJG23" s="7"/>
      <c r="AJH23" s="7"/>
      <c r="AJI23" s="7"/>
      <c r="AJJ23" s="7"/>
      <c r="AJK23" s="7"/>
      <c r="AJL23" s="7"/>
      <c r="AJM23" s="7"/>
      <c r="AJN23" s="7"/>
      <c r="AJO23" s="7"/>
      <c r="AJP23" s="7"/>
      <c r="AJQ23" s="7"/>
      <c r="AJR23" s="7"/>
      <c r="AJS23" s="7"/>
      <c r="AJT23" s="7"/>
      <c r="AJU23" s="7"/>
      <c r="AJV23" s="7"/>
      <c r="AJW23" s="7"/>
      <c r="AJX23" s="7"/>
      <c r="AJY23" s="7"/>
      <c r="AJZ23" s="7"/>
      <c r="AKA23" s="7"/>
      <c r="AKB23" s="7"/>
      <c r="AKC23" s="7"/>
      <c r="AKD23" s="7"/>
      <c r="AKE23" s="7"/>
      <c r="AKF23" s="7"/>
      <c r="AKG23" s="7"/>
      <c r="AKH23" s="7"/>
      <c r="AKI23" s="7"/>
      <c r="AKJ23" s="7"/>
      <c r="AKK23" s="7"/>
      <c r="AKL23" s="7"/>
      <c r="AKM23" s="7"/>
      <c r="AKN23" s="7"/>
      <c r="AKO23" s="7"/>
      <c r="AKP23" s="7"/>
      <c r="AKQ23" s="7"/>
      <c r="AKR23" s="7"/>
      <c r="AKS23" s="7"/>
      <c r="AKT23" s="7"/>
      <c r="AKU23" s="7"/>
      <c r="AKV23" s="7"/>
      <c r="AKW23" s="7"/>
      <c r="AKX23" s="7"/>
      <c r="AKY23" s="7"/>
      <c r="AKZ23" s="7"/>
      <c r="ALA23" s="7"/>
      <c r="ALB23" s="7"/>
      <c r="ALC23" s="7"/>
      <c r="ALD23" s="7"/>
      <c r="ALE23" s="7"/>
      <c r="ALF23" s="7"/>
      <c r="ALG23" s="7"/>
      <c r="ALH23" s="7"/>
      <c r="ALI23" s="7"/>
      <c r="ALJ23" s="7"/>
      <c r="ALK23" s="7"/>
      <c r="ALL23" s="7"/>
      <c r="ALM23" s="7"/>
      <c r="ALN23" s="7"/>
      <c r="ALO23" s="7"/>
      <c r="ALP23" s="7"/>
      <c r="ALQ23" s="7"/>
      <c r="ALR23" s="7"/>
      <c r="ALS23" s="7"/>
      <c r="ALT23" s="7"/>
      <c r="ALU23" s="7"/>
      <c r="ALV23" s="7"/>
      <c r="ALW23" s="7"/>
      <c r="ALX23" s="7"/>
      <c r="ALY23" s="7"/>
      <c r="ALZ23" s="7"/>
      <c r="AMA23" s="7"/>
      <c r="AMB23" s="7"/>
      <c r="AMC23" s="7"/>
      <c r="AMD23" s="7"/>
      <c r="AME23" s="7"/>
    </row>
    <row r="24" spans="1:1019" x14ac:dyDescent="0.25">
      <c r="A24" s="7">
        <v>303</v>
      </c>
      <c r="B24" s="7" t="s">
        <v>1789</v>
      </c>
      <c r="C24" s="7" t="s">
        <v>1790</v>
      </c>
      <c r="D24" s="7" t="s">
        <v>754</v>
      </c>
      <c r="E24" s="7">
        <v>2012</v>
      </c>
      <c r="F24" s="7"/>
      <c r="G24" s="7" t="s">
        <v>1270</v>
      </c>
      <c r="H24" s="31" t="s">
        <v>753</v>
      </c>
      <c r="I24" s="7">
        <v>1</v>
      </c>
      <c r="J24" s="31" t="str">
        <f>VLOOKUP(H24,AddInfo!$A:$H,5,FALSE)</f>
        <v>1_clear</v>
      </c>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c r="SK24" s="7"/>
      <c r="SL24" s="7"/>
      <c r="SM24" s="7"/>
      <c r="SN24" s="7"/>
      <c r="SO24" s="7"/>
      <c r="SP24" s="7"/>
      <c r="SQ24" s="7"/>
      <c r="SR24" s="7"/>
      <c r="SS24" s="7"/>
      <c r="ST24" s="7"/>
      <c r="SU24" s="7"/>
      <c r="SV24" s="7"/>
      <c r="SW24" s="7"/>
      <c r="SX24" s="7"/>
      <c r="SY24" s="7"/>
      <c r="SZ24" s="7"/>
      <c r="TA24" s="7"/>
      <c r="TB24" s="7"/>
      <c r="TC24" s="7"/>
      <c r="TD24" s="7"/>
      <c r="TE24" s="7"/>
      <c r="TF24" s="7"/>
      <c r="TG24" s="7"/>
      <c r="TH24" s="7"/>
      <c r="TI24" s="7"/>
      <c r="TJ24" s="7"/>
      <c r="TK24" s="7"/>
      <c r="TL24" s="7"/>
      <c r="TM24" s="7"/>
      <c r="TN24" s="7"/>
      <c r="TO24" s="7"/>
      <c r="TP24" s="7"/>
      <c r="TQ24" s="7"/>
      <c r="TR24" s="7"/>
      <c r="TS24" s="7"/>
      <c r="TT24" s="7"/>
      <c r="TU24" s="7"/>
      <c r="TV24" s="7"/>
      <c r="TW24" s="7"/>
      <c r="TX24" s="7"/>
      <c r="TY24" s="7"/>
      <c r="TZ24" s="7"/>
      <c r="UA24" s="7"/>
      <c r="UB24" s="7"/>
      <c r="UC24" s="7"/>
      <c r="UD24" s="7"/>
      <c r="UE24" s="7"/>
      <c r="UF24" s="7"/>
      <c r="UG24" s="7"/>
      <c r="UH24" s="7"/>
      <c r="UI24" s="7"/>
      <c r="UJ24" s="7"/>
      <c r="UK24" s="7"/>
      <c r="UL24" s="7"/>
      <c r="UM24" s="7"/>
      <c r="UN24" s="7"/>
      <c r="UO24" s="7"/>
      <c r="UP24" s="7"/>
      <c r="UQ24" s="7"/>
      <c r="UR24" s="7"/>
      <c r="US24" s="7"/>
      <c r="UT24" s="7"/>
      <c r="UU24" s="7"/>
      <c r="UV24" s="7"/>
      <c r="UW24" s="7"/>
      <c r="UX24" s="7"/>
      <c r="UY24" s="7"/>
      <c r="UZ24" s="7"/>
      <c r="VA24" s="7"/>
      <c r="VB24" s="7"/>
      <c r="VC24" s="7"/>
      <c r="VD24" s="7"/>
      <c r="VE24" s="7"/>
      <c r="VF24" s="7"/>
      <c r="VG24" s="7"/>
      <c r="VH24" s="7"/>
      <c r="VI24" s="7"/>
      <c r="VJ24" s="7"/>
      <c r="VK24" s="7"/>
      <c r="VL24" s="7"/>
      <c r="VM24" s="7"/>
      <c r="VN24" s="7"/>
      <c r="VO24" s="7"/>
      <c r="VP24" s="7"/>
      <c r="VQ24" s="7"/>
      <c r="VR24" s="7"/>
      <c r="VS24" s="7"/>
      <c r="VT24" s="7"/>
      <c r="VU24" s="7"/>
      <c r="VV24" s="7"/>
      <c r="VW24" s="7"/>
      <c r="VX24" s="7"/>
      <c r="VY24" s="7"/>
      <c r="VZ24" s="7"/>
      <c r="WA24" s="7"/>
      <c r="WB24" s="7"/>
      <c r="WC24" s="7"/>
      <c r="WD24" s="7"/>
      <c r="WE24" s="7"/>
      <c r="WF24" s="7"/>
      <c r="WG24" s="7"/>
      <c r="WH24" s="7"/>
      <c r="WI24" s="7"/>
      <c r="WJ24" s="7"/>
      <c r="WK24" s="7"/>
      <c r="WL24" s="7"/>
      <c r="WM24" s="7"/>
      <c r="WN24" s="7"/>
      <c r="WO24" s="7"/>
      <c r="WP24" s="7"/>
      <c r="WQ24" s="7"/>
      <c r="WR24" s="7"/>
      <c r="WS24" s="7"/>
      <c r="WT24" s="7"/>
      <c r="WU24" s="7"/>
      <c r="WV24" s="7"/>
      <c r="WW24" s="7"/>
      <c r="WX24" s="7"/>
      <c r="WY24" s="7"/>
      <c r="WZ24" s="7"/>
      <c r="XA24" s="7"/>
      <c r="XB24" s="7"/>
      <c r="XC24" s="7"/>
      <c r="XD24" s="7"/>
      <c r="XE24" s="7"/>
      <c r="XF24" s="7"/>
      <c r="XG24" s="7"/>
      <c r="XH24" s="7"/>
      <c r="XI24" s="7"/>
      <c r="XJ24" s="7"/>
      <c r="XK24" s="7"/>
      <c r="XL24" s="7"/>
      <c r="XM24" s="7"/>
      <c r="XN24" s="7"/>
      <c r="XO24" s="7"/>
      <c r="XP24" s="7"/>
      <c r="XQ24" s="7"/>
      <c r="XR24" s="7"/>
      <c r="XS24" s="7"/>
      <c r="XT24" s="7"/>
      <c r="XU24" s="7"/>
      <c r="XV24" s="7"/>
      <c r="XW24" s="7"/>
      <c r="XX24" s="7"/>
      <c r="XY24" s="7"/>
      <c r="XZ24" s="7"/>
      <c r="YA24" s="7"/>
      <c r="YB24" s="7"/>
      <c r="YC24" s="7"/>
      <c r="YD24" s="7"/>
      <c r="YE24" s="7"/>
      <c r="YF24" s="7"/>
      <c r="YG24" s="7"/>
      <c r="YH24" s="7"/>
      <c r="YI24" s="7"/>
      <c r="YJ24" s="7"/>
      <c r="YK24" s="7"/>
      <c r="YL24" s="7"/>
      <c r="YM24" s="7"/>
      <c r="YN24" s="7"/>
      <c r="YO24" s="7"/>
      <c r="YP24" s="7"/>
      <c r="YQ24" s="7"/>
      <c r="YR24" s="7"/>
      <c r="YS24" s="7"/>
      <c r="YT24" s="7"/>
      <c r="YU24" s="7"/>
      <c r="YV24" s="7"/>
      <c r="YW24" s="7"/>
      <c r="YX24" s="7"/>
      <c r="YY24" s="7"/>
      <c r="YZ24" s="7"/>
      <c r="ZA24" s="7"/>
      <c r="ZB24" s="7"/>
      <c r="ZC24" s="7"/>
      <c r="ZD24" s="7"/>
      <c r="ZE24" s="7"/>
      <c r="ZF24" s="7"/>
      <c r="ZG24" s="7"/>
      <c r="ZH24" s="7"/>
      <c r="ZI24" s="7"/>
      <c r="ZJ24" s="7"/>
      <c r="ZK24" s="7"/>
      <c r="ZL24" s="7"/>
      <c r="ZM24" s="7"/>
      <c r="ZN24" s="7"/>
      <c r="ZO24" s="7"/>
      <c r="ZP24" s="7"/>
      <c r="ZQ24" s="7"/>
      <c r="ZR24" s="7"/>
      <c r="ZS24" s="7"/>
      <c r="ZT24" s="7"/>
      <c r="ZU24" s="7"/>
      <c r="ZV24" s="7"/>
      <c r="ZW24" s="7"/>
      <c r="ZX24" s="7"/>
      <c r="ZY24" s="7"/>
      <c r="ZZ24" s="7"/>
      <c r="AAA24" s="7"/>
      <c r="AAB24" s="7"/>
      <c r="AAC24" s="7"/>
      <c r="AAD24" s="7"/>
      <c r="AAE24" s="7"/>
      <c r="AAF24" s="7"/>
      <c r="AAG24" s="7"/>
      <c r="AAH24" s="7"/>
      <c r="AAI24" s="7"/>
      <c r="AAJ24" s="7"/>
      <c r="AAK24" s="7"/>
      <c r="AAL24" s="7"/>
      <c r="AAM24" s="7"/>
      <c r="AAN24" s="7"/>
      <c r="AAO24" s="7"/>
      <c r="AAP24" s="7"/>
      <c r="AAQ24" s="7"/>
      <c r="AAR24" s="7"/>
      <c r="AAS24" s="7"/>
      <c r="AAT24" s="7"/>
      <c r="AAU24" s="7"/>
      <c r="AAV24" s="7"/>
      <c r="AAW24" s="7"/>
      <c r="AAX24" s="7"/>
      <c r="AAY24" s="7"/>
      <c r="AAZ24" s="7"/>
      <c r="ABA24" s="7"/>
      <c r="ABB24" s="7"/>
      <c r="ABC24" s="7"/>
      <c r="ABD24" s="7"/>
      <c r="ABE24" s="7"/>
      <c r="ABF24" s="7"/>
      <c r="ABG24" s="7"/>
      <c r="ABH24" s="7"/>
      <c r="ABI24" s="7"/>
      <c r="ABJ24" s="7"/>
      <c r="ABK24" s="7"/>
      <c r="ABL24" s="7"/>
      <c r="ABM24" s="7"/>
      <c r="ABN24" s="7"/>
      <c r="ABO24" s="7"/>
      <c r="ABP24" s="7"/>
      <c r="ABQ24" s="7"/>
      <c r="ABR24" s="7"/>
      <c r="ABS24" s="7"/>
      <c r="ABT24" s="7"/>
      <c r="ABU24" s="7"/>
      <c r="ABV24" s="7"/>
      <c r="ABW24" s="7"/>
      <c r="ABX24" s="7"/>
      <c r="ABY24" s="7"/>
      <c r="ABZ24" s="7"/>
      <c r="ACA24" s="7"/>
      <c r="ACB24" s="7"/>
      <c r="ACC24" s="7"/>
      <c r="ACD24" s="7"/>
      <c r="ACE24" s="7"/>
      <c r="ACF24" s="7"/>
      <c r="ACG24" s="7"/>
      <c r="ACH24" s="7"/>
      <c r="ACI24" s="7"/>
      <c r="ACJ24" s="7"/>
      <c r="ACK24" s="7"/>
      <c r="ACL24" s="7"/>
      <c r="ACM24" s="7"/>
      <c r="ACN24" s="7"/>
      <c r="ACO24" s="7"/>
      <c r="ACP24" s="7"/>
      <c r="ACQ24" s="7"/>
      <c r="ACR24" s="7"/>
      <c r="ACS24" s="7"/>
      <c r="ACT24" s="7"/>
      <c r="ACU24" s="7"/>
      <c r="ACV24" s="7"/>
      <c r="ACW24" s="7"/>
      <c r="ACX24" s="7"/>
      <c r="ACY24" s="7"/>
      <c r="ACZ24" s="7"/>
      <c r="ADA24" s="7"/>
      <c r="ADB24" s="7"/>
      <c r="ADC24" s="7"/>
      <c r="ADD24" s="7"/>
      <c r="ADE24" s="7"/>
      <c r="ADF24" s="7"/>
      <c r="ADG24" s="7"/>
      <c r="ADH24" s="7"/>
      <c r="ADI24" s="7"/>
      <c r="ADJ24" s="7"/>
      <c r="ADK24" s="7"/>
      <c r="ADL24" s="7"/>
      <c r="ADM24" s="7"/>
      <c r="ADN24" s="7"/>
      <c r="ADO24" s="7"/>
      <c r="ADP24" s="7"/>
      <c r="ADQ24" s="7"/>
      <c r="ADR24" s="7"/>
      <c r="ADS24" s="7"/>
      <c r="ADT24" s="7"/>
      <c r="ADU24" s="7"/>
      <c r="ADV24" s="7"/>
      <c r="ADW24" s="7"/>
      <c r="ADX24" s="7"/>
      <c r="ADY24" s="7"/>
      <c r="ADZ24" s="7"/>
      <c r="AEA24" s="7"/>
      <c r="AEB24" s="7"/>
      <c r="AEC24" s="7"/>
      <c r="AED24" s="7"/>
      <c r="AEE24" s="7"/>
      <c r="AEF24" s="7"/>
      <c r="AEG24" s="7"/>
      <c r="AEH24" s="7"/>
      <c r="AEI24" s="7"/>
      <c r="AEJ24" s="7"/>
      <c r="AEK24" s="7"/>
      <c r="AEL24" s="7"/>
      <c r="AEM24" s="7"/>
      <c r="AEN24" s="7"/>
      <c r="AEO24" s="7"/>
      <c r="AEP24" s="7"/>
      <c r="AEQ24" s="7"/>
      <c r="AER24" s="7"/>
      <c r="AES24" s="7"/>
      <c r="AET24" s="7"/>
      <c r="AEU24" s="7"/>
      <c r="AEV24" s="7"/>
      <c r="AEW24" s="7"/>
      <c r="AEX24" s="7"/>
      <c r="AEY24" s="7"/>
      <c r="AEZ24" s="7"/>
      <c r="AFA24" s="7"/>
      <c r="AFB24" s="7"/>
      <c r="AFC24" s="7"/>
      <c r="AFD24" s="7"/>
      <c r="AFE24" s="7"/>
      <c r="AFF24" s="7"/>
      <c r="AFG24" s="7"/>
      <c r="AFH24" s="7"/>
      <c r="AFI24" s="7"/>
      <c r="AFJ24" s="7"/>
      <c r="AFK24" s="7"/>
      <c r="AFL24" s="7"/>
      <c r="AFM24" s="7"/>
      <c r="AFN24" s="7"/>
      <c r="AFO24" s="7"/>
      <c r="AFP24" s="7"/>
      <c r="AFQ24" s="7"/>
      <c r="AFR24" s="7"/>
      <c r="AFS24" s="7"/>
      <c r="AFT24" s="7"/>
      <c r="AFU24" s="7"/>
      <c r="AFV24" s="7"/>
      <c r="AFW24" s="7"/>
      <c r="AFX24" s="7"/>
      <c r="AFY24" s="7"/>
      <c r="AFZ24" s="7"/>
      <c r="AGA24" s="7"/>
      <c r="AGB24" s="7"/>
      <c r="AGC24" s="7"/>
      <c r="AGD24" s="7"/>
      <c r="AGE24" s="7"/>
      <c r="AGF24" s="7"/>
      <c r="AGG24" s="7"/>
      <c r="AGH24" s="7"/>
      <c r="AGI24" s="7"/>
      <c r="AGJ24" s="7"/>
      <c r="AGK24" s="7"/>
      <c r="AGL24" s="7"/>
      <c r="AGM24" s="7"/>
      <c r="AGN24" s="7"/>
      <c r="AGO24" s="7"/>
      <c r="AGP24" s="7"/>
      <c r="AGQ24" s="7"/>
      <c r="AGR24" s="7"/>
      <c r="AGS24" s="7"/>
      <c r="AGT24" s="7"/>
      <c r="AGU24" s="7"/>
      <c r="AGV24" s="7"/>
      <c r="AGW24" s="7"/>
      <c r="AGX24" s="7"/>
      <c r="AGY24" s="7"/>
      <c r="AGZ24" s="7"/>
      <c r="AHA24" s="7"/>
      <c r="AHB24" s="7"/>
      <c r="AHC24" s="7"/>
      <c r="AHD24" s="7"/>
      <c r="AHE24" s="7"/>
      <c r="AHF24" s="7"/>
      <c r="AHG24" s="7"/>
      <c r="AHH24" s="7"/>
      <c r="AHI24" s="7"/>
      <c r="AHJ24" s="7"/>
      <c r="AHK24" s="7"/>
      <c r="AHL24" s="7"/>
      <c r="AHM24" s="7"/>
      <c r="AHN24" s="7"/>
      <c r="AHO24" s="7"/>
      <c r="AHP24" s="7"/>
      <c r="AHQ24" s="7"/>
      <c r="AHR24" s="7"/>
      <c r="AHS24" s="7"/>
      <c r="AHT24" s="7"/>
      <c r="AHU24" s="7"/>
      <c r="AHV24" s="7"/>
      <c r="AHW24" s="7"/>
      <c r="AHX24" s="7"/>
      <c r="AHY24" s="7"/>
      <c r="AHZ24" s="7"/>
      <c r="AIA24" s="7"/>
      <c r="AIB24" s="7"/>
      <c r="AIC24" s="7"/>
      <c r="AID24" s="7"/>
      <c r="AIE24" s="7"/>
      <c r="AIF24" s="7"/>
      <c r="AIG24" s="7"/>
      <c r="AIH24" s="7"/>
      <c r="AII24" s="7"/>
      <c r="AIJ24" s="7"/>
      <c r="AIK24" s="7"/>
      <c r="AIL24" s="7"/>
      <c r="AIM24" s="7"/>
      <c r="AIN24" s="7"/>
      <c r="AIO24" s="7"/>
      <c r="AIP24" s="7"/>
      <c r="AIQ24" s="7"/>
      <c r="AIR24" s="7"/>
      <c r="AIS24" s="7"/>
      <c r="AIT24" s="7"/>
      <c r="AIU24" s="7"/>
      <c r="AIV24" s="7"/>
      <c r="AIW24" s="7"/>
      <c r="AIX24" s="7"/>
      <c r="AIY24" s="7"/>
      <c r="AIZ24" s="7"/>
      <c r="AJA24" s="7"/>
      <c r="AJB24" s="7"/>
      <c r="AJC24" s="7"/>
      <c r="AJD24" s="7"/>
      <c r="AJE24" s="7"/>
      <c r="AJF24" s="7"/>
      <c r="AJG24" s="7"/>
      <c r="AJH24" s="7"/>
      <c r="AJI24" s="7"/>
      <c r="AJJ24" s="7"/>
      <c r="AJK24" s="7"/>
      <c r="AJL24" s="7"/>
      <c r="AJM24" s="7"/>
      <c r="AJN24" s="7"/>
      <c r="AJO24" s="7"/>
      <c r="AJP24" s="7"/>
      <c r="AJQ24" s="7"/>
      <c r="AJR24" s="7"/>
      <c r="AJS24" s="7"/>
      <c r="AJT24" s="7"/>
      <c r="AJU24" s="7"/>
      <c r="AJV24" s="7"/>
      <c r="AJW24" s="7"/>
      <c r="AJX24" s="7"/>
      <c r="AJY24" s="7"/>
      <c r="AJZ24" s="7"/>
      <c r="AKA24" s="7"/>
      <c r="AKB24" s="7"/>
      <c r="AKC24" s="7"/>
      <c r="AKD24" s="7"/>
      <c r="AKE24" s="7"/>
      <c r="AKF24" s="7"/>
      <c r="AKG24" s="7"/>
      <c r="AKH24" s="7"/>
      <c r="AKI24" s="7"/>
      <c r="AKJ24" s="7"/>
      <c r="AKK24" s="7"/>
      <c r="AKL24" s="7"/>
      <c r="AKM24" s="7"/>
      <c r="AKN24" s="7"/>
      <c r="AKO24" s="7"/>
      <c r="AKP24" s="7"/>
      <c r="AKQ24" s="7"/>
      <c r="AKR24" s="7"/>
      <c r="AKS24" s="7"/>
      <c r="AKT24" s="7"/>
      <c r="AKU24" s="7"/>
      <c r="AKV24" s="7"/>
      <c r="AKW24" s="7"/>
      <c r="AKX24" s="7"/>
      <c r="AKY24" s="7"/>
      <c r="AKZ24" s="7"/>
      <c r="ALA24" s="7"/>
      <c r="ALB24" s="7"/>
      <c r="ALC24" s="7"/>
      <c r="ALD24" s="7"/>
      <c r="ALE24" s="7"/>
      <c r="ALF24" s="7"/>
      <c r="ALG24" s="7"/>
      <c r="ALH24" s="7"/>
      <c r="ALI24" s="7"/>
      <c r="ALJ24" s="7"/>
      <c r="ALK24" s="7"/>
      <c r="ALL24" s="7"/>
      <c r="ALM24" s="7"/>
      <c r="ALN24" s="7"/>
      <c r="ALO24" s="7"/>
      <c r="ALP24" s="7"/>
      <c r="ALQ24" s="7"/>
      <c r="ALR24" s="7"/>
      <c r="ALS24" s="7"/>
      <c r="ALT24" s="7"/>
      <c r="ALU24" s="7"/>
      <c r="ALV24" s="7"/>
      <c r="ALW24" s="7"/>
      <c r="ALX24" s="7"/>
      <c r="ALY24" s="7"/>
      <c r="ALZ24" s="7"/>
      <c r="AMA24" s="7"/>
      <c r="AMB24" s="7"/>
      <c r="AMC24" s="7"/>
      <c r="AMD24" s="7"/>
      <c r="AME24" s="7"/>
    </row>
    <row r="25" spans="1:1019" x14ac:dyDescent="0.25">
      <c r="A25" s="7">
        <v>304</v>
      </c>
      <c r="B25" s="7" t="s">
        <v>1791</v>
      </c>
      <c r="C25" s="7" t="s">
        <v>1790</v>
      </c>
      <c r="D25" s="7" t="s">
        <v>754</v>
      </c>
      <c r="E25" s="7">
        <v>2012</v>
      </c>
      <c r="F25" s="7"/>
      <c r="G25" s="7" t="s">
        <v>1270</v>
      </c>
      <c r="H25" s="31" t="s">
        <v>753</v>
      </c>
      <c r="I25" s="7">
        <v>6</v>
      </c>
      <c r="J25" s="31" t="str">
        <f>VLOOKUP(H25,AddInfo!$A:$H,5,FALSE)</f>
        <v>1_clear</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c r="SK25" s="7"/>
      <c r="SL25" s="7"/>
      <c r="SM25" s="7"/>
      <c r="SN25" s="7"/>
      <c r="SO25" s="7"/>
      <c r="SP25" s="7"/>
      <c r="SQ25" s="7"/>
      <c r="SR25" s="7"/>
      <c r="SS25" s="7"/>
      <c r="ST25" s="7"/>
      <c r="SU25" s="7"/>
      <c r="SV25" s="7"/>
      <c r="SW25" s="7"/>
      <c r="SX25" s="7"/>
      <c r="SY25" s="7"/>
      <c r="SZ25" s="7"/>
      <c r="TA25" s="7"/>
      <c r="TB25" s="7"/>
      <c r="TC25" s="7"/>
      <c r="TD25" s="7"/>
      <c r="TE25" s="7"/>
      <c r="TF25" s="7"/>
      <c r="TG25" s="7"/>
      <c r="TH25" s="7"/>
      <c r="TI25" s="7"/>
      <c r="TJ25" s="7"/>
      <c r="TK25" s="7"/>
      <c r="TL25" s="7"/>
      <c r="TM25" s="7"/>
      <c r="TN25" s="7"/>
      <c r="TO25" s="7"/>
      <c r="TP25" s="7"/>
      <c r="TQ25" s="7"/>
      <c r="TR25" s="7"/>
      <c r="TS25" s="7"/>
      <c r="TT25" s="7"/>
      <c r="TU25" s="7"/>
      <c r="TV25" s="7"/>
      <c r="TW25" s="7"/>
      <c r="TX25" s="7"/>
      <c r="TY25" s="7"/>
      <c r="TZ25" s="7"/>
      <c r="UA25" s="7"/>
      <c r="UB25" s="7"/>
      <c r="UC25" s="7"/>
      <c r="UD25" s="7"/>
      <c r="UE25" s="7"/>
      <c r="UF25" s="7"/>
      <c r="UG25" s="7"/>
      <c r="UH25" s="7"/>
      <c r="UI25" s="7"/>
      <c r="UJ25" s="7"/>
      <c r="UK25" s="7"/>
      <c r="UL25" s="7"/>
      <c r="UM25" s="7"/>
      <c r="UN25" s="7"/>
      <c r="UO25" s="7"/>
      <c r="UP25" s="7"/>
      <c r="UQ25" s="7"/>
      <c r="UR25" s="7"/>
      <c r="US25" s="7"/>
      <c r="UT25" s="7"/>
      <c r="UU25" s="7"/>
      <c r="UV25" s="7"/>
      <c r="UW25" s="7"/>
      <c r="UX25" s="7"/>
      <c r="UY25" s="7"/>
      <c r="UZ25" s="7"/>
      <c r="VA25" s="7"/>
      <c r="VB25" s="7"/>
      <c r="VC25" s="7"/>
      <c r="VD25" s="7"/>
      <c r="VE25" s="7"/>
      <c r="VF25" s="7"/>
      <c r="VG25" s="7"/>
      <c r="VH25" s="7"/>
      <c r="VI25" s="7"/>
      <c r="VJ25" s="7"/>
      <c r="VK25" s="7"/>
      <c r="VL25" s="7"/>
      <c r="VM25" s="7"/>
      <c r="VN25" s="7"/>
      <c r="VO25" s="7"/>
      <c r="VP25" s="7"/>
      <c r="VQ25" s="7"/>
      <c r="VR25" s="7"/>
      <c r="VS25" s="7"/>
      <c r="VT25" s="7"/>
      <c r="VU25" s="7"/>
      <c r="VV25" s="7"/>
      <c r="VW25" s="7"/>
      <c r="VX25" s="7"/>
      <c r="VY25" s="7"/>
      <c r="VZ25" s="7"/>
      <c r="WA25" s="7"/>
      <c r="WB25" s="7"/>
      <c r="WC25" s="7"/>
      <c r="WD25" s="7"/>
      <c r="WE25" s="7"/>
      <c r="WF25" s="7"/>
      <c r="WG25" s="7"/>
      <c r="WH25" s="7"/>
      <c r="WI25" s="7"/>
      <c r="WJ25" s="7"/>
      <c r="WK25" s="7"/>
      <c r="WL25" s="7"/>
      <c r="WM25" s="7"/>
      <c r="WN25" s="7"/>
      <c r="WO25" s="7"/>
      <c r="WP25" s="7"/>
      <c r="WQ25" s="7"/>
      <c r="WR25" s="7"/>
      <c r="WS25" s="7"/>
      <c r="WT25" s="7"/>
      <c r="WU25" s="7"/>
      <c r="WV25" s="7"/>
      <c r="WW25" s="7"/>
      <c r="WX25" s="7"/>
      <c r="WY25" s="7"/>
      <c r="WZ25" s="7"/>
      <c r="XA25" s="7"/>
      <c r="XB25" s="7"/>
      <c r="XC25" s="7"/>
      <c r="XD25" s="7"/>
      <c r="XE25" s="7"/>
      <c r="XF25" s="7"/>
      <c r="XG25" s="7"/>
      <c r="XH25" s="7"/>
      <c r="XI25" s="7"/>
      <c r="XJ25" s="7"/>
      <c r="XK25" s="7"/>
      <c r="XL25" s="7"/>
      <c r="XM25" s="7"/>
      <c r="XN25" s="7"/>
      <c r="XO25" s="7"/>
      <c r="XP25" s="7"/>
      <c r="XQ25" s="7"/>
      <c r="XR25" s="7"/>
      <c r="XS25" s="7"/>
      <c r="XT25" s="7"/>
      <c r="XU25" s="7"/>
      <c r="XV25" s="7"/>
      <c r="XW25" s="7"/>
      <c r="XX25" s="7"/>
      <c r="XY25" s="7"/>
      <c r="XZ25" s="7"/>
      <c r="YA25" s="7"/>
      <c r="YB25" s="7"/>
      <c r="YC25" s="7"/>
      <c r="YD25" s="7"/>
      <c r="YE25" s="7"/>
      <c r="YF25" s="7"/>
      <c r="YG25" s="7"/>
      <c r="YH25" s="7"/>
      <c r="YI25" s="7"/>
      <c r="YJ25" s="7"/>
      <c r="YK25" s="7"/>
      <c r="YL25" s="7"/>
      <c r="YM25" s="7"/>
      <c r="YN25" s="7"/>
      <c r="YO25" s="7"/>
      <c r="YP25" s="7"/>
      <c r="YQ25" s="7"/>
      <c r="YR25" s="7"/>
      <c r="YS25" s="7"/>
      <c r="YT25" s="7"/>
      <c r="YU25" s="7"/>
      <c r="YV25" s="7"/>
      <c r="YW25" s="7"/>
      <c r="YX25" s="7"/>
      <c r="YY25" s="7"/>
      <c r="YZ25" s="7"/>
      <c r="ZA25" s="7"/>
      <c r="ZB25" s="7"/>
      <c r="ZC25" s="7"/>
      <c r="ZD25" s="7"/>
      <c r="ZE25" s="7"/>
      <c r="ZF25" s="7"/>
      <c r="ZG25" s="7"/>
      <c r="ZH25" s="7"/>
      <c r="ZI25" s="7"/>
      <c r="ZJ25" s="7"/>
      <c r="ZK25" s="7"/>
      <c r="ZL25" s="7"/>
      <c r="ZM25" s="7"/>
      <c r="ZN25" s="7"/>
      <c r="ZO25" s="7"/>
      <c r="ZP25" s="7"/>
      <c r="ZQ25" s="7"/>
      <c r="ZR25" s="7"/>
      <c r="ZS25" s="7"/>
      <c r="ZT25" s="7"/>
      <c r="ZU25" s="7"/>
      <c r="ZV25" s="7"/>
      <c r="ZW25" s="7"/>
      <c r="ZX25" s="7"/>
      <c r="ZY25" s="7"/>
      <c r="ZZ25" s="7"/>
      <c r="AAA25" s="7"/>
      <c r="AAB25" s="7"/>
      <c r="AAC25" s="7"/>
      <c r="AAD25" s="7"/>
      <c r="AAE25" s="7"/>
      <c r="AAF25" s="7"/>
      <c r="AAG25" s="7"/>
      <c r="AAH25" s="7"/>
      <c r="AAI25" s="7"/>
      <c r="AAJ25" s="7"/>
      <c r="AAK25" s="7"/>
      <c r="AAL25" s="7"/>
      <c r="AAM25" s="7"/>
      <c r="AAN25" s="7"/>
      <c r="AAO25" s="7"/>
      <c r="AAP25" s="7"/>
      <c r="AAQ25" s="7"/>
      <c r="AAR25" s="7"/>
      <c r="AAS25" s="7"/>
      <c r="AAT25" s="7"/>
      <c r="AAU25" s="7"/>
      <c r="AAV25" s="7"/>
      <c r="AAW25" s="7"/>
      <c r="AAX25" s="7"/>
      <c r="AAY25" s="7"/>
      <c r="AAZ25" s="7"/>
      <c r="ABA25" s="7"/>
      <c r="ABB25" s="7"/>
      <c r="ABC25" s="7"/>
      <c r="ABD25" s="7"/>
      <c r="ABE25" s="7"/>
      <c r="ABF25" s="7"/>
      <c r="ABG25" s="7"/>
      <c r="ABH25" s="7"/>
      <c r="ABI25" s="7"/>
      <c r="ABJ25" s="7"/>
      <c r="ABK25" s="7"/>
      <c r="ABL25" s="7"/>
      <c r="ABM25" s="7"/>
      <c r="ABN25" s="7"/>
      <c r="ABO25" s="7"/>
      <c r="ABP25" s="7"/>
      <c r="ABQ25" s="7"/>
      <c r="ABR25" s="7"/>
      <c r="ABS25" s="7"/>
      <c r="ABT25" s="7"/>
      <c r="ABU25" s="7"/>
      <c r="ABV25" s="7"/>
      <c r="ABW25" s="7"/>
      <c r="ABX25" s="7"/>
      <c r="ABY25" s="7"/>
      <c r="ABZ25" s="7"/>
      <c r="ACA25" s="7"/>
      <c r="ACB25" s="7"/>
      <c r="ACC25" s="7"/>
      <c r="ACD25" s="7"/>
      <c r="ACE25" s="7"/>
      <c r="ACF25" s="7"/>
      <c r="ACG25" s="7"/>
      <c r="ACH25" s="7"/>
      <c r="ACI25" s="7"/>
      <c r="ACJ25" s="7"/>
      <c r="ACK25" s="7"/>
      <c r="ACL25" s="7"/>
      <c r="ACM25" s="7"/>
      <c r="ACN25" s="7"/>
      <c r="ACO25" s="7"/>
      <c r="ACP25" s="7"/>
      <c r="ACQ25" s="7"/>
      <c r="ACR25" s="7"/>
      <c r="ACS25" s="7"/>
      <c r="ACT25" s="7"/>
      <c r="ACU25" s="7"/>
      <c r="ACV25" s="7"/>
      <c r="ACW25" s="7"/>
      <c r="ACX25" s="7"/>
      <c r="ACY25" s="7"/>
      <c r="ACZ25" s="7"/>
      <c r="ADA25" s="7"/>
      <c r="ADB25" s="7"/>
      <c r="ADC25" s="7"/>
      <c r="ADD25" s="7"/>
      <c r="ADE25" s="7"/>
      <c r="ADF25" s="7"/>
      <c r="ADG25" s="7"/>
      <c r="ADH25" s="7"/>
      <c r="ADI25" s="7"/>
      <c r="ADJ25" s="7"/>
      <c r="ADK25" s="7"/>
      <c r="ADL25" s="7"/>
      <c r="ADM25" s="7"/>
      <c r="ADN25" s="7"/>
      <c r="ADO25" s="7"/>
      <c r="ADP25" s="7"/>
      <c r="ADQ25" s="7"/>
      <c r="ADR25" s="7"/>
      <c r="ADS25" s="7"/>
      <c r="ADT25" s="7"/>
      <c r="ADU25" s="7"/>
      <c r="ADV25" s="7"/>
      <c r="ADW25" s="7"/>
      <c r="ADX25" s="7"/>
      <c r="ADY25" s="7"/>
      <c r="ADZ25" s="7"/>
      <c r="AEA25" s="7"/>
      <c r="AEB25" s="7"/>
      <c r="AEC25" s="7"/>
      <c r="AED25" s="7"/>
      <c r="AEE25" s="7"/>
      <c r="AEF25" s="7"/>
      <c r="AEG25" s="7"/>
      <c r="AEH25" s="7"/>
      <c r="AEI25" s="7"/>
      <c r="AEJ25" s="7"/>
      <c r="AEK25" s="7"/>
      <c r="AEL25" s="7"/>
      <c r="AEM25" s="7"/>
      <c r="AEN25" s="7"/>
      <c r="AEO25" s="7"/>
      <c r="AEP25" s="7"/>
      <c r="AEQ25" s="7"/>
      <c r="AER25" s="7"/>
      <c r="AES25" s="7"/>
      <c r="AET25" s="7"/>
      <c r="AEU25" s="7"/>
      <c r="AEV25" s="7"/>
      <c r="AEW25" s="7"/>
      <c r="AEX25" s="7"/>
      <c r="AEY25" s="7"/>
      <c r="AEZ25" s="7"/>
      <c r="AFA25" s="7"/>
      <c r="AFB25" s="7"/>
      <c r="AFC25" s="7"/>
      <c r="AFD25" s="7"/>
      <c r="AFE25" s="7"/>
      <c r="AFF25" s="7"/>
      <c r="AFG25" s="7"/>
      <c r="AFH25" s="7"/>
      <c r="AFI25" s="7"/>
      <c r="AFJ25" s="7"/>
      <c r="AFK25" s="7"/>
      <c r="AFL25" s="7"/>
      <c r="AFM25" s="7"/>
      <c r="AFN25" s="7"/>
      <c r="AFO25" s="7"/>
      <c r="AFP25" s="7"/>
      <c r="AFQ25" s="7"/>
      <c r="AFR25" s="7"/>
      <c r="AFS25" s="7"/>
      <c r="AFT25" s="7"/>
      <c r="AFU25" s="7"/>
      <c r="AFV25" s="7"/>
      <c r="AFW25" s="7"/>
      <c r="AFX25" s="7"/>
      <c r="AFY25" s="7"/>
      <c r="AFZ25" s="7"/>
      <c r="AGA25" s="7"/>
      <c r="AGB25" s="7"/>
      <c r="AGC25" s="7"/>
      <c r="AGD25" s="7"/>
      <c r="AGE25" s="7"/>
      <c r="AGF25" s="7"/>
      <c r="AGG25" s="7"/>
      <c r="AGH25" s="7"/>
      <c r="AGI25" s="7"/>
      <c r="AGJ25" s="7"/>
      <c r="AGK25" s="7"/>
      <c r="AGL25" s="7"/>
      <c r="AGM25" s="7"/>
      <c r="AGN25" s="7"/>
      <c r="AGO25" s="7"/>
      <c r="AGP25" s="7"/>
      <c r="AGQ25" s="7"/>
      <c r="AGR25" s="7"/>
      <c r="AGS25" s="7"/>
      <c r="AGT25" s="7"/>
      <c r="AGU25" s="7"/>
      <c r="AGV25" s="7"/>
      <c r="AGW25" s="7"/>
      <c r="AGX25" s="7"/>
      <c r="AGY25" s="7"/>
      <c r="AGZ25" s="7"/>
      <c r="AHA25" s="7"/>
      <c r="AHB25" s="7"/>
      <c r="AHC25" s="7"/>
      <c r="AHD25" s="7"/>
      <c r="AHE25" s="7"/>
      <c r="AHF25" s="7"/>
      <c r="AHG25" s="7"/>
      <c r="AHH25" s="7"/>
      <c r="AHI25" s="7"/>
      <c r="AHJ25" s="7"/>
      <c r="AHK25" s="7"/>
      <c r="AHL25" s="7"/>
      <c r="AHM25" s="7"/>
      <c r="AHN25" s="7"/>
      <c r="AHO25" s="7"/>
      <c r="AHP25" s="7"/>
      <c r="AHQ25" s="7"/>
      <c r="AHR25" s="7"/>
      <c r="AHS25" s="7"/>
      <c r="AHT25" s="7"/>
      <c r="AHU25" s="7"/>
      <c r="AHV25" s="7"/>
      <c r="AHW25" s="7"/>
      <c r="AHX25" s="7"/>
      <c r="AHY25" s="7"/>
      <c r="AHZ25" s="7"/>
      <c r="AIA25" s="7"/>
      <c r="AIB25" s="7"/>
      <c r="AIC25" s="7"/>
      <c r="AID25" s="7"/>
      <c r="AIE25" s="7"/>
      <c r="AIF25" s="7"/>
      <c r="AIG25" s="7"/>
      <c r="AIH25" s="7"/>
      <c r="AII25" s="7"/>
      <c r="AIJ25" s="7"/>
      <c r="AIK25" s="7"/>
      <c r="AIL25" s="7"/>
      <c r="AIM25" s="7"/>
      <c r="AIN25" s="7"/>
      <c r="AIO25" s="7"/>
      <c r="AIP25" s="7"/>
      <c r="AIQ25" s="7"/>
      <c r="AIR25" s="7"/>
      <c r="AIS25" s="7"/>
      <c r="AIT25" s="7"/>
      <c r="AIU25" s="7"/>
      <c r="AIV25" s="7"/>
      <c r="AIW25" s="7"/>
      <c r="AIX25" s="7"/>
      <c r="AIY25" s="7"/>
      <c r="AIZ25" s="7"/>
      <c r="AJA25" s="7"/>
      <c r="AJB25" s="7"/>
      <c r="AJC25" s="7"/>
      <c r="AJD25" s="7"/>
      <c r="AJE25" s="7"/>
      <c r="AJF25" s="7"/>
      <c r="AJG25" s="7"/>
      <c r="AJH25" s="7"/>
      <c r="AJI25" s="7"/>
      <c r="AJJ25" s="7"/>
      <c r="AJK25" s="7"/>
      <c r="AJL25" s="7"/>
      <c r="AJM25" s="7"/>
      <c r="AJN25" s="7"/>
      <c r="AJO25" s="7"/>
      <c r="AJP25" s="7"/>
      <c r="AJQ25" s="7"/>
      <c r="AJR25" s="7"/>
      <c r="AJS25" s="7"/>
      <c r="AJT25" s="7"/>
      <c r="AJU25" s="7"/>
      <c r="AJV25" s="7"/>
      <c r="AJW25" s="7"/>
      <c r="AJX25" s="7"/>
      <c r="AJY25" s="7"/>
      <c r="AJZ25" s="7"/>
      <c r="AKA25" s="7"/>
      <c r="AKB25" s="7"/>
      <c r="AKC25" s="7"/>
      <c r="AKD25" s="7"/>
      <c r="AKE25" s="7"/>
      <c r="AKF25" s="7"/>
      <c r="AKG25" s="7"/>
      <c r="AKH25" s="7"/>
      <c r="AKI25" s="7"/>
      <c r="AKJ25" s="7"/>
      <c r="AKK25" s="7"/>
      <c r="AKL25" s="7"/>
      <c r="AKM25" s="7"/>
      <c r="AKN25" s="7"/>
      <c r="AKO25" s="7"/>
      <c r="AKP25" s="7"/>
      <c r="AKQ25" s="7"/>
      <c r="AKR25" s="7"/>
      <c r="AKS25" s="7"/>
      <c r="AKT25" s="7"/>
      <c r="AKU25" s="7"/>
      <c r="AKV25" s="7"/>
      <c r="AKW25" s="7"/>
      <c r="AKX25" s="7"/>
      <c r="AKY25" s="7"/>
      <c r="AKZ25" s="7"/>
      <c r="ALA25" s="7"/>
      <c r="ALB25" s="7"/>
      <c r="ALC25" s="7"/>
      <c r="ALD25" s="7"/>
      <c r="ALE25" s="7"/>
      <c r="ALF25" s="7"/>
      <c r="ALG25" s="7"/>
      <c r="ALH25" s="7"/>
      <c r="ALI25" s="7"/>
      <c r="ALJ25" s="7"/>
      <c r="ALK25" s="7"/>
      <c r="ALL25" s="7"/>
      <c r="ALM25" s="7"/>
      <c r="ALN25" s="7"/>
      <c r="ALO25" s="7"/>
      <c r="ALP25" s="7"/>
      <c r="ALQ25" s="7"/>
      <c r="ALR25" s="7"/>
      <c r="ALS25" s="7"/>
      <c r="ALT25" s="7"/>
      <c r="ALU25" s="7"/>
      <c r="ALV25" s="7"/>
      <c r="ALW25" s="7"/>
      <c r="ALX25" s="7"/>
      <c r="ALY25" s="7"/>
      <c r="ALZ25" s="7"/>
      <c r="AMA25" s="7"/>
      <c r="AMB25" s="7"/>
      <c r="AMC25" s="7"/>
      <c r="AMD25" s="7"/>
      <c r="AME25" s="7"/>
    </row>
    <row r="26" spans="1:1019" x14ac:dyDescent="0.25">
      <c r="A26" s="7">
        <v>305</v>
      </c>
      <c r="B26" s="7" t="s">
        <v>1792</v>
      </c>
      <c r="C26" s="7" t="s">
        <v>1790</v>
      </c>
      <c r="D26" s="7" t="s">
        <v>754</v>
      </c>
      <c r="E26" s="7">
        <v>2012</v>
      </c>
      <c r="F26" s="7"/>
      <c r="G26" s="7" t="s">
        <v>1270</v>
      </c>
      <c r="H26" s="31" t="s">
        <v>753</v>
      </c>
      <c r="I26" s="7">
        <v>12</v>
      </c>
      <c r="J26" s="31" t="str">
        <f>VLOOKUP(H26,AddInfo!$A:$H,5,FALSE)</f>
        <v>1_clear</v>
      </c>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c r="SK26" s="7"/>
      <c r="SL26" s="7"/>
      <c r="SM26" s="7"/>
      <c r="SN26" s="7"/>
      <c r="SO26" s="7"/>
      <c r="SP26" s="7"/>
      <c r="SQ26" s="7"/>
      <c r="SR26" s="7"/>
      <c r="SS26" s="7"/>
      <c r="ST26" s="7"/>
      <c r="SU26" s="7"/>
      <c r="SV26" s="7"/>
      <c r="SW26" s="7"/>
      <c r="SX26" s="7"/>
      <c r="SY26" s="7"/>
      <c r="SZ26" s="7"/>
      <c r="TA26" s="7"/>
      <c r="TB26" s="7"/>
      <c r="TC26" s="7"/>
      <c r="TD26" s="7"/>
      <c r="TE26" s="7"/>
      <c r="TF26" s="7"/>
      <c r="TG26" s="7"/>
      <c r="TH26" s="7"/>
      <c r="TI26" s="7"/>
      <c r="TJ26" s="7"/>
      <c r="TK26" s="7"/>
      <c r="TL26" s="7"/>
      <c r="TM26" s="7"/>
      <c r="TN26" s="7"/>
      <c r="TO26" s="7"/>
      <c r="TP26" s="7"/>
      <c r="TQ26" s="7"/>
      <c r="TR26" s="7"/>
      <c r="TS26" s="7"/>
      <c r="TT26" s="7"/>
      <c r="TU26" s="7"/>
      <c r="TV26" s="7"/>
      <c r="TW26" s="7"/>
      <c r="TX26" s="7"/>
      <c r="TY26" s="7"/>
      <c r="TZ26" s="7"/>
      <c r="UA26" s="7"/>
      <c r="UB26" s="7"/>
      <c r="UC26" s="7"/>
      <c r="UD26" s="7"/>
      <c r="UE26" s="7"/>
      <c r="UF26" s="7"/>
      <c r="UG26" s="7"/>
      <c r="UH26" s="7"/>
      <c r="UI26" s="7"/>
      <c r="UJ26" s="7"/>
      <c r="UK26" s="7"/>
      <c r="UL26" s="7"/>
      <c r="UM26" s="7"/>
      <c r="UN26" s="7"/>
      <c r="UO26" s="7"/>
      <c r="UP26" s="7"/>
      <c r="UQ26" s="7"/>
      <c r="UR26" s="7"/>
      <c r="US26" s="7"/>
      <c r="UT26" s="7"/>
      <c r="UU26" s="7"/>
      <c r="UV26" s="7"/>
      <c r="UW26" s="7"/>
      <c r="UX26" s="7"/>
      <c r="UY26" s="7"/>
      <c r="UZ26" s="7"/>
      <c r="VA26" s="7"/>
      <c r="VB26" s="7"/>
      <c r="VC26" s="7"/>
      <c r="VD26" s="7"/>
      <c r="VE26" s="7"/>
      <c r="VF26" s="7"/>
      <c r="VG26" s="7"/>
      <c r="VH26" s="7"/>
      <c r="VI26" s="7"/>
      <c r="VJ26" s="7"/>
      <c r="VK26" s="7"/>
      <c r="VL26" s="7"/>
      <c r="VM26" s="7"/>
      <c r="VN26" s="7"/>
      <c r="VO26" s="7"/>
      <c r="VP26" s="7"/>
      <c r="VQ26" s="7"/>
      <c r="VR26" s="7"/>
      <c r="VS26" s="7"/>
      <c r="VT26" s="7"/>
      <c r="VU26" s="7"/>
      <c r="VV26" s="7"/>
      <c r="VW26" s="7"/>
      <c r="VX26" s="7"/>
      <c r="VY26" s="7"/>
      <c r="VZ26" s="7"/>
      <c r="WA26" s="7"/>
      <c r="WB26" s="7"/>
      <c r="WC26" s="7"/>
      <c r="WD26" s="7"/>
      <c r="WE26" s="7"/>
      <c r="WF26" s="7"/>
      <c r="WG26" s="7"/>
      <c r="WH26" s="7"/>
      <c r="WI26" s="7"/>
      <c r="WJ26" s="7"/>
      <c r="WK26" s="7"/>
      <c r="WL26" s="7"/>
      <c r="WM26" s="7"/>
      <c r="WN26" s="7"/>
      <c r="WO26" s="7"/>
      <c r="WP26" s="7"/>
      <c r="WQ26" s="7"/>
      <c r="WR26" s="7"/>
      <c r="WS26" s="7"/>
      <c r="WT26" s="7"/>
      <c r="WU26" s="7"/>
      <c r="WV26" s="7"/>
      <c r="WW26" s="7"/>
      <c r="WX26" s="7"/>
      <c r="WY26" s="7"/>
      <c r="WZ26" s="7"/>
      <c r="XA26" s="7"/>
      <c r="XB26" s="7"/>
      <c r="XC26" s="7"/>
      <c r="XD26" s="7"/>
      <c r="XE26" s="7"/>
      <c r="XF26" s="7"/>
      <c r="XG26" s="7"/>
      <c r="XH26" s="7"/>
      <c r="XI26" s="7"/>
      <c r="XJ26" s="7"/>
      <c r="XK26" s="7"/>
      <c r="XL26" s="7"/>
      <c r="XM26" s="7"/>
      <c r="XN26" s="7"/>
      <c r="XO26" s="7"/>
      <c r="XP26" s="7"/>
      <c r="XQ26" s="7"/>
      <c r="XR26" s="7"/>
      <c r="XS26" s="7"/>
      <c r="XT26" s="7"/>
      <c r="XU26" s="7"/>
      <c r="XV26" s="7"/>
      <c r="XW26" s="7"/>
      <c r="XX26" s="7"/>
      <c r="XY26" s="7"/>
      <c r="XZ26" s="7"/>
      <c r="YA26" s="7"/>
      <c r="YB26" s="7"/>
      <c r="YC26" s="7"/>
      <c r="YD26" s="7"/>
      <c r="YE26" s="7"/>
      <c r="YF26" s="7"/>
      <c r="YG26" s="7"/>
      <c r="YH26" s="7"/>
      <c r="YI26" s="7"/>
      <c r="YJ26" s="7"/>
      <c r="YK26" s="7"/>
      <c r="YL26" s="7"/>
      <c r="YM26" s="7"/>
      <c r="YN26" s="7"/>
      <c r="YO26" s="7"/>
      <c r="YP26" s="7"/>
      <c r="YQ26" s="7"/>
      <c r="YR26" s="7"/>
      <c r="YS26" s="7"/>
      <c r="YT26" s="7"/>
      <c r="YU26" s="7"/>
      <c r="YV26" s="7"/>
      <c r="YW26" s="7"/>
      <c r="YX26" s="7"/>
      <c r="YY26" s="7"/>
      <c r="YZ26" s="7"/>
      <c r="ZA26" s="7"/>
      <c r="ZB26" s="7"/>
      <c r="ZC26" s="7"/>
      <c r="ZD26" s="7"/>
      <c r="ZE26" s="7"/>
      <c r="ZF26" s="7"/>
      <c r="ZG26" s="7"/>
      <c r="ZH26" s="7"/>
      <c r="ZI26" s="7"/>
      <c r="ZJ26" s="7"/>
      <c r="ZK26" s="7"/>
      <c r="ZL26" s="7"/>
      <c r="ZM26" s="7"/>
      <c r="ZN26" s="7"/>
      <c r="ZO26" s="7"/>
      <c r="ZP26" s="7"/>
      <c r="ZQ26" s="7"/>
      <c r="ZR26" s="7"/>
      <c r="ZS26" s="7"/>
      <c r="ZT26" s="7"/>
      <c r="ZU26" s="7"/>
      <c r="ZV26" s="7"/>
      <c r="ZW26" s="7"/>
      <c r="ZX26" s="7"/>
      <c r="ZY26" s="7"/>
      <c r="ZZ26" s="7"/>
      <c r="AAA26" s="7"/>
      <c r="AAB26" s="7"/>
      <c r="AAC26" s="7"/>
      <c r="AAD26" s="7"/>
      <c r="AAE26" s="7"/>
      <c r="AAF26" s="7"/>
      <c r="AAG26" s="7"/>
      <c r="AAH26" s="7"/>
      <c r="AAI26" s="7"/>
      <c r="AAJ26" s="7"/>
      <c r="AAK26" s="7"/>
      <c r="AAL26" s="7"/>
      <c r="AAM26" s="7"/>
      <c r="AAN26" s="7"/>
      <c r="AAO26" s="7"/>
      <c r="AAP26" s="7"/>
      <c r="AAQ26" s="7"/>
      <c r="AAR26" s="7"/>
      <c r="AAS26" s="7"/>
      <c r="AAT26" s="7"/>
      <c r="AAU26" s="7"/>
      <c r="AAV26" s="7"/>
      <c r="AAW26" s="7"/>
      <c r="AAX26" s="7"/>
      <c r="AAY26" s="7"/>
      <c r="AAZ26" s="7"/>
      <c r="ABA26" s="7"/>
      <c r="ABB26" s="7"/>
      <c r="ABC26" s="7"/>
      <c r="ABD26" s="7"/>
      <c r="ABE26" s="7"/>
      <c r="ABF26" s="7"/>
      <c r="ABG26" s="7"/>
      <c r="ABH26" s="7"/>
      <c r="ABI26" s="7"/>
      <c r="ABJ26" s="7"/>
      <c r="ABK26" s="7"/>
      <c r="ABL26" s="7"/>
      <c r="ABM26" s="7"/>
      <c r="ABN26" s="7"/>
      <c r="ABO26" s="7"/>
      <c r="ABP26" s="7"/>
      <c r="ABQ26" s="7"/>
      <c r="ABR26" s="7"/>
      <c r="ABS26" s="7"/>
      <c r="ABT26" s="7"/>
      <c r="ABU26" s="7"/>
      <c r="ABV26" s="7"/>
      <c r="ABW26" s="7"/>
      <c r="ABX26" s="7"/>
      <c r="ABY26" s="7"/>
      <c r="ABZ26" s="7"/>
      <c r="ACA26" s="7"/>
      <c r="ACB26" s="7"/>
      <c r="ACC26" s="7"/>
      <c r="ACD26" s="7"/>
      <c r="ACE26" s="7"/>
      <c r="ACF26" s="7"/>
      <c r="ACG26" s="7"/>
      <c r="ACH26" s="7"/>
      <c r="ACI26" s="7"/>
      <c r="ACJ26" s="7"/>
      <c r="ACK26" s="7"/>
      <c r="ACL26" s="7"/>
      <c r="ACM26" s="7"/>
      <c r="ACN26" s="7"/>
      <c r="ACO26" s="7"/>
      <c r="ACP26" s="7"/>
      <c r="ACQ26" s="7"/>
      <c r="ACR26" s="7"/>
      <c r="ACS26" s="7"/>
      <c r="ACT26" s="7"/>
      <c r="ACU26" s="7"/>
      <c r="ACV26" s="7"/>
      <c r="ACW26" s="7"/>
      <c r="ACX26" s="7"/>
      <c r="ACY26" s="7"/>
      <c r="ACZ26" s="7"/>
      <c r="ADA26" s="7"/>
      <c r="ADB26" s="7"/>
      <c r="ADC26" s="7"/>
      <c r="ADD26" s="7"/>
      <c r="ADE26" s="7"/>
      <c r="ADF26" s="7"/>
      <c r="ADG26" s="7"/>
      <c r="ADH26" s="7"/>
      <c r="ADI26" s="7"/>
      <c r="ADJ26" s="7"/>
      <c r="ADK26" s="7"/>
      <c r="ADL26" s="7"/>
      <c r="ADM26" s="7"/>
      <c r="ADN26" s="7"/>
      <c r="ADO26" s="7"/>
      <c r="ADP26" s="7"/>
      <c r="ADQ26" s="7"/>
      <c r="ADR26" s="7"/>
      <c r="ADS26" s="7"/>
      <c r="ADT26" s="7"/>
      <c r="ADU26" s="7"/>
      <c r="ADV26" s="7"/>
      <c r="ADW26" s="7"/>
      <c r="ADX26" s="7"/>
      <c r="ADY26" s="7"/>
      <c r="ADZ26" s="7"/>
      <c r="AEA26" s="7"/>
      <c r="AEB26" s="7"/>
      <c r="AEC26" s="7"/>
      <c r="AED26" s="7"/>
      <c r="AEE26" s="7"/>
      <c r="AEF26" s="7"/>
      <c r="AEG26" s="7"/>
      <c r="AEH26" s="7"/>
      <c r="AEI26" s="7"/>
      <c r="AEJ26" s="7"/>
      <c r="AEK26" s="7"/>
      <c r="AEL26" s="7"/>
      <c r="AEM26" s="7"/>
      <c r="AEN26" s="7"/>
      <c r="AEO26" s="7"/>
      <c r="AEP26" s="7"/>
      <c r="AEQ26" s="7"/>
      <c r="AER26" s="7"/>
      <c r="AES26" s="7"/>
      <c r="AET26" s="7"/>
      <c r="AEU26" s="7"/>
      <c r="AEV26" s="7"/>
      <c r="AEW26" s="7"/>
      <c r="AEX26" s="7"/>
      <c r="AEY26" s="7"/>
      <c r="AEZ26" s="7"/>
      <c r="AFA26" s="7"/>
      <c r="AFB26" s="7"/>
      <c r="AFC26" s="7"/>
      <c r="AFD26" s="7"/>
      <c r="AFE26" s="7"/>
      <c r="AFF26" s="7"/>
      <c r="AFG26" s="7"/>
      <c r="AFH26" s="7"/>
      <c r="AFI26" s="7"/>
      <c r="AFJ26" s="7"/>
      <c r="AFK26" s="7"/>
      <c r="AFL26" s="7"/>
      <c r="AFM26" s="7"/>
      <c r="AFN26" s="7"/>
      <c r="AFO26" s="7"/>
      <c r="AFP26" s="7"/>
      <c r="AFQ26" s="7"/>
      <c r="AFR26" s="7"/>
      <c r="AFS26" s="7"/>
      <c r="AFT26" s="7"/>
      <c r="AFU26" s="7"/>
      <c r="AFV26" s="7"/>
      <c r="AFW26" s="7"/>
      <c r="AFX26" s="7"/>
      <c r="AFY26" s="7"/>
      <c r="AFZ26" s="7"/>
      <c r="AGA26" s="7"/>
      <c r="AGB26" s="7"/>
      <c r="AGC26" s="7"/>
      <c r="AGD26" s="7"/>
      <c r="AGE26" s="7"/>
      <c r="AGF26" s="7"/>
      <c r="AGG26" s="7"/>
      <c r="AGH26" s="7"/>
      <c r="AGI26" s="7"/>
      <c r="AGJ26" s="7"/>
      <c r="AGK26" s="7"/>
      <c r="AGL26" s="7"/>
      <c r="AGM26" s="7"/>
      <c r="AGN26" s="7"/>
      <c r="AGO26" s="7"/>
      <c r="AGP26" s="7"/>
      <c r="AGQ26" s="7"/>
      <c r="AGR26" s="7"/>
      <c r="AGS26" s="7"/>
      <c r="AGT26" s="7"/>
      <c r="AGU26" s="7"/>
      <c r="AGV26" s="7"/>
      <c r="AGW26" s="7"/>
      <c r="AGX26" s="7"/>
      <c r="AGY26" s="7"/>
      <c r="AGZ26" s="7"/>
      <c r="AHA26" s="7"/>
      <c r="AHB26" s="7"/>
      <c r="AHC26" s="7"/>
      <c r="AHD26" s="7"/>
      <c r="AHE26" s="7"/>
      <c r="AHF26" s="7"/>
      <c r="AHG26" s="7"/>
      <c r="AHH26" s="7"/>
      <c r="AHI26" s="7"/>
      <c r="AHJ26" s="7"/>
      <c r="AHK26" s="7"/>
      <c r="AHL26" s="7"/>
      <c r="AHM26" s="7"/>
      <c r="AHN26" s="7"/>
      <c r="AHO26" s="7"/>
      <c r="AHP26" s="7"/>
      <c r="AHQ26" s="7"/>
      <c r="AHR26" s="7"/>
      <c r="AHS26" s="7"/>
      <c r="AHT26" s="7"/>
      <c r="AHU26" s="7"/>
      <c r="AHV26" s="7"/>
      <c r="AHW26" s="7"/>
      <c r="AHX26" s="7"/>
      <c r="AHY26" s="7"/>
      <c r="AHZ26" s="7"/>
      <c r="AIA26" s="7"/>
      <c r="AIB26" s="7"/>
      <c r="AIC26" s="7"/>
      <c r="AID26" s="7"/>
      <c r="AIE26" s="7"/>
      <c r="AIF26" s="7"/>
      <c r="AIG26" s="7"/>
      <c r="AIH26" s="7"/>
      <c r="AII26" s="7"/>
      <c r="AIJ26" s="7"/>
      <c r="AIK26" s="7"/>
      <c r="AIL26" s="7"/>
      <c r="AIM26" s="7"/>
      <c r="AIN26" s="7"/>
      <c r="AIO26" s="7"/>
      <c r="AIP26" s="7"/>
      <c r="AIQ26" s="7"/>
      <c r="AIR26" s="7"/>
      <c r="AIS26" s="7"/>
      <c r="AIT26" s="7"/>
      <c r="AIU26" s="7"/>
      <c r="AIV26" s="7"/>
      <c r="AIW26" s="7"/>
      <c r="AIX26" s="7"/>
      <c r="AIY26" s="7"/>
      <c r="AIZ26" s="7"/>
      <c r="AJA26" s="7"/>
      <c r="AJB26" s="7"/>
      <c r="AJC26" s="7"/>
      <c r="AJD26" s="7"/>
      <c r="AJE26" s="7"/>
      <c r="AJF26" s="7"/>
      <c r="AJG26" s="7"/>
      <c r="AJH26" s="7"/>
      <c r="AJI26" s="7"/>
      <c r="AJJ26" s="7"/>
      <c r="AJK26" s="7"/>
      <c r="AJL26" s="7"/>
      <c r="AJM26" s="7"/>
      <c r="AJN26" s="7"/>
      <c r="AJO26" s="7"/>
      <c r="AJP26" s="7"/>
      <c r="AJQ26" s="7"/>
      <c r="AJR26" s="7"/>
      <c r="AJS26" s="7"/>
      <c r="AJT26" s="7"/>
      <c r="AJU26" s="7"/>
      <c r="AJV26" s="7"/>
      <c r="AJW26" s="7"/>
      <c r="AJX26" s="7"/>
      <c r="AJY26" s="7"/>
      <c r="AJZ26" s="7"/>
      <c r="AKA26" s="7"/>
      <c r="AKB26" s="7"/>
      <c r="AKC26" s="7"/>
      <c r="AKD26" s="7"/>
      <c r="AKE26" s="7"/>
      <c r="AKF26" s="7"/>
      <c r="AKG26" s="7"/>
      <c r="AKH26" s="7"/>
      <c r="AKI26" s="7"/>
      <c r="AKJ26" s="7"/>
      <c r="AKK26" s="7"/>
      <c r="AKL26" s="7"/>
      <c r="AKM26" s="7"/>
      <c r="AKN26" s="7"/>
      <c r="AKO26" s="7"/>
      <c r="AKP26" s="7"/>
      <c r="AKQ26" s="7"/>
      <c r="AKR26" s="7"/>
      <c r="AKS26" s="7"/>
      <c r="AKT26" s="7"/>
      <c r="AKU26" s="7"/>
      <c r="AKV26" s="7"/>
      <c r="AKW26" s="7"/>
      <c r="AKX26" s="7"/>
      <c r="AKY26" s="7"/>
      <c r="AKZ26" s="7"/>
      <c r="ALA26" s="7"/>
      <c r="ALB26" s="7"/>
      <c r="ALC26" s="7"/>
      <c r="ALD26" s="7"/>
      <c r="ALE26" s="7"/>
      <c r="ALF26" s="7"/>
      <c r="ALG26" s="7"/>
      <c r="ALH26" s="7"/>
      <c r="ALI26" s="7"/>
      <c r="ALJ26" s="7"/>
      <c r="ALK26" s="7"/>
      <c r="ALL26" s="7"/>
      <c r="ALM26" s="7"/>
      <c r="ALN26" s="7"/>
      <c r="ALO26" s="7"/>
      <c r="ALP26" s="7"/>
      <c r="ALQ26" s="7"/>
      <c r="ALR26" s="7"/>
      <c r="ALS26" s="7"/>
      <c r="ALT26" s="7"/>
      <c r="ALU26" s="7"/>
      <c r="ALV26" s="7"/>
      <c r="ALW26" s="7"/>
      <c r="ALX26" s="7"/>
      <c r="ALY26" s="7"/>
      <c r="ALZ26" s="7"/>
      <c r="AMA26" s="7"/>
      <c r="AMB26" s="7"/>
      <c r="AMC26" s="7"/>
      <c r="AMD26" s="7"/>
      <c r="AME26" s="7"/>
    </row>
    <row r="27" spans="1:1019" x14ac:dyDescent="0.25">
      <c r="A27" s="32">
        <v>208</v>
      </c>
      <c r="B27" s="32" t="s">
        <v>133</v>
      </c>
      <c r="C27" s="32" t="s">
        <v>1453</v>
      </c>
      <c r="D27" s="32" t="s">
        <v>1245</v>
      </c>
      <c r="E27" s="32">
        <v>2016</v>
      </c>
      <c r="F27" s="32"/>
      <c r="G27" s="32" t="s">
        <v>113</v>
      </c>
      <c r="H27" s="32" t="s">
        <v>130</v>
      </c>
      <c r="I27" s="32">
        <v>1</v>
      </c>
      <c r="J27" s="31" t="str">
        <f>VLOOKUP(H27,AddInfo!$A:$H,5,FALSE)</f>
        <v>1_clear</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c r="SK27" s="7"/>
      <c r="SL27" s="7"/>
      <c r="SM27" s="7"/>
      <c r="SN27" s="7"/>
      <c r="SO27" s="7"/>
      <c r="SP27" s="7"/>
      <c r="SQ27" s="7"/>
      <c r="SR27" s="7"/>
      <c r="SS27" s="7"/>
      <c r="ST27" s="7"/>
      <c r="SU27" s="7"/>
      <c r="SV27" s="7"/>
      <c r="SW27" s="7"/>
      <c r="SX27" s="7"/>
      <c r="SY27" s="7"/>
      <c r="SZ27" s="7"/>
      <c r="TA27" s="7"/>
      <c r="TB27" s="7"/>
      <c r="TC27" s="7"/>
      <c r="TD27" s="7"/>
      <c r="TE27" s="7"/>
      <c r="TF27" s="7"/>
      <c r="TG27" s="7"/>
      <c r="TH27" s="7"/>
      <c r="TI27" s="7"/>
      <c r="TJ27" s="7"/>
      <c r="TK27" s="7"/>
      <c r="TL27" s="7"/>
      <c r="TM27" s="7"/>
      <c r="TN27" s="7"/>
      <c r="TO27" s="7"/>
      <c r="TP27" s="7"/>
      <c r="TQ27" s="7"/>
      <c r="TR27" s="7"/>
      <c r="TS27" s="7"/>
      <c r="TT27" s="7"/>
      <c r="TU27" s="7"/>
      <c r="TV27" s="7"/>
      <c r="TW27" s="7"/>
      <c r="TX27" s="7"/>
      <c r="TY27" s="7"/>
      <c r="TZ27" s="7"/>
      <c r="UA27" s="7"/>
      <c r="UB27" s="7"/>
      <c r="UC27" s="7"/>
      <c r="UD27" s="7"/>
      <c r="UE27" s="7"/>
      <c r="UF27" s="7"/>
      <c r="UG27" s="7"/>
      <c r="UH27" s="7"/>
      <c r="UI27" s="7"/>
      <c r="UJ27" s="7"/>
      <c r="UK27" s="7"/>
      <c r="UL27" s="7"/>
      <c r="UM27" s="7"/>
      <c r="UN27" s="7"/>
      <c r="UO27" s="7"/>
      <c r="UP27" s="7"/>
      <c r="UQ27" s="7"/>
      <c r="UR27" s="7"/>
      <c r="US27" s="7"/>
      <c r="UT27" s="7"/>
      <c r="UU27" s="7"/>
      <c r="UV27" s="7"/>
      <c r="UW27" s="7"/>
      <c r="UX27" s="7"/>
      <c r="UY27" s="7"/>
      <c r="UZ27" s="7"/>
      <c r="VA27" s="7"/>
      <c r="VB27" s="7"/>
      <c r="VC27" s="7"/>
      <c r="VD27" s="7"/>
      <c r="VE27" s="7"/>
      <c r="VF27" s="7"/>
      <c r="VG27" s="7"/>
      <c r="VH27" s="7"/>
      <c r="VI27" s="7"/>
      <c r="VJ27" s="7"/>
      <c r="VK27" s="7"/>
      <c r="VL27" s="7"/>
      <c r="VM27" s="7"/>
      <c r="VN27" s="7"/>
      <c r="VO27" s="7"/>
      <c r="VP27" s="7"/>
      <c r="VQ27" s="7"/>
      <c r="VR27" s="7"/>
      <c r="VS27" s="7"/>
      <c r="VT27" s="7"/>
      <c r="VU27" s="7"/>
      <c r="VV27" s="7"/>
      <c r="VW27" s="7"/>
      <c r="VX27" s="7"/>
      <c r="VY27" s="7"/>
      <c r="VZ27" s="7"/>
      <c r="WA27" s="7"/>
      <c r="WB27" s="7"/>
      <c r="WC27" s="7"/>
      <c r="WD27" s="7"/>
      <c r="WE27" s="7"/>
      <c r="WF27" s="7"/>
      <c r="WG27" s="7"/>
      <c r="WH27" s="7"/>
      <c r="WI27" s="7"/>
      <c r="WJ27" s="7"/>
      <c r="WK27" s="7"/>
      <c r="WL27" s="7"/>
      <c r="WM27" s="7"/>
      <c r="WN27" s="7"/>
      <c r="WO27" s="7"/>
      <c r="WP27" s="7"/>
      <c r="WQ27" s="7"/>
      <c r="WR27" s="7"/>
      <c r="WS27" s="7"/>
      <c r="WT27" s="7"/>
      <c r="WU27" s="7"/>
      <c r="WV27" s="7"/>
      <c r="WW27" s="7"/>
      <c r="WX27" s="7"/>
      <c r="WY27" s="7"/>
      <c r="WZ27" s="7"/>
      <c r="XA27" s="7"/>
      <c r="XB27" s="7"/>
      <c r="XC27" s="7"/>
      <c r="XD27" s="7"/>
      <c r="XE27" s="7"/>
      <c r="XF27" s="7"/>
      <c r="XG27" s="7"/>
      <c r="XH27" s="7"/>
      <c r="XI27" s="7"/>
      <c r="XJ27" s="7"/>
      <c r="XK27" s="7"/>
      <c r="XL27" s="7"/>
      <c r="XM27" s="7"/>
      <c r="XN27" s="7"/>
      <c r="XO27" s="7"/>
      <c r="XP27" s="7"/>
      <c r="XQ27" s="7"/>
      <c r="XR27" s="7"/>
      <c r="XS27" s="7"/>
      <c r="XT27" s="7"/>
      <c r="XU27" s="7"/>
      <c r="XV27" s="7"/>
      <c r="XW27" s="7"/>
      <c r="XX27" s="7"/>
      <c r="XY27" s="7"/>
      <c r="XZ27" s="7"/>
      <c r="YA27" s="7"/>
      <c r="YB27" s="7"/>
      <c r="YC27" s="7"/>
      <c r="YD27" s="7"/>
      <c r="YE27" s="7"/>
      <c r="YF27" s="7"/>
      <c r="YG27" s="7"/>
      <c r="YH27" s="7"/>
      <c r="YI27" s="7"/>
      <c r="YJ27" s="7"/>
      <c r="YK27" s="7"/>
      <c r="YL27" s="7"/>
      <c r="YM27" s="7"/>
      <c r="YN27" s="7"/>
      <c r="YO27" s="7"/>
      <c r="YP27" s="7"/>
      <c r="YQ27" s="7"/>
      <c r="YR27" s="7"/>
      <c r="YS27" s="7"/>
      <c r="YT27" s="7"/>
      <c r="YU27" s="7"/>
      <c r="YV27" s="7"/>
      <c r="YW27" s="7"/>
      <c r="YX27" s="7"/>
      <c r="YY27" s="7"/>
      <c r="YZ27" s="7"/>
      <c r="ZA27" s="7"/>
      <c r="ZB27" s="7"/>
      <c r="ZC27" s="7"/>
      <c r="ZD27" s="7"/>
      <c r="ZE27" s="7"/>
      <c r="ZF27" s="7"/>
      <c r="ZG27" s="7"/>
      <c r="ZH27" s="7"/>
      <c r="ZI27" s="7"/>
      <c r="ZJ27" s="7"/>
      <c r="ZK27" s="7"/>
      <c r="ZL27" s="7"/>
      <c r="ZM27" s="7"/>
      <c r="ZN27" s="7"/>
      <c r="ZO27" s="7"/>
      <c r="ZP27" s="7"/>
      <c r="ZQ27" s="7"/>
      <c r="ZR27" s="7"/>
      <c r="ZS27" s="7"/>
      <c r="ZT27" s="7"/>
      <c r="ZU27" s="7"/>
      <c r="ZV27" s="7"/>
      <c r="ZW27" s="7"/>
      <c r="ZX27" s="7"/>
      <c r="ZY27" s="7"/>
      <c r="ZZ27" s="7"/>
      <c r="AAA27" s="7"/>
      <c r="AAB27" s="7"/>
      <c r="AAC27" s="7"/>
      <c r="AAD27" s="7"/>
      <c r="AAE27" s="7"/>
      <c r="AAF27" s="7"/>
      <c r="AAG27" s="7"/>
      <c r="AAH27" s="7"/>
      <c r="AAI27" s="7"/>
      <c r="AAJ27" s="7"/>
      <c r="AAK27" s="7"/>
      <c r="AAL27" s="7"/>
      <c r="AAM27" s="7"/>
      <c r="AAN27" s="7"/>
      <c r="AAO27" s="7"/>
      <c r="AAP27" s="7"/>
      <c r="AAQ27" s="7"/>
      <c r="AAR27" s="7"/>
      <c r="AAS27" s="7"/>
      <c r="AAT27" s="7"/>
      <c r="AAU27" s="7"/>
      <c r="AAV27" s="7"/>
      <c r="AAW27" s="7"/>
      <c r="AAX27" s="7"/>
      <c r="AAY27" s="7"/>
      <c r="AAZ27" s="7"/>
      <c r="ABA27" s="7"/>
      <c r="ABB27" s="7"/>
      <c r="ABC27" s="7"/>
      <c r="ABD27" s="7"/>
      <c r="ABE27" s="7"/>
      <c r="ABF27" s="7"/>
      <c r="ABG27" s="7"/>
      <c r="ABH27" s="7"/>
      <c r="ABI27" s="7"/>
      <c r="ABJ27" s="7"/>
      <c r="ABK27" s="7"/>
      <c r="ABL27" s="7"/>
      <c r="ABM27" s="7"/>
      <c r="ABN27" s="7"/>
      <c r="ABO27" s="7"/>
      <c r="ABP27" s="7"/>
      <c r="ABQ27" s="7"/>
      <c r="ABR27" s="7"/>
      <c r="ABS27" s="7"/>
      <c r="ABT27" s="7"/>
      <c r="ABU27" s="7"/>
      <c r="ABV27" s="7"/>
      <c r="ABW27" s="7"/>
      <c r="ABX27" s="7"/>
      <c r="ABY27" s="7"/>
      <c r="ABZ27" s="7"/>
      <c r="ACA27" s="7"/>
      <c r="ACB27" s="7"/>
      <c r="ACC27" s="7"/>
      <c r="ACD27" s="7"/>
      <c r="ACE27" s="7"/>
      <c r="ACF27" s="7"/>
      <c r="ACG27" s="7"/>
      <c r="ACH27" s="7"/>
      <c r="ACI27" s="7"/>
      <c r="ACJ27" s="7"/>
      <c r="ACK27" s="7"/>
      <c r="ACL27" s="7"/>
      <c r="ACM27" s="7"/>
      <c r="ACN27" s="7"/>
      <c r="ACO27" s="7"/>
      <c r="ACP27" s="7"/>
      <c r="ACQ27" s="7"/>
      <c r="ACR27" s="7"/>
      <c r="ACS27" s="7"/>
      <c r="ACT27" s="7"/>
      <c r="ACU27" s="7"/>
      <c r="ACV27" s="7"/>
      <c r="ACW27" s="7"/>
      <c r="ACX27" s="7"/>
      <c r="ACY27" s="7"/>
      <c r="ACZ27" s="7"/>
      <c r="ADA27" s="7"/>
      <c r="ADB27" s="7"/>
      <c r="ADC27" s="7"/>
      <c r="ADD27" s="7"/>
      <c r="ADE27" s="7"/>
      <c r="ADF27" s="7"/>
      <c r="ADG27" s="7"/>
      <c r="ADH27" s="7"/>
      <c r="ADI27" s="7"/>
      <c r="ADJ27" s="7"/>
      <c r="ADK27" s="7"/>
      <c r="ADL27" s="7"/>
      <c r="ADM27" s="7"/>
      <c r="ADN27" s="7"/>
      <c r="ADO27" s="7"/>
      <c r="ADP27" s="7"/>
      <c r="ADQ27" s="7"/>
      <c r="ADR27" s="7"/>
      <c r="ADS27" s="7"/>
      <c r="ADT27" s="7"/>
      <c r="ADU27" s="7"/>
      <c r="ADV27" s="7"/>
      <c r="ADW27" s="7"/>
      <c r="ADX27" s="7"/>
      <c r="ADY27" s="7"/>
      <c r="ADZ27" s="7"/>
      <c r="AEA27" s="7"/>
      <c r="AEB27" s="7"/>
      <c r="AEC27" s="7"/>
      <c r="AED27" s="7"/>
      <c r="AEE27" s="7"/>
      <c r="AEF27" s="7"/>
      <c r="AEG27" s="7"/>
      <c r="AEH27" s="7"/>
      <c r="AEI27" s="7"/>
      <c r="AEJ27" s="7"/>
      <c r="AEK27" s="7"/>
      <c r="AEL27" s="7"/>
      <c r="AEM27" s="7"/>
      <c r="AEN27" s="7"/>
      <c r="AEO27" s="7"/>
      <c r="AEP27" s="7"/>
      <c r="AEQ27" s="7"/>
      <c r="AER27" s="7"/>
      <c r="AES27" s="7"/>
      <c r="AET27" s="7"/>
      <c r="AEU27" s="7"/>
      <c r="AEV27" s="7"/>
      <c r="AEW27" s="7"/>
      <c r="AEX27" s="7"/>
      <c r="AEY27" s="7"/>
      <c r="AEZ27" s="7"/>
      <c r="AFA27" s="7"/>
      <c r="AFB27" s="7"/>
      <c r="AFC27" s="7"/>
      <c r="AFD27" s="7"/>
      <c r="AFE27" s="7"/>
      <c r="AFF27" s="7"/>
      <c r="AFG27" s="7"/>
      <c r="AFH27" s="7"/>
      <c r="AFI27" s="7"/>
      <c r="AFJ27" s="7"/>
      <c r="AFK27" s="7"/>
      <c r="AFL27" s="7"/>
      <c r="AFM27" s="7"/>
      <c r="AFN27" s="7"/>
      <c r="AFO27" s="7"/>
      <c r="AFP27" s="7"/>
      <c r="AFQ27" s="7"/>
      <c r="AFR27" s="7"/>
      <c r="AFS27" s="7"/>
      <c r="AFT27" s="7"/>
      <c r="AFU27" s="7"/>
      <c r="AFV27" s="7"/>
      <c r="AFW27" s="7"/>
      <c r="AFX27" s="7"/>
      <c r="AFY27" s="7"/>
      <c r="AFZ27" s="7"/>
      <c r="AGA27" s="7"/>
      <c r="AGB27" s="7"/>
      <c r="AGC27" s="7"/>
      <c r="AGD27" s="7"/>
      <c r="AGE27" s="7"/>
      <c r="AGF27" s="7"/>
      <c r="AGG27" s="7"/>
      <c r="AGH27" s="7"/>
      <c r="AGI27" s="7"/>
      <c r="AGJ27" s="7"/>
      <c r="AGK27" s="7"/>
      <c r="AGL27" s="7"/>
      <c r="AGM27" s="7"/>
      <c r="AGN27" s="7"/>
      <c r="AGO27" s="7"/>
      <c r="AGP27" s="7"/>
      <c r="AGQ27" s="7"/>
      <c r="AGR27" s="7"/>
      <c r="AGS27" s="7"/>
      <c r="AGT27" s="7"/>
      <c r="AGU27" s="7"/>
      <c r="AGV27" s="7"/>
      <c r="AGW27" s="7"/>
      <c r="AGX27" s="7"/>
      <c r="AGY27" s="7"/>
      <c r="AGZ27" s="7"/>
      <c r="AHA27" s="7"/>
      <c r="AHB27" s="7"/>
      <c r="AHC27" s="7"/>
      <c r="AHD27" s="7"/>
      <c r="AHE27" s="7"/>
      <c r="AHF27" s="7"/>
      <c r="AHG27" s="7"/>
      <c r="AHH27" s="7"/>
      <c r="AHI27" s="7"/>
      <c r="AHJ27" s="7"/>
      <c r="AHK27" s="7"/>
      <c r="AHL27" s="7"/>
      <c r="AHM27" s="7"/>
      <c r="AHN27" s="7"/>
      <c r="AHO27" s="7"/>
      <c r="AHP27" s="7"/>
      <c r="AHQ27" s="7"/>
      <c r="AHR27" s="7"/>
      <c r="AHS27" s="7"/>
      <c r="AHT27" s="7"/>
      <c r="AHU27" s="7"/>
      <c r="AHV27" s="7"/>
      <c r="AHW27" s="7"/>
      <c r="AHX27" s="7"/>
      <c r="AHY27" s="7"/>
      <c r="AHZ27" s="7"/>
      <c r="AIA27" s="7"/>
      <c r="AIB27" s="7"/>
      <c r="AIC27" s="7"/>
      <c r="AID27" s="7"/>
      <c r="AIE27" s="7"/>
      <c r="AIF27" s="7"/>
      <c r="AIG27" s="7"/>
      <c r="AIH27" s="7"/>
      <c r="AII27" s="7"/>
      <c r="AIJ27" s="7"/>
      <c r="AIK27" s="7"/>
      <c r="AIL27" s="7"/>
      <c r="AIM27" s="7"/>
      <c r="AIN27" s="7"/>
      <c r="AIO27" s="7"/>
      <c r="AIP27" s="7"/>
      <c r="AIQ27" s="7"/>
      <c r="AIR27" s="7"/>
      <c r="AIS27" s="7"/>
      <c r="AIT27" s="7"/>
      <c r="AIU27" s="7"/>
      <c r="AIV27" s="7"/>
      <c r="AIW27" s="7"/>
      <c r="AIX27" s="7"/>
      <c r="AIY27" s="7"/>
      <c r="AIZ27" s="7"/>
      <c r="AJA27" s="7"/>
      <c r="AJB27" s="7"/>
      <c r="AJC27" s="7"/>
      <c r="AJD27" s="7"/>
      <c r="AJE27" s="7"/>
      <c r="AJF27" s="7"/>
      <c r="AJG27" s="7"/>
      <c r="AJH27" s="7"/>
      <c r="AJI27" s="7"/>
      <c r="AJJ27" s="7"/>
      <c r="AJK27" s="7"/>
      <c r="AJL27" s="7"/>
      <c r="AJM27" s="7"/>
      <c r="AJN27" s="7"/>
      <c r="AJO27" s="7"/>
      <c r="AJP27" s="7"/>
      <c r="AJQ27" s="7"/>
      <c r="AJR27" s="7"/>
      <c r="AJS27" s="7"/>
      <c r="AJT27" s="7"/>
      <c r="AJU27" s="7"/>
      <c r="AJV27" s="7"/>
      <c r="AJW27" s="7"/>
      <c r="AJX27" s="7"/>
      <c r="AJY27" s="7"/>
      <c r="AJZ27" s="7"/>
      <c r="AKA27" s="7"/>
      <c r="AKB27" s="7"/>
      <c r="AKC27" s="7"/>
      <c r="AKD27" s="7"/>
      <c r="AKE27" s="7"/>
      <c r="AKF27" s="7"/>
      <c r="AKG27" s="7"/>
      <c r="AKH27" s="7"/>
      <c r="AKI27" s="7"/>
      <c r="AKJ27" s="7"/>
      <c r="AKK27" s="7"/>
      <c r="AKL27" s="7"/>
      <c r="AKM27" s="7"/>
      <c r="AKN27" s="7"/>
      <c r="AKO27" s="7"/>
      <c r="AKP27" s="7"/>
      <c r="AKQ27" s="7"/>
      <c r="AKR27" s="7"/>
      <c r="AKS27" s="7"/>
      <c r="AKT27" s="7"/>
      <c r="AKU27" s="7"/>
      <c r="AKV27" s="7"/>
      <c r="AKW27" s="7"/>
      <c r="AKX27" s="7"/>
      <c r="AKY27" s="7"/>
      <c r="AKZ27" s="7"/>
      <c r="ALA27" s="7"/>
      <c r="ALB27" s="7"/>
      <c r="ALC27" s="7"/>
      <c r="ALD27" s="7"/>
      <c r="ALE27" s="7"/>
      <c r="ALF27" s="7"/>
      <c r="ALG27" s="7"/>
      <c r="ALH27" s="7"/>
      <c r="ALI27" s="7"/>
      <c r="ALJ27" s="7"/>
      <c r="ALK27" s="7"/>
      <c r="ALL27" s="7"/>
      <c r="ALM27" s="7"/>
      <c r="ALN27" s="7"/>
      <c r="ALO27" s="7"/>
      <c r="ALP27" s="7"/>
      <c r="ALQ27" s="7"/>
      <c r="ALR27" s="7"/>
      <c r="ALS27" s="7"/>
      <c r="ALT27" s="7"/>
      <c r="ALU27" s="7"/>
      <c r="ALV27" s="7"/>
      <c r="ALW27" s="7"/>
      <c r="ALX27" s="7"/>
      <c r="ALY27" s="7"/>
      <c r="ALZ27" s="7"/>
      <c r="AMA27" s="7"/>
      <c r="AMB27" s="7"/>
      <c r="AMC27" s="7"/>
      <c r="AMD27" s="7"/>
      <c r="AME27" s="7"/>
    </row>
    <row r="28" spans="1:1019" x14ac:dyDescent="0.25">
      <c r="A28" s="7">
        <v>81</v>
      </c>
      <c r="B28" s="7" t="s">
        <v>637</v>
      </c>
      <c r="C28" s="7" t="s">
        <v>1728</v>
      </c>
      <c r="D28" s="7" t="s">
        <v>1262</v>
      </c>
      <c r="E28" s="7">
        <v>1994</v>
      </c>
      <c r="F28" s="7"/>
      <c r="G28" s="7" t="s">
        <v>1328</v>
      </c>
      <c r="H28" s="4" t="s">
        <v>634</v>
      </c>
      <c r="I28" s="7">
        <v>12</v>
      </c>
      <c r="J28" s="31" t="str">
        <f>VLOOKUP(H28,AddInfo!$A:$H,5,FALSE)</f>
        <v>1_clear</v>
      </c>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c r="SK28" s="7"/>
      <c r="SL28" s="7"/>
      <c r="SM28" s="7"/>
      <c r="SN28" s="7"/>
      <c r="SO28" s="7"/>
      <c r="SP28" s="7"/>
      <c r="SQ28" s="7"/>
      <c r="SR28" s="7"/>
      <c r="SS28" s="7"/>
      <c r="ST28" s="7"/>
      <c r="SU28" s="7"/>
      <c r="SV28" s="7"/>
      <c r="SW28" s="7"/>
      <c r="SX28" s="7"/>
      <c r="SY28" s="7"/>
      <c r="SZ28" s="7"/>
      <c r="TA28" s="7"/>
      <c r="TB28" s="7"/>
      <c r="TC28" s="7"/>
      <c r="TD28" s="7"/>
      <c r="TE28" s="7"/>
      <c r="TF28" s="7"/>
      <c r="TG28" s="7"/>
      <c r="TH28" s="7"/>
      <c r="TI28" s="7"/>
      <c r="TJ28" s="7"/>
      <c r="TK28" s="7"/>
      <c r="TL28" s="7"/>
      <c r="TM28" s="7"/>
      <c r="TN28" s="7"/>
      <c r="TO28" s="7"/>
      <c r="TP28" s="7"/>
      <c r="TQ28" s="7"/>
      <c r="TR28" s="7"/>
      <c r="TS28" s="7"/>
      <c r="TT28" s="7"/>
      <c r="TU28" s="7"/>
      <c r="TV28" s="7"/>
      <c r="TW28" s="7"/>
      <c r="TX28" s="7"/>
      <c r="TY28" s="7"/>
      <c r="TZ28" s="7"/>
      <c r="UA28" s="7"/>
      <c r="UB28" s="7"/>
      <c r="UC28" s="7"/>
      <c r="UD28" s="7"/>
      <c r="UE28" s="7"/>
      <c r="UF28" s="7"/>
      <c r="UG28" s="7"/>
      <c r="UH28" s="7"/>
      <c r="UI28" s="7"/>
      <c r="UJ28" s="7"/>
      <c r="UK28" s="7"/>
      <c r="UL28" s="7"/>
      <c r="UM28" s="7"/>
      <c r="UN28" s="7"/>
      <c r="UO28" s="7"/>
      <c r="UP28" s="7"/>
      <c r="UQ28" s="7"/>
      <c r="UR28" s="7"/>
      <c r="US28" s="7"/>
      <c r="UT28" s="7"/>
      <c r="UU28" s="7"/>
      <c r="UV28" s="7"/>
      <c r="UW28" s="7"/>
      <c r="UX28" s="7"/>
      <c r="UY28" s="7"/>
      <c r="UZ28" s="7"/>
      <c r="VA28" s="7"/>
      <c r="VB28" s="7"/>
      <c r="VC28" s="7"/>
      <c r="VD28" s="7"/>
      <c r="VE28" s="7"/>
      <c r="VF28" s="7"/>
      <c r="VG28" s="7"/>
      <c r="VH28" s="7"/>
      <c r="VI28" s="7"/>
      <c r="VJ28" s="7"/>
      <c r="VK28" s="7"/>
      <c r="VL28" s="7"/>
      <c r="VM28" s="7"/>
      <c r="VN28" s="7"/>
      <c r="VO28" s="7"/>
      <c r="VP28" s="7"/>
      <c r="VQ28" s="7"/>
      <c r="VR28" s="7"/>
      <c r="VS28" s="7"/>
      <c r="VT28" s="7"/>
      <c r="VU28" s="7"/>
      <c r="VV28" s="7"/>
      <c r="VW28" s="7"/>
      <c r="VX28" s="7"/>
      <c r="VY28" s="7"/>
      <c r="VZ28" s="7"/>
      <c r="WA28" s="7"/>
      <c r="WB28" s="7"/>
      <c r="WC28" s="7"/>
      <c r="WD28" s="7"/>
      <c r="WE28" s="7"/>
      <c r="WF28" s="7"/>
      <c r="WG28" s="7"/>
      <c r="WH28" s="7"/>
      <c r="WI28" s="7"/>
      <c r="WJ28" s="7"/>
      <c r="WK28" s="7"/>
      <c r="WL28" s="7"/>
      <c r="WM28" s="7"/>
      <c r="WN28" s="7"/>
      <c r="WO28" s="7"/>
      <c r="WP28" s="7"/>
      <c r="WQ28" s="7"/>
      <c r="WR28" s="7"/>
      <c r="WS28" s="7"/>
      <c r="WT28" s="7"/>
      <c r="WU28" s="7"/>
      <c r="WV28" s="7"/>
      <c r="WW28" s="7"/>
      <c r="WX28" s="7"/>
      <c r="WY28" s="7"/>
      <c r="WZ28" s="7"/>
      <c r="XA28" s="7"/>
      <c r="XB28" s="7"/>
      <c r="XC28" s="7"/>
      <c r="XD28" s="7"/>
      <c r="XE28" s="7"/>
      <c r="XF28" s="7"/>
      <c r="XG28" s="7"/>
      <c r="XH28" s="7"/>
      <c r="XI28" s="7"/>
      <c r="XJ28" s="7"/>
      <c r="XK28" s="7"/>
      <c r="XL28" s="7"/>
      <c r="XM28" s="7"/>
      <c r="XN28" s="7"/>
      <c r="XO28" s="7"/>
      <c r="XP28" s="7"/>
      <c r="XQ28" s="7"/>
      <c r="XR28" s="7"/>
      <c r="XS28" s="7"/>
      <c r="XT28" s="7"/>
      <c r="XU28" s="7"/>
      <c r="XV28" s="7"/>
      <c r="XW28" s="7"/>
      <c r="XX28" s="7"/>
      <c r="XY28" s="7"/>
      <c r="XZ28" s="7"/>
      <c r="YA28" s="7"/>
      <c r="YB28" s="7"/>
      <c r="YC28" s="7"/>
      <c r="YD28" s="7"/>
      <c r="YE28" s="7"/>
      <c r="YF28" s="7"/>
      <c r="YG28" s="7"/>
      <c r="YH28" s="7"/>
      <c r="YI28" s="7"/>
      <c r="YJ28" s="7"/>
      <c r="YK28" s="7"/>
      <c r="YL28" s="7"/>
      <c r="YM28" s="7"/>
      <c r="YN28" s="7"/>
      <c r="YO28" s="7"/>
      <c r="YP28" s="7"/>
      <c r="YQ28" s="7"/>
      <c r="YR28" s="7"/>
      <c r="YS28" s="7"/>
      <c r="YT28" s="7"/>
      <c r="YU28" s="7"/>
      <c r="YV28" s="7"/>
      <c r="YW28" s="7"/>
      <c r="YX28" s="7"/>
      <c r="YY28" s="7"/>
      <c r="YZ28" s="7"/>
      <c r="ZA28" s="7"/>
      <c r="ZB28" s="7"/>
      <c r="ZC28" s="7"/>
      <c r="ZD28" s="7"/>
      <c r="ZE28" s="7"/>
      <c r="ZF28" s="7"/>
      <c r="ZG28" s="7"/>
      <c r="ZH28" s="7"/>
      <c r="ZI28" s="7"/>
      <c r="ZJ28" s="7"/>
      <c r="ZK28" s="7"/>
      <c r="ZL28" s="7"/>
      <c r="ZM28" s="7"/>
      <c r="ZN28" s="7"/>
      <c r="ZO28" s="7"/>
      <c r="ZP28" s="7"/>
      <c r="ZQ28" s="7"/>
      <c r="ZR28" s="7"/>
      <c r="ZS28" s="7"/>
      <c r="ZT28" s="7"/>
      <c r="ZU28" s="7"/>
      <c r="ZV28" s="7"/>
      <c r="ZW28" s="7"/>
      <c r="ZX28" s="7"/>
      <c r="ZY28" s="7"/>
      <c r="ZZ28" s="7"/>
      <c r="AAA28" s="7"/>
      <c r="AAB28" s="7"/>
      <c r="AAC28" s="7"/>
      <c r="AAD28" s="7"/>
      <c r="AAE28" s="7"/>
      <c r="AAF28" s="7"/>
      <c r="AAG28" s="7"/>
      <c r="AAH28" s="7"/>
      <c r="AAI28" s="7"/>
      <c r="AAJ28" s="7"/>
      <c r="AAK28" s="7"/>
      <c r="AAL28" s="7"/>
      <c r="AAM28" s="7"/>
      <c r="AAN28" s="7"/>
      <c r="AAO28" s="7"/>
      <c r="AAP28" s="7"/>
      <c r="AAQ28" s="7"/>
      <c r="AAR28" s="7"/>
      <c r="AAS28" s="7"/>
      <c r="AAT28" s="7"/>
      <c r="AAU28" s="7"/>
      <c r="AAV28" s="7"/>
      <c r="AAW28" s="7"/>
      <c r="AAX28" s="7"/>
      <c r="AAY28" s="7"/>
      <c r="AAZ28" s="7"/>
      <c r="ABA28" s="7"/>
      <c r="ABB28" s="7"/>
      <c r="ABC28" s="7"/>
      <c r="ABD28" s="7"/>
      <c r="ABE28" s="7"/>
      <c r="ABF28" s="7"/>
      <c r="ABG28" s="7"/>
      <c r="ABH28" s="7"/>
      <c r="ABI28" s="7"/>
      <c r="ABJ28" s="7"/>
      <c r="ABK28" s="7"/>
      <c r="ABL28" s="7"/>
      <c r="ABM28" s="7"/>
      <c r="ABN28" s="7"/>
      <c r="ABO28" s="7"/>
      <c r="ABP28" s="7"/>
      <c r="ABQ28" s="7"/>
      <c r="ABR28" s="7"/>
      <c r="ABS28" s="7"/>
      <c r="ABT28" s="7"/>
      <c r="ABU28" s="7"/>
      <c r="ABV28" s="7"/>
      <c r="ABW28" s="7"/>
      <c r="ABX28" s="7"/>
      <c r="ABY28" s="7"/>
      <c r="ABZ28" s="7"/>
      <c r="ACA28" s="7"/>
      <c r="ACB28" s="7"/>
      <c r="ACC28" s="7"/>
      <c r="ACD28" s="7"/>
      <c r="ACE28" s="7"/>
      <c r="ACF28" s="7"/>
      <c r="ACG28" s="7"/>
      <c r="ACH28" s="7"/>
      <c r="ACI28" s="7"/>
      <c r="ACJ28" s="7"/>
      <c r="ACK28" s="7"/>
      <c r="ACL28" s="7"/>
      <c r="ACM28" s="7"/>
      <c r="ACN28" s="7"/>
      <c r="ACO28" s="7"/>
      <c r="ACP28" s="7"/>
      <c r="ACQ28" s="7"/>
      <c r="ACR28" s="7"/>
      <c r="ACS28" s="7"/>
      <c r="ACT28" s="7"/>
      <c r="ACU28" s="7"/>
      <c r="ACV28" s="7"/>
      <c r="ACW28" s="7"/>
      <c r="ACX28" s="7"/>
      <c r="ACY28" s="7"/>
      <c r="ACZ28" s="7"/>
      <c r="ADA28" s="7"/>
      <c r="ADB28" s="7"/>
      <c r="ADC28" s="7"/>
      <c r="ADD28" s="7"/>
      <c r="ADE28" s="7"/>
      <c r="ADF28" s="7"/>
      <c r="ADG28" s="7"/>
      <c r="ADH28" s="7"/>
      <c r="ADI28" s="7"/>
      <c r="ADJ28" s="7"/>
      <c r="ADK28" s="7"/>
      <c r="ADL28" s="7"/>
      <c r="ADM28" s="7"/>
      <c r="ADN28" s="7"/>
      <c r="ADO28" s="7"/>
      <c r="ADP28" s="7"/>
      <c r="ADQ28" s="7"/>
      <c r="ADR28" s="7"/>
      <c r="ADS28" s="7"/>
      <c r="ADT28" s="7"/>
      <c r="ADU28" s="7"/>
      <c r="ADV28" s="7"/>
      <c r="ADW28" s="7"/>
      <c r="ADX28" s="7"/>
      <c r="ADY28" s="7"/>
      <c r="ADZ28" s="7"/>
      <c r="AEA28" s="7"/>
      <c r="AEB28" s="7"/>
      <c r="AEC28" s="7"/>
      <c r="AED28" s="7"/>
      <c r="AEE28" s="7"/>
      <c r="AEF28" s="7"/>
      <c r="AEG28" s="7"/>
      <c r="AEH28" s="7"/>
      <c r="AEI28" s="7"/>
      <c r="AEJ28" s="7"/>
      <c r="AEK28" s="7"/>
      <c r="AEL28" s="7"/>
      <c r="AEM28" s="7"/>
      <c r="AEN28" s="7"/>
      <c r="AEO28" s="7"/>
      <c r="AEP28" s="7"/>
      <c r="AEQ28" s="7"/>
      <c r="AER28" s="7"/>
      <c r="AES28" s="7"/>
      <c r="AET28" s="7"/>
      <c r="AEU28" s="7"/>
      <c r="AEV28" s="7"/>
      <c r="AEW28" s="7"/>
      <c r="AEX28" s="7"/>
      <c r="AEY28" s="7"/>
      <c r="AEZ28" s="7"/>
      <c r="AFA28" s="7"/>
      <c r="AFB28" s="7"/>
      <c r="AFC28" s="7"/>
      <c r="AFD28" s="7"/>
      <c r="AFE28" s="7"/>
      <c r="AFF28" s="7"/>
      <c r="AFG28" s="7"/>
      <c r="AFH28" s="7"/>
      <c r="AFI28" s="7"/>
      <c r="AFJ28" s="7"/>
      <c r="AFK28" s="7"/>
      <c r="AFL28" s="7"/>
      <c r="AFM28" s="7"/>
      <c r="AFN28" s="7"/>
      <c r="AFO28" s="7"/>
      <c r="AFP28" s="7"/>
      <c r="AFQ28" s="7"/>
      <c r="AFR28" s="7"/>
      <c r="AFS28" s="7"/>
      <c r="AFT28" s="7"/>
      <c r="AFU28" s="7"/>
      <c r="AFV28" s="7"/>
      <c r="AFW28" s="7"/>
      <c r="AFX28" s="7"/>
      <c r="AFY28" s="7"/>
      <c r="AFZ28" s="7"/>
      <c r="AGA28" s="7"/>
      <c r="AGB28" s="7"/>
      <c r="AGC28" s="7"/>
      <c r="AGD28" s="7"/>
      <c r="AGE28" s="7"/>
      <c r="AGF28" s="7"/>
      <c r="AGG28" s="7"/>
      <c r="AGH28" s="7"/>
      <c r="AGI28" s="7"/>
      <c r="AGJ28" s="7"/>
      <c r="AGK28" s="7"/>
      <c r="AGL28" s="7"/>
      <c r="AGM28" s="7"/>
      <c r="AGN28" s="7"/>
      <c r="AGO28" s="7"/>
      <c r="AGP28" s="7"/>
      <c r="AGQ28" s="7"/>
      <c r="AGR28" s="7"/>
      <c r="AGS28" s="7"/>
      <c r="AGT28" s="7"/>
      <c r="AGU28" s="7"/>
      <c r="AGV28" s="7"/>
      <c r="AGW28" s="7"/>
      <c r="AGX28" s="7"/>
      <c r="AGY28" s="7"/>
      <c r="AGZ28" s="7"/>
      <c r="AHA28" s="7"/>
      <c r="AHB28" s="7"/>
      <c r="AHC28" s="7"/>
      <c r="AHD28" s="7"/>
      <c r="AHE28" s="7"/>
      <c r="AHF28" s="7"/>
      <c r="AHG28" s="7"/>
      <c r="AHH28" s="7"/>
      <c r="AHI28" s="7"/>
      <c r="AHJ28" s="7"/>
      <c r="AHK28" s="7"/>
      <c r="AHL28" s="7"/>
      <c r="AHM28" s="7"/>
      <c r="AHN28" s="7"/>
      <c r="AHO28" s="7"/>
      <c r="AHP28" s="7"/>
      <c r="AHQ28" s="7"/>
      <c r="AHR28" s="7"/>
      <c r="AHS28" s="7"/>
      <c r="AHT28" s="7"/>
      <c r="AHU28" s="7"/>
      <c r="AHV28" s="7"/>
      <c r="AHW28" s="7"/>
      <c r="AHX28" s="7"/>
      <c r="AHY28" s="7"/>
      <c r="AHZ28" s="7"/>
      <c r="AIA28" s="7"/>
      <c r="AIB28" s="7"/>
      <c r="AIC28" s="7"/>
      <c r="AID28" s="7"/>
      <c r="AIE28" s="7"/>
      <c r="AIF28" s="7"/>
      <c r="AIG28" s="7"/>
      <c r="AIH28" s="7"/>
      <c r="AII28" s="7"/>
      <c r="AIJ28" s="7"/>
      <c r="AIK28" s="7"/>
      <c r="AIL28" s="7"/>
      <c r="AIM28" s="7"/>
      <c r="AIN28" s="7"/>
      <c r="AIO28" s="7"/>
      <c r="AIP28" s="7"/>
      <c r="AIQ28" s="7"/>
      <c r="AIR28" s="7"/>
      <c r="AIS28" s="7"/>
      <c r="AIT28" s="7"/>
      <c r="AIU28" s="7"/>
      <c r="AIV28" s="7"/>
      <c r="AIW28" s="7"/>
      <c r="AIX28" s="7"/>
      <c r="AIY28" s="7"/>
      <c r="AIZ28" s="7"/>
      <c r="AJA28" s="7"/>
      <c r="AJB28" s="7"/>
      <c r="AJC28" s="7"/>
      <c r="AJD28" s="7"/>
      <c r="AJE28" s="7"/>
      <c r="AJF28" s="7"/>
      <c r="AJG28" s="7"/>
      <c r="AJH28" s="7"/>
      <c r="AJI28" s="7"/>
      <c r="AJJ28" s="7"/>
      <c r="AJK28" s="7"/>
      <c r="AJL28" s="7"/>
      <c r="AJM28" s="7"/>
      <c r="AJN28" s="7"/>
      <c r="AJO28" s="7"/>
      <c r="AJP28" s="7"/>
      <c r="AJQ28" s="7"/>
      <c r="AJR28" s="7"/>
      <c r="AJS28" s="7"/>
      <c r="AJT28" s="7"/>
      <c r="AJU28" s="7"/>
      <c r="AJV28" s="7"/>
      <c r="AJW28" s="7"/>
      <c r="AJX28" s="7"/>
      <c r="AJY28" s="7"/>
      <c r="AJZ28" s="7"/>
      <c r="AKA28" s="7"/>
      <c r="AKB28" s="7"/>
      <c r="AKC28" s="7"/>
      <c r="AKD28" s="7"/>
      <c r="AKE28" s="7"/>
      <c r="AKF28" s="7"/>
      <c r="AKG28" s="7"/>
      <c r="AKH28" s="7"/>
      <c r="AKI28" s="7"/>
      <c r="AKJ28" s="7"/>
      <c r="AKK28" s="7"/>
      <c r="AKL28" s="7"/>
      <c r="AKM28" s="7"/>
      <c r="AKN28" s="7"/>
      <c r="AKO28" s="7"/>
      <c r="AKP28" s="7"/>
      <c r="AKQ28" s="7"/>
      <c r="AKR28" s="7"/>
      <c r="AKS28" s="7"/>
      <c r="AKT28" s="7"/>
      <c r="AKU28" s="7"/>
      <c r="AKV28" s="7"/>
      <c r="AKW28" s="7"/>
      <c r="AKX28" s="7"/>
      <c r="AKY28" s="7"/>
      <c r="AKZ28" s="7"/>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c r="AMC28" s="7"/>
      <c r="AMD28" s="7"/>
      <c r="AME28" s="7"/>
    </row>
    <row r="29" spans="1:1019" x14ac:dyDescent="0.25">
      <c r="A29" s="7">
        <v>107</v>
      </c>
      <c r="B29" s="7" t="s">
        <v>354</v>
      </c>
      <c r="C29" s="7" t="s">
        <v>1557</v>
      </c>
      <c r="D29" s="7" t="s">
        <v>1256</v>
      </c>
      <c r="E29" s="7">
        <v>2004</v>
      </c>
      <c r="F29" s="7"/>
      <c r="G29" s="7" t="s">
        <v>1328</v>
      </c>
      <c r="H29" s="4" t="s">
        <v>352</v>
      </c>
      <c r="I29" s="7">
        <v>12</v>
      </c>
      <c r="J29" s="31" t="str">
        <f>VLOOKUP(H29,AddInfo!$A:$H,5,FALSE)</f>
        <v>1_clear</v>
      </c>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c r="SK29" s="7"/>
      <c r="SL29" s="7"/>
      <c r="SM29" s="7"/>
      <c r="SN29" s="7"/>
      <c r="SO29" s="7"/>
      <c r="SP29" s="7"/>
      <c r="SQ29" s="7"/>
      <c r="SR29" s="7"/>
      <c r="SS29" s="7"/>
      <c r="ST29" s="7"/>
      <c r="SU29" s="7"/>
      <c r="SV29" s="7"/>
      <c r="SW29" s="7"/>
      <c r="SX29" s="7"/>
      <c r="SY29" s="7"/>
      <c r="SZ29" s="7"/>
      <c r="TA29" s="7"/>
      <c r="TB29" s="7"/>
      <c r="TC29" s="7"/>
      <c r="TD29" s="7"/>
      <c r="TE29" s="7"/>
      <c r="TF29" s="7"/>
      <c r="TG29" s="7"/>
      <c r="TH29" s="7"/>
      <c r="TI29" s="7"/>
      <c r="TJ29" s="7"/>
      <c r="TK29" s="7"/>
      <c r="TL29" s="7"/>
      <c r="TM29" s="7"/>
      <c r="TN29" s="7"/>
      <c r="TO29" s="7"/>
      <c r="TP29" s="7"/>
      <c r="TQ29" s="7"/>
      <c r="TR29" s="7"/>
      <c r="TS29" s="7"/>
      <c r="TT29" s="7"/>
      <c r="TU29" s="7"/>
      <c r="TV29" s="7"/>
      <c r="TW29" s="7"/>
      <c r="TX29" s="7"/>
      <c r="TY29" s="7"/>
      <c r="TZ29" s="7"/>
      <c r="UA29" s="7"/>
      <c r="UB29" s="7"/>
      <c r="UC29" s="7"/>
      <c r="UD29" s="7"/>
      <c r="UE29" s="7"/>
      <c r="UF29" s="7"/>
      <c r="UG29" s="7"/>
      <c r="UH29" s="7"/>
      <c r="UI29" s="7"/>
      <c r="UJ29" s="7"/>
      <c r="UK29" s="7"/>
      <c r="UL29" s="7"/>
      <c r="UM29" s="7"/>
      <c r="UN29" s="7"/>
      <c r="UO29" s="7"/>
      <c r="UP29" s="7"/>
      <c r="UQ29" s="7"/>
      <c r="UR29" s="7"/>
      <c r="US29" s="7"/>
      <c r="UT29" s="7"/>
      <c r="UU29" s="7"/>
      <c r="UV29" s="7"/>
      <c r="UW29" s="7"/>
      <c r="UX29" s="7"/>
      <c r="UY29" s="7"/>
      <c r="UZ29" s="7"/>
      <c r="VA29" s="7"/>
      <c r="VB29" s="7"/>
      <c r="VC29" s="7"/>
      <c r="VD29" s="7"/>
      <c r="VE29" s="7"/>
      <c r="VF29" s="7"/>
      <c r="VG29" s="7"/>
      <c r="VH29" s="7"/>
      <c r="VI29" s="7"/>
      <c r="VJ29" s="7"/>
      <c r="VK29" s="7"/>
      <c r="VL29" s="7"/>
      <c r="VM29" s="7"/>
      <c r="VN29" s="7"/>
      <c r="VO29" s="7"/>
      <c r="VP29" s="7"/>
      <c r="VQ29" s="7"/>
      <c r="VR29" s="7"/>
      <c r="VS29" s="7"/>
      <c r="VT29" s="7"/>
      <c r="VU29" s="7"/>
      <c r="VV29" s="7"/>
      <c r="VW29" s="7"/>
      <c r="VX29" s="7"/>
      <c r="VY29" s="7"/>
      <c r="VZ29" s="7"/>
      <c r="WA29" s="7"/>
      <c r="WB29" s="7"/>
      <c r="WC29" s="7"/>
      <c r="WD29" s="7"/>
      <c r="WE29" s="7"/>
      <c r="WF29" s="7"/>
      <c r="WG29" s="7"/>
      <c r="WH29" s="7"/>
      <c r="WI29" s="7"/>
      <c r="WJ29" s="7"/>
      <c r="WK29" s="7"/>
      <c r="WL29" s="7"/>
      <c r="WM29" s="7"/>
      <c r="WN29" s="7"/>
      <c r="WO29" s="7"/>
      <c r="WP29" s="7"/>
      <c r="WQ29" s="7"/>
      <c r="WR29" s="7"/>
      <c r="WS29" s="7"/>
      <c r="WT29" s="7"/>
      <c r="WU29" s="7"/>
      <c r="WV29" s="7"/>
      <c r="WW29" s="7"/>
      <c r="WX29" s="7"/>
      <c r="WY29" s="7"/>
      <c r="WZ29" s="7"/>
      <c r="XA29" s="7"/>
      <c r="XB29" s="7"/>
      <c r="XC29" s="7"/>
      <c r="XD29" s="7"/>
      <c r="XE29" s="7"/>
      <c r="XF29" s="7"/>
      <c r="XG29" s="7"/>
      <c r="XH29" s="7"/>
      <c r="XI29" s="7"/>
      <c r="XJ29" s="7"/>
      <c r="XK29" s="7"/>
      <c r="XL29" s="7"/>
      <c r="XM29" s="7"/>
      <c r="XN29" s="7"/>
      <c r="XO29" s="7"/>
      <c r="XP29" s="7"/>
      <c r="XQ29" s="7"/>
      <c r="XR29" s="7"/>
      <c r="XS29" s="7"/>
      <c r="XT29" s="7"/>
      <c r="XU29" s="7"/>
      <c r="XV29" s="7"/>
      <c r="XW29" s="7"/>
      <c r="XX29" s="7"/>
      <c r="XY29" s="7"/>
      <c r="XZ29" s="7"/>
      <c r="YA29" s="7"/>
      <c r="YB29" s="7"/>
      <c r="YC29" s="7"/>
      <c r="YD29" s="7"/>
      <c r="YE29" s="7"/>
      <c r="YF29" s="7"/>
      <c r="YG29" s="7"/>
      <c r="YH29" s="7"/>
      <c r="YI29" s="7"/>
      <c r="YJ29" s="7"/>
      <c r="YK29" s="7"/>
      <c r="YL29" s="7"/>
      <c r="YM29" s="7"/>
      <c r="YN29" s="7"/>
      <c r="YO29" s="7"/>
      <c r="YP29" s="7"/>
      <c r="YQ29" s="7"/>
      <c r="YR29" s="7"/>
      <c r="YS29" s="7"/>
      <c r="YT29" s="7"/>
      <c r="YU29" s="7"/>
      <c r="YV29" s="7"/>
      <c r="YW29" s="7"/>
      <c r="YX29" s="7"/>
      <c r="YY29" s="7"/>
      <c r="YZ29" s="7"/>
      <c r="ZA29" s="7"/>
      <c r="ZB29" s="7"/>
      <c r="ZC29" s="7"/>
      <c r="ZD29" s="7"/>
      <c r="ZE29" s="7"/>
      <c r="ZF29" s="7"/>
      <c r="ZG29" s="7"/>
      <c r="ZH29" s="7"/>
      <c r="ZI29" s="7"/>
      <c r="ZJ29" s="7"/>
      <c r="ZK29" s="7"/>
      <c r="ZL29" s="7"/>
      <c r="ZM29" s="7"/>
      <c r="ZN29" s="7"/>
      <c r="ZO29" s="7"/>
      <c r="ZP29" s="7"/>
      <c r="ZQ29" s="7"/>
      <c r="ZR29" s="7"/>
      <c r="ZS29" s="7"/>
      <c r="ZT29" s="7"/>
      <c r="ZU29" s="7"/>
      <c r="ZV29" s="7"/>
      <c r="ZW29" s="7"/>
      <c r="ZX29" s="7"/>
      <c r="ZY29" s="7"/>
      <c r="ZZ29" s="7"/>
      <c r="AAA29" s="7"/>
      <c r="AAB29" s="7"/>
      <c r="AAC29" s="7"/>
      <c r="AAD29" s="7"/>
      <c r="AAE29" s="7"/>
      <c r="AAF29" s="7"/>
      <c r="AAG29" s="7"/>
      <c r="AAH29" s="7"/>
      <c r="AAI29" s="7"/>
      <c r="AAJ29" s="7"/>
      <c r="AAK29" s="7"/>
      <c r="AAL29" s="7"/>
      <c r="AAM29" s="7"/>
      <c r="AAN29" s="7"/>
      <c r="AAO29" s="7"/>
      <c r="AAP29" s="7"/>
      <c r="AAQ29" s="7"/>
      <c r="AAR29" s="7"/>
      <c r="AAS29" s="7"/>
      <c r="AAT29" s="7"/>
      <c r="AAU29" s="7"/>
      <c r="AAV29" s="7"/>
      <c r="AAW29" s="7"/>
      <c r="AAX29" s="7"/>
      <c r="AAY29" s="7"/>
      <c r="AAZ29" s="7"/>
      <c r="ABA29" s="7"/>
      <c r="ABB29" s="7"/>
      <c r="ABC29" s="7"/>
      <c r="ABD29" s="7"/>
      <c r="ABE29" s="7"/>
      <c r="ABF29" s="7"/>
      <c r="ABG29" s="7"/>
      <c r="ABH29" s="7"/>
      <c r="ABI29" s="7"/>
      <c r="ABJ29" s="7"/>
      <c r="ABK29" s="7"/>
      <c r="ABL29" s="7"/>
      <c r="ABM29" s="7"/>
      <c r="ABN29" s="7"/>
      <c r="ABO29" s="7"/>
      <c r="ABP29" s="7"/>
      <c r="ABQ29" s="7"/>
      <c r="ABR29" s="7"/>
      <c r="ABS29" s="7"/>
      <c r="ABT29" s="7"/>
      <c r="ABU29" s="7"/>
      <c r="ABV29" s="7"/>
      <c r="ABW29" s="7"/>
      <c r="ABX29" s="7"/>
      <c r="ABY29" s="7"/>
      <c r="ABZ29" s="7"/>
      <c r="ACA29" s="7"/>
      <c r="ACB29" s="7"/>
      <c r="ACC29" s="7"/>
      <c r="ACD29" s="7"/>
      <c r="ACE29" s="7"/>
      <c r="ACF29" s="7"/>
      <c r="ACG29" s="7"/>
      <c r="ACH29" s="7"/>
      <c r="ACI29" s="7"/>
      <c r="ACJ29" s="7"/>
      <c r="ACK29" s="7"/>
      <c r="ACL29" s="7"/>
      <c r="ACM29" s="7"/>
      <c r="ACN29" s="7"/>
      <c r="ACO29" s="7"/>
      <c r="ACP29" s="7"/>
      <c r="ACQ29" s="7"/>
      <c r="ACR29" s="7"/>
      <c r="ACS29" s="7"/>
      <c r="ACT29" s="7"/>
      <c r="ACU29" s="7"/>
      <c r="ACV29" s="7"/>
      <c r="ACW29" s="7"/>
      <c r="ACX29" s="7"/>
      <c r="ACY29" s="7"/>
      <c r="ACZ29" s="7"/>
      <c r="ADA29" s="7"/>
      <c r="ADB29" s="7"/>
      <c r="ADC29" s="7"/>
      <c r="ADD29" s="7"/>
      <c r="ADE29" s="7"/>
      <c r="ADF29" s="7"/>
      <c r="ADG29" s="7"/>
      <c r="ADH29" s="7"/>
      <c r="ADI29" s="7"/>
      <c r="ADJ29" s="7"/>
      <c r="ADK29" s="7"/>
      <c r="ADL29" s="7"/>
      <c r="ADM29" s="7"/>
      <c r="ADN29" s="7"/>
      <c r="ADO29" s="7"/>
      <c r="ADP29" s="7"/>
      <c r="ADQ29" s="7"/>
      <c r="ADR29" s="7"/>
      <c r="ADS29" s="7"/>
      <c r="ADT29" s="7"/>
      <c r="ADU29" s="7"/>
      <c r="ADV29" s="7"/>
      <c r="ADW29" s="7"/>
      <c r="ADX29" s="7"/>
      <c r="ADY29" s="7"/>
      <c r="ADZ29" s="7"/>
      <c r="AEA29" s="7"/>
      <c r="AEB29" s="7"/>
      <c r="AEC29" s="7"/>
      <c r="AED29" s="7"/>
      <c r="AEE29" s="7"/>
      <c r="AEF29" s="7"/>
      <c r="AEG29" s="7"/>
      <c r="AEH29" s="7"/>
      <c r="AEI29" s="7"/>
      <c r="AEJ29" s="7"/>
      <c r="AEK29" s="7"/>
      <c r="AEL29" s="7"/>
      <c r="AEM29" s="7"/>
      <c r="AEN29" s="7"/>
      <c r="AEO29" s="7"/>
      <c r="AEP29" s="7"/>
      <c r="AEQ29" s="7"/>
      <c r="AER29" s="7"/>
      <c r="AES29" s="7"/>
      <c r="AET29" s="7"/>
      <c r="AEU29" s="7"/>
      <c r="AEV29" s="7"/>
      <c r="AEW29" s="7"/>
      <c r="AEX29" s="7"/>
      <c r="AEY29" s="7"/>
      <c r="AEZ29" s="7"/>
      <c r="AFA29" s="7"/>
      <c r="AFB29" s="7"/>
      <c r="AFC29" s="7"/>
      <c r="AFD29" s="7"/>
      <c r="AFE29" s="7"/>
      <c r="AFF29" s="7"/>
      <c r="AFG29" s="7"/>
      <c r="AFH29" s="7"/>
      <c r="AFI29" s="7"/>
      <c r="AFJ29" s="7"/>
      <c r="AFK29" s="7"/>
      <c r="AFL29" s="7"/>
      <c r="AFM29" s="7"/>
      <c r="AFN29" s="7"/>
      <c r="AFO29" s="7"/>
      <c r="AFP29" s="7"/>
      <c r="AFQ29" s="7"/>
      <c r="AFR29" s="7"/>
      <c r="AFS29" s="7"/>
      <c r="AFT29" s="7"/>
      <c r="AFU29" s="7"/>
      <c r="AFV29" s="7"/>
      <c r="AFW29" s="7"/>
      <c r="AFX29" s="7"/>
      <c r="AFY29" s="7"/>
      <c r="AFZ29" s="7"/>
      <c r="AGA29" s="7"/>
      <c r="AGB29" s="7"/>
      <c r="AGC29" s="7"/>
      <c r="AGD29" s="7"/>
      <c r="AGE29" s="7"/>
      <c r="AGF29" s="7"/>
      <c r="AGG29" s="7"/>
      <c r="AGH29" s="7"/>
      <c r="AGI29" s="7"/>
      <c r="AGJ29" s="7"/>
      <c r="AGK29" s="7"/>
      <c r="AGL29" s="7"/>
      <c r="AGM29" s="7"/>
      <c r="AGN29" s="7"/>
      <c r="AGO29" s="7"/>
      <c r="AGP29" s="7"/>
      <c r="AGQ29" s="7"/>
      <c r="AGR29" s="7"/>
      <c r="AGS29" s="7"/>
      <c r="AGT29" s="7"/>
      <c r="AGU29" s="7"/>
      <c r="AGV29" s="7"/>
      <c r="AGW29" s="7"/>
      <c r="AGX29" s="7"/>
      <c r="AGY29" s="7"/>
      <c r="AGZ29" s="7"/>
      <c r="AHA29" s="7"/>
      <c r="AHB29" s="7"/>
      <c r="AHC29" s="7"/>
      <c r="AHD29" s="7"/>
      <c r="AHE29" s="7"/>
      <c r="AHF29" s="7"/>
      <c r="AHG29" s="7"/>
      <c r="AHH29" s="7"/>
      <c r="AHI29" s="7"/>
      <c r="AHJ29" s="7"/>
      <c r="AHK29" s="7"/>
      <c r="AHL29" s="7"/>
      <c r="AHM29" s="7"/>
      <c r="AHN29" s="7"/>
      <c r="AHO29" s="7"/>
      <c r="AHP29" s="7"/>
      <c r="AHQ29" s="7"/>
      <c r="AHR29" s="7"/>
      <c r="AHS29" s="7"/>
      <c r="AHT29" s="7"/>
      <c r="AHU29" s="7"/>
      <c r="AHV29" s="7"/>
      <c r="AHW29" s="7"/>
      <c r="AHX29" s="7"/>
      <c r="AHY29" s="7"/>
      <c r="AHZ29" s="7"/>
      <c r="AIA29" s="7"/>
      <c r="AIB29" s="7"/>
      <c r="AIC29" s="7"/>
      <c r="AID29" s="7"/>
      <c r="AIE29" s="7"/>
      <c r="AIF29" s="7"/>
      <c r="AIG29" s="7"/>
      <c r="AIH29" s="7"/>
      <c r="AII29" s="7"/>
      <c r="AIJ29" s="7"/>
      <c r="AIK29" s="7"/>
      <c r="AIL29" s="7"/>
      <c r="AIM29" s="7"/>
      <c r="AIN29" s="7"/>
      <c r="AIO29" s="7"/>
      <c r="AIP29" s="7"/>
      <c r="AIQ29" s="7"/>
      <c r="AIR29" s="7"/>
      <c r="AIS29" s="7"/>
      <c r="AIT29" s="7"/>
      <c r="AIU29" s="7"/>
      <c r="AIV29" s="7"/>
      <c r="AIW29" s="7"/>
      <c r="AIX29" s="7"/>
      <c r="AIY29" s="7"/>
      <c r="AIZ29" s="7"/>
      <c r="AJA29" s="7"/>
      <c r="AJB29" s="7"/>
      <c r="AJC29" s="7"/>
      <c r="AJD29" s="7"/>
      <c r="AJE29" s="7"/>
      <c r="AJF29" s="7"/>
      <c r="AJG29" s="7"/>
      <c r="AJH29" s="7"/>
      <c r="AJI29" s="7"/>
      <c r="AJJ29" s="7"/>
      <c r="AJK29" s="7"/>
      <c r="AJL29" s="7"/>
      <c r="AJM29" s="7"/>
      <c r="AJN29" s="7"/>
      <c r="AJO29" s="7"/>
      <c r="AJP29" s="7"/>
      <c r="AJQ29" s="7"/>
      <c r="AJR29" s="7"/>
      <c r="AJS29" s="7"/>
      <c r="AJT29" s="7"/>
      <c r="AJU29" s="7"/>
      <c r="AJV29" s="7"/>
      <c r="AJW29" s="7"/>
      <c r="AJX29" s="7"/>
      <c r="AJY29" s="7"/>
      <c r="AJZ29" s="7"/>
      <c r="AKA29" s="7"/>
      <c r="AKB29" s="7"/>
      <c r="AKC29" s="7"/>
      <c r="AKD29" s="7"/>
      <c r="AKE29" s="7"/>
      <c r="AKF29" s="7"/>
      <c r="AKG29" s="7"/>
      <c r="AKH29" s="7"/>
      <c r="AKI29" s="7"/>
      <c r="AKJ29" s="7"/>
      <c r="AKK29" s="7"/>
      <c r="AKL29" s="7"/>
      <c r="AKM29" s="7"/>
      <c r="AKN29" s="7"/>
      <c r="AKO29" s="7"/>
      <c r="AKP29" s="7"/>
      <c r="AKQ29" s="7"/>
      <c r="AKR29" s="7"/>
      <c r="AKS29" s="7"/>
      <c r="AKT29" s="7"/>
      <c r="AKU29" s="7"/>
      <c r="AKV29" s="7"/>
      <c r="AKW29" s="7"/>
      <c r="AKX29" s="7"/>
      <c r="AKY29" s="7"/>
      <c r="AKZ29" s="7"/>
      <c r="ALA29" s="7"/>
      <c r="ALB29" s="7"/>
      <c r="ALC29" s="7"/>
      <c r="ALD29" s="7"/>
      <c r="ALE29" s="7"/>
      <c r="ALF29" s="7"/>
      <c r="ALG29" s="7"/>
      <c r="ALH29" s="7"/>
      <c r="ALI29" s="7"/>
      <c r="ALJ29" s="7"/>
      <c r="ALK29" s="7"/>
      <c r="ALL29" s="7"/>
      <c r="ALM29" s="7"/>
      <c r="ALN29" s="7"/>
      <c r="ALO29" s="7"/>
      <c r="ALP29" s="7"/>
      <c r="ALQ29" s="7"/>
      <c r="ALR29" s="7"/>
      <c r="ALS29" s="7"/>
      <c r="ALT29" s="7"/>
      <c r="ALU29" s="7"/>
      <c r="ALV29" s="7"/>
      <c r="ALW29" s="7"/>
      <c r="ALX29" s="7"/>
      <c r="ALY29" s="7"/>
      <c r="ALZ29" s="7"/>
      <c r="AMA29" s="7"/>
      <c r="AMB29" s="7"/>
      <c r="AMC29" s="7"/>
      <c r="AMD29" s="7"/>
      <c r="AME29" s="7"/>
    </row>
    <row r="30" spans="1:1019" x14ac:dyDescent="0.25">
      <c r="A30" s="7">
        <v>157</v>
      </c>
      <c r="B30" s="7" t="s">
        <v>1811</v>
      </c>
      <c r="C30" s="7" t="s">
        <v>1812</v>
      </c>
      <c r="D30" s="7" t="s">
        <v>973</v>
      </c>
      <c r="E30" s="7">
        <v>2005</v>
      </c>
      <c r="F30" s="7"/>
      <c r="G30" s="7" t="s">
        <v>863</v>
      </c>
      <c r="H30" s="31" t="s">
        <v>659</v>
      </c>
      <c r="I30" s="7">
        <v>12</v>
      </c>
      <c r="J30" s="31" t="str">
        <f>VLOOKUP(H30,AddInfo!$A:$H,5,FALSE)</f>
        <v>1_clear</v>
      </c>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c r="SK30" s="7"/>
      <c r="SL30" s="7"/>
      <c r="SM30" s="7"/>
      <c r="SN30" s="7"/>
      <c r="SO30" s="7"/>
      <c r="SP30" s="7"/>
      <c r="SQ30" s="7"/>
      <c r="SR30" s="7"/>
      <c r="SS30" s="7"/>
      <c r="ST30" s="7"/>
      <c r="SU30" s="7"/>
      <c r="SV30" s="7"/>
      <c r="SW30" s="7"/>
      <c r="SX30" s="7"/>
      <c r="SY30" s="7"/>
      <c r="SZ30" s="7"/>
      <c r="TA30" s="7"/>
      <c r="TB30" s="7"/>
      <c r="TC30" s="7"/>
      <c r="TD30" s="7"/>
      <c r="TE30" s="7"/>
      <c r="TF30" s="7"/>
      <c r="TG30" s="7"/>
      <c r="TH30" s="7"/>
      <c r="TI30" s="7"/>
      <c r="TJ30" s="7"/>
      <c r="TK30" s="7"/>
      <c r="TL30" s="7"/>
      <c r="TM30" s="7"/>
      <c r="TN30" s="7"/>
      <c r="TO30" s="7"/>
      <c r="TP30" s="7"/>
      <c r="TQ30" s="7"/>
      <c r="TR30" s="7"/>
      <c r="TS30" s="7"/>
      <c r="TT30" s="7"/>
      <c r="TU30" s="7"/>
      <c r="TV30" s="7"/>
      <c r="TW30" s="7"/>
      <c r="TX30" s="7"/>
      <c r="TY30" s="7"/>
      <c r="TZ30" s="7"/>
      <c r="UA30" s="7"/>
      <c r="UB30" s="7"/>
      <c r="UC30" s="7"/>
      <c r="UD30" s="7"/>
      <c r="UE30" s="7"/>
      <c r="UF30" s="7"/>
      <c r="UG30" s="7"/>
      <c r="UH30" s="7"/>
      <c r="UI30" s="7"/>
      <c r="UJ30" s="7"/>
      <c r="UK30" s="7"/>
      <c r="UL30" s="7"/>
      <c r="UM30" s="7"/>
      <c r="UN30" s="7"/>
      <c r="UO30" s="7"/>
      <c r="UP30" s="7"/>
      <c r="UQ30" s="7"/>
      <c r="UR30" s="7"/>
      <c r="US30" s="7"/>
      <c r="UT30" s="7"/>
      <c r="UU30" s="7"/>
      <c r="UV30" s="7"/>
      <c r="UW30" s="7"/>
      <c r="UX30" s="7"/>
      <c r="UY30" s="7"/>
      <c r="UZ30" s="7"/>
      <c r="VA30" s="7"/>
      <c r="VB30" s="7"/>
      <c r="VC30" s="7"/>
      <c r="VD30" s="7"/>
      <c r="VE30" s="7"/>
      <c r="VF30" s="7"/>
      <c r="VG30" s="7"/>
      <c r="VH30" s="7"/>
      <c r="VI30" s="7"/>
      <c r="VJ30" s="7"/>
      <c r="VK30" s="7"/>
      <c r="VL30" s="7"/>
      <c r="VM30" s="7"/>
      <c r="VN30" s="7"/>
      <c r="VO30" s="7"/>
      <c r="VP30" s="7"/>
      <c r="VQ30" s="7"/>
      <c r="VR30" s="7"/>
      <c r="VS30" s="7"/>
      <c r="VT30" s="7"/>
      <c r="VU30" s="7"/>
      <c r="VV30" s="7"/>
      <c r="VW30" s="7"/>
      <c r="VX30" s="7"/>
      <c r="VY30" s="7"/>
      <c r="VZ30" s="7"/>
      <c r="WA30" s="7"/>
      <c r="WB30" s="7"/>
      <c r="WC30" s="7"/>
      <c r="WD30" s="7"/>
      <c r="WE30" s="7"/>
      <c r="WF30" s="7"/>
      <c r="WG30" s="7"/>
      <c r="WH30" s="7"/>
      <c r="WI30" s="7"/>
      <c r="WJ30" s="7"/>
      <c r="WK30" s="7"/>
      <c r="WL30" s="7"/>
      <c r="WM30" s="7"/>
      <c r="WN30" s="7"/>
      <c r="WO30" s="7"/>
      <c r="WP30" s="7"/>
      <c r="WQ30" s="7"/>
      <c r="WR30" s="7"/>
      <c r="WS30" s="7"/>
      <c r="WT30" s="7"/>
      <c r="WU30" s="7"/>
      <c r="WV30" s="7"/>
      <c r="WW30" s="7"/>
      <c r="WX30" s="7"/>
      <c r="WY30" s="7"/>
      <c r="WZ30" s="7"/>
      <c r="XA30" s="7"/>
      <c r="XB30" s="7"/>
      <c r="XC30" s="7"/>
      <c r="XD30" s="7"/>
      <c r="XE30" s="7"/>
      <c r="XF30" s="7"/>
      <c r="XG30" s="7"/>
      <c r="XH30" s="7"/>
      <c r="XI30" s="7"/>
      <c r="XJ30" s="7"/>
      <c r="XK30" s="7"/>
      <c r="XL30" s="7"/>
      <c r="XM30" s="7"/>
      <c r="XN30" s="7"/>
      <c r="XO30" s="7"/>
      <c r="XP30" s="7"/>
      <c r="XQ30" s="7"/>
      <c r="XR30" s="7"/>
      <c r="XS30" s="7"/>
      <c r="XT30" s="7"/>
      <c r="XU30" s="7"/>
      <c r="XV30" s="7"/>
      <c r="XW30" s="7"/>
      <c r="XX30" s="7"/>
      <c r="XY30" s="7"/>
      <c r="XZ30" s="7"/>
      <c r="YA30" s="7"/>
      <c r="YB30" s="7"/>
      <c r="YC30" s="7"/>
      <c r="YD30" s="7"/>
      <c r="YE30" s="7"/>
      <c r="YF30" s="7"/>
      <c r="YG30" s="7"/>
      <c r="YH30" s="7"/>
      <c r="YI30" s="7"/>
      <c r="YJ30" s="7"/>
      <c r="YK30" s="7"/>
      <c r="YL30" s="7"/>
      <c r="YM30" s="7"/>
      <c r="YN30" s="7"/>
      <c r="YO30" s="7"/>
      <c r="YP30" s="7"/>
      <c r="YQ30" s="7"/>
      <c r="YR30" s="7"/>
      <c r="YS30" s="7"/>
      <c r="YT30" s="7"/>
      <c r="YU30" s="7"/>
      <c r="YV30" s="7"/>
      <c r="YW30" s="7"/>
      <c r="YX30" s="7"/>
      <c r="YY30" s="7"/>
      <c r="YZ30" s="7"/>
      <c r="ZA30" s="7"/>
      <c r="ZB30" s="7"/>
      <c r="ZC30" s="7"/>
      <c r="ZD30" s="7"/>
      <c r="ZE30" s="7"/>
      <c r="ZF30" s="7"/>
      <c r="ZG30" s="7"/>
      <c r="ZH30" s="7"/>
      <c r="ZI30" s="7"/>
      <c r="ZJ30" s="7"/>
      <c r="ZK30" s="7"/>
      <c r="ZL30" s="7"/>
      <c r="ZM30" s="7"/>
      <c r="ZN30" s="7"/>
      <c r="ZO30" s="7"/>
      <c r="ZP30" s="7"/>
      <c r="ZQ30" s="7"/>
      <c r="ZR30" s="7"/>
      <c r="ZS30" s="7"/>
      <c r="ZT30" s="7"/>
      <c r="ZU30" s="7"/>
      <c r="ZV30" s="7"/>
      <c r="ZW30" s="7"/>
      <c r="ZX30" s="7"/>
      <c r="ZY30" s="7"/>
      <c r="ZZ30" s="7"/>
      <c r="AAA30" s="7"/>
      <c r="AAB30" s="7"/>
      <c r="AAC30" s="7"/>
      <c r="AAD30" s="7"/>
      <c r="AAE30" s="7"/>
      <c r="AAF30" s="7"/>
      <c r="AAG30" s="7"/>
      <c r="AAH30" s="7"/>
      <c r="AAI30" s="7"/>
      <c r="AAJ30" s="7"/>
      <c r="AAK30" s="7"/>
      <c r="AAL30" s="7"/>
      <c r="AAM30" s="7"/>
      <c r="AAN30" s="7"/>
      <c r="AAO30" s="7"/>
      <c r="AAP30" s="7"/>
      <c r="AAQ30" s="7"/>
      <c r="AAR30" s="7"/>
      <c r="AAS30" s="7"/>
      <c r="AAT30" s="7"/>
      <c r="AAU30" s="7"/>
      <c r="AAV30" s="7"/>
      <c r="AAW30" s="7"/>
      <c r="AAX30" s="7"/>
      <c r="AAY30" s="7"/>
      <c r="AAZ30" s="7"/>
      <c r="ABA30" s="7"/>
      <c r="ABB30" s="7"/>
      <c r="ABC30" s="7"/>
      <c r="ABD30" s="7"/>
      <c r="ABE30" s="7"/>
      <c r="ABF30" s="7"/>
      <c r="ABG30" s="7"/>
      <c r="ABH30" s="7"/>
      <c r="ABI30" s="7"/>
      <c r="ABJ30" s="7"/>
      <c r="ABK30" s="7"/>
      <c r="ABL30" s="7"/>
      <c r="ABM30" s="7"/>
      <c r="ABN30" s="7"/>
      <c r="ABO30" s="7"/>
      <c r="ABP30" s="7"/>
      <c r="ABQ30" s="7"/>
      <c r="ABR30" s="7"/>
      <c r="ABS30" s="7"/>
      <c r="ABT30" s="7"/>
      <c r="ABU30" s="7"/>
      <c r="ABV30" s="7"/>
      <c r="ABW30" s="7"/>
      <c r="ABX30" s="7"/>
      <c r="ABY30" s="7"/>
      <c r="ABZ30" s="7"/>
      <c r="ACA30" s="7"/>
      <c r="ACB30" s="7"/>
      <c r="ACC30" s="7"/>
      <c r="ACD30" s="7"/>
      <c r="ACE30" s="7"/>
      <c r="ACF30" s="7"/>
      <c r="ACG30" s="7"/>
      <c r="ACH30" s="7"/>
      <c r="ACI30" s="7"/>
      <c r="ACJ30" s="7"/>
      <c r="ACK30" s="7"/>
      <c r="ACL30" s="7"/>
      <c r="ACM30" s="7"/>
      <c r="ACN30" s="7"/>
      <c r="ACO30" s="7"/>
      <c r="ACP30" s="7"/>
      <c r="ACQ30" s="7"/>
      <c r="ACR30" s="7"/>
      <c r="ACS30" s="7"/>
      <c r="ACT30" s="7"/>
      <c r="ACU30" s="7"/>
      <c r="ACV30" s="7"/>
      <c r="ACW30" s="7"/>
      <c r="ACX30" s="7"/>
      <c r="ACY30" s="7"/>
      <c r="ACZ30" s="7"/>
      <c r="ADA30" s="7"/>
      <c r="ADB30" s="7"/>
      <c r="ADC30" s="7"/>
      <c r="ADD30" s="7"/>
      <c r="ADE30" s="7"/>
      <c r="ADF30" s="7"/>
      <c r="ADG30" s="7"/>
      <c r="ADH30" s="7"/>
      <c r="ADI30" s="7"/>
      <c r="ADJ30" s="7"/>
      <c r="ADK30" s="7"/>
      <c r="ADL30" s="7"/>
      <c r="ADM30" s="7"/>
      <c r="ADN30" s="7"/>
      <c r="ADO30" s="7"/>
      <c r="ADP30" s="7"/>
      <c r="ADQ30" s="7"/>
      <c r="ADR30" s="7"/>
      <c r="ADS30" s="7"/>
      <c r="ADT30" s="7"/>
      <c r="ADU30" s="7"/>
      <c r="ADV30" s="7"/>
      <c r="ADW30" s="7"/>
      <c r="ADX30" s="7"/>
      <c r="ADY30" s="7"/>
      <c r="ADZ30" s="7"/>
      <c r="AEA30" s="7"/>
      <c r="AEB30" s="7"/>
      <c r="AEC30" s="7"/>
      <c r="AED30" s="7"/>
      <c r="AEE30" s="7"/>
      <c r="AEF30" s="7"/>
      <c r="AEG30" s="7"/>
      <c r="AEH30" s="7"/>
      <c r="AEI30" s="7"/>
      <c r="AEJ30" s="7"/>
      <c r="AEK30" s="7"/>
      <c r="AEL30" s="7"/>
      <c r="AEM30" s="7"/>
      <c r="AEN30" s="7"/>
      <c r="AEO30" s="7"/>
      <c r="AEP30" s="7"/>
      <c r="AEQ30" s="7"/>
      <c r="AER30" s="7"/>
      <c r="AES30" s="7"/>
      <c r="AET30" s="7"/>
      <c r="AEU30" s="7"/>
      <c r="AEV30" s="7"/>
      <c r="AEW30" s="7"/>
      <c r="AEX30" s="7"/>
      <c r="AEY30" s="7"/>
      <c r="AEZ30" s="7"/>
      <c r="AFA30" s="7"/>
      <c r="AFB30" s="7"/>
      <c r="AFC30" s="7"/>
      <c r="AFD30" s="7"/>
      <c r="AFE30" s="7"/>
      <c r="AFF30" s="7"/>
      <c r="AFG30" s="7"/>
      <c r="AFH30" s="7"/>
      <c r="AFI30" s="7"/>
      <c r="AFJ30" s="7"/>
      <c r="AFK30" s="7"/>
      <c r="AFL30" s="7"/>
      <c r="AFM30" s="7"/>
      <c r="AFN30" s="7"/>
      <c r="AFO30" s="7"/>
      <c r="AFP30" s="7"/>
      <c r="AFQ30" s="7"/>
      <c r="AFR30" s="7"/>
      <c r="AFS30" s="7"/>
      <c r="AFT30" s="7"/>
      <c r="AFU30" s="7"/>
      <c r="AFV30" s="7"/>
      <c r="AFW30" s="7"/>
      <c r="AFX30" s="7"/>
      <c r="AFY30" s="7"/>
      <c r="AFZ30" s="7"/>
      <c r="AGA30" s="7"/>
      <c r="AGB30" s="7"/>
      <c r="AGC30" s="7"/>
      <c r="AGD30" s="7"/>
      <c r="AGE30" s="7"/>
      <c r="AGF30" s="7"/>
      <c r="AGG30" s="7"/>
      <c r="AGH30" s="7"/>
      <c r="AGI30" s="7"/>
      <c r="AGJ30" s="7"/>
      <c r="AGK30" s="7"/>
      <c r="AGL30" s="7"/>
      <c r="AGM30" s="7"/>
      <c r="AGN30" s="7"/>
      <c r="AGO30" s="7"/>
      <c r="AGP30" s="7"/>
      <c r="AGQ30" s="7"/>
      <c r="AGR30" s="7"/>
      <c r="AGS30" s="7"/>
      <c r="AGT30" s="7"/>
      <c r="AGU30" s="7"/>
      <c r="AGV30" s="7"/>
      <c r="AGW30" s="7"/>
      <c r="AGX30" s="7"/>
      <c r="AGY30" s="7"/>
      <c r="AGZ30" s="7"/>
      <c r="AHA30" s="7"/>
      <c r="AHB30" s="7"/>
      <c r="AHC30" s="7"/>
      <c r="AHD30" s="7"/>
      <c r="AHE30" s="7"/>
      <c r="AHF30" s="7"/>
      <c r="AHG30" s="7"/>
      <c r="AHH30" s="7"/>
      <c r="AHI30" s="7"/>
      <c r="AHJ30" s="7"/>
      <c r="AHK30" s="7"/>
      <c r="AHL30" s="7"/>
      <c r="AHM30" s="7"/>
      <c r="AHN30" s="7"/>
      <c r="AHO30" s="7"/>
      <c r="AHP30" s="7"/>
      <c r="AHQ30" s="7"/>
      <c r="AHR30" s="7"/>
      <c r="AHS30" s="7"/>
      <c r="AHT30" s="7"/>
      <c r="AHU30" s="7"/>
      <c r="AHV30" s="7"/>
      <c r="AHW30" s="7"/>
      <c r="AHX30" s="7"/>
      <c r="AHY30" s="7"/>
      <c r="AHZ30" s="7"/>
      <c r="AIA30" s="7"/>
      <c r="AIB30" s="7"/>
      <c r="AIC30" s="7"/>
      <c r="AID30" s="7"/>
      <c r="AIE30" s="7"/>
      <c r="AIF30" s="7"/>
      <c r="AIG30" s="7"/>
      <c r="AIH30" s="7"/>
      <c r="AII30" s="7"/>
      <c r="AIJ30" s="7"/>
      <c r="AIK30" s="7"/>
      <c r="AIL30" s="7"/>
      <c r="AIM30" s="7"/>
      <c r="AIN30" s="7"/>
      <c r="AIO30" s="7"/>
      <c r="AIP30" s="7"/>
      <c r="AIQ30" s="7"/>
      <c r="AIR30" s="7"/>
      <c r="AIS30" s="7"/>
      <c r="AIT30" s="7"/>
      <c r="AIU30" s="7"/>
      <c r="AIV30" s="7"/>
      <c r="AIW30" s="7"/>
      <c r="AIX30" s="7"/>
      <c r="AIY30" s="7"/>
      <c r="AIZ30" s="7"/>
      <c r="AJA30" s="7"/>
      <c r="AJB30" s="7"/>
      <c r="AJC30" s="7"/>
      <c r="AJD30" s="7"/>
      <c r="AJE30" s="7"/>
      <c r="AJF30" s="7"/>
      <c r="AJG30" s="7"/>
      <c r="AJH30" s="7"/>
      <c r="AJI30" s="7"/>
      <c r="AJJ30" s="7"/>
      <c r="AJK30" s="7"/>
      <c r="AJL30" s="7"/>
      <c r="AJM30" s="7"/>
      <c r="AJN30" s="7"/>
      <c r="AJO30" s="7"/>
      <c r="AJP30" s="7"/>
      <c r="AJQ30" s="7"/>
      <c r="AJR30" s="7"/>
      <c r="AJS30" s="7"/>
      <c r="AJT30" s="7"/>
      <c r="AJU30" s="7"/>
      <c r="AJV30" s="7"/>
      <c r="AJW30" s="7"/>
      <c r="AJX30" s="7"/>
      <c r="AJY30" s="7"/>
      <c r="AJZ30" s="7"/>
      <c r="AKA30" s="7"/>
      <c r="AKB30" s="7"/>
      <c r="AKC30" s="7"/>
      <c r="AKD30" s="7"/>
      <c r="AKE30" s="7"/>
      <c r="AKF30" s="7"/>
      <c r="AKG30" s="7"/>
      <c r="AKH30" s="7"/>
      <c r="AKI30" s="7"/>
      <c r="AKJ30" s="7"/>
      <c r="AKK30" s="7"/>
      <c r="AKL30" s="7"/>
      <c r="AKM30" s="7"/>
      <c r="AKN30" s="7"/>
      <c r="AKO30" s="7"/>
      <c r="AKP30" s="7"/>
      <c r="AKQ30" s="7"/>
      <c r="AKR30" s="7"/>
      <c r="AKS30" s="7"/>
      <c r="AKT30" s="7"/>
      <c r="AKU30" s="7"/>
      <c r="AKV30" s="7"/>
      <c r="AKW30" s="7"/>
      <c r="AKX30" s="7"/>
      <c r="AKY30" s="7"/>
      <c r="AKZ30" s="7"/>
      <c r="ALA30" s="7"/>
      <c r="ALB30" s="7"/>
      <c r="ALC30" s="7"/>
      <c r="ALD30" s="7"/>
      <c r="ALE30" s="7"/>
      <c r="ALF30" s="7"/>
      <c r="ALG30" s="7"/>
      <c r="ALH30" s="7"/>
      <c r="ALI30" s="7"/>
      <c r="ALJ30" s="7"/>
      <c r="ALK30" s="7"/>
      <c r="ALL30" s="7"/>
      <c r="ALM30" s="7"/>
      <c r="ALN30" s="7"/>
      <c r="ALO30" s="7"/>
      <c r="ALP30" s="7"/>
      <c r="ALQ30" s="7"/>
      <c r="ALR30" s="7"/>
      <c r="ALS30" s="7"/>
      <c r="ALT30" s="7"/>
      <c r="ALU30" s="7"/>
      <c r="ALV30" s="7"/>
      <c r="ALW30" s="7"/>
      <c r="ALX30" s="7"/>
      <c r="ALY30" s="7"/>
      <c r="ALZ30" s="7"/>
      <c r="AMA30" s="7"/>
      <c r="AMB30" s="7"/>
      <c r="AMC30" s="7"/>
      <c r="AMD30" s="7"/>
      <c r="AME30" s="7"/>
    </row>
    <row r="31" spans="1:1019" s="18" customFormat="1" x14ac:dyDescent="0.25">
      <c r="A31" s="32">
        <v>144</v>
      </c>
      <c r="B31" s="32" t="s">
        <v>859</v>
      </c>
      <c r="C31" s="32" t="s">
        <v>1841</v>
      </c>
      <c r="D31" s="32" t="s">
        <v>856</v>
      </c>
      <c r="E31" s="32">
        <v>2002</v>
      </c>
      <c r="F31" s="32"/>
      <c r="G31" s="32" t="s">
        <v>863</v>
      </c>
      <c r="H31" s="32" t="s">
        <v>855</v>
      </c>
      <c r="I31" s="7">
        <v>12</v>
      </c>
      <c r="J31" s="31" t="str">
        <f>VLOOKUP(H31,AddInfo!$A:$H,5,FALSE)</f>
        <v>1_clear</v>
      </c>
      <c r="K31" s="31"/>
    </row>
    <row r="32" spans="1:1019" s="18" customFormat="1" x14ac:dyDescent="0.25">
      <c r="A32" s="31">
        <v>140</v>
      </c>
      <c r="B32" s="31" t="s">
        <v>32</v>
      </c>
      <c r="C32" s="31" t="s">
        <v>1393</v>
      </c>
      <c r="D32" s="31" t="s">
        <v>12</v>
      </c>
      <c r="E32" s="31">
        <v>1998</v>
      </c>
      <c r="F32" s="31"/>
      <c r="G32" s="31" t="s">
        <v>863</v>
      </c>
      <c r="H32" s="4" t="s">
        <v>29</v>
      </c>
      <c r="I32" s="31">
        <v>12</v>
      </c>
      <c r="J32" s="31" t="str">
        <f>VLOOKUP(H32,AddInfo!$A:$H,5,FALSE)</f>
        <v>1_clear</v>
      </c>
      <c r="K32" s="31"/>
    </row>
    <row r="33" spans="1:1019" s="18" customFormat="1" x14ac:dyDescent="0.25">
      <c r="A33" s="31">
        <v>150</v>
      </c>
      <c r="B33" s="31" t="s">
        <v>848</v>
      </c>
      <c r="C33" s="31" t="s">
        <v>1373</v>
      </c>
      <c r="D33" s="31" t="s">
        <v>973</v>
      </c>
      <c r="E33" s="31">
        <v>2005</v>
      </c>
      <c r="F33" s="31"/>
      <c r="G33" s="31" t="s">
        <v>863</v>
      </c>
      <c r="H33" s="11" t="s">
        <v>846</v>
      </c>
      <c r="I33" s="31">
        <v>12</v>
      </c>
      <c r="J33" s="31" t="str">
        <f>VLOOKUP(H33,AddInfo!$A:$H,5,FALSE)</f>
        <v>1_clear</v>
      </c>
      <c r="K33" s="31"/>
    </row>
    <row r="34" spans="1:1019" s="18" customFormat="1" x14ac:dyDescent="0.25">
      <c r="A34" s="31">
        <v>147</v>
      </c>
      <c r="B34" s="31" t="s">
        <v>840</v>
      </c>
      <c r="C34" s="31" t="s">
        <v>1371</v>
      </c>
      <c r="D34" s="31" t="s">
        <v>973</v>
      </c>
      <c r="E34" s="31">
        <v>2005</v>
      </c>
      <c r="F34" s="31"/>
      <c r="G34" s="31" t="s">
        <v>863</v>
      </c>
      <c r="H34" s="4" t="s">
        <v>837</v>
      </c>
      <c r="I34" s="31">
        <v>12</v>
      </c>
      <c r="J34" s="31" t="str">
        <f>VLOOKUP(H34,AddInfo!$A:$H,5,FALSE)</f>
        <v>1_clear</v>
      </c>
      <c r="K34" s="31"/>
    </row>
    <row r="35" spans="1:1019" s="18" customFormat="1" x14ac:dyDescent="0.25">
      <c r="A35" s="7">
        <v>22</v>
      </c>
      <c r="B35" s="7" t="s">
        <v>1842</v>
      </c>
      <c r="C35" s="7" t="s">
        <v>1843</v>
      </c>
      <c r="D35" s="7" t="s">
        <v>856</v>
      </c>
      <c r="E35" s="7">
        <v>2011</v>
      </c>
      <c r="F35" s="7"/>
      <c r="G35" s="7" t="s">
        <v>605</v>
      </c>
      <c r="H35" s="4" t="s">
        <v>860</v>
      </c>
      <c r="I35" s="7">
        <v>1</v>
      </c>
      <c r="J35" s="31" t="str">
        <f>VLOOKUP(H35,AddInfo!$A:$H,5,FALSE)</f>
        <v>1_clear</v>
      </c>
    </row>
    <row r="36" spans="1:1019" s="18" customFormat="1" x14ac:dyDescent="0.25">
      <c r="A36" s="7">
        <v>23</v>
      </c>
      <c r="B36" s="7" t="s">
        <v>1844</v>
      </c>
      <c r="C36" s="7" t="s">
        <v>1843</v>
      </c>
      <c r="D36" s="7" t="s">
        <v>856</v>
      </c>
      <c r="E36" s="7">
        <v>2011</v>
      </c>
      <c r="F36" s="7"/>
      <c r="G36" s="7" t="s">
        <v>605</v>
      </c>
      <c r="H36" s="4" t="s">
        <v>860</v>
      </c>
      <c r="I36" s="7">
        <v>6</v>
      </c>
      <c r="J36" s="31" t="str">
        <f>VLOOKUP(H36,AddInfo!$A:$H,5,FALSE)</f>
        <v>1_clear</v>
      </c>
    </row>
    <row r="37" spans="1:1019" x14ac:dyDescent="0.25">
      <c r="A37" s="31">
        <v>24</v>
      </c>
      <c r="B37" s="31" t="s">
        <v>1845</v>
      </c>
      <c r="C37" s="31" t="s">
        <v>1843</v>
      </c>
      <c r="D37" s="31" t="s">
        <v>856</v>
      </c>
      <c r="E37" s="31">
        <v>2011</v>
      </c>
      <c r="F37" s="31"/>
      <c r="G37" s="31" t="s">
        <v>605</v>
      </c>
      <c r="H37" s="4" t="s">
        <v>860</v>
      </c>
      <c r="I37" s="31">
        <v>12</v>
      </c>
      <c r="J37" s="31" t="str">
        <f>VLOOKUP(H37,AddInfo!$A:$H,5,FALSE)</f>
        <v>1_clear</v>
      </c>
      <c r="K37" s="32"/>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c r="SK37" s="7"/>
      <c r="SL37" s="7"/>
      <c r="SM37" s="7"/>
      <c r="SN37" s="7"/>
      <c r="SO37" s="7"/>
      <c r="SP37" s="7"/>
      <c r="SQ37" s="7"/>
      <c r="SR37" s="7"/>
      <c r="SS37" s="7"/>
      <c r="ST37" s="7"/>
      <c r="SU37" s="7"/>
      <c r="SV37" s="7"/>
      <c r="SW37" s="7"/>
      <c r="SX37" s="7"/>
      <c r="SY37" s="7"/>
      <c r="SZ37" s="7"/>
      <c r="TA37" s="7"/>
      <c r="TB37" s="7"/>
      <c r="TC37" s="7"/>
      <c r="TD37" s="7"/>
      <c r="TE37" s="7"/>
      <c r="TF37" s="7"/>
      <c r="TG37" s="7"/>
      <c r="TH37" s="7"/>
      <c r="TI37" s="7"/>
      <c r="TJ37" s="7"/>
      <c r="TK37" s="7"/>
      <c r="TL37" s="7"/>
      <c r="TM37" s="7"/>
      <c r="TN37" s="7"/>
      <c r="TO37" s="7"/>
      <c r="TP37" s="7"/>
      <c r="TQ37" s="7"/>
      <c r="TR37" s="7"/>
      <c r="TS37" s="7"/>
      <c r="TT37" s="7"/>
      <c r="TU37" s="7"/>
      <c r="TV37" s="7"/>
      <c r="TW37" s="7"/>
      <c r="TX37" s="7"/>
      <c r="TY37" s="7"/>
      <c r="TZ37" s="7"/>
      <c r="UA37" s="7"/>
      <c r="UB37" s="7"/>
      <c r="UC37" s="7"/>
      <c r="UD37" s="7"/>
      <c r="UE37" s="7"/>
      <c r="UF37" s="7"/>
      <c r="UG37" s="7"/>
      <c r="UH37" s="7"/>
      <c r="UI37" s="7"/>
      <c r="UJ37" s="7"/>
      <c r="UK37" s="7"/>
      <c r="UL37" s="7"/>
      <c r="UM37" s="7"/>
      <c r="UN37" s="7"/>
      <c r="UO37" s="7"/>
      <c r="UP37" s="7"/>
      <c r="UQ37" s="7"/>
      <c r="UR37" s="7"/>
      <c r="US37" s="7"/>
      <c r="UT37" s="7"/>
      <c r="UU37" s="7"/>
      <c r="UV37" s="7"/>
      <c r="UW37" s="7"/>
      <c r="UX37" s="7"/>
      <c r="UY37" s="7"/>
      <c r="UZ37" s="7"/>
      <c r="VA37" s="7"/>
      <c r="VB37" s="7"/>
      <c r="VC37" s="7"/>
      <c r="VD37" s="7"/>
      <c r="VE37" s="7"/>
      <c r="VF37" s="7"/>
      <c r="VG37" s="7"/>
      <c r="VH37" s="7"/>
      <c r="VI37" s="7"/>
      <c r="VJ37" s="7"/>
      <c r="VK37" s="7"/>
      <c r="VL37" s="7"/>
      <c r="VM37" s="7"/>
      <c r="VN37" s="7"/>
      <c r="VO37" s="7"/>
      <c r="VP37" s="7"/>
      <c r="VQ37" s="7"/>
      <c r="VR37" s="7"/>
      <c r="VS37" s="7"/>
      <c r="VT37" s="7"/>
      <c r="VU37" s="7"/>
      <c r="VV37" s="7"/>
      <c r="VW37" s="7"/>
      <c r="VX37" s="7"/>
      <c r="VY37" s="7"/>
      <c r="VZ37" s="7"/>
      <c r="WA37" s="7"/>
      <c r="WB37" s="7"/>
      <c r="WC37" s="7"/>
      <c r="WD37" s="7"/>
      <c r="WE37" s="7"/>
      <c r="WF37" s="7"/>
      <c r="WG37" s="7"/>
      <c r="WH37" s="7"/>
      <c r="WI37" s="7"/>
      <c r="WJ37" s="7"/>
      <c r="WK37" s="7"/>
      <c r="WL37" s="7"/>
      <c r="WM37" s="7"/>
      <c r="WN37" s="7"/>
      <c r="WO37" s="7"/>
      <c r="WP37" s="7"/>
      <c r="WQ37" s="7"/>
      <c r="WR37" s="7"/>
      <c r="WS37" s="7"/>
      <c r="WT37" s="7"/>
      <c r="WU37" s="7"/>
      <c r="WV37" s="7"/>
      <c r="WW37" s="7"/>
      <c r="WX37" s="7"/>
      <c r="WY37" s="7"/>
      <c r="WZ37" s="7"/>
      <c r="XA37" s="7"/>
      <c r="XB37" s="7"/>
      <c r="XC37" s="7"/>
      <c r="XD37" s="7"/>
      <c r="XE37" s="7"/>
      <c r="XF37" s="7"/>
      <c r="XG37" s="7"/>
      <c r="XH37" s="7"/>
      <c r="XI37" s="7"/>
      <c r="XJ37" s="7"/>
      <c r="XK37" s="7"/>
      <c r="XL37" s="7"/>
      <c r="XM37" s="7"/>
      <c r="XN37" s="7"/>
      <c r="XO37" s="7"/>
      <c r="XP37" s="7"/>
      <c r="XQ37" s="7"/>
      <c r="XR37" s="7"/>
      <c r="XS37" s="7"/>
      <c r="XT37" s="7"/>
      <c r="XU37" s="7"/>
      <c r="XV37" s="7"/>
      <c r="XW37" s="7"/>
      <c r="XX37" s="7"/>
      <c r="XY37" s="7"/>
      <c r="XZ37" s="7"/>
      <c r="YA37" s="7"/>
      <c r="YB37" s="7"/>
      <c r="YC37" s="7"/>
      <c r="YD37" s="7"/>
      <c r="YE37" s="7"/>
      <c r="YF37" s="7"/>
      <c r="YG37" s="7"/>
      <c r="YH37" s="7"/>
      <c r="YI37" s="7"/>
      <c r="YJ37" s="7"/>
      <c r="YK37" s="7"/>
      <c r="YL37" s="7"/>
      <c r="YM37" s="7"/>
      <c r="YN37" s="7"/>
      <c r="YO37" s="7"/>
      <c r="YP37" s="7"/>
      <c r="YQ37" s="7"/>
      <c r="YR37" s="7"/>
      <c r="YS37" s="7"/>
      <c r="YT37" s="7"/>
      <c r="YU37" s="7"/>
      <c r="YV37" s="7"/>
      <c r="YW37" s="7"/>
      <c r="YX37" s="7"/>
      <c r="YY37" s="7"/>
      <c r="YZ37" s="7"/>
      <c r="ZA37" s="7"/>
      <c r="ZB37" s="7"/>
      <c r="ZC37" s="7"/>
      <c r="ZD37" s="7"/>
      <c r="ZE37" s="7"/>
      <c r="ZF37" s="7"/>
      <c r="ZG37" s="7"/>
      <c r="ZH37" s="7"/>
      <c r="ZI37" s="7"/>
      <c r="ZJ37" s="7"/>
      <c r="ZK37" s="7"/>
      <c r="ZL37" s="7"/>
      <c r="ZM37" s="7"/>
      <c r="ZN37" s="7"/>
      <c r="ZO37" s="7"/>
      <c r="ZP37" s="7"/>
      <c r="ZQ37" s="7"/>
      <c r="ZR37" s="7"/>
      <c r="ZS37" s="7"/>
      <c r="ZT37" s="7"/>
      <c r="ZU37" s="7"/>
      <c r="ZV37" s="7"/>
      <c r="ZW37" s="7"/>
      <c r="ZX37" s="7"/>
      <c r="ZY37" s="7"/>
      <c r="ZZ37" s="7"/>
      <c r="AAA37" s="7"/>
      <c r="AAB37" s="7"/>
      <c r="AAC37" s="7"/>
      <c r="AAD37" s="7"/>
      <c r="AAE37" s="7"/>
      <c r="AAF37" s="7"/>
      <c r="AAG37" s="7"/>
      <c r="AAH37" s="7"/>
      <c r="AAI37" s="7"/>
      <c r="AAJ37" s="7"/>
      <c r="AAK37" s="7"/>
      <c r="AAL37" s="7"/>
      <c r="AAM37" s="7"/>
      <c r="AAN37" s="7"/>
      <c r="AAO37" s="7"/>
      <c r="AAP37" s="7"/>
      <c r="AAQ37" s="7"/>
      <c r="AAR37" s="7"/>
      <c r="AAS37" s="7"/>
      <c r="AAT37" s="7"/>
      <c r="AAU37" s="7"/>
      <c r="AAV37" s="7"/>
      <c r="AAW37" s="7"/>
      <c r="AAX37" s="7"/>
      <c r="AAY37" s="7"/>
      <c r="AAZ37" s="7"/>
      <c r="ABA37" s="7"/>
      <c r="ABB37" s="7"/>
      <c r="ABC37" s="7"/>
      <c r="ABD37" s="7"/>
      <c r="ABE37" s="7"/>
      <c r="ABF37" s="7"/>
      <c r="ABG37" s="7"/>
      <c r="ABH37" s="7"/>
      <c r="ABI37" s="7"/>
      <c r="ABJ37" s="7"/>
      <c r="ABK37" s="7"/>
      <c r="ABL37" s="7"/>
      <c r="ABM37" s="7"/>
      <c r="ABN37" s="7"/>
      <c r="ABO37" s="7"/>
      <c r="ABP37" s="7"/>
      <c r="ABQ37" s="7"/>
      <c r="ABR37" s="7"/>
      <c r="ABS37" s="7"/>
      <c r="ABT37" s="7"/>
      <c r="ABU37" s="7"/>
      <c r="ABV37" s="7"/>
      <c r="ABW37" s="7"/>
      <c r="ABX37" s="7"/>
      <c r="ABY37" s="7"/>
      <c r="ABZ37" s="7"/>
      <c r="ACA37" s="7"/>
      <c r="ACB37" s="7"/>
      <c r="ACC37" s="7"/>
      <c r="ACD37" s="7"/>
      <c r="ACE37" s="7"/>
      <c r="ACF37" s="7"/>
      <c r="ACG37" s="7"/>
      <c r="ACH37" s="7"/>
      <c r="ACI37" s="7"/>
      <c r="ACJ37" s="7"/>
      <c r="ACK37" s="7"/>
      <c r="ACL37" s="7"/>
      <c r="ACM37" s="7"/>
      <c r="ACN37" s="7"/>
      <c r="ACO37" s="7"/>
      <c r="ACP37" s="7"/>
      <c r="ACQ37" s="7"/>
      <c r="ACR37" s="7"/>
      <c r="ACS37" s="7"/>
      <c r="ACT37" s="7"/>
      <c r="ACU37" s="7"/>
      <c r="ACV37" s="7"/>
      <c r="ACW37" s="7"/>
      <c r="ACX37" s="7"/>
      <c r="ACY37" s="7"/>
      <c r="ACZ37" s="7"/>
      <c r="ADA37" s="7"/>
      <c r="ADB37" s="7"/>
      <c r="ADC37" s="7"/>
      <c r="ADD37" s="7"/>
      <c r="ADE37" s="7"/>
      <c r="ADF37" s="7"/>
      <c r="ADG37" s="7"/>
      <c r="ADH37" s="7"/>
      <c r="ADI37" s="7"/>
      <c r="ADJ37" s="7"/>
      <c r="ADK37" s="7"/>
      <c r="ADL37" s="7"/>
      <c r="ADM37" s="7"/>
      <c r="ADN37" s="7"/>
      <c r="ADO37" s="7"/>
      <c r="ADP37" s="7"/>
      <c r="ADQ37" s="7"/>
      <c r="ADR37" s="7"/>
      <c r="ADS37" s="7"/>
      <c r="ADT37" s="7"/>
      <c r="ADU37" s="7"/>
      <c r="ADV37" s="7"/>
      <c r="ADW37" s="7"/>
      <c r="ADX37" s="7"/>
      <c r="ADY37" s="7"/>
      <c r="ADZ37" s="7"/>
      <c r="AEA37" s="7"/>
      <c r="AEB37" s="7"/>
      <c r="AEC37" s="7"/>
      <c r="AED37" s="7"/>
      <c r="AEE37" s="7"/>
      <c r="AEF37" s="7"/>
      <c r="AEG37" s="7"/>
      <c r="AEH37" s="7"/>
      <c r="AEI37" s="7"/>
      <c r="AEJ37" s="7"/>
      <c r="AEK37" s="7"/>
      <c r="AEL37" s="7"/>
      <c r="AEM37" s="7"/>
      <c r="AEN37" s="7"/>
      <c r="AEO37" s="7"/>
      <c r="AEP37" s="7"/>
      <c r="AEQ37" s="7"/>
      <c r="AER37" s="7"/>
      <c r="AES37" s="7"/>
      <c r="AET37" s="7"/>
      <c r="AEU37" s="7"/>
      <c r="AEV37" s="7"/>
      <c r="AEW37" s="7"/>
      <c r="AEX37" s="7"/>
      <c r="AEY37" s="7"/>
      <c r="AEZ37" s="7"/>
      <c r="AFA37" s="7"/>
      <c r="AFB37" s="7"/>
      <c r="AFC37" s="7"/>
      <c r="AFD37" s="7"/>
      <c r="AFE37" s="7"/>
      <c r="AFF37" s="7"/>
      <c r="AFG37" s="7"/>
      <c r="AFH37" s="7"/>
      <c r="AFI37" s="7"/>
      <c r="AFJ37" s="7"/>
      <c r="AFK37" s="7"/>
      <c r="AFL37" s="7"/>
      <c r="AFM37" s="7"/>
      <c r="AFN37" s="7"/>
      <c r="AFO37" s="7"/>
      <c r="AFP37" s="7"/>
      <c r="AFQ37" s="7"/>
      <c r="AFR37" s="7"/>
      <c r="AFS37" s="7"/>
      <c r="AFT37" s="7"/>
      <c r="AFU37" s="7"/>
      <c r="AFV37" s="7"/>
      <c r="AFW37" s="7"/>
      <c r="AFX37" s="7"/>
      <c r="AFY37" s="7"/>
      <c r="AFZ37" s="7"/>
      <c r="AGA37" s="7"/>
      <c r="AGB37" s="7"/>
      <c r="AGC37" s="7"/>
      <c r="AGD37" s="7"/>
      <c r="AGE37" s="7"/>
      <c r="AGF37" s="7"/>
      <c r="AGG37" s="7"/>
      <c r="AGH37" s="7"/>
      <c r="AGI37" s="7"/>
      <c r="AGJ37" s="7"/>
      <c r="AGK37" s="7"/>
      <c r="AGL37" s="7"/>
      <c r="AGM37" s="7"/>
      <c r="AGN37" s="7"/>
      <c r="AGO37" s="7"/>
      <c r="AGP37" s="7"/>
      <c r="AGQ37" s="7"/>
      <c r="AGR37" s="7"/>
      <c r="AGS37" s="7"/>
      <c r="AGT37" s="7"/>
      <c r="AGU37" s="7"/>
      <c r="AGV37" s="7"/>
      <c r="AGW37" s="7"/>
      <c r="AGX37" s="7"/>
      <c r="AGY37" s="7"/>
      <c r="AGZ37" s="7"/>
      <c r="AHA37" s="7"/>
      <c r="AHB37" s="7"/>
      <c r="AHC37" s="7"/>
      <c r="AHD37" s="7"/>
      <c r="AHE37" s="7"/>
      <c r="AHF37" s="7"/>
      <c r="AHG37" s="7"/>
      <c r="AHH37" s="7"/>
      <c r="AHI37" s="7"/>
      <c r="AHJ37" s="7"/>
      <c r="AHK37" s="7"/>
      <c r="AHL37" s="7"/>
      <c r="AHM37" s="7"/>
      <c r="AHN37" s="7"/>
      <c r="AHO37" s="7"/>
      <c r="AHP37" s="7"/>
      <c r="AHQ37" s="7"/>
      <c r="AHR37" s="7"/>
      <c r="AHS37" s="7"/>
      <c r="AHT37" s="7"/>
      <c r="AHU37" s="7"/>
      <c r="AHV37" s="7"/>
      <c r="AHW37" s="7"/>
      <c r="AHX37" s="7"/>
      <c r="AHY37" s="7"/>
      <c r="AHZ37" s="7"/>
      <c r="AIA37" s="7"/>
      <c r="AIB37" s="7"/>
      <c r="AIC37" s="7"/>
      <c r="AID37" s="7"/>
      <c r="AIE37" s="7"/>
      <c r="AIF37" s="7"/>
      <c r="AIG37" s="7"/>
      <c r="AIH37" s="7"/>
      <c r="AII37" s="7"/>
      <c r="AIJ37" s="7"/>
      <c r="AIK37" s="7"/>
      <c r="AIL37" s="7"/>
      <c r="AIM37" s="7"/>
      <c r="AIN37" s="7"/>
      <c r="AIO37" s="7"/>
      <c r="AIP37" s="7"/>
      <c r="AIQ37" s="7"/>
      <c r="AIR37" s="7"/>
      <c r="AIS37" s="7"/>
      <c r="AIT37" s="7"/>
      <c r="AIU37" s="7"/>
      <c r="AIV37" s="7"/>
      <c r="AIW37" s="7"/>
      <c r="AIX37" s="7"/>
      <c r="AIY37" s="7"/>
      <c r="AIZ37" s="7"/>
      <c r="AJA37" s="7"/>
      <c r="AJB37" s="7"/>
      <c r="AJC37" s="7"/>
      <c r="AJD37" s="7"/>
      <c r="AJE37" s="7"/>
      <c r="AJF37" s="7"/>
      <c r="AJG37" s="7"/>
      <c r="AJH37" s="7"/>
      <c r="AJI37" s="7"/>
      <c r="AJJ37" s="7"/>
      <c r="AJK37" s="7"/>
      <c r="AJL37" s="7"/>
      <c r="AJM37" s="7"/>
      <c r="AJN37" s="7"/>
      <c r="AJO37" s="7"/>
      <c r="AJP37" s="7"/>
      <c r="AJQ37" s="7"/>
      <c r="AJR37" s="7"/>
      <c r="AJS37" s="7"/>
      <c r="AJT37" s="7"/>
      <c r="AJU37" s="7"/>
      <c r="AJV37" s="7"/>
      <c r="AJW37" s="7"/>
      <c r="AJX37" s="7"/>
      <c r="AJY37" s="7"/>
      <c r="AJZ37" s="7"/>
      <c r="AKA37" s="7"/>
      <c r="AKB37" s="7"/>
      <c r="AKC37" s="7"/>
      <c r="AKD37" s="7"/>
      <c r="AKE37" s="7"/>
      <c r="AKF37" s="7"/>
      <c r="AKG37" s="7"/>
      <c r="AKH37" s="7"/>
      <c r="AKI37" s="7"/>
      <c r="AKJ37" s="7"/>
      <c r="AKK37" s="7"/>
      <c r="AKL37" s="7"/>
      <c r="AKM37" s="7"/>
      <c r="AKN37" s="7"/>
      <c r="AKO37" s="7"/>
      <c r="AKP37" s="7"/>
      <c r="AKQ37" s="7"/>
      <c r="AKR37" s="7"/>
      <c r="AKS37" s="7"/>
      <c r="AKT37" s="7"/>
      <c r="AKU37" s="7"/>
      <c r="AKV37" s="7"/>
      <c r="AKW37" s="7"/>
      <c r="AKX37" s="7"/>
      <c r="AKY37" s="7"/>
      <c r="AKZ37" s="7"/>
      <c r="ALA37" s="7"/>
      <c r="ALB37" s="7"/>
      <c r="ALC37" s="7"/>
      <c r="ALD37" s="7"/>
      <c r="ALE37" s="7"/>
      <c r="ALF37" s="7"/>
      <c r="ALG37" s="7"/>
      <c r="ALH37" s="7"/>
      <c r="ALI37" s="7"/>
      <c r="ALJ37" s="7"/>
      <c r="ALK37" s="7"/>
      <c r="ALL37" s="7"/>
      <c r="ALM37" s="7"/>
      <c r="ALN37" s="7"/>
      <c r="ALO37" s="7"/>
      <c r="ALP37" s="7"/>
      <c r="ALQ37" s="7"/>
      <c r="ALR37" s="7"/>
      <c r="ALS37" s="7"/>
      <c r="ALT37" s="7"/>
      <c r="ALU37" s="7"/>
      <c r="ALV37" s="7"/>
      <c r="ALW37" s="7"/>
      <c r="ALX37" s="7"/>
      <c r="ALY37" s="7"/>
      <c r="ALZ37" s="7"/>
      <c r="AMA37" s="7"/>
      <c r="AMB37" s="7"/>
      <c r="AMC37" s="7"/>
      <c r="AMD37" s="7"/>
      <c r="AME37" s="7"/>
    </row>
    <row r="38" spans="1:1019" x14ac:dyDescent="0.25">
      <c r="A38" s="31">
        <v>266</v>
      </c>
      <c r="B38" s="31" t="s">
        <v>553</v>
      </c>
      <c r="C38" s="31" t="s">
        <v>1346</v>
      </c>
      <c r="D38" s="31" t="s">
        <v>551</v>
      </c>
      <c r="E38" s="31">
        <v>2013</v>
      </c>
      <c r="F38" s="31"/>
      <c r="G38" s="31" t="s">
        <v>1270</v>
      </c>
      <c r="H38" s="31" t="s">
        <v>550</v>
      </c>
      <c r="I38" s="31">
        <v>1</v>
      </c>
      <c r="J38" s="31" t="str">
        <f>VLOOKUP(H38,AddInfo!$A:$H,5,FALSE)</f>
        <v>1_clear</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c r="SK38" s="7"/>
      <c r="SL38" s="7"/>
      <c r="SM38" s="7"/>
      <c r="SN38" s="7"/>
      <c r="SO38" s="7"/>
      <c r="SP38" s="7"/>
      <c r="SQ38" s="7"/>
      <c r="SR38" s="7"/>
      <c r="SS38" s="7"/>
      <c r="ST38" s="7"/>
      <c r="SU38" s="7"/>
      <c r="SV38" s="7"/>
      <c r="SW38" s="7"/>
      <c r="SX38" s="7"/>
      <c r="SY38" s="7"/>
      <c r="SZ38" s="7"/>
      <c r="TA38" s="7"/>
      <c r="TB38" s="7"/>
      <c r="TC38" s="7"/>
      <c r="TD38" s="7"/>
      <c r="TE38" s="7"/>
      <c r="TF38" s="7"/>
      <c r="TG38" s="7"/>
      <c r="TH38" s="7"/>
      <c r="TI38" s="7"/>
      <c r="TJ38" s="7"/>
      <c r="TK38" s="7"/>
      <c r="TL38" s="7"/>
      <c r="TM38" s="7"/>
      <c r="TN38" s="7"/>
      <c r="TO38" s="7"/>
      <c r="TP38" s="7"/>
      <c r="TQ38" s="7"/>
      <c r="TR38" s="7"/>
      <c r="TS38" s="7"/>
      <c r="TT38" s="7"/>
      <c r="TU38" s="7"/>
      <c r="TV38" s="7"/>
      <c r="TW38" s="7"/>
      <c r="TX38" s="7"/>
      <c r="TY38" s="7"/>
      <c r="TZ38" s="7"/>
      <c r="UA38" s="7"/>
      <c r="UB38" s="7"/>
      <c r="UC38" s="7"/>
      <c r="UD38" s="7"/>
      <c r="UE38" s="7"/>
      <c r="UF38" s="7"/>
      <c r="UG38" s="7"/>
      <c r="UH38" s="7"/>
      <c r="UI38" s="7"/>
      <c r="UJ38" s="7"/>
      <c r="UK38" s="7"/>
      <c r="UL38" s="7"/>
      <c r="UM38" s="7"/>
      <c r="UN38" s="7"/>
      <c r="UO38" s="7"/>
      <c r="UP38" s="7"/>
      <c r="UQ38" s="7"/>
      <c r="UR38" s="7"/>
      <c r="US38" s="7"/>
      <c r="UT38" s="7"/>
      <c r="UU38" s="7"/>
      <c r="UV38" s="7"/>
      <c r="UW38" s="7"/>
      <c r="UX38" s="7"/>
      <c r="UY38" s="7"/>
      <c r="UZ38" s="7"/>
      <c r="VA38" s="7"/>
      <c r="VB38" s="7"/>
      <c r="VC38" s="7"/>
      <c r="VD38" s="7"/>
      <c r="VE38" s="7"/>
      <c r="VF38" s="7"/>
      <c r="VG38" s="7"/>
      <c r="VH38" s="7"/>
      <c r="VI38" s="7"/>
      <c r="VJ38" s="7"/>
      <c r="VK38" s="7"/>
      <c r="VL38" s="7"/>
      <c r="VM38" s="7"/>
      <c r="VN38" s="7"/>
      <c r="VO38" s="7"/>
      <c r="VP38" s="7"/>
      <c r="VQ38" s="7"/>
      <c r="VR38" s="7"/>
      <c r="VS38" s="7"/>
      <c r="VT38" s="7"/>
      <c r="VU38" s="7"/>
      <c r="VV38" s="7"/>
      <c r="VW38" s="7"/>
      <c r="VX38" s="7"/>
      <c r="VY38" s="7"/>
      <c r="VZ38" s="7"/>
      <c r="WA38" s="7"/>
      <c r="WB38" s="7"/>
      <c r="WC38" s="7"/>
      <c r="WD38" s="7"/>
      <c r="WE38" s="7"/>
      <c r="WF38" s="7"/>
      <c r="WG38" s="7"/>
      <c r="WH38" s="7"/>
      <c r="WI38" s="7"/>
      <c r="WJ38" s="7"/>
      <c r="WK38" s="7"/>
      <c r="WL38" s="7"/>
      <c r="WM38" s="7"/>
      <c r="WN38" s="7"/>
      <c r="WO38" s="7"/>
      <c r="WP38" s="7"/>
      <c r="WQ38" s="7"/>
      <c r="WR38" s="7"/>
      <c r="WS38" s="7"/>
      <c r="WT38" s="7"/>
      <c r="WU38" s="7"/>
      <c r="WV38" s="7"/>
      <c r="WW38" s="7"/>
      <c r="WX38" s="7"/>
      <c r="WY38" s="7"/>
      <c r="WZ38" s="7"/>
      <c r="XA38" s="7"/>
      <c r="XB38" s="7"/>
      <c r="XC38" s="7"/>
      <c r="XD38" s="7"/>
      <c r="XE38" s="7"/>
      <c r="XF38" s="7"/>
      <c r="XG38" s="7"/>
      <c r="XH38" s="7"/>
      <c r="XI38" s="7"/>
      <c r="XJ38" s="7"/>
      <c r="XK38" s="7"/>
      <c r="XL38" s="7"/>
      <c r="XM38" s="7"/>
      <c r="XN38" s="7"/>
      <c r="XO38" s="7"/>
      <c r="XP38" s="7"/>
      <c r="XQ38" s="7"/>
      <c r="XR38" s="7"/>
      <c r="XS38" s="7"/>
      <c r="XT38" s="7"/>
      <c r="XU38" s="7"/>
      <c r="XV38" s="7"/>
      <c r="XW38" s="7"/>
      <c r="XX38" s="7"/>
      <c r="XY38" s="7"/>
      <c r="XZ38" s="7"/>
      <c r="YA38" s="7"/>
      <c r="YB38" s="7"/>
      <c r="YC38" s="7"/>
      <c r="YD38" s="7"/>
      <c r="YE38" s="7"/>
      <c r="YF38" s="7"/>
      <c r="YG38" s="7"/>
      <c r="YH38" s="7"/>
      <c r="YI38" s="7"/>
      <c r="YJ38" s="7"/>
      <c r="YK38" s="7"/>
      <c r="YL38" s="7"/>
      <c r="YM38" s="7"/>
      <c r="YN38" s="7"/>
      <c r="YO38" s="7"/>
      <c r="YP38" s="7"/>
      <c r="YQ38" s="7"/>
      <c r="YR38" s="7"/>
      <c r="YS38" s="7"/>
      <c r="YT38" s="7"/>
      <c r="YU38" s="7"/>
      <c r="YV38" s="7"/>
      <c r="YW38" s="7"/>
      <c r="YX38" s="7"/>
      <c r="YY38" s="7"/>
      <c r="YZ38" s="7"/>
      <c r="ZA38" s="7"/>
      <c r="ZB38" s="7"/>
      <c r="ZC38" s="7"/>
      <c r="ZD38" s="7"/>
      <c r="ZE38" s="7"/>
      <c r="ZF38" s="7"/>
      <c r="ZG38" s="7"/>
      <c r="ZH38" s="7"/>
      <c r="ZI38" s="7"/>
      <c r="ZJ38" s="7"/>
      <c r="ZK38" s="7"/>
      <c r="ZL38" s="7"/>
      <c r="ZM38" s="7"/>
      <c r="ZN38" s="7"/>
      <c r="ZO38" s="7"/>
      <c r="ZP38" s="7"/>
      <c r="ZQ38" s="7"/>
      <c r="ZR38" s="7"/>
      <c r="ZS38" s="7"/>
      <c r="ZT38" s="7"/>
      <c r="ZU38" s="7"/>
      <c r="ZV38" s="7"/>
      <c r="ZW38" s="7"/>
      <c r="ZX38" s="7"/>
      <c r="ZY38" s="7"/>
      <c r="ZZ38" s="7"/>
      <c r="AAA38" s="7"/>
      <c r="AAB38" s="7"/>
      <c r="AAC38" s="7"/>
      <c r="AAD38" s="7"/>
      <c r="AAE38" s="7"/>
      <c r="AAF38" s="7"/>
      <c r="AAG38" s="7"/>
      <c r="AAH38" s="7"/>
      <c r="AAI38" s="7"/>
      <c r="AAJ38" s="7"/>
      <c r="AAK38" s="7"/>
      <c r="AAL38" s="7"/>
      <c r="AAM38" s="7"/>
      <c r="AAN38" s="7"/>
      <c r="AAO38" s="7"/>
      <c r="AAP38" s="7"/>
      <c r="AAQ38" s="7"/>
      <c r="AAR38" s="7"/>
      <c r="AAS38" s="7"/>
      <c r="AAT38" s="7"/>
      <c r="AAU38" s="7"/>
      <c r="AAV38" s="7"/>
      <c r="AAW38" s="7"/>
      <c r="AAX38" s="7"/>
      <c r="AAY38" s="7"/>
      <c r="AAZ38" s="7"/>
      <c r="ABA38" s="7"/>
      <c r="ABB38" s="7"/>
      <c r="ABC38" s="7"/>
      <c r="ABD38" s="7"/>
      <c r="ABE38" s="7"/>
      <c r="ABF38" s="7"/>
      <c r="ABG38" s="7"/>
      <c r="ABH38" s="7"/>
      <c r="ABI38" s="7"/>
      <c r="ABJ38" s="7"/>
      <c r="ABK38" s="7"/>
      <c r="ABL38" s="7"/>
      <c r="ABM38" s="7"/>
      <c r="ABN38" s="7"/>
      <c r="ABO38" s="7"/>
      <c r="ABP38" s="7"/>
      <c r="ABQ38" s="7"/>
      <c r="ABR38" s="7"/>
      <c r="ABS38" s="7"/>
      <c r="ABT38" s="7"/>
      <c r="ABU38" s="7"/>
      <c r="ABV38" s="7"/>
      <c r="ABW38" s="7"/>
      <c r="ABX38" s="7"/>
      <c r="ABY38" s="7"/>
      <c r="ABZ38" s="7"/>
      <c r="ACA38" s="7"/>
      <c r="ACB38" s="7"/>
      <c r="ACC38" s="7"/>
      <c r="ACD38" s="7"/>
      <c r="ACE38" s="7"/>
      <c r="ACF38" s="7"/>
      <c r="ACG38" s="7"/>
      <c r="ACH38" s="7"/>
      <c r="ACI38" s="7"/>
      <c r="ACJ38" s="7"/>
      <c r="ACK38" s="7"/>
      <c r="ACL38" s="7"/>
      <c r="ACM38" s="7"/>
      <c r="ACN38" s="7"/>
      <c r="ACO38" s="7"/>
      <c r="ACP38" s="7"/>
      <c r="ACQ38" s="7"/>
      <c r="ACR38" s="7"/>
      <c r="ACS38" s="7"/>
      <c r="ACT38" s="7"/>
      <c r="ACU38" s="7"/>
      <c r="ACV38" s="7"/>
      <c r="ACW38" s="7"/>
      <c r="ACX38" s="7"/>
      <c r="ACY38" s="7"/>
      <c r="ACZ38" s="7"/>
      <c r="ADA38" s="7"/>
      <c r="ADB38" s="7"/>
      <c r="ADC38" s="7"/>
      <c r="ADD38" s="7"/>
      <c r="ADE38" s="7"/>
      <c r="ADF38" s="7"/>
      <c r="ADG38" s="7"/>
      <c r="ADH38" s="7"/>
      <c r="ADI38" s="7"/>
      <c r="ADJ38" s="7"/>
      <c r="ADK38" s="7"/>
      <c r="ADL38" s="7"/>
      <c r="ADM38" s="7"/>
      <c r="ADN38" s="7"/>
      <c r="ADO38" s="7"/>
      <c r="ADP38" s="7"/>
      <c r="ADQ38" s="7"/>
      <c r="ADR38" s="7"/>
      <c r="ADS38" s="7"/>
      <c r="ADT38" s="7"/>
      <c r="ADU38" s="7"/>
      <c r="ADV38" s="7"/>
      <c r="ADW38" s="7"/>
      <c r="ADX38" s="7"/>
      <c r="ADY38" s="7"/>
      <c r="ADZ38" s="7"/>
      <c r="AEA38" s="7"/>
      <c r="AEB38" s="7"/>
      <c r="AEC38" s="7"/>
      <c r="AED38" s="7"/>
      <c r="AEE38" s="7"/>
      <c r="AEF38" s="7"/>
      <c r="AEG38" s="7"/>
      <c r="AEH38" s="7"/>
      <c r="AEI38" s="7"/>
      <c r="AEJ38" s="7"/>
      <c r="AEK38" s="7"/>
      <c r="AEL38" s="7"/>
      <c r="AEM38" s="7"/>
      <c r="AEN38" s="7"/>
      <c r="AEO38" s="7"/>
      <c r="AEP38" s="7"/>
      <c r="AEQ38" s="7"/>
      <c r="AER38" s="7"/>
      <c r="AES38" s="7"/>
      <c r="AET38" s="7"/>
      <c r="AEU38" s="7"/>
      <c r="AEV38" s="7"/>
      <c r="AEW38" s="7"/>
      <c r="AEX38" s="7"/>
      <c r="AEY38" s="7"/>
      <c r="AEZ38" s="7"/>
      <c r="AFA38" s="7"/>
      <c r="AFB38" s="7"/>
      <c r="AFC38" s="7"/>
      <c r="AFD38" s="7"/>
      <c r="AFE38" s="7"/>
      <c r="AFF38" s="7"/>
      <c r="AFG38" s="7"/>
      <c r="AFH38" s="7"/>
      <c r="AFI38" s="7"/>
      <c r="AFJ38" s="7"/>
      <c r="AFK38" s="7"/>
      <c r="AFL38" s="7"/>
      <c r="AFM38" s="7"/>
      <c r="AFN38" s="7"/>
      <c r="AFO38" s="7"/>
      <c r="AFP38" s="7"/>
      <c r="AFQ38" s="7"/>
      <c r="AFR38" s="7"/>
      <c r="AFS38" s="7"/>
      <c r="AFT38" s="7"/>
      <c r="AFU38" s="7"/>
      <c r="AFV38" s="7"/>
      <c r="AFW38" s="7"/>
      <c r="AFX38" s="7"/>
      <c r="AFY38" s="7"/>
      <c r="AFZ38" s="7"/>
      <c r="AGA38" s="7"/>
      <c r="AGB38" s="7"/>
      <c r="AGC38" s="7"/>
      <c r="AGD38" s="7"/>
      <c r="AGE38" s="7"/>
      <c r="AGF38" s="7"/>
      <c r="AGG38" s="7"/>
      <c r="AGH38" s="7"/>
      <c r="AGI38" s="7"/>
      <c r="AGJ38" s="7"/>
      <c r="AGK38" s="7"/>
      <c r="AGL38" s="7"/>
      <c r="AGM38" s="7"/>
      <c r="AGN38" s="7"/>
      <c r="AGO38" s="7"/>
      <c r="AGP38" s="7"/>
      <c r="AGQ38" s="7"/>
      <c r="AGR38" s="7"/>
      <c r="AGS38" s="7"/>
      <c r="AGT38" s="7"/>
      <c r="AGU38" s="7"/>
      <c r="AGV38" s="7"/>
      <c r="AGW38" s="7"/>
      <c r="AGX38" s="7"/>
      <c r="AGY38" s="7"/>
      <c r="AGZ38" s="7"/>
      <c r="AHA38" s="7"/>
      <c r="AHB38" s="7"/>
      <c r="AHC38" s="7"/>
      <c r="AHD38" s="7"/>
      <c r="AHE38" s="7"/>
      <c r="AHF38" s="7"/>
      <c r="AHG38" s="7"/>
      <c r="AHH38" s="7"/>
      <c r="AHI38" s="7"/>
      <c r="AHJ38" s="7"/>
      <c r="AHK38" s="7"/>
      <c r="AHL38" s="7"/>
      <c r="AHM38" s="7"/>
      <c r="AHN38" s="7"/>
      <c r="AHO38" s="7"/>
      <c r="AHP38" s="7"/>
      <c r="AHQ38" s="7"/>
      <c r="AHR38" s="7"/>
      <c r="AHS38" s="7"/>
      <c r="AHT38" s="7"/>
      <c r="AHU38" s="7"/>
      <c r="AHV38" s="7"/>
      <c r="AHW38" s="7"/>
      <c r="AHX38" s="7"/>
      <c r="AHY38" s="7"/>
      <c r="AHZ38" s="7"/>
      <c r="AIA38" s="7"/>
      <c r="AIB38" s="7"/>
      <c r="AIC38" s="7"/>
      <c r="AID38" s="7"/>
      <c r="AIE38" s="7"/>
      <c r="AIF38" s="7"/>
      <c r="AIG38" s="7"/>
      <c r="AIH38" s="7"/>
      <c r="AII38" s="7"/>
      <c r="AIJ38" s="7"/>
      <c r="AIK38" s="7"/>
      <c r="AIL38" s="7"/>
      <c r="AIM38" s="7"/>
      <c r="AIN38" s="7"/>
      <c r="AIO38" s="7"/>
      <c r="AIP38" s="7"/>
      <c r="AIQ38" s="7"/>
      <c r="AIR38" s="7"/>
      <c r="AIS38" s="7"/>
      <c r="AIT38" s="7"/>
      <c r="AIU38" s="7"/>
      <c r="AIV38" s="7"/>
      <c r="AIW38" s="7"/>
      <c r="AIX38" s="7"/>
      <c r="AIY38" s="7"/>
      <c r="AIZ38" s="7"/>
      <c r="AJA38" s="7"/>
      <c r="AJB38" s="7"/>
      <c r="AJC38" s="7"/>
      <c r="AJD38" s="7"/>
      <c r="AJE38" s="7"/>
      <c r="AJF38" s="7"/>
      <c r="AJG38" s="7"/>
      <c r="AJH38" s="7"/>
      <c r="AJI38" s="7"/>
      <c r="AJJ38" s="7"/>
      <c r="AJK38" s="7"/>
      <c r="AJL38" s="7"/>
      <c r="AJM38" s="7"/>
      <c r="AJN38" s="7"/>
      <c r="AJO38" s="7"/>
      <c r="AJP38" s="7"/>
      <c r="AJQ38" s="7"/>
      <c r="AJR38" s="7"/>
      <c r="AJS38" s="7"/>
      <c r="AJT38" s="7"/>
      <c r="AJU38" s="7"/>
      <c r="AJV38" s="7"/>
      <c r="AJW38" s="7"/>
      <c r="AJX38" s="7"/>
      <c r="AJY38" s="7"/>
      <c r="AJZ38" s="7"/>
      <c r="AKA38" s="7"/>
      <c r="AKB38" s="7"/>
      <c r="AKC38" s="7"/>
      <c r="AKD38" s="7"/>
      <c r="AKE38" s="7"/>
      <c r="AKF38" s="7"/>
      <c r="AKG38" s="7"/>
      <c r="AKH38" s="7"/>
      <c r="AKI38" s="7"/>
      <c r="AKJ38" s="7"/>
      <c r="AKK38" s="7"/>
      <c r="AKL38" s="7"/>
      <c r="AKM38" s="7"/>
      <c r="AKN38" s="7"/>
      <c r="AKO38" s="7"/>
      <c r="AKP38" s="7"/>
      <c r="AKQ38" s="7"/>
      <c r="AKR38" s="7"/>
      <c r="AKS38" s="7"/>
      <c r="AKT38" s="7"/>
      <c r="AKU38" s="7"/>
      <c r="AKV38" s="7"/>
      <c r="AKW38" s="7"/>
      <c r="AKX38" s="7"/>
      <c r="AKY38" s="7"/>
      <c r="AKZ38" s="7"/>
      <c r="ALA38" s="7"/>
      <c r="ALB38" s="7"/>
      <c r="ALC38" s="7"/>
      <c r="ALD38" s="7"/>
      <c r="ALE38" s="7"/>
      <c r="ALF38" s="7"/>
      <c r="ALG38" s="7"/>
      <c r="ALH38" s="7"/>
      <c r="ALI38" s="7"/>
      <c r="ALJ38" s="7"/>
      <c r="ALK38" s="7"/>
      <c r="ALL38" s="7"/>
      <c r="ALM38" s="7"/>
      <c r="ALN38" s="7"/>
      <c r="ALO38" s="7"/>
      <c r="ALP38" s="7"/>
      <c r="ALQ38" s="7"/>
      <c r="ALR38" s="7"/>
      <c r="ALS38" s="7"/>
      <c r="ALT38" s="7"/>
      <c r="ALU38" s="7"/>
      <c r="ALV38" s="7"/>
      <c r="ALW38" s="7"/>
      <c r="ALX38" s="7"/>
      <c r="ALY38" s="7"/>
      <c r="ALZ38" s="7"/>
      <c r="AMA38" s="7"/>
      <c r="AMB38" s="7"/>
      <c r="AMC38" s="7"/>
      <c r="AMD38" s="7"/>
      <c r="AME38" s="7"/>
    </row>
    <row r="39" spans="1:1019" x14ac:dyDescent="0.25">
      <c r="A39" s="31">
        <v>141</v>
      </c>
      <c r="B39" s="31" t="s">
        <v>317</v>
      </c>
      <c r="C39" s="31" t="s">
        <v>316</v>
      </c>
      <c r="D39" s="31" t="s">
        <v>315</v>
      </c>
      <c r="E39" s="31">
        <v>2006</v>
      </c>
      <c r="F39" s="31"/>
      <c r="G39" s="31" t="s">
        <v>863</v>
      </c>
      <c r="H39" s="31" t="s">
        <v>314</v>
      </c>
      <c r="I39" s="31">
        <v>12</v>
      </c>
      <c r="J39" s="31" t="str">
        <f>VLOOKUP(H39,AddInfo!$A:$H,5,FALSE)</f>
        <v>1_clear</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c r="SK39" s="7"/>
      <c r="SL39" s="7"/>
      <c r="SM39" s="7"/>
      <c r="SN39" s="7"/>
      <c r="SO39" s="7"/>
      <c r="SP39" s="7"/>
      <c r="SQ39" s="7"/>
      <c r="SR39" s="7"/>
      <c r="SS39" s="7"/>
      <c r="ST39" s="7"/>
      <c r="SU39" s="7"/>
      <c r="SV39" s="7"/>
      <c r="SW39" s="7"/>
      <c r="SX39" s="7"/>
      <c r="SY39" s="7"/>
      <c r="SZ39" s="7"/>
      <c r="TA39" s="7"/>
      <c r="TB39" s="7"/>
      <c r="TC39" s="7"/>
      <c r="TD39" s="7"/>
      <c r="TE39" s="7"/>
      <c r="TF39" s="7"/>
      <c r="TG39" s="7"/>
      <c r="TH39" s="7"/>
      <c r="TI39" s="7"/>
      <c r="TJ39" s="7"/>
      <c r="TK39" s="7"/>
      <c r="TL39" s="7"/>
      <c r="TM39" s="7"/>
      <c r="TN39" s="7"/>
      <c r="TO39" s="7"/>
      <c r="TP39" s="7"/>
      <c r="TQ39" s="7"/>
      <c r="TR39" s="7"/>
      <c r="TS39" s="7"/>
      <c r="TT39" s="7"/>
      <c r="TU39" s="7"/>
      <c r="TV39" s="7"/>
      <c r="TW39" s="7"/>
      <c r="TX39" s="7"/>
      <c r="TY39" s="7"/>
      <c r="TZ39" s="7"/>
      <c r="UA39" s="7"/>
      <c r="UB39" s="7"/>
      <c r="UC39" s="7"/>
      <c r="UD39" s="7"/>
      <c r="UE39" s="7"/>
      <c r="UF39" s="7"/>
      <c r="UG39" s="7"/>
      <c r="UH39" s="7"/>
      <c r="UI39" s="7"/>
      <c r="UJ39" s="7"/>
      <c r="UK39" s="7"/>
      <c r="UL39" s="7"/>
      <c r="UM39" s="7"/>
      <c r="UN39" s="7"/>
      <c r="UO39" s="7"/>
      <c r="UP39" s="7"/>
      <c r="UQ39" s="7"/>
      <c r="UR39" s="7"/>
      <c r="US39" s="7"/>
      <c r="UT39" s="7"/>
      <c r="UU39" s="7"/>
      <c r="UV39" s="7"/>
      <c r="UW39" s="7"/>
      <c r="UX39" s="7"/>
      <c r="UY39" s="7"/>
      <c r="UZ39" s="7"/>
      <c r="VA39" s="7"/>
      <c r="VB39" s="7"/>
      <c r="VC39" s="7"/>
      <c r="VD39" s="7"/>
      <c r="VE39" s="7"/>
      <c r="VF39" s="7"/>
      <c r="VG39" s="7"/>
      <c r="VH39" s="7"/>
      <c r="VI39" s="7"/>
      <c r="VJ39" s="7"/>
      <c r="VK39" s="7"/>
      <c r="VL39" s="7"/>
      <c r="VM39" s="7"/>
      <c r="VN39" s="7"/>
      <c r="VO39" s="7"/>
      <c r="VP39" s="7"/>
      <c r="VQ39" s="7"/>
      <c r="VR39" s="7"/>
      <c r="VS39" s="7"/>
      <c r="VT39" s="7"/>
      <c r="VU39" s="7"/>
      <c r="VV39" s="7"/>
      <c r="VW39" s="7"/>
      <c r="VX39" s="7"/>
      <c r="VY39" s="7"/>
      <c r="VZ39" s="7"/>
      <c r="WA39" s="7"/>
      <c r="WB39" s="7"/>
      <c r="WC39" s="7"/>
      <c r="WD39" s="7"/>
      <c r="WE39" s="7"/>
      <c r="WF39" s="7"/>
      <c r="WG39" s="7"/>
      <c r="WH39" s="7"/>
      <c r="WI39" s="7"/>
      <c r="WJ39" s="7"/>
      <c r="WK39" s="7"/>
      <c r="WL39" s="7"/>
      <c r="WM39" s="7"/>
      <c r="WN39" s="7"/>
      <c r="WO39" s="7"/>
      <c r="WP39" s="7"/>
      <c r="WQ39" s="7"/>
      <c r="WR39" s="7"/>
      <c r="WS39" s="7"/>
      <c r="WT39" s="7"/>
      <c r="WU39" s="7"/>
      <c r="WV39" s="7"/>
      <c r="WW39" s="7"/>
      <c r="WX39" s="7"/>
      <c r="WY39" s="7"/>
      <c r="WZ39" s="7"/>
      <c r="XA39" s="7"/>
      <c r="XB39" s="7"/>
      <c r="XC39" s="7"/>
      <c r="XD39" s="7"/>
      <c r="XE39" s="7"/>
      <c r="XF39" s="7"/>
      <c r="XG39" s="7"/>
      <c r="XH39" s="7"/>
      <c r="XI39" s="7"/>
      <c r="XJ39" s="7"/>
      <c r="XK39" s="7"/>
      <c r="XL39" s="7"/>
      <c r="XM39" s="7"/>
      <c r="XN39" s="7"/>
      <c r="XO39" s="7"/>
      <c r="XP39" s="7"/>
      <c r="XQ39" s="7"/>
      <c r="XR39" s="7"/>
      <c r="XS39" s="7"/>
      <c r="XT39" s="7"/>
      <c r="XU39" s="7"/>
      <c r="XV39" s="7"/>
      <c r="XW39" s="7"/>
      <c r="XX39" s="7"/>
      <c r="XY39" s="7"/>
      <c r="XZ39" s="7"/>
      <c r="YA39" s="7"/>
      <c r="YB39" s="7"/>
      <c r="YC39" s="7"/>
      <c r="YD39" s="7"/>
      <c r="YE39" s="7"/>
      <c r="YF39" s="7"/>
      <c r="YG39" s="7"/>
      <c r="YH39" s="7"/>
      <c r="YI39" s="7"/>
      <c r="YJ39" s="7"/>
      <c r="YK39" s="7"/>
      <c r="YL39" s="7"/>
      <c r="YM39" s="7"/>
      <c r="YN39" s="7"/>
      <c r="YO39" s="7"/>
      <c r="YP39" s="7"/>
      <c r="YQ39" s="7"/>
      <c r="YR39" s="7"/>
      <c r="YS39" s="7"/>
      <c r="YT39" s="7"/>
      <c r="YU39" s="7"/>
      <c r="YV39" s="7"/>
      <c r="YW39" s="7"/>
      <c r="YX39" s="7"/>
      <c r="YY39" s="7"/>
      <c r="YZ39" s="7"/>
      <c r="ZA39" s="7"/>
      <c r="ZB39" s="7"/>
      <c r="ZC39" s="7"/>
      <c r="ZD39" s="7"/>
      <c r="ZE39" s="7"/>
      <c r="ZF39" s="7"/>
      <c r="ZG39" s="7"/>
      <c r="ZH39" s="7"/>
      <c r="ZI39" s="7"/>
      <c r="ZJ39" s="7"/>
      <c r="ZK39" s="7"/>
      <c r="ZL39" s="7"/>
      <c r="ZM39" s="7"/>
      <c r="ZN39" s="7"/>
      <c r="ZO39" s="7"/>
      <c r="ZP39" s="7"/>
      <c r="ZQ39" s="7"/>
      <c r="ZR39" s="7"/>
      <c r="ZS39" s="7"/>
      <c r="ZT39" s="7"/>
      <c r="ZU39" s="7"/>
      <c r="ZV39" s="7"/>
      <c r="ZW39" s="7"/>
      <c r="ZX39" s="7"/>
      <c r="ZY39" s="7"/>
      <c r="ZZ39" s="7"/>
      <c r="AAA39" s="7"/>
      <c r="AAB39" s="7"/>
      <c r="AAC39" s="7"/>
      <c r="AAD39" s="7"/>
      <c r="AAE39" s="7"/>
      <c r="AAF39" s="7"/>
      <c r="AAG39" s="7"/>
      <c r="AAH39" s="7"/>
      <c r="AAI39" s="7"/>
      <c r="AAJ39" s="7"/>
      <c r="AAK39" s="7"/>
      <c r="AAL39" s="7"/>
      <c r="AAM39" s="7"/>
      <c r="AAN39" s="7"/>
      <c r="AAO39" s="7"/>
      <c r="AAP39" s="7"/>
      <c r="AAQ39" s="7"/>
      <c r="AAR39" s="7"/>
      <c r="AAS39" s="7"/>
      <c r="AAT39" s="7"/>
      <c r="AAU39" s="7"/>
      <c r="AAV39" s="7"/>
      <c r="AAW39" s="7"/>
      <c r="AAX39" s="7"/>
      <c r="AAY39" s="7"/>
      <c r="AAZ39" s="7"/>
      <c r="ABA39" s="7"/>
      <c r="ABB39" s="7"/>
      <c r="ABC39" s="7"/>
      <c r="ABD39" s="7"/>
      <c r="ABE39" s="7"/>
      <c r="ABF39" s="7"/>
      <c r="ABG39" s="7"/>
      <c r="ABH39" s="7"/>
      <c r="ABI39" s="7"/>
      <c r="ABJ39" s="7"/>
      <c r="ABK39" s="7"/>
      <c r="ABL39" s="7"/>
      <c r="ABM39" s="7"/>
      <c r="ABN39" s="7"/>
      <c r="ABO39" s="7"/>
      <c r="ABP39" s="7"/>
      <c r="ABQ39" s="7"/>
      <c r="ABR39" s="7"/>
      <c r="ABS39" s="7"/>
      <c r="ABT39" s="7"/>
      <c r="ABU39" s="7"/>
      <c r="ABV39" s="7"/>
      <c r="ABW39" s="7"/>
      <c r="ABX39" s="7"/>
      <c r="ABY39" s="7"/>
      <c r="ABZ39" s="7"/>
      <c r="ACA39" s="7"/>
      <c r="ACB39" s="7"/>
      <c r="ACC39" s="7"/>
      <c r="ACD39" s="7"/>
      <c r="ACE39" s="7"/>
      <c r="ACF39" s="7"/>
      <c r="ACG39" s="7"/>
      <c r="ACH39" s="7"/>
      <c r="ACI39" s="7"/>
      <c r="ACJ39" s="7"/>
      <c r="ACK39" s="7"/>
      <c r="ACL39" s="7"/>
      <c r="ACM39" s="7"/>
      <c r="ACN39" s="7"/>
      <c r="ACO39" s="7"/>
      <c r="ACP39" s="7"/>
      <c r="ACQ39" s="7"/>
      <c r="ACR39" s="7"/>
      <c r="ACS39" s="7"/>
      <c r="ACT39" s="7"/>
      <c r="ACU39" s="7"/>
      <c r="ACV39" s="7"/>
      <c r="ACW39" s="7"/>
      <c r="ACX39" s="7"/>
      <c r="ACY39" s="7"/>
      <c r="ACZ39" s="7"/>
      <c r="ADA39" s="7"/>
      <c r="ADB39" s="7"/>
      <c r="ADC39" s="7"/>
      <c r="ADD39" s="7"/>
      <c r="ADE39" s="7"/>
      <c r="ADF39" s="7"/>
      <c r="ADG39" s="7"/>
      <c r="ADH39" s="7"/>
      <c r="ADI39" s="7"/>
      <c r="ADJ39" s="7"/>
      <c r="ADK39" s="7"/>
      <c r="ADL39" s="7"/>
      <c r="ADM39" s="7"/>
      <c r="ADN39" s="7"/>
      <c r="ADO39" s="7"/>
      <c r="ADP39" s="7"/>
      <c r="ADQ39" s="7"/>
      <c r="ADR39" s="7"/>
      <c r="ADS39" s="7"/>
      <c r="ADT39" s="7"/>
      <c r="ADU39" s="7"/>
      <c r="ADV39" s="7"/>
      <c r="ADW39" s="7"/>
      <c r="ADX39" s="7"/>
      <c r="ADY39" s="7"/>
      <c r="ADZ39" s="7"/>
      <c r="AEA39" s="7"/>
      <c r="AEB39" s="7"/>
      <c r="AEC39" s="7"/>
      <c r="AED39" s="7"/>
      <c r="AEE39" s="7"/>
      <c r="AEF39" s="7"/>
      <c r="AEG39" s="7"/>
      <c r="AEH39" s="7"/>
      <c r="AEI39" s="7"/>
      <c r="AEJ39" s="7"/>
      <c r="AEK39" s="7"/>
      <c r="AEL39" s="7"/>
      <c r="AEM39" s="7"/>
      <c r="AEN39" s="7"/>
      <c r="AEO39" s="7"/>
      <c r="AEP39" s="7"/>
      <c r="AEQ39" s="7"/>
      <c r="AER39" s="7"/>
      <c r="AES39" s="7"/>
      <c r="AET39" s="7"/>
      <c r="AEU39" s="7"/>
      <c r="AEV39" s="7"/>
      <c r="AEW39" s="7"/>
      <c r="AEX39" s="7"/>
      <c r="AEY39" s="7"/>
      <c r="AEZ39" s="7"/>
      <c r="AFA39" s="7"/>
      <c r="AFB39" s="7"/>
      <c r="AFC39" s="7"/>
      <c r="AFD39" s="7"/>
      <c r="AFE39" s="7"/>
      <c r="AFF39" s="7"/>
      <c r="AFG39" s="7"/>
      <c r="AFH39" s="7"/>
      <c r="AFI39" s="7"/>
      <c r="AFJ39" s="7"/>
      <c r="AFK39" s="7"/>
      <c r="AFL39" s="7"/>
      <c r="AFM39" s="7"/>
      <c r="AFN39" s="7"/>
      <c r="AFO39" s="7"/>
      <c r="AFP39" s="7"/>
      <c r="AFQ39" s="7"/>
      <c r="AFR39" s="7"/>
      <c r="AFS39" s="7"/>
      <c r="AFT39" s="7"/>
      <c r="AFU39" s="7"/>
      <c r="AFV39" s="7"/>
      <c r="AFW39" s="7"/>
      <c r="AFX39" s="7"/>
      <c r="AFY39" s="7"/>
      <c r="AFZ39" s="7"/>
      <c r="AGA39" s="7"/>
      <c r="AGB39" s="7"/>
      <c r="AGC39" s="7"/>
      <c r="AGD39" s="7"/>
      <c r="AGE39" s="7"/>
      <c r="AGF39" s="7"/>
      <c r="AGG39" s="7"/>
      <c r="AGH39" s="7"/>
      <c r="AGI39" s="7"/>
      <c r="AGJ39" s="7"/>
      <c r="AGK39" s="7"/>
      <c r="AGL39" s="7"/>
      <c r="AGM39" s="7"/>
      <c r="AGN39" s="7"/>
      <c r="AGO39" s="7"/>
      <c r="AGP39" s="7"/>
      <c r="AGQ39" s="7"/>
      <c r="AGR39" s="7"/>
      <c r="AGS39" s="7"/>
      <c r="AGT39" s="7"/>
      <c r="AGU39" s="7"/>
      <c r="AGV39" s="7"/>
      <c r="AGW39" s="7"/>
      <c r="AGX39" s="7"/>
      <c r="AGY39" s="7"/>
      <c r="AGZ39" s="7"/>
      <c r="AHA39" s="7"/>
      <c r="AHB39" s="7"/>
      <c r="AHC39" s="7"/>
      <c r="AHD39" s="7"/>
      <c r="AHE39" s="7"/>
      <c r="AHF39" s="7"/>
      <c r="AHG39" s="7"/>
      <c r="AHH39" s="7"/>
      <c r="AHI39" s="7"/>
      <c r="AHJ39" s="7"/>
      <c r="AHK39" s="7"/>
      <c r="AHL39" s="7"/>
      <c r="AHM39" s="7"/>
      <c r="AHN39" s="7"/>
      <c r="AHO39" s="7"/>
      <c r="AHP39" s="7"/>
      <c r="AHQ39" s="7"/>
      <c r="AHR39" s="7"/>
      <c r="AHS39" s="7"/>
      <c r="AHT39" s="7"/>
      <c r="AHU39" s="7"/>
      <c r="AHV39" s="7"/>
      <c r="AHW39" s="7"/>
      <c r="AHX39" s="7"/>
      <c r="AHY39" s="7"/>
      <c r="AHZ39" s="7"/>
      <c r="AIA39" s="7"/>
      <c r="AIB39" s="7"/>
      <c r="AIC39" s="7"/>
      <c r="AID39" s="7"/>
      <c r="AIE39" s="7"/>
      <c r="AIF39" s="7"/>
      <c r="AIG39" s="7"/>
      <c r="AIH39" s="7"/>
      <c r="AII39" s="7"/>
      <c r="AIJ39" s="7"/>
      <c r="AIK39" s="7"/>
      <c r="AIL39" s="7"/>
      <c r="AIM39" s="7"/>
      <c r="AIN39" s="7"/>
      <c r="AIO39" s="7"/>
      <c r="AIP39" s="7"/>
      <c r="AIQ39" s="7"/>
      <c r="AIR39" s="7"/>
      <c r="AIS39" s="7"/>
      <c r="AIT39" s="7"/>
      <c r="AIU39" s="7"/>
      <c r="AIV39" s="7"/>
      <c r="AIW39" s="7"/>
      <c r="AIX39" s="7"/>
      <c r="AIY39" s="7"/>
      <c r="AIZ39" s="7"/>
      <c r="AJA39" s="7"/>
      <c r="AJB39" s="7"/>
      <c r="AJC39" s="7"/>
      <c r="AJD39" s="7"/>
      <c r="AJE39" s="7"/>
      <c r="AJF39" s="7"/>
      <c r="AJG39" s="7"/>
      <c r="AJH39" s="7"/>
      <c r="AJI39" s="7"/>
      <c r="AJJ39" s="7"/>
      <c r="AJK39" s="7"/>
      <c r="AJL39" s="7"/>
      <c r="AJM39" s="7"/>
      <c r="AJN39" s="7"/>
      <c r="AJO39" s="7"/>
      <c r="AJP39" s="7"/>
      <c r="AJQ39" s="7"/>
      <c r="AJR39" s="7"/>
      <c r="AJS39" s="7"/>
      <c r="AJT39" s="7"/>
      <c r="AJU39" s="7"/>
      <c r="AJV39" s="7"/>
      <c r="AJW39" s="7"/>
      <c r="AJX39" s="7"/>
      <c r="AJY39" s="7"/>
      <c r="AJZ39" s="7"/>
      <c r="AKA39" s="7"/>
      <c r="AKB39" s="7"/>
      <c r="AKC39" s="7"/>
      <c r="AKD39" s="7"/>
      <c r="AKE39" s="7"/>
      <c r="AKF39" s="7"/>
      <c r="AKG39" s="7"/>
      <c r="AKH39" s="7"/>
      <c r="AKI39" s="7"/>
      <c r="AKJ39" s="7"/>
      <c r="AKK39" s="7"/>
      <c r="AKL39" s="7"/>
      <c r="AKM39" s="7"/>
      <c r="AKN39" s="7"/>
      <c r="AKO39" s="7"/>
      <c r="AKP39" s="7"/>
      <c r="AKQ39" s="7"/>
      <c r="AKR39" s="7"/>
      <c r="AKS39" s="7"/>
      <c r="AKT39" s="7"/>
      <c r="AKU39" s="7"/>
      <c r="AKV39" s="7"/>
      <c r="AKW39" s="7"/>
      <c r="AKX39" s="7"/>
      <c r="AKY39" s="7"/>
      <c r="AKZ39" s="7"/>
      <c r="ALA39" s="7"/>
      <c r="ALB39" s="7"/>
      <c r="ALC39" s="7"/>
      <c r="ALD39" s="7"/>
      <c r="ALE39" s="7"/>
      <c r="ALF39" s="7"/>
      <c r="ALG39" s="7"/>
      <c r="ALH39" s="7"/>
      <c r="ALI39" s="7"/>
      <c r="ALJ39" s="7"/>
      <c r="ALK39" s="7"/>
      <c r="ALL39" s="7"/>
      <c r="ALM39" s="7"/>
      <c r="ALN39" s="7"/>
      <c r="ALO39" s="7"/>
      <c r="ALP39" s="7"/>
      <c r="ALQ39" s="7"/>
      <c r="ALR39" s="7"/>
      <c r="ALS39" s="7"/>
      <c r="ALT39" s="7"/>
      <c r="ALU39" s="7"/>
      <c r="ALV39" s="7"/>
      <c r="ALW39" s="7"/>
      <c r="ALX39" s="7"/>
      <c r="ALY39" s="7"/>
      <c r="ALZ39" s="7"/>
      <c r="AMA39" s="7"/>
      <c r="AMB39" s="7"/>
      <c r="AMC39" s="7"/>
      <c r="AMD39" s="7"/>
      <c r="AME39" s="7"/>
    </row>
    <row r="40" spans="1:1019" x14ac:dyDescent="0.25">
      <c r="A40" s="31">
        <v>142</v>
      </c>
      <c r="B40" s="31" t="s">
        <v>683</v>
      </c>
      <c r="C40" s="31" t="s">
        <v>682</v>
      </c>
      <c r="D40" s="31" t="s">
        <v>681</v>
      </c>
      <c r="E40" s="31">
        <v>2008</v>
      </c>
      <c r="F40" s="31"/>
      <c r="G40" s="31" t="s">
        <v>863</v>
      </c>
      <c r="H40" s="31" t="s">
        <v>680</v>
      </c>
      <c r="I40" s="31">
        <v>12</v>
      </c>
      <c r="J40" s="31" t="str">
        <f>VLOOKUP(H40,AddInfo!$A:$H,5,FALSE)</f>
        <v>1_clear</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c r="SK40" s="7"/>
      <c r="SL40" s="7"/>
      <c r="SM40" s="7"/>
      <c r="SN40" s="7"/>
      <c r="SO40" s="7"/>
      <c r="SP40" s="7"/>
      <c r="SQ40" s="7"/>
      <c r="SR40" s="7"/>
      <c r="SS40" s="7"/>
      <c r="ST40" s="7"/>
      <c r="SU40" s="7"/>
      <c r="SV40" s="7"/>
      <c r="SW40" s="7"/>
      <c r="SX40" s="7"/>
      <c r="SY40" s="7"/>
      <c r="SZ40" s="7"/>
      <c r="TA40" s="7"/>
      <c r="TB40" s="7"/>
      <c r="TC40" s="7"/>
      <c r="TD40" s="7"/>
      <c r="TE40" s="7"/>
      <c r="TF40" s="7"/>
      <c r="TG40" s="7"/>
      <c r="TH40" s="7"/>
      <c r="TI40" s="7"/>
      <c r="TJ40" s="7"/>
      <c r="TK40" s="7"/>
      <c r="TL40" s="7"/>
      <c r="TM40" s="7"/>
      <c r="TN40" s="7"/>
      <c r="TO40" s="7"/>
      <c r="TP40" s="7"/>
      <c r="TQ40" s="7"/>
      <c r="TR40" s="7"/>
      <c r="TS40" s="7"/>
      <c r="TT40" s="7"/>
      <c r="TU40" s="7"/>
      <c r="TV40" s="7"/>
      <c r="TW40" s="7"/>
      <c r="TX40" s="7"/>
      <c r="TY40" s="7"/>
      <c r="TZ40" s="7"/>
      <c r="UA40" s="7"/>
      <c r="UB40" s="7"/>
      <c r="UC40" s="7"/>
      <c r="UD40" s="7"/>
      <c r="UE40" s="7"/>
      <c r="UF40" s="7"/>
      <c r="UG40" s="7"/>
      <c r="UH40" s="7"/>
      <c r="UI40" s="7"/>
      <c r="UJ40" s="7"/>
      <c r="UK40" s="7"/>
      <c r="UL40" s="7"/>
      <c r="UM40" s="7"/>
      <c r="UN40" s="7"/>
      <c r="UO40" s="7"/>
      <c r="UP40" s="7"/>
      <c r="UQ40" s="7"/>
      <c r="UR40" s="7"/>
      <c r="US40" s="7"/>
      <c r="UT40" s="7"/>
      <c r="UU40" s="7"/>
      <c r="UV40" s="7"/>
      <c r="UW40" s="7"/>
      <c r="UX40" s="7"/>
      <c r="UY40" s="7"/>
      <c r="UZ40" s="7"/>
      <c r="VA40" s="7"/>
      <c r="VB40" s="7"/>
      <c r="VC40" s="7"/>
      <c r="VD40" s="7"/>
      <c r="VE40" s="7"/>
      <c r="VF40" s="7"/>
      <c r="VG40" s="7"/>
      <c r="VH40" s="7"/>
      <c r="VI40" s="7"/>
      <c r="VJ40" s="7"/>
      <c r="VK40" s="7"/>
      <c r="VL40" s="7"/>
      <c r="VM40" s="7"/>
      <c r="VN40" s="7"/>
      <c r="VO40" s="7"/>
      <c r="VP40" s="7"/>
      <c r="VQ40" s="7"/>
      <c r="VR40" s="7"/>
      <c r="VS40" s="7"/>
      <c r="VT40" s="7"/>
      <c r="VU40" s="7"/>
      <c r="VV40" s="7"/>
      <c r="VW40" s="7"/>
      <c r="VX40" s="7"/>
      <c r="VY40" s="7"/>
      <c r="VZ40" s="7"/>
      <c r="WA40" s="7"/>
      <c r="WB40" s="7"/>
      <c r="WC40" s="7"/>
      <c r="WD40" s="7"/>
      <c r="WE40" s="7"/>
      <c r="WF40" s="7"/>
      <c r="WG40" s="7"/>
      <c r="WH40" s="7"/>
      <c r="WI40" s="7"/>
      <c r="WJ40" s="7"/>
      <c r="WK40" s="7"/>
      <c r="WL40" s="7"/>
      <c r="WM40" s="7"/>
      <c r="WN40" s="7"/>
      <c r="WO40" s="7"/>
      <c r="WP40" s="7"/>
      <c r="WQ40" s="7"/>
      <c r="WR40" s="7"/>
      <c r="WS40" s="7"/>
      <c r="WT40" s="7"/>
      <c r="WU40" s="7"/>
      <c r="WV40" s="7"/>
      <c r="WW40" s="7"/>
      <c r="WX40" s="7"/>
      <c r="WY40" s="7"/>
      <c r="WZ40" s="7"/>
      <c r="XA40" s="7"/>
      <c r="XB40" s="7"/>
      <c r="XC40" s="7"/>
      <c r="XD40" s="7"/>
      <c r="XE40" s="7"/>
      <c r="XF40" s="7"/>
      <c r="XG40" s="7"/>
      <c r="XH40" s="7"/>
      <c r="XI40" s="7"/>
      <c r="XJ40" s="7"/>
      <c r="XK40" s="7"/>
      <c r="XL40" s="7"/>
      <c r="XM40" s="7"/>
      <c r="XN40" s="7"/>
      <c r="XO40" s="7"/>
      <c r="XP40" s="7"/>
      <c r="XQ40" s="7"/>
      <c r="XR40" s="7"/>
      <c r="XS40" s="7"/>
      <c r="XT40" s="7"/>
      <c r="XU40" s="7"/>
      <c r="XV40" s="7"/>
      <c r="XW40" s="7"/>
      <c r="XX40" s="7"/>
      <c r="XY40" s="7"/>
      <c r="XZ40" s="7"/>
      <c r="YA40" s="7"/>
      <c r="YB40" s="7"/>
      <c r="YC40" s="7"/>
      <c r="YD40" s="7"/>
      <c r="YE40" s="7"/>
      <c r="YF40" s="7"/>
      <c r="YG40" s="7"/>
      <c r="YH40" s="7"/>
      <c r="YI40" s="7"/>
      <c r="YJ40" s="7"/>
      <c r="YK40" s="7"/>
      <c r="YL40" s="7"/>
      <c r="YM40" s="7"/>
      <c r="YN40" s="7"/>
      <c r="YO40" s="7"/>
      <c r="YP40" s="7"/>
      <c r="YQ40" s="7"/>
      <c r="YR40" s="7"/>
      <c r="YS40" s="7"/>
      <c r="YT40" s="7"/>
      <c r="YU40" s="7"/>
      <c r="YV40" s="7"/>
      <c r="YW40" s="7"/>
      <c r="YX40" s="7"/>
      <c r="YY40" s="7"/>
      <c r="YZ40" s="7"/>
      <c r="ZA40" s="7"/>
      <c r="ZB40" s="7"/>
      <c r="ZC40" s="7"/>
      <c r="ZD40" s="7"/>
      <c r="ZE40" s="7"/>
      <c r="ZF40" s="7"/>
      <c r="ZG40" s="7"/>
      <c r="ZH40" s="7"/>
      <c r="ZI40" s="7"/>
      <c r="ZJ40" s="7"/>
      <c r="ZK40" s="7"/>
      <c r="ZL40" s="7"/>
      <c r="ZM40" s="7"/>
      <c r="ZN40" s="7"/>
      <c r="ZO40" s="7"/>
      <c r="ZP40" s="7"/>
      <c r="ZQ40" s="7"/>
      <c r="ZR40" s="7"/>
      <c r="ZS40" s="7"/>
      <c r="ZT40" s="7"/>
      <c r="ZU40" s="7"/>
      <c r="ZV40" s="7"/>
      <c r="ZW40" s="7"/>
      <c r="ZX40" s="7"/>
      <c r="ZY40" s="7"/>
      <c r="ZZ40" s="7"/>
      <c r="AAA40" s="7"/>
      <c r="AAB40" s="7"/>
      <c r="AAC40" s="7"/>
      <c r="AAD40" s="7"/>
      <c r="AAE40" s="7"/>
      <c r="AAF40" s="7"/>
      <c r="AAG40" s="7"/>
      <c r="AAH40" s="7"/>
      <c r="AAI40" s="7"/>
      <c r="AAJ40" s="7"/>
      <c r="AAK40" s="7"/>
      <c r="AAL40" s="7"/>
      <c r="AAM40" s="7"/>
      <c r="AAN40" s="7"/>
      <c r="AAO40" s="7"/>
      <c r="AAP40" s="7"/>
      <c r="AAQ40" s="7"/>
      <c r="AAR40" s="7"/>
      <c r="AAS40" s="7"/>
      <c r="AAT40" s="7"/>
      <c r="AAU40" s="7"/>
      <c r="AAV40" s="7"/>
      <c r="AAW40" s="7"/>
      <c r="AAX40" s="7"/>
      <c r="AAY40" s="7"/>
      <c r="AAZ40" s="7"/>
      <c r="ABA40" s="7"/>
      <c r="ABB40" s="7"/>
      <c r="ABC40" s="7"/>
      <c r="ABD40" s="7"/>
      <c r="ABE40" s="7"/>
      <c r="ABF40" s="7"/>
      <c r="ABG40" s="7"/>
      <c r="ABH40" s="7"/>
      <c r="ABI40" s="7"/>
      <c r="ABJ40" s="7"/>
      <c r="ABK40" s="7"/>
      <c r="ABL40" s="7"/>
      <c r="ABM40" s="7"/>
      <c r="ABN40" s="7"/>
      <c r="ABO40" s="7"/>
      <c r="ABP40" s="7"/>
      <c r="ABQ40" s="7"/>
      <c r="ABR40" s="7"/>
      <c r="ABS40" s="7"/>
      <c r="ABT40" s="7"/>
      <c r="ABU40" s="7"/>
      <c r="ABV40" s="7"/>
      <c r="ABW40" s="7"/>
      <c r="ABX40" s="7"/>
      <c r="ABY40" s="7"/>
      <c r="ABZ40" s="7"/>
      <c r="ACA40" s="7"/>
      <c r="ACB40" s="7"/>
      <c r="ACC40" s="7"/>
      <c r="ACD40" s="7"/>
      <c r="ACE40" s="7"/>
      <c r="ACF40" s="7"/>
      <c r="ACG40" s="7"/>
      <c r="ACH40" s="7"/>
      <c r="ACI40" s="7"/>
      <c r="ACJ40" s="7"/>
      <c r="ACK40" s="7"/>
      <c r="ACL40" s="7"/>
      <c r="ACM40" s="7"/>
      <c r="ACN40" s="7"/>
      <c r="ACO40" s="7"/>
      <c r="ACP40" s="7"/>
      <c r="ACQ40" s="7"/>
      <c r="ACR40" s="7"/>
      <c r="ACS40" s="7"/>
      <c r="ACT40" s="7"/>
      <c r="ACU40" s="7"/>
      <c r="ACV40" s="7"/>
      <c r="ACW40" s="7"/>
      <c r="ACX40" s="7"/>
      <c r="ACY40" s="7"/>
      <c r="ACZ40" s="7"/>
      <c r="ADA40" s="7"/>
      <c r="ADB40" s="7"/>
      <c r="ADC40" s="7"/>
      <c r="ADD40" s="7"/>
      <c r="ADE40" s="7"/>
      <c r="ADF40" s="7"/>
      <c r="ADG40" s="7"/>
      <c r="ADH40" s="7"/>
      <c r="ADI40" s="7"/>
      <c r="ADJ40" s="7"/>
      <c r="ADK40" s="7"/>
      <c r="ADL40" s="7"/>
      <c r="ADM40" s="7"/>
      <c r="ADN40" s="7"/>
      <c r="ADO40" s="7"/>
      <c r="ADP40" s="7"/>
      <c r="ADQ40" s="7"/>
      <c r="ADR40" s="7"/>
      <c r="ADS40" s="7"/>
      <c r="ADT40" s="7"/>
      <c r="ADU40" s="7"/>
      <c r="ADV40" s="7"/>
      <c r="ADW40" s="7"/>
      <c r="ADX40" s="7"/>
      <c r="ADY40" s="7"/>
      <c r="ADZ40" s="7"/>
      <c r="AEA40" s="7"/>
      <c r="AEB40" s="7"/>
      <c r="AEC40" s="7"/>
      <c r="AED40" s="7"/>
      <c r="AEE40" s="7"/>
      <c r="AEF40" s="7"/>
      <c r="AEG40" s="7"/>
      <c r="AEH40" s="7"/>
      <c r="AEI40" s="7"/>
      <c r="AEJ40" s="7"/>
      <c r="AEK40" s="7"/>
      <c r="AEL40" s="7"/>
      <c r="AEM40" s="7"/>
      <c r="AEN40" s="7"/>
      <c r="AEO40" s="7"/>
      <c r="AEP40" s="7"/>
      <c r="AEQ40" s="7"/>
      <c r="AER40" s="7"/>
      <c r="AES40" s="7"/>
      <c r="AET40" s="7"/>
      <c r="AEU40" s="7"/>
      <c r="AEV40" s="7"/>
      <c r="AEW40" s="7"/>
      <c r="AEX40" s="7"/>
      <c r="AEY40" s="7"/>
      <c r="AEZ40" s="7"/>
      <c r="AFA40" s="7"/>
      <c r="AFB40" s="7"/>
      <c r="AFC40" s="7"/>
      <c r="AFD40" s="7"/>
      <c r="AFE40" s="7"/>
      <c r="AFF40" s="7"/>
      <c r="AFG40" s="7"/>
      <c r="AFH40" s="7"/>
      <c r="AFI40" s="7"/>
      <c r="AFJ40" s="7"/>
      <c r="AFK40" s="7"/>
      <c r="AFL40" s="7"/>
      <c r="AFM40" s="7"/>
      <c r="AFN40" s="7"/>
      <c r="AFO40" s="7"/>
      <c r="AFP40" s="7"/>
      <c r="AFQ40" s="7"/>
      <c r="AFR40" s="7"/>
      <c r="AFS40" s="7"/>
      <c r="AFT40" s="7"/>
      <c r="AFU40" s="7"/>
      <c r="AFV40" s="7"/>
      <c r="AFW40" s="7"/>
      <c r="AFX40" s="7"/>
      <c r="AFY40" s="7"/>
      <c r="AFZ40" s="7"/>
      <c r="AGA40" s="7"/>
      <c r="AGB40" s="7"/>
      <c r="AGC40" s="7"/>
      <c r="AGD40" s="7"/>
      <c r="AGE40" s="7"/>
      <c r="AGF40" s="7"/>
      <c r="AGG40" s="7"/>
      <c r="AGH40" s="7"/>
      <c r="AGI40" s="7"/>
      <c r="AGJ40" s="7"/>
      <c r="AGK40" s="7"/>
      <c r="AGL40" s="7"/>
      <c r="AGM40" s="7"/>
      <c r="AGN40" s="7"/>
      <c r="AGO40" s="7"/>
      <c r="AGP40" s="7"/>
      <c r="AGQ40" s="7"/>
      <c r="AGR40" s="7"/>
      <c r="AGS40" s="7"/>
      <c r="AGT40" s="7"/>
      <c r="AGU40" s="7"/>
      <c r="AGV40" s="7"/>
      <c r="AGW40" s="7"/>
      <c r="AGX40" s="7"/>
      <c r="AGY40" s="7"/>
      <c r="AGZ40" s="7"/>
      <c r="AHA40" s="7"/>
      <c r="AHB40" s="7"/>
      <c r="AHC40" s="7"/>
      <c r="AHD40" s="7"/>
      <c r="AHE40" s="7"/>
      <c r="AHF40" s="7"/>
      <c r="AHG40" s="7"/>
      <c r="AHH40" s="7"/>
      <c r="AHI40" s="7"/>
      <c r="AHJ40" s="7"/>
      <c r="AHK40" s="7"/>
      <c r="AHL40" s="7"/>
      <c r="AHM40" s="7"/>
      <c r="AHN40" s="7"/>
      <c r="AHO40" s="7"/>
      <c r="AHP40" s="7"/>
      <c r="AHQ40" s="7"/>
      <c r="AHR40" s="7"/>
      <c r="AHS40" s="7"/>
      <c r="AHT40" s="7"/>
      <c r="AHU40" s="7"/>
      <c r="AHV40" s="7"/>
      <c r="AHW40" s="7"/>
      <c r="AHX40" s="7"/>
      <c r="AHY40" s="7"/>
      <c r="AHZ40" s="7"/>
      <c r="AIA40" s="7"/>
      <c r="AIB40" s="7"/>
      <c r="AIC40" s="7"/>
      <c r="AID40" s="7"/>
      <c r="AIE40" s="7"/>
      <c r="AIF40" s="7"/>
      <c r="AIG40" s="7"/>
      <c r="AIH40" s="7"/>
      <c r="AII40" s="7"/>
      <c r="AIJ40" s="7"/>
      <c r="AIK40" s="7"/>
      <c r="AIL40" s="7"/>
      <c r="AIM40" s="7"/>
      <c r="AIN40" s="7"/>
      <c r="AIO40" s="7"/>
      <c r="AIP40" s="7"/>
      <c r="AIQ40" s="7"/>
      <c r="AIR40" s="7"/>
      <c r="AIS40" s="7"/>
      <c r="AIT40" s="7"/>
      <c r="AIU40" s="7"/>
      <c r="AIV40" s="7"/>
      <c r="AIW40" s="7"/>
      <c r="AIX40" s="7"/>
      <c r="AIY40" s="7"/>
      <c r="AIZ40" s="7"/>
      <c r="AJA40" s="7"/>
      <c r="AJB40" s="7"/>
      <c r="AJC40" s="7"/>
      <c r="AJD40" s="7"/>
      <c r="AJE40" s="7"/>
      <c r="AJF40" s="7"/>
      <c r="AJG40" s="7"/>
      <c r="AJH40" s="7"/>
      <c r="AJI40" s="7"/>
      <c r="AJJ40" s="7"/>
      <c r="AJK40" s="7"/>
      <c r="AJL40" s="7"/>
      <c r="AJM40" s="7"/>
      <c r="AJN40" s="7"/>
      <c r="AJO40" s="7"/>
      <c r="AJP40" s="7"/>
      <c r="AJQ40" s="7"/>
      <c r="AJR40" s="7"/>
      <c r="AJS40" s="7"/>
      <c r="AJT40" s="7"/>
      <c r="AJU40" s="7"/>
      <c r="AJV40" s="7"/>
      <c r="AJW40" s="7"/>
      <c r="AJX40" s="7"/>
      <c r="AJY40" s="7"/>
      <c r="AJZ40" s="7"/>
      <c r="AKA40" s="7"/>
      <c r="AKB40" s="7"/>
      <c r="AKC40" s="7"/>
      <c r="AKD40" s="7"/>
      <c r="AKE40" s="7"/>
      <c r="AKF40" s="7"/>
      <c r="AKG40" s="7"/>
      <c r="AKH40" s="7"/>
      <c r="AKI40" s="7"/>
      <c r="AKJ40" s="7"/>
      <c r="AKK40" s="7"/>
      <c r="AKL40" s="7"/>
      <c r="AKM40" s="7"/>
      <c r="AKN40" s="7"/>
      <c r="AKO40" s="7"/>
      <c r="AKP40" s="7"/>
      <c r="AKQ40" s="7"/>
      <c r="AKR40" s="7"/>
      <c r="AKS40" s="7"/>
      <c r="AKT40" s="7"/>
      <c r="AKU40" s="7"/>
      <c r="AKV40" s="7"/>
      <c r="AKW40" s="7"/>
      <c r="AKX40" s="7"/>
      <c r="AKY40" s="7"/>
      <c r="AKZ40" s="7"/>
      <c r="ALA40" s="7"/>
      <c r="ALB40" s="7"/>
      <c r="ALC40" s="7"/>
      <c r="ALD40" s="7"/>
      <c r="ALE40" s="7"/>
      <c r="ALF40" s="7"/>
      <c r="ALG40" s="7"/>
      <c r="ALH40" s="7"/>
      <c r="ALI40" s="7"/>
      <c r="ALJ40" s="7"/>
      <c r="ALK40" s="7"/>
      <c r="ALL40" s="7"/>
      <c r="ALM40" s="7"/>
      <c r="ALN40" s="7"/>
      <c r="ALO40" s="7"/>
      <c r="ALP40" s="7"/>
      <c r="ALQ40" s="7"/>
      <c r="ALR40" s="7"/>
      <c r="ALS40" s="7"/>
      <c r="ALT40" s="7"/>
      <c r="ALU40" s="7"/>
      <c r="ALV40" s="7"/>
      <c r="ALW40" s="7"/>
      <c r="ALX40" s="7"/>
      <c r="ALY40" s="7"/>
      <c r="ALZ40" s="7"/>
      <c r="AMA40" s="7"/>
      <c r="AMB40" s="7"/>
      <c r="AMC40" s="7"/>
      <c r="AMD40" s="7"/>
      <c r="AME40" s="7"/>
    </row>
    <row r="41" spans="1:1019" x14ac:dyDescent="0.25">
      <c r="A41" s="31">
        <v>299</v>
      </c>
      <c r="B41" s="31" t="s">
        <v>875</v>
      </c>
      <c r="C41" s="31" t="s">
        <v>1851</v>
      </c>
      <c r="D41" s="31" t="s">
        <v>873</v>
      </c>
      <c r="E41" s="31">
        <v>2016</v>
      </c>
      <c r="F41" s="31"/>
      <c r="G41" s="31" t="s">
        <v>1270</v>
      </c>
      <c r="H41" s="31" t="s">
        <v>872</v>
      </c>
      <c r="I41" s="31">
        <v>12</v>
      </c>
      <c r="J41" s="31" t="str">
        <f>VLOOKUP(H41,AddInfo!$A:$H,5,FALSE)</f>
        <v>1_clear</v>
      </c>
      <c r="K41" s="32"/>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c r="SK41" s="7"/>
      <c r="SL41" s="7"/>
      <c r="SM41" s="7"/>
      <c r="SN41" s="7"/>
      <c r="SO41" s="7"/>
      <c r="SP41" s="7"/>
      <c r="SQ41" s="7"/>
      <c r="SR41" s="7"/>
      <c r="SS41" s="7"/>
      <c r="ST41" s="7"/>
      <c r="SU41" s="7"/>
      <c r="SV41" s="7"/>
      <c r="SW41" s="7"/>
      <c r="SX41" s="7"/>
      <c r="SY41" s="7"/>
      <c r="SZ41" s="7"/>
      <c r="TA41" s="7"/>
      <c r="TB41" s="7"/>
      <c r="TC41" s="7"/>
      <c r="TD41" s="7"/>
      <c r="TE41" s="7"/>
      <c r="TF41" s="7"/>
      <c r="TG41" s="7"/>
      <c r="TH41" s="7"/>
      <c r="TI41" s="7"/>
      <c r="TJ41" s="7"/>
      <c r="TK41" s="7"/>
      <c r="TL41" s="7"/>
      <c r="TM41" s="7"/>
      <c r="TN41" s="7"/>
      <c r="TO41" s="7"/>
      <c r="TP41" s="7"/>
      <c r="TQ41" s="7"/>
      <c r="TR41" s="7"/>
      <c r="TS41" s="7"/>
      <c r="TT41" s="7"/>
      <c r="TU41" s="7"/>
      <c r="TV41" s="7"/>
      <c r="TW41" s="7"/>
      <c r="TX41" s="7"/>
      <c r="TY41" s="7"/>
      <c r="TZ41" s="7"/>
      <c r="UA41" s="7"/>
      <c r="UB41" s="7"/>
      <c r="UC41" s="7"/>
      <c r="UD41" s="7"/>
      <c r="UE41" s="7"/>
      <c r="UF41" s="7"/>
      <c r="UG41" s="7"/>
      <c r="UH41" s="7"/>
      <c r="UI41" s="7"/>
      <c r="UJ41" s="7"/>
      <c r="UK41" s="7"/>
      <c r="UL41" s="7"/>
      <c r="UM41" s="7"/>
      <c r="UN41" s="7"/>
      <c r="UO41" s="7"/>
      <c r="UP41" s="7"/>
      <c r="UQ41" s="7"/>
      <c r="UR41" s="7"/>
      <c r="US41" s="7"/>
      <c r="UT41" s="7"/>
      <c r="UU41" s="7"/>
      <c r="UV41" s="7"/>
      <c r="UW41" s="7"/>
      <c r="UX41" s="7"/>
      <c r="UY41" s="7"/>
      <c r="UZ41" s="7"/>
      <c r="VA41" s="7"/>
      <c r="VB41" s="7"/>
      <c r="VC41" s="7"/>
      <c r="VD41" s="7"/>
      <c r="VE41" s="7"/>
      <c r="VF41" s="7"/>
      <c r="VG41" s="7"/>
      <c r="VH41" s="7"/>
      <c r="VI41" s="7"/>
      <c r="VJ41" s="7"/>
      <c r="VK41" s="7"/>
      <c r="VL41" s="7"/>
      <c r="VM41" s="7"/>
      <c r="VN41" s="7"/>
      <c r="VO41" s="7"/>
      <c r="VP41" s="7"/>
      <c r="VQ41" s="7"/>
      <c r="VR41" s="7"/>
      <c r="VS41" s="7"/>
      <c r="VT41" s="7"/>
      <c r="VU41" s="7"/>
      <c r="VV41" s="7"/>
      <c r="VW41" s="7"/>
      <c r="VX41" s="7"/>
      <c r="VY41" s="7"/>
      <c r="VZ41" s="7"/>
      <c r="WA41" s="7"/>
      <c r="WB41" s="7"/>
      <c r="WC41" s="7"/>
      <c r="WD41" s="7"/>
      <c r="WE41" s="7"/>
      <c r="WF41" s="7"/>
      <c r="WG41" s="7"/>
      <c r="WH41" s="7"/>
      <c r="WI41" s="7"/>
      <c r="WJ41" s="7"/>
      <c r="WK41" s="7"/>
      <c r="WL41" s="7"/>
      <c r="WM41" s="7"/>
      <c r="WN41" s="7"/>
      <c r="WO41" s="7"/>
      <c r="WP41" s="7"/>
      <c r="WQ41" s="7"/>
      <c r="WR41" s="7"/>
      <c r="WS41" s="7"/>
      <c r="WT41" s="7"/>
      <c r="WU41" s="7"/>
      <c r="WV41" s="7"/>
      <c r="WW41" s="7"/>
      <c r="WX41" s="7"/>
      <c r="WY41" s="7"/>
      <c r="WZ41" s="7"/>
      <c r="XA41" s="7"/>
      <c r="XB41" s="7"/>
      <c r="XC41" s="7"/>
      <c r="XD41" s="7"/>
      <c r="XE41" s="7"/>
      <c r="XF41" s="7"/>
      <c r="XG41" s="7"/>
      <c r="XH41" s="7"/>
      <c r="XI41" s="7"/>
      <c r="XJ41" s="7"/>
      <c r="XK41" s="7"/>
      <c r="XL41" s="7"/>
      <c r="XM41" s="7"/>
      <c r="XN41" s="7"/>
      <c r="XO41" s="7"/>
      <c r="XP41" s="7"/>
      <c r="XQ41" s="7"/>
      <c r="XR41" s="7"/>
      <c r="XS41" s="7"/>
      <c r="XT41" s="7"/>
      <c r="XU41" s="7"/>
      <c r="XV41" s="7"/>
      <c r="XW41" s="7"/>
      <c r="XX41" s="7"/>
      <c r="XY41" s="7"/>
      <c r="XZ41" s="7"/>
      <c r="YA41" s="7"/>
      <c r="YB41" s="7"/>
      <c r="YC41" s="7"/>
      <c r="YD41" s="7"/>
      <c r="YE41" s="7"/>
      <c r="YF41" s="7"/>
      <c r="YG41" s="7"/>
      <c r="YH41" s="7"/>
      <c r="YI41" s="7"/>
      <c r="YJ41" s="7"/>
      <c r="YK41" s="7"/>
      <c r="YL41" s="7"/>
      <c r="YM41" s="7"/>
      <c r="YN41" s="7"/>
      <c r="YO41" s="7"/>
      <c r="YP41" s="7"/>
      <c r="YQ41" s="7"/>
      <c r="YR41" s="7"/>
      <c r="YS41" s="7"/>
      <c r="YT41" s="7"/>
      <c r="YU41" s="7"/>
      <c r="YV41" s="7"/>
      <c r="YW41" s="7"/>
      <c r="YX41" s="7"/>
      <c r="YY41" s="7"/>
      <c r="YZ41" s="7"/>
      <c r="ZA41" s="7"/>
      <c r="ZB41" s="7"/>
      <c r="ZC41" s="7"/>
      <c r="ZD41" s="7"/>
      <c r="ZE41" s="7"/>
      <c r="ZF41" s="7"/>
      <c r="ZG41" s="7"/>
      <c r="ZH41" s="7"/>
      <c r="ZI41" s="7"/>
      <c r="ZJ41" s="7"/>
      <c r="ZK41" s="7"/>
      <c r="ZL41" s="7"/>
      <c r="ZM41" s="7"/>
      <c r="ZN41" s="7"/>
      <c r="ZO41" s="7"/>
      <c r="ZP41" s="7"/>
      <c r="ZQ41" s="7"/>
      <c r="ZR41" s="7"/>
      <c r="ZS41" s="7"/>
      <c r="ZT41" s="7"/>
      <c r="ZU41" s="7"/>
      <c r="ZV41" s="7"/>
      <c r="ZW41" s="7"/>
      <c r="ZX41" s="7"/>
      <c r="ZY41" s="7"/>
      <c r="ZZ41" s="7"/>
      <c r="AAA41" s="7"/>
      <c r="AAB41" s="7"/>
      <c r="AAC41" s="7"/>
      <c r="AAD41" s="7"/>
      <c r="AAE41" s="7"/>
      <c r="AAF41" s="7"/>
      <c r="AAG41" s="7"/>
      <c r="AAH41" s="7"/>
      <c r="AAI41" s="7"/>
      <c r="AAJ41" s="7"/>
      <c r="AAK41" s="7"/>
      <c r="AAL41" s="7"/>
      <c r="AAM41" s="7"/>
      <c r="AAN41" s="7"/>
      <c r="AAO41" s="7"/>
      <c r="AAP41" s="7"/>
      <c r="AAQ41" s="7"/>
      <c r="AAR41" s="7"/>
      <c r="AAS41" s="7"/>
      <c r="AAT41" s="7"/>
      <c r="AAU41" s="7"/>
      <c r="AAV41" s="7"/>
      <c r="AAW41" s="7"/>
      <c r="AAX41" s="7"/>
      <c r="AAY41" s="7"/>
      <c r="AAZ41" s="7"/>
      <c r="ABA41" s="7"/>
      <c r="ABB41" s="7"/>
      <c r="ABC41" s="7"/>
      <c r="ABD41" s="7"/>
      <c r="ABE41" s="7"/>
      <c r="ABF41" s="7"/>
      <c r="ABG41" s="7"/>
      <c r="ABH41" s="7"/>
      <c r="ABI41" s="7"/>
      <c r="ABJ41" s="7"/>
      <c r="ABK41" s="7"/>
      <c r="ABL41" s="7"/>
      <c r="ABM41" s="7"/>
      <c r="ABN41" s="7"/>
      <c r="ABO41" s="7"/>
      <c r="ABP41" s="7"/>
      <c r="ABQ41" s="7"/>
      <c r="ABR41" s="7"/>
      <c r="ABS41" s="7"/>
      <c r="ABT41" s="7"/>
      <c r="ABU41" s="7"/>
      <c r="ABV41" s="7"/>
      <c r="ABW41" s="7"/>
      <c r="ABX41" s="7"/>
      <c r="ABY41" s="7"/>
      <c r="ABZ41" s="7"/>
      <c r="ACA41" s="7"/>
      <c r="ACB41" s="7"/>
      <c r="ACC41" s="7"/>
      <c r="ACD41" s="7"/>
      <c r="ACE41" s="7"/>
      <c r="ACF41" s="7"/>
      <c r="ACG41" s="7"/>
      <c r="ACH41" s="7"/>
      <c r="ACI41" s="7"/>
      <c r="ACJ41" s="7"/>
      <c r="ACK41" s="7"/>
      <c r="ACL41" s="7"/>
      <c r="ACM41" s="7"/>
      <c r="ACN41" s="7"/>
      <c r="ACO41" s="7"/>
      <c r="ACP41" s="7"/>
      <c r="ACQ41" s="7"/>
      <c r="ACR41" s="7"/>
      <c r="ACS41" s="7"/>
      <c r="ACT41" s="7"/>
      <c r="ACU41" s="7"/>
      <c r="ACV41" s="7"/>
      <c r="ACW41" s="7"/>
      <c r="ACX41" s="7"/>
      <c r="ACY41" s="7"/>
      <c r="ACZ41" s="7"/>
      <c r="ADA41" s="7"/>
      <c r="ADB41" s="7"/>
      <c r="ADC41" s="7"/>
      <c r="ADD41" s="7"/>
      <c r="ADE41" s="7"/>
      <c r="ADF41" s="7"/>
      <c r="ADG41" s="7"/>
      <c r="ADH41" s="7"/>
      <c r="ADI41" s="7"/>
      <c r="ADJ41" s="7"/>
      <c r="ADK41" s="7"/>
      <c r="ADL41" s="7"/>
      <c r="ADM41" s="7"/>
      <c r="ADN41" s="7"/>
      <c r="ADO41" s="7"/>
      <c r="ADP41" s="7"/>
      <c r="ADQ41" s="7"/>
      <c r="ADR41" s="7"/>
      <c r="ADS41" s="7"/>
      <c r="ADT41" s="7"/>
      <c r="ADU41" s="7"/>
      <c r="ADV41" s="7"/>
      <c r="ADW41" s="7"/>
      <c r="ADX41" s="7"/>
      <c r="ADY41" s="7"/>
      <c r="ADZ41" s="7"/>
      <c r="AEA41" s="7"/>
      <c r="AEB41" s="7"/>
      <c r="AEC41" s="7"/>
      <c r="AED41" s="7"/>
      <c r="AEE41" s="7"/>
      <c r="AEF41" s="7"/>
      <c r="AEG41" s="7"/>
      <c r="AEH41" s="7"/>
      <c r="AEI41" s="7"/>
      <c r="AEJ41" s="7"/>
      <c r="AEK41" s="7"/>
      <c r="AEL41" s="7"/>
      <c r="AEM41" s="7"/>
      <c r="AEN41" s="7"/>
      <c r="AEO41" s="7"/>
      <c r="AEP41" s="7"/>
      <c r="AEQ41" s="7"/>
      <c r="AER41" s="7"/>
      <c r="AES41" s="7"/>
      <c r="AET41" s="7"/>
      <c r="AEU41" s="7"/>
      <c r="AEV41" s="7"/>
      <c r="AEW41" s="7"/>
      <c r="AEX41" s="7"/>
      <c r="AEY41" s="7"/>
      <c r="AEZ41" s="7"/>
      <c r="AFA41" s="7"/>
      <c r="AFB41" s="7"/>
      <c r="AFC41" s="7"/>
      <c r="AFD41" s="7"/>
      <c r="AFE41" s="7"/>
      <c r="AFF41" s="7"/>
      <c r="AFG41" s="7"/>
      <c r="AFH41" s="7"/>
      <c r="AFI41" s="7"/>
      <c r="AFJ41" s="7"/>
      <c r="AFK41" s="7"/>
      <c r="AFL41" s="7"/>
      <c r="AFM41" s="7"/>
      <c r="AFN41" s="7"/>
      <c r="AFO41" s="7"/>
      <c r="AFP41" s="7"/>
      <c r="AFQ41" s="7"/>
      <c r="AFR41" s="7"/>
      <c r="AFS41" s="7"/>
      <c r="AFT41" s="7"/>
      <c r="AFU41" s="7"/>
      <c r="AFV41" s="7"/>
      <c r="AFW41" s="7"/>
      <c r="AFX41" s="7"/>
      <c r="AFY41" s="7"/>
      <c r="AFZ41" s="7"/>
      <c r="AGA41" s="7"/>
      <c r="AGB41" s="7"/>
      <c r="AGC41" s="7"/>
      <c r="AGD41" s="7"/>
      <c r="AGE41" s="7"/>
      <c r="AGF41" s="7"/>
      <c r="AGG41" s="7"/>
      <c r="AGH41" s="7"/>
      <c r="AGI41" s="7"/>
      <c r="AGJ41" s="7"/>
      <c r="AGK41" s="7"/>
      <c r="AGL41" s="7"/>
      <c r="AGM41" s="7"/>
      <c r="AGN41" s="7"/>
      <c r="AGO41" s="7"/>
      <c r="AGP41" s="7"/>
      <c r="AGQ41" s="7"/>
      <c r="AGR41" s="7"/>
      <c r="AGS41" s="7"/>
      <c r="AGT41" s="7"/>
      <c r="AGU41" s="7"/>
      <c r="AGV41" s="7"/>
      <c r="AGW41" s="7"/>
      <c r="AGX41" s="7"/>
      <c r="AGY41" s="7"/>
      <c r="AGZ41" s="7"/>
      <c r="AHA41" s="7"/>
      <c r="AHB41" s="7"/>
      <c r="AHC41" s="7"/>
      <c r="AHD41" s="7"/>
      <c r="AHE41" s="7"/>
      <c r="AHF41" s="7"/>
      <c r="AHG41" s="7"/>
      <c r="AHH41" s="7"/>
      <c r="AHI41" s="7"/>
      <c r="AHJ41" s="7"/>
      <c r="AHK41" s="7"/>
      <c r="AHL41" s="7"/>
      <c r="AHM41" s="7"/>
      <c r="AHN41" s="7"/>
      <c r="AHO41" s="7"/>
      <c r="AHP41" s="7"/>
      <c r="AHQ41" s="7"/>
      <c r="AHR41" s="7"/>
      <c r="AHS41" s="7"/>
      <c r="AHT41" s="7"/>
      <c r="AHU41" s="7"/>
      <c r="AHV41" s="7"/>
      <c r="AHW41" s="7"/>
      <c r="AHX41" s="7"/>
      <c r="AHY41" s="7"/>
      <c r="AHZ41" s="7"/>
      <c r="AIA41" s="7"/>
      <c r="AIB41" s="7"/>
      <c r="AIC41" s="7"/>
      <c r="AID41" s="7"/>
      <c r="AIE41" s="7"/>
      <c r="AIF41" s="7"/>
      <c r="AIG41" s="7"/>
      <c r="AIH41" s="7"/>
      <c r="AII41" s="7"/>
      <c r="AIJ41" s="7"/>
      <c r="AIK41" s="7"/>
      <c r="AIL41" s="7"/>
      <c r="AIM41" s="7"/>
      <c r="AIN41" s="7"/>
      <c r="AIO41" s="7"/>
      <c r="AIP41" s="7"/>
      <c r="AIQ41" s="7"/>
      <c r="AIR41" s="7"/>
      <c r="AIS41" s="7"/>
      <c r="AIT41" s="7"/>
      <c r="AIU41" s="7"/>
      <c r="AIV41" s="7"/>
      <c r="AIW41" s="7"/>
      <c r="AIX41" s="7"/>
      <c r="AIY41" s="7"/>
      <c r="AIZ41" s="7"/>
      <c r="AJA41" s="7"/>
      <c r="AJB41" s="7"/>
      <c r="AJC41" s="7"/>
      <c r="AJD41" s="7"/>
      <c r="AJE41" s="7"/>
      <c r="AJF41" s="7"/>
      <c r="AJG41" s="7"/>
      <c r="AJH41" s="7"/>
      <c r="AJI41" s="7"/>
      <c r="AJJ41" s="7"/>
      <c r="AJK41" s="7"/>
      <c r="AJL41" s="7"/>
      <c r="AJM41" s="7"/>
      <c r="AJN41" s="7"/>
      <c r="AJO41" s="7"/>
      <c r="AJP41" s="7"/>
      <c r="AJQ41" s="7"/>
      <c r="AJR41" s="7"/>
      <c r="AJS41" s="7"/>
      <c r="AJT41" s="7"/>
      <c r="AJU41" s="7"/>
      <c r="AJV41" s="7"/>
      <c r="AJW41" s="7"/>
      <c r="AJX41" s="7"/>
      <c r="AJY41" s="7"/>
      <c r="AJZ41" s="7"/>
      <c r="AKA41" s="7"/>
      <c r="AKB41" s="7"/>
      <c r="AKC41" s="7"/>
      <c r="AKD41" s="7"/>
      <c r="AKE41" s="7"/>
      <c r="AKF41" s="7"/>
      <c r="AKG41" s="7"/>
      <c r="AKH41" s="7"/>
      <c r="AKI41" s="7"/>
      <c r="AKJ41" s="7"/>
      <c r="AKK41" s="7"/>
      <c r="AKL41" s="7"/>
      <c r="AKM41" s="7"/>
      <c r="AKN41" s="7"/>
      <c r="AKO41" s="7"/>
      <c r="AKP41" s="7"/>
      <c r="AKQ41" s="7"/>
      <c r="AKR41" s="7"/>
      <c r="AKS41" s="7"/>
      <c r="AKT41" s="7"/>
      <c r="AKU41" s="7"/>
      <c r="AKV41" s="7"/>
      <c r="AKW41" s="7"/>
      <c r="AKX41" s="7"/>
      <c r="AKY41" s="7"/>
      <c r="AKZ41" s="7"/>
      <c r="ALA41" s="7"/>
      <c r="ALB41" s="7"/>
      <c r="ALC41" s="7"/>
      <c r="ALD41" s="7"/>
      <c r="ALE41" s="7"/>
      <c r="ALF41" s="7"/>
      <c r="ALG41" s="7"/>
      <c r="ALH41" s="7"/>
      <c r="ALI41" s="7"/>
      <c r="ALJ41" s="7"/>
      <c r="ALK41" s="7"/>
      <c r="ALL41" s="7"/>
      <c r="ALM41" s="7"/>
      <c r="ALN41" s="7"/>
      <c r="ALO41" s="7"/>
      <c r="ALP41" s="7"/>
      <c r="ALQ41" s="7"/>
      <c r="ALR41" s="7"/>
      <c r="ALS41" s="7"/>
      <c r="ALT41" s="7"/>
      <c r="ALU41" s="7"/>
      <c r="ALV41" s="7"/>
      <c r="ALW41" s="7"/>
      <c r="ALX41" s="7"/>
      <c r="ALY41" s="7"/>
      <c r="ALZ41" s="7"/>
      <c r="AMA41" s="7"/>
      <c r="AMB41" s="7"/>
      <c r="AMC41" s="7"/>
      <c r="AMD41" s="7"/>
      <c r="AME41" s="7"/>
    </row>
    <row r="42" spans="1:1019" x14ac:dyDescent="0.25">
      <c r="A42" s="7">
        <v>230</v>
      </c>
      <c r="B42" s="7" t="s">
        <v>1434</v>
      </c>
      <c r="C42" s="7" t="s">
        <v>1435</v>
      </c>
      <c r="D42" s="11" t="s">
        <v>1243</v>
      </c>
      <c r="E42" s="7">
        <v>2009</v>
      </c>
      <c r="F42" s="7" t="s">
        <v>78</v>
      </c>
      <c r="G42" s="7" t="s">
        <v>113</v>
      </c>
      <c r="H42" s="11" t="s">
        <v>370</v>
      </c>
      <c r="I42" s="7">
        <v>1</v>
      </c>
      <c r="J42" s="31" t="str">
        <f>VLOOKUP(H42,AddInfo!$A:$H,5,FALSE)</f>
        <v>1_clear</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c r="QK42" s="7"/>
      <c r="QL42" s="7"/>
      <c r="QM42" s="7"/>
      <c r="QN42" s="7"/>
      <c r="QO42" s="7"/>
      <c r="QP42" s="7"/>
      <c r="QQ42" s="7"/>
      <c r="QR42" s="7"/>
      <c r="QS42" s="7"/>
      <c r="QT42" s="7"/>
      <c r="QU42" s="7"/>
      <c r="QV42" s="7"/>
      <c r="QW42" s="7"/>
      <c r="QX42" s="7"/>
      <c r="QY42" s="7"/>
      <c r="QZ42" s="7"/>
      <c r="RA42" s="7"/>
      <c r="RB42" s="7"/>
      <c r="RC42" s="7"/>
      <c r="RD42" s="7"/>
      <c r="RE42" s="7"/>
      <c r="RF42" s="7"/>
      <c r="RG42" s="7"/>
      <c r="RH42" s="7"/>
      <c r="RI42" s="7"/>
      <c r="RJ42" s="7"/>
      <c r="RK42" s="7"/>
      <c r="RL42" s="7"/>
      <c r="RM42" s="7"/>
      <c r="RN42" s="7"/>
      <c r="RO42" s="7"/>
      <c r="RP42" s="7"/>
      <c r="RQ42" s="7"/>
      <c r="RR42" s="7"/>
      <c r="RS42" s="7"/>
      <c r="RT42" s="7"/>
      <c r="RU42" s="7"/>
      <c r="RV42" s="7"/>
      <c r="RW42" s="7"/>
      <c r="RX42" s="7"/>
      <c r="RY42" s="7"/>
      <c r="RZ42" s="7"/>
      <c r="SA42" s="7"/>
      <c r="SB42" s="7"/>
      <c r="SC42" s="7"/>
      <c r="SD42" s="7"/>
      <c r="SE42" s="7"/>
      <c r="SF42" s="7"/>
      <c r="SG42" s="7"/>
      <c r="SH42" s="7"/>
      <c r="SI42" s="7"/>
      <c r="SJ42" s="7"/>
      <c r="SK42" s="7"/>
      <c r="SL42" s="7"/>
      <c r="SM42" s="7"/>
      <c r="SN42" s="7"/>
      <c r="SO42" s="7"/>
      <c r="SP42" s="7"/>
      <c r="SQ42" s="7"/>
      <c r="SR42" s="7"/>
      <c r="SS42" s="7"/>
      <c r="ST42" s="7"/>
      <c r="SU42" s="7"/>
      <c r="SV42" s="7"/>
      <c r="SW42" s="7"/>
      <c r="SX42" s="7"/>
      <c r="SY42" s="7"/>
      <c r="SZ42" s="7"/>
      <c r="TA42" s="7"/>
      <c r="TB42" s="7"/>
      <c r="TC42" s="7"/>
      <c r="TD42" s="7"/>
      <c r="TE42" s="7"/>
      <c r="TF42" s="7"/>
      <c r="TG42" s="7"/>
      <c r="TH42" s="7"/>
      <c r="TI42" s="7"/>
      <c r="TJ42" s="7"/>
      <c r="TK42" s="7"/>
      <c r="TL42" s="7"/>
      <c r="TM42" s="7"/>
      <c r="TN42" s="7"/>
      <c r="TO42" s="7"/>
      <c r="TP42" s="7"/>
      <c r="TQ42" s="7"/>
      <c r="TR42" s="7"/>
      <c r="TS42" s="7"/>
      <c r="TT42" s="7"/>
      <c r="TU42" s="7"/>
      <c r="TV42" s="7"/>
      <c r="TW42" s="7"/>
      <c r="TX42" s="7"/>
      <c r="TY42" s="7"/>
      <c r="TZ42" s="7"/>
      <c r="UA42" s="7"/>
      <c r="UB42" s="7"/>
      <c r="UC42" s="7"/>
      <c r="UD42" s="7"/>
      <c r="UE42" s="7"/>
      <c r="UF42" s="7"/>
      <c r="UG42" s="7"/>
      <c r="UH42" s="7"/>
      <c r="UI42" s="7"/>
      <c r="UJ42" s="7"/>
      <c r="UK42" s="7"/>
      <c r="UL42" s="7"/>
      <c r="UM42" s="7"/>
      <c r="UN42" s="7"/>
      <c r="UO42" s="7"/>
      <c r="UP42" s="7"/>
      <c r="UQ42" s="7"/>
      <c r="UR42" s="7"/>
      <c r="US42" s="7"/>
      <c r="UT42" s="7"/>
      <c r="UU42" s="7"/>
      <c r="UV42" s="7"/>
      <c r="UW42" s="7"/>
      <c r="UX42" s="7"/>
      <c r="UY42" s="7"/>
      <c r="UZ42" s="7"/>
      <c r="VA42" s="7"/>
      <c r="VB42" s="7"/>
      <c r="VC42" s="7"/>
      <c r="VD42" s="7"/>
      <c r="VE42" s="7"/>
      <c r="VF42" s="7"/>
      <c r="VG42" s="7"/>
      <c r="VH42" s="7"/>
      <c r="VI42" s="7"/>
      <c r="VJ42" s="7"/>
      <c r="VK42" s="7"/>
      <c r="VL42" s="7"/>
      <c r="VM42" s="7"/>
      <c r="VN42" s="7"/>
      <c r="VO42" s="7"/>
      <c r="VP42" s="7"/>
      <c r="VQ42" s="7"/>
      <c r="VR42" s="7"/>
      <c r="VS42" s="7"/>
      <c r="VT42" s="7"/>
      <c r="VU42" s="7"/>
      <c r="VV42" s="7"/>
      <c r="VW42" s="7"/>
      <c r="VX42" s="7"/>
      <c r="VY42" s="7"/>
      <c r="VZ42" s="7"/>
      <c r="WA42" s="7"/>
      <c r="WB42" s="7"/>
      <c r="WC42" s="7"/>
      <c r="WD42" s="7"/>
      <c r="WE42" s="7"/>
      <c r="WF42" s="7"/>
      <c r="WG42" s="7"/>
      <c r="WH42" s="7"/>
      <c r="WI42" s="7"/>
      <c r="WJ42" s="7"/>
      <c r="WK42" s="7"/>
      <c r="WL42" s="7"/>
      <c r="WM42" s="7"/>
      <c r="WN42" s="7"/>
      <c r="WO42" s="7"/>
      <c r="WP42" s="7"/>
      <c r="WQ42" s="7"/>
      <c r="WR42" s="7"/>
      <c r="WS42" s="7"/>
      <c r="WT42" s="7"/>
      <c r="WU42" s="7"/>
      <c r="WV42" s="7"/>
      <c r="WW42" s="7"/>
      <c r="WX42" s="7"/>
      <c r="WY42" s="7"/>
      <c r="WZ42" s="7"/>
      <c r="XA42" s="7"/>
      <c r="XB42" s="7"/>
      <c r="XC42" s="7"/>
      <c r="XD42" s="7"/>
      <c r="XE42" s="7"/>
      <c r="XF42" s="7"/>
      <c r="XG42" s="7"/>
      <c r="XH42" s="7"/>
      <c r="XI42" s="7"/>
      <c r="XJ42" s="7"/>
      <c r="XK42" s="7"/>
      <c r="XL42" s="7"/>
      <c r="XM42" s="7"/>
      <c r="XN42" s="7"/>
      <c r="XO42" s="7"/>
      <c r="XP42" s="7"/>
      <c r="XQ42" s="7"/>
      <c r="XR42" s="7"/>
      <c r="XS42" s="7"/>
      <c r="XT42" s="7"/>
      <c r="XU42" s="7"/>
      <c r="XV42" s="7"/>
      <c r="XW42" s="7"/>
      <c r="XX42" s="7"/>
      <c r="XY42" s="7"/>
      <c r="XZ42" s="7"/>
      <c r="YA42" s="7"/>
      <c r="YB42" s="7"/>
      <c r="YC42" s="7"/>
      <c r="YD42" s="7"/>
      <c r="YE42" s="7"/>
      <c r="YF42" s="7"/>
      <c r="YG42" s="7"/>
      <c r="YH42" s="7"/>
      <c r="YI42" s="7"/>
      <c r="YJ42" s="7"/>
      <c r="YK42" s="7"/>
      <c r="YL42" s="7"/>
      <c r="YM42" s="7"/>
      <c r="YN42" s="7"/>
      <c r="YO42" s="7"/>
      <c r="YP42" s="7"/>
      <c r="YQ42" s="7"/>
      <c r="YR42" s="7"/>
      <c r="YS42" s="7"/>
      <c r="YT42" s="7"/>
      <c r="YU42" s="7"/>
      <c r="YV42" s="7"/>
      <c r="YW42" s="7"/>
      <c r="YX42" s="7"/>
      <c r="YY42" s="7"/>
      <c r="YZ42" s="7"/>
      <c r="ZA42" s="7"/>
      <c r="ZB42" s="7"/>
      <c r="ZC42" s="7"/>
      <c r="ZD42" s="7"/>
      <c r="ZE42" s="7"/>
      <c r="ZF42" s="7"/>
      <c r="ZG42" s="7"/>
      <c r="ZH42" s="7"/>
      <c r="ZI42" s="7"/>
      <c r="ZJ42" s="7"/>
      <c r="ZK42" s="7"/>
      <c r="ZL42" s="7"/>
      <c r="ZM42" s="7"/>
      <c r="ZN42" s="7"/>
      <c r="ZO42" s="7"/>
      <c r="ZP42" s="7"/>
      <c r="ZQ42" s="7"/>
      <c r="ZR42" s="7"/>
      <c r="ZS42" s="7"/>
      <c r="ZT42" s="7"/>
      <c r="ZU42" s="7"/>
      <c r="ZV42" s="7"/>
      <c r="ZW42" s="7"/>
      <c r="ZX42" s="7"/>
      <c r="ZY42" s="7"/>
      <c r="ZZ42" s="7"/>
      <c r="AAA42" s="7"/>
      <c r="AAB42" s="7"/>
      <c r="AAC42" s="7"/>
      <c r="AAD42" s="7"/>
      <c r="AAE42" s="7"/>
      <c r="AAF42" s="7"/>
      <c r="AAG42" s="7"/>
      <c r="AAH42" s="7"/>
      <c r="AAI42" s="7"/>
      <c r="AAJ42" s="7"/>
      <c r="AAK42" s="7"/>
      <c r="AAL42" s="7"/>
      <c r="AAM42" s="7"/>
      <c r="AAN42" s="7"/>
      <c r="AAO42" s="7"/>
      <c r="AAP42" s="7"/>
      <c r="AAQ42" s="7"/>
      <c r="AAR42" s="7"/>
      <c r="AAS42" s="7"/>
      <c r="AAT42" s="7"/>
      <c r="AAU42" s="7"/>
      <c r="AAV42" s="7"/>
      <c r="AAW42" s="7"/>
      <c r="AAX42" s="7"/>
      <c r="AAY42" s="7"/>
      <c r="AAZ42" s="7"/>
      <c r="ABA42" s="7"/>
      <c r="ABB42" s="7"/>
      <c r="ABC42" s="7"/>
      <c r="ABD42" s="7"/>
      <c r="ABE42" s="7"/>
      <c r="ABF42" s="7"/>
      <c r="ABG42" s="7"/>
      <c r="ABH42" s="7"/>
      <c r="ABI42" s="7"/>
      <c r="ABJ42" s="7"/>
      <c r="ABK42" s="7"/>
      <c r="ABL42" s="7"/>
      <c r="ABM42" s="7"/>
      <c r="ABN42" s="7"/>
      <c r="ABO42" s="7"/>
      <c r="ABP42" s="7"/>
      <c r="ABQ42" s="7"/>
      <c r="ABR42" s="7"/>
      <c r="ABS42" s="7"/>
      <c r="ABT42" s="7"/>
      <c r="ABU42" s="7"/>
      <c r="ABV42" s="7"/>
      <c r="ABW42" s="7"/>
      <c r="ABX42" s="7"/>
      <c r="ABY42" s="7"/>
      <c r="ABZ42" s="7"/>
      <c r="ACA42" s="7"/>
      <c r="ACB42" s="7"/>
      <c r="ACC42" s="7"/>
      <c r="ACD42" s="7"/>
      <c r="ACE42" s="7"/>
      <c r="ACF42" s="7"/>
      <c r="ACG42" s="7"/>
      <c r="ACH42" s="7"/>
      <c r="ACI42" s="7"/>
      <c r="ACJ42" s="7"/>
      <c r="ACK42" s="7"/>
      <c r="ACL42" s="7"/>
      <c r="ACM42" s="7"/>
      <c r="ACN42" s="7"/>
      <c r="ACO42" s="7"/>
      <c r="ACP42" s="7"/>
      <c r="ACQ42" s="7"/>
      <c r="ACR42" s="7"/>
      <c r="ACS42" s="7"/>
      <c r="ACT42" s="7"/>
      <c r="ACU42" s="7"/>
      <c r="ACV42" s="7"/>
      <c r="ACW42" s="7"/>
      <c r="ACX42" s="7"/>
      <c r="ACY42" s="7"/>
      <c r="ACZ42" s="7"/>
      <c r="ADA42" s="7"/>
      <c r="ADB42" s="7"/>
      <c r="ADC42" s="7"/>
      <c r="ADD42" s="7"/>
      <c r="ADE42" s="7"/>
      <c r="ADF42" s="7"/>
      <c r="ADG42" s="7"/>
      <c r="ADH42" s="7"/>
      <c r="ADI42" s="7"/>
      <c r="ADJ42" s="7"/>
      <c r="ADK42" s="7"/>
      <c r="ADL42" s="7"/>
      <c r="ADM42" s="7"/>
      <c r="ADN42" s="7"/>
      <c r="ADO42" s="7"/>
      <c r="ADP42" s="7"/>
      <c r="ADQ42" s="7"/>
      <c r="ADR42" s="7"/>
      <c r="ADS42" s="7"/>
      <c r="ADT42" s="7"/>
      <c r="ADU42" s="7"/>
      <c r="ADV42" s="7"/>
      <c r="ADW42" s="7"/>
      <c r="ADX42" s="7"/>
      <c r="ADY42" s="7"/>
      <c r="ADZ42" s="7"/>
      <c r="AEA42" s="7"/>
      <c r="AEB42" s="7"/>
      <c r="AEC42" s="7"/>
      <c r="AED42" s="7"/>
      <c r="AEE42" s="7"/>
      <c r="AEF42" s="7"/>
      <c r="AEG42" s="7"/>
      <c r="AEH42" s="7"/>
      <c r="AEI42" s="7"/>
      <c r="AEJ42" s="7"/>
      <c r="AEK42" s="7"/>
      <c r="AEL42" s="7"/>
      <c r="AEM42" s="7"/>
      <c r="AEN42" s="7"/>
      <c r="AEO42" s="7"/>
      <c r="AEP42" s="7"/>
      <c r="AEQ42" s="7"/>
      <c r="AER42" s="7"/>
      <c r="AES42" s="7"/>
      <c r="AET42" s="7"/>
      <c r="AEU42" s="7"/>
      <c r="AEV42" s="7"/>
      <c r="AEW42" s="7"/>
      <c r="AEX42" s="7"/>
      <c r="AEY42" s="7"/>
      <c r="AEZ42" s="7"/>
      <c r="AFA42" s="7"/>
      <c r="AFB42" s="7"/>
      <c r="AFC42" s="7"/>
      <c r="AFD42" s="7"/>
      <c r="AFE42" s="7"/>
      <c r="AFF42" s="7"/>
      <c r="AFG42" s="7"/>
      <c r="AFH42" s="7"/>
      <c r="AFI42" s="7"/>
      <c r="AFJ42" s="7"/>
      <c r="AFK42" s="7"/>
      <c r="AFL42" s="7"/>
      <c r="AFM42" s="7"/>
      <c r="AFN42" s="7"/>
      <c r="AFO42" s="7"/>
      <c r="AFP42" s="7"/>
      <c r="AFQ42" s="7"/>
      <c r="AFR42" s="7"/>
      <c r="AFS42" s="7"/>
      <c r="AFT42" s="7"/>
      <c r="AFU42" s="7"/>
      <c r="AFV42" s="7"/>
      <c r="AFW42" s="7"/>
      <c r="AFX42" s="7"/>
      <c r="AFY42" s="7"/>
      <c r="AFZ42" s="7"/>
      <c r="AGA42" s="7"/>
      <c r="AGB42" s="7"/>
      <c r="AGC42" s="7"/>
      <c r="AGD42" s="7"/>
      <c r="AGE42" s="7"/>
      <c r="AGF42" s="7"/>
      <c r="AGG42" s="7"/>
      <c r="AGH42" s="7"/>
      <c r="AGI42" s="7"/>
      <c r="AGJ42" s="7"/>
      <c r="AGK42" s="7"/>
      <c r="AGL42" s="7"/>
      <c r="AGM42" s="7"/>
      <c r="AGN42" s="7"/>
      <c r="AGO42" s="7"/>
      <c r="AGP42" s="7"/>
      <c r="AGQ42" s="7"/>
      <c r="AGR42" s="7"/>
      <c r="AGS42" s="7"/>
      <c r="AGT42" s="7"/>
      <c r="AGU42" s="7"/>
      <c r="AGV42" s="7"/>
      <c r="AGW42" s="7"/>
      <c r="AGX42" s="7"/>
      <c r="AGY42" s="7"/>
      <c r="AGZ42" s="7"/>
      <c r="AHA42" s="7"/>
      <c r="AHB42" s="7"/>
      <c r="AHC42" s="7"/>
      <c r="AHD42" s="7"/>
      <c r="AHE42" s="7"/>
      <c r="AHF42" s="7"/>
      <c r="AHG42" s="7"/>
      <c r="AHH42" s="7"/>
      <c r="AHI42" s="7"/>
      <c r="AHJ42" s="7"/>
      <c r="AHK42" s="7"/>
      <c r="AHL42" s="7"/>
      <c r="AHM42" s="7"/>
      <c r="AHN42" s="7"/>
      <c r="AHO42" s="7"/>
      <c r="AHP42" s="7"/>
      <c r="AHQ42" s="7"/>
      <c r="AHR42" s="7"/>
      <c r="AHS42" s="7"/>
      <c r="AHT42" s="7"/>
      <c r="AHU42" s="7"/>
      <c r="AHV42" s="7"/>
      <c r="AHW42" s="7"/>
      <c r="AHX42" s="7"/>
      <c r="AHY42" s="7"/>
      <c r="AHZ42" s="7"/>
      <c r="AIA42" s="7"/>
      <c r="AIB42" s="7"/>
      <c r="AIC42" s="7"/>
      <c r="AID42" s="7"/>
      <c r="AIE42" s="7"/>
      <c r="AIF42" s="7"/>
      <c r="AIG42" s="7"/>
      <c r="AIH42" s="7"/>
      <c r="AII42" s="7"/>
      <c r="AIJ42" s="7"/>
      <c r="AIK42" s="7"/>
      <c r="AIL42" s="7"/>
      <c r="AIM42" s="7"/>
      <c r="AIN42" s="7"/>
      <c r="AIO42" s="7"/>
      <c r="AIP42" s="7"/>
      <c r="AIQ42" s="7"/>
      <c r="AIR42" s="7"/>
      <c r="AIS42" s="7"/>
      <c r="AIT42" s="7"/>
      <c r="AIU42" s="7"/>
      <c r="AIV42" s="7"/>
      <c r="AIW42" s="7"/>
      <c r="AIX42" s="7"/>
      <c r="AIY42" s="7"/>
      <c r="AIZ42" s="7"/>
      <c r="AJA42" s="7"/>
      <c r="AJB42" s="7"/>
      <c r="AJC42" s="7"/>
      <c r="AJD42" s="7"/>
      <c r="AJE42" s="7"/>
      <c r="AJF42" s="7"/>
      <c r="AJG42" s="7"/>
      <c r="AJH42" s="7"/>
      <c r="AJI42" s="7"/>
      <c r="AJJ42" s="7"/>
      <c r="AJK42" s="7"/>
      <c r="AJL42" s="7"/>
      <c r="AJM42" s="7"/>
      <c r="AJN42" s="7"/>
      <c r="AJO42" s="7"/>
      <c r="AJP42" s="7"/>
      <c r="AJQ42" s="7"/>
      <c r="AJR42" s="7"/>
      <c r="AJS42" s="7"/>
      <c r="AJT42" s="7"/>
      <c r="AJU42" s="7"/>
      <c r="AJV42" s="7"/>
      <c r="AJW42" s="7"/>
      <c r="AJX42" s="7"/>
      <c r="AJY42" s="7"/>
      <c r="AJZ42" s="7"/>
      <c r="AKA42" s="7"/>
      <c r="AKB42" s="7"/>
      <c r="AKC42" s="7"/>
      <c r="AKD42" s="7"/>
      <c r="AKE42" s="7"/>
      <c r="AKF42" s="7"/>
      <c r="AKG42" s="7"/>
      <c r="AKH42" s="7"/>
      <c r="AKI42" s="7"/>
      <c r="AKJ42" s="7"/>
      <c r="AKK42" s="7"/>
      <c r="AKL42" s="7"/>
      <c r="AKM42" s="7"/>
      <c r="AKN42" s="7"/>
      <c r="AKO42" s="7"/>
      <c r="AKP42" s="7"/>
      <c r="AKQ42" s="7"/>
      <c r="AKR42" s="7"/>
      <c r="AKS42" s="7"/>
      <c r="AKT42" s="7"/>
      <c r="AKU42" s="7"/>
      <c r="AKV42" s="7"/>
      <c r="AKW42" s="7"/>
      <c r="AKX42" s="7"/>
      <c r="AKY42" s="7"/>
      <c r="AKZ42" s="7"/>
      <c r="ALA42" s="7"/>
      <c r="ALB42" s="7"/>
      <c r="ALC42" s="7"/>
      <c r="ALD42" s="7"/>
      <c r="ALE42" s="7"/>
      <c r="ALF42" s="7"/>
      <c r="ALG42" s="7"/>
      <c r="ALH42" s="7"/>
      <c r="ALI42" s="7"/>
      <c r="ALJ42" s="7"/>
      <c r="ALK42" s="7"/>
      <c r="ALL42" s="7"/>
      <c r="ALM42" s="7"/>
      <c r="ALN42" s="7"/>
      <c r="ALO42" s="7"/>
      <c r="ALP42" s="7"/>
      <c r="ALQ42" s="7"/>
      <c r="ALR42" s="7"/>
      <c r="ALS42" s="7"/>
      <c r="ALT42" s="7"/>
      <c r="ALU42" s="7"/>
      <c r="ALV42" s="7"/>
      <c r="ALW42" s="7"/>
      <c r="ALX42" s="7"/>
      <c r="ALY42" s="7"/>
      <c r="ALZ42" s="7"/>
      <c r="AMA42" s="7"/>
      <c r="AMB42" s="7"/>
      <c r="AMC42" s="7"/>
      <c r="AMD42" s="7"/>
      <c r="AME42" s="7"/>
    </row>
    <row r="43" spans="1:1019" x14ac:dyDescent="0.25">
      <c r="A43" s="7">
        <v>231</v>
      </c>
      <c r="B43" s="7" t="s">
        <v>1436</v>
      </c>
      <c r="C43" s="7" t="s">
        <v>1435</v>
      </c>
      <c r="D43" s="11" t="s">
        <v>1243</v>
      </c>
      <c r="E43" s="7">
        <v>2009</v>
      </c>
      <c r="F43" s="7" t="s">
        <v>78</v>
      </c>
      <c r="G43" s="7" t="s">
        <v>113</v>
      </c>
      <c r="H43" s="11" t="s">
        <v>370</v>
      </c>
      <c r="I43" s="7">
        <v>6</v>
      </c>
      <c r="J43" s="31" t="str">
        <f>VLOOKUP(H43,AddInfo!$A:$H,5,FALSE)</f>
        <v>1_clear</v>
      </c>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c r="SK43" s="7"/>
      <c r="SL43" s="7"/>
      <c r="SM43" s="7"/>
      <c r="SN43" s="7"/>
      <c r="SO43" s="7"/>
      <c r="SP43" s="7"/>
      <c r="SQ43" s="7"/>
      <c r="SR43" s="7"/>
      <c r="SS43" s="7"/>
      <c r="ST43" s="7"/>
      <c r="SU43" s="7"/>
      <c r="SV43" s="7"/>
      <c r="SW43" s="7"/>
      <c r="SX43" s="7"/>
      <c r="SY43" s="7"/>
      <c r="SZ43" s="7"/>
      <c r="TA43" s="7"/>
      <c r="TB43" s="7"/>
      <c r="TC43" s="7"/>
      <c r="TD43" s="7"/>
      <c r="TE43" s="7"/>
      <c r="TF43" s="7"/>
      <c r="TG43" s="7"/>
      <c r="TH43" s="7"/>
      <c r="TI43" s="7"/>
      <c r="TJ43" s="7"/>
      <c r="TK43" s="7"/>
      <c r="TL43" s="7"/>
      <c r="TM43" s="7"/>
      <c r="TN43" s="7"/>
      <c r="TO43" s="7"/>
      <c r="TP43" s="7"/>
      <c r="TQ43" s="7"/>
      <c r="TR43" s="7"/>
      <c r="TS43" s="7"/>
      <c r="TT43" s="7"/>
      <c r="TU43" s="7"/>
      <c r="TV43" s="7"/>
      <c r="TW43" s="7"/>
      <c r="TX43" s="7"/>
      <c r="TY43" s="7"/>
      <c r="TZ43" s="7"/>
      <c r="UA43" s="7"/>
      <c r="UB43" s="7"/>
      <c r="UC43" s="7"/>
      <c r="UD43" s="7"/>
      <c r="UE43" s="7"/>
      <c r="UF43" s="7"/>
      <c r="UG43" s="7"/>
      <c r="UH43" s="7"/>
      <c r="UI43" s="7"/>
      <c r="UJ43" s="7"/>
      <c r="UK43" s="7"/>
      <c r="UL43" s="7"/>
      <c r="UM43" s="7"/>
      <c r="UN43" s="7"/>
      <c r="UO43" s="7"/>
      <c r="UP43" s="7"/>
      <c r="UQ43" s="7"/>
      <c r="UR43" s="7"/>
      <c r="US43" s="7"/>
      <c r="UT43" s="7"/>
      <c r="UU43" s="7"/>
      <c r="UV43" s="7"/>
      <c r="UW43" s="7"/>
      <c r="UX43" s="7"/>
      <c r="UY43" s="7"/>
      <c r="UZ43" s="7"/>
      <c r="VA43" s="7"/>
      <c r="VB43" s="7"/>
      <c r="VC43" s="7"/>
      <c r="VD43" s="7"/>
      <c r="VE43" s="7"/>
      <c r="VF43" s="7"/>
      <c r="VG43" s="7"/>
      <c r="VH43" s="7"/>
      <c r="VI43" s="7"/>
      <c r="VJ43" s="7"/>
      <c r="VK43" s="7"/>
      <c r="VL43" s="7"/>
      <c r="VM43" s="7"/>
      <c r="VN43" s="7"/>
      <c r="VO43" s="7"/>
      <c r="VP43" s="7"/>
      <c r="VQ43" s="7"/>
      <c r="VR43" s="7"/>
      <c r="VS43" s="7"/>
      <c r="VT43" s="7"/>
      <c r="VU43" s="7"/>
      <c r="VV43" s="7"/>
      <c r="VW43" s="7"/>
      <c r="VX43" s="7"/>
      <c r="VY43" s="7"/>
      <c r="VZ43" s="7"/>
      <c r="WA43" s="7"/>
      <c r="WB43" s="7"/>
      <c r="WC43" s="7"/>
      <c r="WD43" s="7"/>
      <c r="WE43" s="7"/>
      <c r="WF43" s="7"/>
      <c r="WG43" s="7"/>
      <c r="WH43" s="7"/>
      <c r="WI43" s="7"/>
      <c r="WJ43" s="7"/>
      <c r="WK43" s="7"/>
      <c r="WL43" s="7"/>
      <c r="WM43" s="7"/>
      <c r="WN43" s="7"/>
      <c r="WO43" s="7"/>
      <c r="WP43" s="7"/>
      <c r="WQ43" s="7"/>
      <c r="WR43" s="7"/>
      <c r="WS43" s="7"/>
      <c r="WT43" s="7"/>
      <c r="WU43" s="7"/>
      <c r="WV43" s="7"/>
      <c r="WW43" s="7"/>
      <c r="WX43" s="7"/>
      <c r="WY43" s="7"/>
      <c r="WZ43" s="7"/>
      <c r="XA43" s="7"/>
      <c r="XB43" s="7"/>
      <c r="XC43" s="7"/>
      <c r="XD43" s="7"/>
      <c r="XE43" s="7"/>
      <c r="XF43" s="7"/>
      <c r="XG43" s="7"/>
      <c r="XH43" s="7"/>
      <c r="XI43" s="7"/>
      <c r="XJ43" s="7"/>
      <c r="XK43" s="7"/>
      <c r="XL43" s="7"/>
      <c r="XM43" s="7"/>
      <c r="XN43" s="7"/>
      <c r="XO43" s="7"/>
      <c r="XP43" s="7"/>
      <c r="XQ43" s="7"/>
      <c r="XR43" s="7"/>
      <c r="XS43" s="7"/>
      <c r="XT43" s="7"/>
      <c r="XU43" s="7"/>
      <c r="XV43" s="7"/>
      <c r="XW43" s="7"/>
      <c r="XX43" s="7"/>
      <c r="XY43" s="7"/>
      <c r="XZ43" s="7"/>
      <c r="YA43" s="7"/>
      <c r="YB43" s="7"/>
      <c r="YC43" s="7"/>
      <c r="YD43" s="7"/>
      <c r="YE43" s="7"/>
      <c r="YF43" s="7"/>
      <c r="YG43" s="7"/>
      <c r="YH43" s="7"/>
      <c r="YI43" s="7"/>
      <c r="YJ43" s="7"/>
      <c r="YK43" s="7"/>
      <c r="YL43" s="7"/>
      <c r="YM43" s="7"/>
      <c r="YN43" s="7"/>
      <c r="YO43" s="7"/>
      <c r="YP43" s="7"/>
      <c r="YQ43" s="7"/>
      <c r="YR43" s="7"/>
      <c r="YS43" s="7"/>
      <c r="YT43" s="7"/>
      <c r="YU43" s="7"/>
      <c r="YV43" s="7"/>
      <c r="YW43" s="7"/>
      <c r="YX43" s="7"/>
      <c r="YY43" s="7"/>
      <c r="YZ43" s="7"/>
      <c r="ZA43" s="7"/>
      <c r="ZB43" s="7"/>
      <c r="ZC43" s="7"/>
      <c r="ZD43" s="7"/>
      <c r="ZE43" s="7"/>
      <c r="ZF43" s="7"/>
      <c r="ZG43" s="7"/>
      <c r="ZH43" s="7"/>
      <c r="ZI43" s="7"/>
      <c r="ZJ43" s="7"/>
      <c r="ZK43" s="7"/>
      <c r="ZL43" s="7"/>
      <c r="ZM43" s="7"/>
      <c r="ZN43" s="7"/>
      <c r="ZO43" s="7"/>
      <c r="ZP43" s="7"/>
      <c r="ZQ43" s="7"/>
      <c r="ZR43" s="7"/>
      <c r="ZS43" s="7"/>
      <c r="ZT43" s="7"/>
      <c r="ZU43" s="7"/>
      <c r="ZV43" s="7"/>
      <c r="ZW43" s="7"/>
      <c r="ZX43" s="7"/>
      <c r="ZY43" s="7"/>
      <c r="ZZ43" s="7"/>
      <c r="AAA43" s="7"/>
      <c r="AAB43" s="7"/>
      <c r="AAC43" s="7"/>
      <c r="AAD43" s="7"/>
      <c r="AAE43" s="7"/>
      <c r="AAF43" s="7"/>
      <c r="AAG43" s="7"/>
      <c r="AAH43" s="7"/>
      <c r="AAI43" s="7"/>
      <c r="AAJ43" s="7"/>
      <c r="AAK43" s="7"/>
      <c r="AAL43" s="7"/>
      <c r="AAM43" s="7"/>
      <c r="AAN43" s="7"/>
      <c r="AAO43" s="7"/>
      <c r="AAP43" s="7"/>
      <c r="AAQ43" s="7"/>
      <c r="AAR43" s="7"/>
      <c r="AAS43" s="7"/>
      <c r="AAT43" s="7"/>
      <c r="AAU43" s="7"/>
      <c r="AAV43" s="7"/>
      <c r="AAW43" s="7"/>
      <c r="AAX43" s="7"/>
      <c r="AAY43" s="7"/>
      <c r="AAZ43" s="7"/>
      <c r="ABA43" s="7"/>
      <c r="ABB43" s="7"/>
      <c r="ABC43" s="7"/>
      <c r="ABD43" s="7"/>
      <c r="ABE43" s="7"/>
      <c r="ABF43" s="7"/>
      <c r="ABG43" s="7"/>
      <c r="ABH43" s="7"/>
      <c r="ABI43" s="7"/>
      <c r="ABJ43" s="7"/>
      <c r="ABK43" s="7"/>
      <c r="ABL43" s="7"/>
      <c r="ABM43" s="7"/>
      <c r="ABN43" s="7"/>
      <c r="ABO43" s="7"/>
      <c r="ABP43" s="7"/>
      <c r="ABQ43" s="7"/>
      <c r="ABR43" s="7"/>
      <c r="ABS43" s="7"/>
      <c r="ABT43" s="7"/>
      <c r="ABU43" s="7"/>
      <c r="ABV43" s="7"/>
      <c r="ABW43" s="7"/>
      <c r="ABX43" s="7"/>
      <c r="ABY43" s="7"/>
      <c r="ABZ43" s="7"/>
      <c r="ACA43" s="7"/>
      <c r="ACB43" s="7"/>
      <c r="ACC43" s="7"/>
      <c r="ACD43" s="7"/>
      <c r="ACE43" s="7"/>
      <c r="ACF43" s="7"/>
      <c r="ACG43" s="7"/>
      <c r="ACH43" s="7"/>
      <c r="ACI43" s="7"/>
      <c r="ACJ43" s="7"/>
      <c r="ACK43" s="7"/>
      <c r="ACL43" s="7"/>
      <c r="ACM43" s="7"/>
      <c r="ACN43" s="7"/>
      <c r="ACO43" s="7"/>
      <c r="ACP43" s="7"/>
      <c r="ACQ43" s="7"/>
      <c r="ACR43" s="7"/>
      <c r="ACS43" s="7"/>
      <c r="ACT43" s="7"/>
      <c r="ACU43" s="7"/>
      <c r="ACV43" s="7"/>
      <c r="ACW43" s="7"/>
      <c r="ACX43" s="7"/>
      <c r="ACY43" s="7"/>
      <c r="ACZ43" s="7"/>
      <c r="ADA43" s="7"/>
      <c r="ADB43" s="7"/>
      <c r="ADC43" s="7"/>
      <c r="ADD43" s="7"/>
      <c r="ADE43" s="7"/>
      <c r="ADF43" s="7"/>
      <c r="ADG43" s="7"/>
      <c r="ADH43" s="7"/>
      <c r="ADI43" s="7"/>
      <c r="ADJ43" s="7"/>
      <c r="ADK43" s="7"/>
      <c r="ADL43" s="7"/>
      <c r="ADM43" s="7"/>
      <c r="ADN43" s="7"/>
      <c r="ADO43" s="7"/>
      <c r="ADP43" s="7"/>
      <c r="ADQ43" s="7"/>
      <c r="ADR43" s="7"/>
      <c r="ADS43" s="7"/>
      <c r="ADT43" s="7"/>
      <c r="ADU43" s="7"/>
      <c r="ADV43" s="7"/>
      <c r="ADW43" s="7"/>
      <c r="ADX43" s="7"/>
      <c r="ADY43" s="7"/>
      <c r="ADZ43" s="7"/>
      <c r="AEA43" s="7"/>
      <c r="AEB43" s="7"/>
      <c r="AEC43" s="7"/>
      <c r="AED43" s="7"/>
      <c r="AEE43" s="7"/>
      <c r="AEF43" s="7"/>
      <c r="AEG43" s="7"/>
      <c r="AEH43" s="7"/>
      <c r="AEI43" s="7"/>
      <c r="AEJ43" s="7"/>
      <c r="AEK43" s="7"/>
      <c r="AEL43" s="7"/>
      <c r="AEM43" s="7"/>
      <c r="AEN43" s="7"/>
      <c r="AEO43" s="7"/>
      <c r="AEP43" s="7"/>
      <c r="AEQ43" s="7"/>
      <c r="AER43" s="7"/>
      <c r="AES43" s="7"/>
      <c r="AET43" s="7"/>
      <c r="AEU43" s="7"/>
      <c r="AEV43" s="7"/>
      <c r="AEW43" s="7"/>
      <c r="AEX43" s="7"/>
      <c r="AEY43" s="7"/>
      <c r="AEZ43" s="7"/>
      <c r="AFA43" s="7"/>
      <c r="AFB43" s="7"/>
      <c r="AFC43" s="7"/>
      <c r="AFD43" s="7"/>
      <c r="AFE43" s="7"/>
      <c r="AFF43" s="7"/>
      <c r="AFG43" s="7"/>
      <c r="AFH43" s="7"/>
      <c r="AFI43" s="7"/>
      <c r="AFJ43" s="7"/>
      <c r="AFK43" s="7"/>
      <c r="AFL43" s="7"/>
      <c r="AFM43" s="7"/>
      <c r="AFN43" s="7"/>
      <c r="AFO43" s="7"/>
      <c r="AFP43" s="7"/>
      <c r="AFQ43" s="7"/>
      <c r="AFR43" s="7"/>
      <c r="AFS43" s="7"/>
      <c r="AFT43" s="7"/>
      <c r="AFU43" s="7"/>
      <c r="AFV43" s="7"/>
      <c r="AFW43" s="7"/>
      <c r="AFX43" s="7"/>
      <c r="AFY43" s="7"/>
      <c r="AFZ43" s="7"/>
      <c r="AGA43" s="7"/>
      <c r="AGB43" s="7"/>
      <c r="AGC43" s="7"/>
      <c r="AGD43" s="7"/>
      <c r="AGE43" s="7"/>
      <c r="AGF43" s="7"/>
      <c r="AGG43" s="7"/>
      <c r="AGH43" s="7"/>
      <c r="AGI43" s="7"/>
      <c r="AGJ43" s="7"/>
      <c r="AGK43" s="7"/>
      <c r="AGL43" s="7"/>
      <c r="AGM43" s="7"/>
      <c r="AGN43" s="7"/>
      <c r="AGO43" s="7"/>
      <c r="AGP43" s="7"/>
      <c r="AGQ43" s="7"/>
      <c r="AGR43" s="7"/>
      <c r="AGS43" s="7"/>
      <c r="AGT43" s="7"/>
      <c r="AGU43" s="7"/>
      <c r="AGV43" s="7"/>
      <c r="AGW43" s="7"/>
      <c r="AGX43" s="7"/>
      <c r="AGY43" s="7"/>
      <c r="AGZ43" s="7"/>
      <c r="AHA43" s="7"/>
      <c r="AHB43" s="7"/>
      <c r="AHC43" s="7"/>
      <c r="AHD43" s="7"/>
      <c r="AHE43" s="7"/>
      <c r="AHF43" s="7"/>
      <c r="AHG43" s="7"/>
      <c r="AHH43" s="7"/>
      <c r="AHI43" s="7"/>
      <c r="AHJ43" s="7"/>
      <c r="AHK43" s="7"/>
      <c r="AHL43" s="7"/>
      <c r="AHM43" s="7"/>
      <c r="AHN43" s="7"/>
      <c r="AHO43" s="7"/>
      <c r="AHP43" s="7"/>
      <c r="AHQ43" s="7"/>
      <c r="AHR43" s="7"/>
      <c r="AHS43" s="7"/>
      <c r="AHT43" s="7"/>
      <c r="AHU43" s="7"/>
      <c r="AHV43" s="7"/>
      <c r="AHW43" s="7"/>
      <c r="AHX43" s="7"/>
      <c r="AHY43" s="7"/>
      <c r="AHZ43" s="7"/>
      <c r="AIA43" s="7"/>
      <c r="AIB43" s="7"/>
      <c r="AIC43" s="7"/>
      <c r="AID43" s="7"/>
      <c r="AIE43" s="7"/>
      <c r="AIF43" s="7"/>
      <c r="AIG43" s="7"/>
      <c r="AIH43" s="7"/>
      <c r="AII43" s="7"/>
      <c r="AIJ43" s="7"/>
      <c r="AIK43" s="7"/>
      <c r="AIL43" s="7"/>
      <c r="AIM43" s="7"/>
      <c r="AIN43" s="7"/>
      <c r="AIO43" s="7"/>
      <c r="AIP43" s="7"/>
      <c r="AIQ43" s="7"/>
      <c r="AIR43" s="7"/>
      <c r="AIS43" s="7"/>
      <c r="AIT43" s="7"/>
      <c r="AIU43" s="7"/>
      <c r="AIV43" s="7"/>
      <c r="AIW43" s="7"/>
      <c r="AIX43" s="7"/>
      <c r="AIY43" s="7"/>
      <c r="AIZ43" s="7"/>
      <c r="AJA43" s="7"/>
      <c r="AJB43" s="7"/>
      <c r="AJC43" s="7"/>
      <c r="AJD43" s="7"/>
      <c r="AJE43" s="7"/>
      <c r="AJF43" s="7"/>
      <c r="AJG43" s="7"/>
      <c r="AJH43" s="7"/>
      <c r="AJI43" s="7"/>
      <c r="AJJ43" s="7"/>
      <c r="AJK43" s="7"/>
      <c r="AJL43" s="7"/>
      <c r="AJM43" s="7"/>
      <c r="AJN43" s="7"/>
      <c r="AJO43" s="7"/>
      <c r="AJP43" s="7"/>
      <c r="AJQ43" s="7"/>
      <c r="AJR43" s="7"/>
      <c r="AJS43" s="7"/>
      <c r="AJT43" s="7"/>
      <c r="AJU43" s="7"/>
      <c r="AJV43" s="7"/>
      <c r="AJW43" s="7"/>
      <c r="AJX43" s="7"/>
      <c r="AJY43" s="7"/>
      <c r="AJZ43" s="7"/>
      <c r="AKA43" s="7"/>
      <c r="AKB43" s="7"/>
      <c r="AKC43" s="7"/>
      <c r="AKD43" s="7"/>
      <c r="AKE43" s="7"/>
      <c r="AKF43" s="7"/>
      <c r="AKG43" s="7"/>
      <c r="AKH43" s="7"/>
      <c r="AKI43" s="7"/>
      <c r="AKJ43" s="7"/>
      <c r="AKK43" s="7"/>
      <c r="AKL43" s="7"/>
      <c r="AKM43" s="7"/>
      <c r="AKN43" s="7"/>
      <c r="AKO43" s="7"/>
      <c r="AKP43" s="7"/>
      <c r="AKQ43" s="7"/>
      <c r="AKR43" s="7"/>
      <c r="AKS43" s="7"/>
      <c r="AKT43" s="7"/>
      <c r="AKU43" s="7"/>
      <c r="AKV43" s="7"/>
      <c r="AKW43" s="7"/>
      <c r="AKX43" s="7"/>
      <c r="AKY43" s="7"/>
      <c r="AKZ43" s="7"/>
      <c r="ALA43" s="7"/>
      <c r="ALB43" s="7"/>
      <c r="ALC43" s="7"/>
      <c r="ALD43" s="7"/>
      <c r="ALE43" s="7"/>
      <c r="ALF43" s="7"/>
      <c r="ALG43" s="7"/>
      <c r="ALH43" s="7"/>
      <c r="ALI43" s="7"/>
      <c r="ALJ43" s="7"/>
      <c r="ALK43" s="7"/>
      <c r="ALL43" s="7"/>
      <c r="ALM43" s="7"/>
      <c r="ALN43" s="7"/>
      <c r="ALO43" s="7"/>
      <c r="ALP43" s="7"/>
      <c r="ALQ43" s="7"/>
      <c r="ALR43" s="7"/>
      <c r="ALS43" s="7"/>
      <c r="ALT43" s="7"/>
      <c r="ALU43" s="7"/>
      <c r="ALV43" s="7"/>
      <c r="ALW43" s="7"/>
      <c r="ALX43" s="7"/>
      <c r="ALY43" s="7"/>
      <c r="ALZ43" s="7"/>
      <c r="AMA43" s="7"/>
      <c r="AMB43" s="7"/>
      <c r="AMC43" s="7"/>
      <c r="AMD43" s="7"/>
      <c r="AME43" s="7"/>
    </row>
    <row r="44" spans="1:1019" x14ac:dyDescent="0.25">
      <c r="A44" s="7">
        <v>232</v>
      </c>
      <c r="B44" s="7" t="s">
        <v>1437</v>
      </c>
      <c r="C44" s="7" t="s">
        <v>1435</v>
      </c>
      <c r="D44" s="11" t="s">
        <v>1243</v>
      </c>
      <c r="E44" s="7">
        <v>2009</v>
      </c>
      <c r="F44" s="7" t="s">
        <v>78</v>
      </c>
      <c r="G44" s="7" t="s">
        <v>113</v>
      </c>
      <c r="H44" s="11" t="s">
        <v>370</v>
      </c>
      <c r="I44" s="7">
        <v>12</v>
      </c>
      <c r="J44" s="31" t="str">
        <f>VLOOKUP(H44,AddInfo!$A:$H,5,FALSE)</f>
        <v>1_clear</v>
      </c>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c r="JV44" s="7"/>
      <c r="JW44" s="7"/>
      <c r="JX44" s="7"/>
      <c r="JY44" s="7"/>
      <c r="JZ44" s="7"/>
      <c r="KA44" s="7"/>
      <c r="KB44" s="7"/>
      <c r="KC44" s="7"/>
      <c r="KD44" s="7"/>
      <c r="KE44" s="7"/>
      <c r="KF44" s="7"/>
      <c r="KG44" s="7"/>
      <c r="KH44" s="7"/>
      <c r="KI44" s="7"/>
      <c r="KJ44" s="7"/>
      <c r="KK44" s="7"/>
      <c r="KL44" s="7"/>
      <c r="KM44" s="7"/>
      <c r="KN44" s="7"/>
      <c r="KO44" s="7"/>
      <c r="KP44" s="7"/>
      <c r="KQ44" s="7"/>
      <c r="KR44" s="7"/>
      <c r="KS44" s="7"/>
      <c r="KT44" s="7"/>
      <c r="KU44" s="7"/>
      <c r="KV44" s="7"/>
      <c r="KW44" s="7"/>
      <c r="KX44" s="7"/>
      <c r="KY44" s="7"/>
      <c r="KZ44" s="7"/>
      <c r="LA44" s="7"/>
      <c r="LB44" s="7"/>
      <c r="LC44" s="7"/>
      <c r="LD44" s="7"/>
      <c r="LE44" s="7"/>
      <c r="LF44" s="7"/>
      <c r="LG44" s="7"/>
      <c r="LH44" s="7"/>
      <c r="LI44" s="7"/>
      <c r="LJ44" s="7"/>
      <c r="LK44" s="7"/>
      <c r="LL44" s="7"/>
      <c r="LM44" s="7"/>
      <c r="LN44" s="7"/>
      <c r="LO44" s="7"/>
      <c r="LP44" s="7"/>
      <c r="LQ44" s="7"/>
      <c r="LR44" s="7"/>
      <c r="LS44" s="7"/>
      <c r="LT44" s="7"/>
      <c r="LU44" s="7"/>
      <c r="LV44" s="7"/>
      <c r="LW44" s="7"/>
      <c r="LX44" s="7"/>
      <c r="LY44" s="7"/>
      <c r="LZ44" s="7"/>
      <c r="MA44" s="7"/>
      <c r="MB44" s="7"/>
      <c r="MC44" s="7"/>
      <c r="MD44" s="7"/>
      <c r="ME44" s="7"/>
      <c r="MF44" s="7"/>
      <c r="MG44" s="7"/>
      <c r="MH44" s="7"/>
      <c r="MI44" s="7"/>
      <c r="MJ44" s="7"/>
      <c r="MK44" s="7"/>
      <c r="ML44" s="7"/>
      <c r="MM44" s="7"/>
      <c r="MN44" s="7"/>
      <c r="MO44" s="7"/>
      <c r="MP44" s="7"/>
      <c r="MQ44" s="7"/>
      <c r="MR44" s="7"/>
      <c r="MS44" s="7"/>
      <c r="MT44" s="7"/>
      <c r="MU44" s="7"/>
      <c r="MV44" s="7"/>
      <c r="MW44" s="7"/>
      <c r="MX44" s="7"/>
      <c r="MY44" s="7"/>
      <c r="MZ44" s="7"/>
      <c r="NA44" s="7"/>
      <c r="NB44" s="7"/>
      <c r="NC44" s="7"/>
      <c r="ND44" s="7"/>
      <c r="NE44" s="7"/>
      <c r="NF44" s="7"/>
      <c r="NG44" s="7"/>
      <c r="NH44" s="7"/>
      <c r="NI44" s="7"/>
      <c r="NJ44" s="7"/>
      <c r="NK44" s="7"/>
      <c r="NL44" s="7"/>
      <c r="NM44" s="7"/>
      <c r="NN44" s="7"/>
      <c r="NO44" s="7"/>
      <c r="NP44" s="7"/>
      <c r="NQ44" s="7"/>
      <c r="NR44" s="7"/>
      <c r="NS44" s="7"/>
      <c r="NT44" s="7"/>
      <c r="NU44" s="7"/>
      <c r="NV44" s="7"/>
      <c r="NW44" s="7"/>
      <c r="NX44" s="7"/>
      <c r="NY44" s="7"/>
      <c r="NZ44" s="7"/>
      <c r="OA44" s="7"/>
      <c r="OB44" s="7"/>
      <c r="OC44" s="7"/>
      <c r="OD44" s="7"/>
      <c r="OE44" s="7"/>
      <c r="OF44" s="7"/>
      <c r="OG44" s="7"/>
      <c r="OH44" s="7"/>
      <c r="OI44" s="7"/>
      <c r="OJ44" s="7"/>
      <c r="OK44" s="7"/>
      <c r="OL44" s="7"/>
      <c r="OM44" s="7"/>
      <c r="ON44" s="7"/>
      <c r="OO44" s="7"/>
      <c r="OP44" s="7"/>
      <c r="OQ44" s="7"/>
      <c r="OR44" s="7"/>
      <c r="OS44" s="7"/>
      <c r="OT44" s="7"/>
      <c r="OU44" s="7"/>
      <c r="OV44" s="7"/>
      <c r="OW44" s="7"/>
      <c r="OX44" s="7"/>
      <c r="OY44" s="7"/>
      <c r="OZ44" s="7"/>
      <c r="PA44" s="7"/>
      <c r="PB44" s="7"/>
      <c r="PC44" s="7"/>
      <c r="PD44" s="7"/>
      <c r="PE44" s="7"/>
      <c r="PF44" s="7"/>
      <c r="PG44" s="7"/>
      <c r="PH44" s="7"/>
      <c r="PI44" s="7"/>
      <c r="PJ44" s="7"/>
      <c r="PK44" s="7"/>
      <c r="PL44" s="7"/>
      <c r="PM44" s="7"/>
      <c r="PN44" s="7"/>
      <c r="PO44" s="7"/>
      <c r="PP44" s="7"/>
      <c r="PQ44" s="7"/>
      <c r="PR44" s="7"/>
      <c r="PS44" s="7"/>
      <c r="PT44" s="7"/>
      <c r="PU44" s="7"/>
      <c r="PV44" s="7"/>
      <c r="PW44" s="7"/>
      <c r="PX44" s="7"/>
      <c r="PY44" s="7"/>
      <c r="PZ44" s="7"/>
      <c r="QA44" s="7"/>
      <c r="QB44" s="7"/>
      <c r="QC44" s="7"/>
      <c r="QD44" s="7"/>
      <c r="QE44" s="7"/>
      <c r="QF44" s="7"/>
      <c r="QG44" s="7"/>
      <c r="QH44" s="7"/>
      <c r="QI44" s="7"/>
      <c r="QJ44" s="7"/>
      <c r="QK44" s="7"/>
      <c r="QL44" s="7"/>
      <c r="QM44" s="7"/>
      <c r="QN44" s="7"/>
      <c r="QO44" s="7"/>
      <c r="QP44" s="7"/>
      <c r="QQ44" s="7"/>
      <c r="QR44" s="7"/>
      <c r="QS44" s="7"/>
      <c r="QT44" s="7"/>
      <c r="QU44" s="7"/>
      <c r="QV44" s="7"/>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c r="RZ44" s="7"/>
      <c r="SA44" s="7"/>
      <c r="SB44" s="7"/>
      <c r="SC44" s="7"/>
      <c r="SD44" s="7"/>
      <c r="SE44" s="7"/>
      <c r="SF44" s="7"/>
      <c r="SG44" s="7"/>
      <c r="SH44" s="7"/>
      <c r="SI44" s="7"/>
      <c r="SJ44" s="7"/>
      <c r="SK44" s="7"/>
      <c r="SL44" s="7"/>
      <c r="SM44" s="7"/>
      <c r="SN44" s="7"/>
      <c r="SO44" s="7"/>
      <c r="SP44" s="7"/>
      <c r="SQ44" s="7"/>
      <c r="SR44" s="7"/>
      <c r="SS44" s="7"/>
      <c r="ST44" s="7"/>
      <c r="SU44" s="7"/>
      <c r="SV44" s="7"/>
      <c r="SW44" s="7"/>
      <c r="SX44" s="7"/>
      <c r="SY44" s="7"/>
      <c r="SZ44" s="7"/>
      <c r="TA44" s="7"/>
      <c r="TB44" s="7"/>
      <c r="TC44" s="7"/>
      <c r="TD44" s="7"/>
      <c r="TE44" s="7"/>
      <c r="TF44" s="7"/>
      <c r="TG44" s="7"/>
      <c r="TH44" s="7"/>
      <c r="TI44" s="7"/>
      <c r="TJ44" s="7"/>
      <c r="TK44" s="7"/>
      <c r="TL44" s="7"/>
      <c r="TM44" s="7"/>
      <c r="TN44" s="7"/>
      <c r="TO44" s="7"/>
      <c r="TP44" s="7"/>
      <c r="TQ44" s="7"/>
      <c r="TR44" s="7"/>
      <c r="TS44" s="7"/>
      <c r="TT44" s="7"/>
      <c r="TU44" s="7"/>
      <c r="TV44" s="7"/>
      <c r="TW44" s="7"/>
      <c r="TX44" s="7"/>
      <c r="TY44" s="7"/>
      <c r="TZ44" s="7"/>
      <c r="UA44" s="7"/>
      <c r="UB44" s="7"/>
      <c r="UC44" s="7"/>
      <c r="UD44" s="7"/>
      <c r="UE44" s="7"/>
      <c r="UF44" s="7"/>
      <c r="UG44" s="7"/>
      <c r="UH44" s="7"/>
      <c r="UI44" s="7"/>
      <c r="UJ44" s="7"/>
      <c r="UK44" s="7"/>
      <c r="UL44" s="7"/>
      <c r="UM44" s="7"/>
      <c r="UN44" s="7"/>
      <c r="UO44" s="7"/>
      <c r="UP44" s="7"/>
      <c r="UQ44" s="7"/>
      <c r="UR44" s="7"/>
      <c r="US44" s="7"/>
      <c r="UT44" s="7"/>
      <c r="UU44" s="7"/>
      <c r="UV44" s="7"/>
      <c r="UW44" s="7"/>
      <c r="UX44" s="7"/>
      <c r="UY44" s="7"/>
      <c r="UZ44" s="7"/>
      <c r="VA44" s="7"/>
      <c r="VB44" s="7"/>
      <c r="VC44" s="7"/>
      <c r="VD44" s="7"/>
      <c r="VE44" s="7"/>
      <c r="VF44" s="7"/>
      <c r="VG44" s="7"/>
      <c r="VH44" s="7"/>
      <c r="VI44" s="7"/>
      <c r="VJ44" s="7"/>
      <c r="VK44" s="7"/>
      <c r="VL44" s="7"/>
      <c r="VM44" s="7"/>
      <c r="VN44" s="7"/>
      <c r="VO44" s="7"/>
      <c r="VP44" s="7"/>
      <c r="VQ44" s="7"/>
      <c r="VR44" s="7"/>
      <c r="VS44" s="7"/>
      <c r="VT44" s="7"/>
      <c r="VU44" s="7"/>
      <c r="VV44" s="7"/>
      <c r="VW44" s="7"/>
      <c r="VX44" s="7"/>
      <c r="VY44" s="7"/>
      <c r="VZ44" s="7"/>
      <c r="WA44" s="7"/>
      <c r="WB44" s="7"/>
      <c r="WC44" s="7"/>
      <c r="WD44" s="7"/>
      <c r="WE44" s="7"/>
      <c r="WF44" s="7"/>
      <c r="WG44" s="7"/>
      <c r="WH44" s="7"/>
      <c r="WI44" s="7"/>
      <c r="WJ44" s="7"/>
      <c r="WK44" s="7"/>
      <c r="WL44" s="7"/>
      <c r="WM44" s="7"/>
      <c r="WN44" s="7"/>
      <c r="WO44" s="7"/>
      <c r="WP44" s="7"/>
      <c r="WQ44" s="7"/>
      <c r="WR44" s="7"/>
      <c r="WS44" s="7"/>
      <c r="WT44" s="7"/>
      <c r="WU44" s="7"/>
      <c r="WV44" s="7"/>
      <c r="WW44" s="7"/>
      <c r="WX44" s="7"/>
      <c r="WY44" s="7"/>
      <c r="WZ44" s="7"/>
      <c r="XA44" s="7"/>
      <c r="XB44" s="7"/>
      <c r="XC44" s="7"/>
      <c r="XD44" s="7"/>
      <c r="XE44" s="7"/>
      <c r="XF44" s="7"/>
      <c r="XG44" s="7"/>
      <c r="XH44" s="7"/>
      <c r="XI44" s="7"/>
      <c r="XJ44" s="7"/>
      <c r="XK44" s="7"/>
      <c r="XL44" s="7"/>
      <c r="XM44" s="7"/>
      <c r="XN44" s="7"/>
      <c r="XO44" s="7"/>
      <c r="XP44" s="7"/>
      <c r="XQ44" s="7"/>
      <c r="XR44" s="7"/>
      <c r="XS44" s="7"/>
      <c r="XT44" s="7"/>
      <c r="XU44" s="7"/>
      <c r="XV44" s="7"/>
      <c r="XW44" s="7"/>
      <c r="XX44" s="7"/>
      <c r="XY44" s="7"/>
      <c r="XZ44" s="7"/>
      <c r="YA44" s="7"/>
      <c r="YB44" s="7"/>
      <c r="YC44" s="7"/>
      <c r="YD44" s="7"/>
      <c r="YE44" s="7"/>
      <c r="YF44" s="7"/>
      <c r="YG44" s="7"/>
      <c r="YH44" s="7"/>
      <c r="YI44" s="7"/>
      <c r="YJ44" s="7"/>
      <c r="YK44" s="7"/>
      <c r="YL44" s="7"/>
      <c r="YM44" s="7"/>
      <c r="YN44" s="7"/>
      <c r="YO44" s="7"/>
      <c r="YP44" s="7"/>
      <c r="YQ44" s="7"/>
      <c r="YR44" s="7"/>
      <c r="YS44" s="7"/>
      <c r="YT44" s="7"/>
      <c r="YU44" s="7"/>
      <c r="YV44" s="7"/>
      <c r="YW44" s="7"/>
      <c r="YX44" s="7"/>
      <c r="YY44" s="7"/>
      <c r="YZ44" s="7"/>
      <c r="ZA44" s="7"/>
      <c r="ZB44" s="7"/>
      <c r="ZC44" s="7"/>
      <c r="ZD44" s="7"/>
      <c r="ZE44" s="7"/>
      <c r="ZF44" s="7"/>
      <c r="ZG44" s="7"/>
      <c r="ZH44" s="7"/>
      <c r="ZI44" s="7"/>
      <c r="ZJ44" s="7"/>
      <c r="ZK44" s="7"/>
      <c r="ZL44" s="7"/>
      <c r="ZM44" s="7"/>
      <c r="ZN44" s="7"/>
      <c r="ZO44" s="7"/>
      <c r="ZP44" s="7"/>
      <c r="ZQ44" s="7"/>
      <c r="ZR44" s="7"/>
      <c r="ZS44" s="7"/>
      <c r="ZT44" s="7"/>
      <c r="ZU44" s="7"/>
      <c r="ZV44" s="7"/>
      <c r="ZW44" s="7"/>
      <c r="ZX44" s="7"/>
      <c r="ZY44" s="7"/>
      <c r="ZZ44" s="7"/>
      <c r="AAA44" s="7"/>
      <c r="AAB44" s="7"/>
      <c r="AAC44" s="7"/>
      <c r="AAD44" s="7"/>
      <c r="AAE44" s="7"/>
      <c r="AAF44" s="7"/>
      <c r="AAG44" s="7"/>
      <c r="AAH44" s="7"/>
      <c r="AAI44" s="7"/>
      <c r="AAJ44" s="7"/>
      <c r="AAK44" s="7"/>
      <c r="AAL44" s="7"/>
      <c r="AAM44" s="7"/>
      <c r="AAN44" s="7"/>
      <c r="AAO44" s="7"/>
      <c r="AAP44" s="7"/>
      <c r="AAQ44" s="7"/>
      <c r="AAR44" s="7"/>
      <c r="AAS44" s="7"/>
      <c r="AAT44" s="7"/>
      <c r="AAU44" s="7"/>
      <c r="AAV44" s="7"/>
      <c r="AAW44" s="7"/>
      <c r="AAX44" s="7"/>
      <c r="AAY44" s="7"/>
      <c r="AAZ44" s="7"/>
      <c r="ABA44" s="7"/>
      <c r="ABB44" s="7"/>
      <c r="ABC44" s="7"/>
      <c r="ABD44" s="7"/>
      <c r="ABE44" s="7"/>
      <c r="ABF44" s="7"/>
      <c r="ABG44" s="7"/>
      <c r="ABH44" s="7"/>
      <c r="ABI44" s="7"/>
      <c r="ABJ44" s="7"/>
      <c r="ABK44" s="7"/>
      <c r="ABL44" s="7"/>
      <c r="ABM44" s="7"/>
      <c r="ABN44" s="7"/>
      <c r="ABO44" s="7"/>
      <c r="ABP44" s="7"/>
      <c r="ABQ44" s="7"/>
      <c r="ABR44" s="7"/>
      <c r="ABS44" s="7"/>
      <c r="ABT44" s="7"/>
      <c r="ABU44" s="7"/>
      <c r="ABV44" s="7"/>
      <c r="ABW44" s="7"/>
      <c r="ABX44" s="7"/>
      <c r="ABY44" s="7"/>
      <c r="ABZ44" s="7"/>
      <c r="ACA44" s="7"/>
      <c r="ACB44" s="7"/>
      <c r="ACC44" s="7"/>
      <c r="ACD44" s="7"/>
      <c r="ACE44" s="7"/>
      <c r="ACF44" s="7"/>
      <c r="ACG44" s="7"/>
      <c r="ACH44" s="7"/>
      <c r="ACI44" s="7"/>
      <c r="ACJ44" s="7"/>
      <c r="ACK44" s="7"/>
      <c r="ACL44" s="7"/>
      <c r="ACM44" s="7"/>
      <c r="ACN44" s="7"/>
      <c r="ACO44" s="7"/>
      <c r="ACP44" s="7"/>
      <c r="ACQ44" s="7"/>
      <c r="ACR44" s="7"/>
      <c r="ACS44" s="7"/>
      <c r="ACT44" s="7"/>
      <c r="ACU44" s="7"/>
      <c r="ACV44" s="7"/>
      <c r="ACW44" s="7"/>
      <c r="ACX44" s="7"/>
      <c r="ACY44" s="7"/>
      <c r="ACZ44" s="7"/>
      <c r="ADA44" s="7"/>
      <c r="ADB44" s="7"/>
      <c r="ADC44" s="7"/>
      <c r="ADD44" s="7"/>
      <c r="ADE44" s="7"/>
      <c r="ADF44" s="7"/>
      <c r="ADG44" s="7"/>
      <c r="ADH44" s="7"/>
      <c r="ADI44" s="7"/>
      <c r="ADJ44" s="7"/>
      <c r="ADK44" s="7"/>
      <c r="ADL44" s="7"/>
      <c r="ADM44" s="7"/>
      <c r="ADN44" s="7"/>
      <c r="ADO44" s="7"/>
      <c r="ADP44" s="7"/>
      <c r="ADQ44" s="7"/>
      <c r="ADR44" s="7"/>
      <c r="ADS44" s="7"/>
      <c r="ADT44" s="7"/>
      <c r="ADU44" s="7"/>
      <c r="ADV44" s="7"/>
      <c r="ADW44" s="7"/>
      <c r="ADX44" s="7"/>
      <c r="ADY44" s="7"/>
      <c r="ADZ44" s="7"/>
      <c r="AEA44" s="7"/>
      <c r="AEB44" s="7"/>
      <c r="AEC44" s="7"/>
      <c r="AED44" s="7"/>
      <c r="AEE44" s="7"/>
      <c r="AEF44" s="7"/>
      <c r="AEG44" s="7"/>
      <c r="AEH44" s="7"/>
      <c r="AEI44" s="7"/>
      <c r="AEJ44" s="7"/>
      <c r="AEK44" s="7"/>
      <c r="AEL44" s="7"/>
      <c r="AEM44" s="7"/>
      <c r="AEN44" s="7"/>
      <c r="AEO44" s="7"/>
      <c r="AEP44" s="7"/>
      <c r="AEQ44" s="7"/>
      <c r="AER44" s="7"/>
      <c r="AES44" s="7"/>
      <c r="AET44" s="7"/>
      <c r="AEU44" s="7"/>
      <c r="AEV44" s="7"/>
      <c r="AEW44" s="7"/>
      <c r="AEX44" s="7"/>
      <c r="AEY44" s="7"/>
      <c r="AEZ44" s="7"/>
      <c r="AFA44" s="7"/>
      <c r="AFB44" s="7"/>
      <c r="AFC44" s="7"/>
      <c r="AFD44" s="7"/>
      <c r="AFE44" s="7"/>
      <c r="AFF44" s="7"/>
      <c r="AFG44" s="7"/>
      <c r="AFH44" s="7"/>
      <c r="AFI44" s="7"/>
      <c r="AFJ44" s="7"/>
      <c r="AFK44" s="7"/>
      <c r="AFL44" s="7"/>
      <c r="AFM44" s="7"/>
      <c r="AFN44" s="7"/>
      <c r="AFO44" s="7"/>
      <c r="AFP44" s="7"/>
      <c r="AFQ44" s="7"/>
      <c r="AFR44" s="7"/>
      <c r="AFS44" s="7"/>
      <c r="AFT44" s="7"/>
      <c r="AFU44" s="7"/>
      <c r="AFV44" s="7"/>
      <c r="AFW44" s="7"/>
      <c r="AFX44" s="7"/>
      <c r="AFY44" s="7"/>
      <c r="AFZ44" s="7"/>
      <c r="AGA44" s="7"/>
      <c r="AGB44" s="7"/>
      <c r="AGC44" s="7"/>
      <c r="AGD44" s="7"/>
      <c r="AGE44" s="7"/>
      <c r="AGF44" s="7"/>
      <c r="AGG44" s="7"/>
      <c r="AGH44" s="7"/>
      <c r="AGI44" s="7"/>
      <c r="AGJ44" s="7"/>
      <c r="AGK44" s="7"/>
      <c r="AGL44" s="7"/>
      <c r="AGM44" s="7"/>
      <c r="AGN44" s="7"/>
      <c r="AGO44" s="7"/>
      <c r="AGP44" s="7"/>
      <c r="AGQ44" s="7"/>
      <c r="AGR44" s="7"/>
      <c r="AGS44" s="7"/>
      <c r="AGT44" s="7"/>
      <c r="AGU44" s="7"/>
      <c r="AGV44" s="7"/>
      <c r="AGW44" s="7"/>
      <c r="AGX44" s="7"/>
      <c r="AGY44" s="7"/>
      <c r="AGZ44" s="7"/>
      <c r="AHA44" s="7"/>
      <c r="AHB44" s="7"/>
      <c r="AHC44" s="7"/>
      <c r="AHD44" s="7"/>
      <c r="AHE44" s="7"/>
      <c r="AHF44" s="7"/>
      <c r="AHG44" s="7"/>
      <c r="AHH44" s="7"/>
      <c r="AHI44" s="7"/>
      <c r="AHJ44" s="7"/>
      <c r="AHK44" s="7"/>
      <c r="AHL44" s="7"/>
      <c r="AHM44" s="7"/>
      <c r="AHN44" s="7"/>
      <c r="AHO44" s="7"/>
      <c r="AHP44" s="7"/>
      <c r="AHQ44" s="7"/>
      <c r="AHR44" s="7"/>
      <c r="AHS44" s="7"/>
      <c r="AHT44" s="7"/>
      <c r="AHU44" s="7"/>
      <c r="AHV44" s="7"/>
      <c r="AHW44" s="7"/>
      <c r="AHX44" s="7"/>
      <c r="AHY44" s="7"/>
      <c r="AHZ44" s="7"/>
      <c r="AIA44" s="7"/>
      <c r="AIB44" s="7"/>
      <c r="AIC44" s="7"/>
      <c r="AID44" s="7"/>
      <c r="AIE44" s="7"/>
      <c r="AIF44" s="7"/>
      <c r="AIG44" s="7"/>
      <c r="AIH44" s="7"/>
      <c r="AII44" s="7"/>
      <c r="AIJ44" s="7"/>
      <c r="AIK44" s="7"/>
      <c r="AIL44" s="7"/>
      <c r="AIM44" s="7"/>
      <c r="AIN44" s="7"/>
      <c r="AIO44" s="7"/>
      <c r="AIP44" s="7"/>
      <c r="AIQ44" s="7"/>
      <c r="AIR44" s="7"/>
      <c r="AIS44" s="7"/>
      <c r="AIT44" s="7"/>
      <c r="AIU44" s="7"/>
      <c r="AIV44" s="7"/>
      <c r="AIW44" s="7"/>
      <c r="AIX44" s="7"/>
      <c r="AIY44" s="7"/>
      <c r="AIZ44" s="7"/>
      <c r="AJA44" s="7"/>
      <c r="AJB44" s="7"/>
      <c r="AJC44" s="7"/>
      <c r="AJD44" s="7"/>
      <c r="AJE44" s="7"/>
      <c r="AJF44" s="7"/>
      <c r="AJG44" s="7"/>
      <c r="AJH44" s="7"/>
      <c r="AJI44" s="7"/>
      <c r="AJJ44" s="7"/>
      <c r="AJK44" s="7"/>
      <c r="AJL44" s="7"/>
      <c r="AJM44" s="7"/>
      <c r="AJN44" s="7"/>
      <c r="AJO44" s="7"/>
      <c r="AJP44" s="7"/>
      <c r="AJQ44" s="7"/>
      <c r="AJR44" s="7"/>
      <c r="AJS44" s="7"/>
      <c r="AJT44" s="7"/>
      <c r="AJU44" s="7"/>
      <c r="AJV44" s="7"/>
      <c r="AJW44" s="7"/>
      <c r="AJX44" s="7"/>
      <c r="AJY44" s="7"/>
      <c r="AJZ44" s="7"/>
      <c r="AKA44" s="7"/>
      <c r="AKB44" s="7"/>
      <c r="AKC44" s="7"/>
      <c r="AKD44" s="7"/>
      <c r="AKE44" s="7"/>
      <c r="AKF44" s="7"/>
      <c r="AKG44" s="7"/>
      <c r="AKH44" s="7"/>
      <c r="AKI44" s="7"/>
      <c r="AKJ44" s="7"/>
      <c r="AKK44" s="7"/>
      <c r="AKL44" s="7"/>
      <c r="AKM44" s="7"/>
      <c r="AKN44" s="7"/>
      <c r="AKO44" s="7"/>
      <c r="AKP44" s="7"/>
      <c r="AKQ44" s="7"/>
      <c r="AKR44" s="7"/>
      <c r="AKS44" s="7"/>
      <c r="AKT44" s="7"/>
      <c r="AKU44" s="7"/>
      <c r="AKV44" s="7"/>
      <c r="AKW44" s="7"/>
      <c r="AKX44" s="7"/>
      <c r="AKY44" s="7"/>
      <c r="AKZ44" s="7"/>
      <c r="ALA44" s="7"/>
      <c r="ALB44" s="7"/>
      <c r="ALC44" s="7"/>
      <c r="ALD44" s="7"/>
      <c r="ALE44" s="7"/>
      <c r="ALF44" s="7"/>
      <c r="ALG44" s="7"/>
      <c r="ALH44" s="7"/>
      <c r="ALI44" s="7"/>
      <c r="ALJ44" s="7"/>
      <c r="ALK44" s="7"/>
      <c r="ALL44" s="7"/>
      <c r="ALM44" s="7"/>
      <c r="ALN44" s="7"/>
      <c r="ALO44" s="7"/>
      <c r="ALP44" s="7"/>
      <c r="ALQ44" s="7"/>
      <c r="ALR44" s="7"/>
      <c r="ALS44" s="7"/>
      <c r="ALT44" s="7"/>
      <c r="ALU44" s="7"/>
      <c r="ALV44" s="7"/>
      <c r="ALW44" s="7"/>
      <c r="ALX44" s="7"/>
      <c r="ALY44" s="7"/>
      <c r="ALZ44" s="7"/>
      <c r="AMA44" s="7"/>
      <c r="AMB44" s="7"/>
      <c r="AMC44" s="7"/>
      <c r="AMD44" s="7"/>
      <c r="AME44" s="7"/>
    </row>
    <row r="45" spans="1:1019" x14ac:dyDescent="0.25">
      <c r="A45" s="7">
        <v>49</v>
      </c>
      <c r="B45" s="7" t="s">
        <v>1321</v>
      </c>
      <c r="C45" s="7" t="s">
        <v>290</v>
      </c>
      <c r="D45" s="7" t="s">
        <v>289</v>
      </c>
      <c r="E45" s="7">
        <v>2008</v>
      </c>
      <c r="F45" s="7"/>
      <c r="G45" s="7" t="s">
        <v>605</v>
      </c>
      <c r="H45" s="31" t="s">
        <v>288</v>
      </c>
      <c r="I45" s="7">
        <v>1</v>
      </c>
      <c r="J45" s="31" t="str">
        <f>VLOOKUP(H45,AddInfo!$A:$H,5,FALSE)</f>
        <v>1_clear</v>
      </c>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c r="SK45" s="7"/>
      <c r="SL45" s="7"/>
      <c r="SM45" s="7"/>
      <c r="SN45" s="7"/>
      <c r="SO45" s="7"/>
      <c r="SP45" s="7"/>
      <c r="SQ45" s="7"/>
      <c r="SR45" s="7"/>
      <c r="SS45" s="7"/>
      <c r="ST45" s="7"/>
      <c r="SU45" s="7"/>
      <c r="SV45" s="7"/>
      <c r="SW45" s="7"/>
      <c r="SX45" s="7"/>
      <c r="SY45" s="7"/>
      <c r="SZ45" s="7"/>
      <c r="TA45" s="7"/>
      <c r="TB45" s="7"/>
      <c r="TC45" s="7"/>
      <c r="TD45" s="7"/>
      <c r="TE45" s="7"/>
      <c r="TF45" s="7"/>
      <c r="TG45" s="7"/>
      <c r="TH45" s="7"/>
      <c r="TI45" s="7"/>
      <c r="TJ45" s="7"/>
      <c r="TK45" s="7"/>
      <c r="TL45" s="7"/>
      <c r="TM45" s="7"/>
      <c r="TN45" s="7"/>
      <c r="TO45" s="7"/>
      <c r="TP45" s="7"/>
      <c r="TQ45" s="7"/>
      <c r="TR45" s="7"/>
      <c r="TS45" s="7"/>
      <c r="TT45" s="7"/>
      <c r="TU45" s="7"/>
      <c r="TV45" s="7"/>
      <c r="TW45" s="7"/>
      <c r="TX45" s="7"/>
      <c r="TY45" s="7"/>
      <c r="TZ45" s="7"/>
      <c r="UA45" s="7"/>
      <c r="UB45" s="7"/>
      <c r="UC45" s="7"/>
      <c r="UD45" s="7"/>
      <c r="UE45" s="7"/>
      <c r="UF45" s="7"/>
      <c r="UG45" s="7"/>
      <c r="UH45" s="7"/>
      <c r="UI45" s="7"/>
      <c r="UJ45" s="7"/>
      <c r="UK45" s="7"/>
      <c r="UL45" s="7"/>
      <c r="UM45" s="7"/>
      <c r="UN45" s="7"/>
      <c r="UO45" s="7"/>
      <c r="UP45" s="7"/>
      <c r="UQ45" s="7"/>
      <c r="UR45" s="7"/>
      <c r="US45" s="7"/>
      <c r="UT45" s="7"/>
      <c r="UU45" s="7"/>
      <c r="UV45" s="7"/>
      <c r="UW45" s="7"/>
      <c r="UX45" s="7"/>
      <c r="UY45" s="7"/>
      <c r="UZ45" s="7"/>
      <c r="VA45" s="7"/>
      <c r="VB45" s="7"/>
      <c r="VC45" s="7"/>
      <c r="VD45" s="7"/>
      <c r="VE45" s="7"/>
      <c r="VF45" s="7"/>
      <c r="VG45" s="7"/>
      <c r="VH45" s="7"/>
      <c r="VI45" s="7"/>
      <c r="VJ45" s="7"/>
      <c r="VK45" s="7"/>
      <c r="VL45" s="7"/>
      <c r="VM45" s="7"/>
      <c r="VN45" s="7"/>
      <c r="VO45" s="7"/>
      <c r="VP45" s="7"/>
      <c r="VQ45" s="7"/>
      <c r="VR45" s="7"/>
      <c r="VS45" s="7"/>
      <c r="VT45" s="7"/>
      <c r="VU45" s="7"/>
      <c r="VV45" s="7"/>
      <c r="VW45" s="7"/>
      <c r="VX45" s="7"/>
      <c r="VY45" s="7"/>
      <c r="VZ45" s="7"/>
      <c r="WA45" s="7"/>
      <c r="WB45" s="7"/>
      <c r="WC45" s="7"/>
      <c r="WD45" s="7"/>
      <c r="WE45" s="7"/>
      <c r="WF45" s="7"/>
      <c r="WG45" s="7"/>
      <c r="WH45" s="7"/>
      <c r="WI45" s="7"/>
      <c r="WJ45" s="7"/>
      <c r="WK45" s="7"/>
      <c r="WL45" s="7"/>
      <c r="WM45" s="7"/>
      <c r="WN45" s="7"/>
      <c r="WO45" s="7"/>
      <c r="WP45" s="7"/>
      <c r="WQ45" s="7"/>
      <c r="WR45" s="7"/>
      <c r="WS45" s="7"/>
      <c r="WT45" s="7"/>
      <c r="WU45" s="7"/>
      <c r="WV45" s="7"/>
      <c r="WW45" s="7"/>
      <c r="WX45" s="7"/>
      <c r="WY45" s="7"/>
      <c r="WZ45" s="7"/>
      <c r="XA45" s="7"/>
      <c r="XB45" s="7"/>
      <c r="XC45" s="7"/>
      <c r="XD45" s="7"/>
      <c r="XE45" s="7"/>
      <c r="XF45" s="7"/>
      <c r="XG45" s="7"/>
      <c r="XH45" s="7"/>
      <c r="XI45" s="7"/>
      <c r="XJ45" s="7"/>
      <c r="XK45" s="7"/>
      <c r="XL45" s="7"/>
      <c r="XM45" s="7"/>
      <c r="XN45" s="7"/>
      <c r="XO45" s="7"/>
      <c r="XP45" s="7"/>
      <c r="XQ45" s="7"/>
      <c r="XR45" s="7"/>
      <c r="XS45" s="7"/>
      <c r="XT45" s="7"/>
      <c r="XU45" s="7"/>
      <c r="XV45" s="7"/>
      <c r="XW45" s="7"/>
      <c r="XX45" s="7"/>
      <c r="XY45" s="7"/>
      <c r="XZ45" s="7"/>
      <c r="YA45" s="7"/>
      <c r="YB45" s="7"/>
      <c r="YC45" s="7"/>
      <c r="YD45" s="7"/>
      <c r="YE45" s="7"/>
      <c r="YF45" s="7"/>
      <c r="YG45" s="7"/>
      <c r="YH45" s="7"/>
      <c r="YI45" s="7"/>
      <c r="YJ45" s="7"/>
      <c r="YK45" s="7"/>
      <c r="YL45" s="7"/>
      <c r="YM45" s="7"/>
      <c r="YN45" s="7"/>
      <c r="YO45" s="7"/>
      <c r="YP45" s="7"/>
      <c r="YQ45" s="7"/>
      <c r="YR45" s="7"/>
      <c r="YS45" s="7"/>
      <c r="YT45" s="7"/>
      <c r="YU45" s="7"/>
      <c r="YV45" s="7"/>
      <c r="YW45" s="7"/>
      <c r="YX45" s="7"/>
      <c r="YY45" s="7"/>
      <c r="YZ45" s="7"/>
      <c r="ZA45" s="7"/>
      <c r="ZB45" s="7"/>
      <c r="ZC45" s="7"/>
      <c r="ZD45" s="7"/>
      <c r="ZE45" s="7"/>
      <c r="ZF45" s="7"/>
      <c r="ZG45" s="7"/>
      <c r="ZH45" s="7"/>
      <c r="ZI45" s="7"/>
      <c r="ZJ45" s="7"/>
      <c r="ZK45" s="7"/>
      <c r="ZL45" s="7"/>
      <c r="ZM45" s="7"/>
      <c r="ZN45" s="7"/>
      <c r="ZO45" s="7"/>
      <c r="ZP45" s="7"/>
      <c r="ZQ45" s="7"/>
      <c r="ZR45" s="7"/>
      <c r="ZS45" s="7"/>
      <c r="ZT45" s="7"/>
      <c r="ZU45" s="7"/>
      <c r="ZV45" s="7"/>
      <c r="ZW45" s="7"/>
      <c r="ZX45" s="7"/>
      <c r="ZY45" s="7"/>
      <c r="ZZ45" s="7"/>
      <c r="AAA45" s="7"/>
      <c r="AAB45" s="7"/>
      <c r="AAC45" s="7"/>
      <c r="AAD45" s="7"/>
      <c r="AAE45" s="7"/>
      <c r="AAF45" s="7"/>
      <c r="AAG45" s="7"/>
      <c r="AAH45" s="7"/>
      <c r="AAI45" s="7"/>
      <c r="AAJ45" s="7"/>
      <c r="AAK45" s="7"/>
      <c r="AAL45" s="7"/>
      <c r="AAM45" s="7"/>
      <c r="AAN45" s="7"/>
      <c r="AAO45" s="7"/>
      <c r="AAP45" s="7"/>
      <c r="AAQ45" s="7"/>
      <c r="AAR45" s="7"/>
      <c r="AAS45" s="7"/>
      <c r="AAT45" s="7"/>
      <c r="AAU45" s="7"/>
      <c r="AAV45" s="7"/>
      <c r="AAW45" s="7"/>
      <c r="AAX45" s="7"/>
      <c r="AAY45" s="7"/>
      <c r="AAZ45" s="7"/>
      <c r="ABA45" s="7"/>
      <c r="ABB45" s="7"/>
      <c r="ABC45" s="7"/>
      <c r="ABD45" s="7"/>
      <c r="ABE45" s="7"/>
      <c r="ABF45" s="7"/>
      <c r="ABG45" s="7"/>
      <c r="ABH45" s="7"/>
      <c r="ABI45" s="7"/>
      <c r="ABJ45" s="7"/>
      <c r="ABK45" s="7"/>
      <c r="ABL45" s="7"/>
      <c r="ABM45" s="7"/>
      <c r="ABN45" s="7"/>
      <c r="ABO45" s="7"/>
      <c r="ABP45" s="7"/>
      <c r="ABQ45" s="7"/>
      <c r="ABR45" s="7"/>
      <c r="ABS45" s="7"/>
      <c r="ABT45" s="7"/>
      <c r="ABU45" s="7"/>
      <c r="ABV45" s="7"/>
      <c r="ABW45" s="7"/>
      <c r="ABX45" s="7"/>
      <c r="ABY45" s="7"/>
      <c r="ABZ45" s="7"/>
      <c r="ACA45" s="7"/>
      <c r="ACB45" s="7"/>
      <c r="ACC45" s="7"/>
      <c r="ACD45" s="7"/>
      <c r="ACE45" s="7"/>
      <c r="ACF45" s="7"/>
      <c r="ACG45" s="7"/>
      <c r="ACH45" s="7"/>
      <c r="ACI45" s="7"/>
      <c r="ACJ45" s="7"/>
      <c r="ACK45" s="7"/>
      <c r="ACL45" s="7"/>
      <c r="ACM45" s="7"/>
      <c r="ACN45" s="7"/>
      <c r="ACO45" s="7"/>
      <c r="ACP45" s="7"/>
      <c r="ACQ45" s="7"/>
      <c r="ACR45" s="7"/>
      <c r="ACS45" s="7"/>
      <c r="ACT45" s="7"/>
      <c r="ACU45" s="7"/>
      <c r="ACV45" s="7"/>
      <c r="ACW45" s="7"/>
      <c r="ACX45" s="7"/>
      <c r="ACY45" s="7"/>
      <c r="ACZ45" s="7"/>
      <c r="ADA45" s="7"/>
      <c r="ADB45" s="7"/>
      <c r="ADC45" s="7"/>
      <c r="ADD45" s="7"/>
      <c r="ADE45" s="7"/>
      <c r="ADF45" s="7"/>
      <c r="ADG45" s="7"/>
      <c r="ADH45" s="7"/>
      <c r="ADI45" s="7"/>
      <c r="ADJ45" s="7"/>
      <c r="ADK45" s="7"/>
      <c r="ADL45" s="7"/>
      <c r="ADM45" s="7"/>
      <c r="ADN45" s="7"/>
      <c r="ADO45" s="7"/>
      <c r="ADP45" s="7"/>
      <c r="ADQ45" s="7"/>
      <c r="ADR45" s="7"/>
      <c r="ADS45" s="7"/>
      <c r="ADT45" s="7"/>
      <c r="ADU45" s="7"/>
      <c r="ADV45" s="7"/>
      <c r="ADW45" s="7"/>
      <c r="ADX45" s="7"/>
      <c r="ADY45" s="7"/>
      <c r="ADZ45" s="7"/>
      <c r="AEA45" s="7"/>
      <c r="AEB45" s="7"/>
      <c r="AEC45" s="7"/>
      <c r="AED45" s="7"/>
      <c r="AEE45" s="7"/>
      <c r="AEF45" s="7"/>
      <c r="AEG45" s="7"/>
      <c r="AEH45" s="7"/>
      <c r="AEI45" s="7"/>
      <c r="AEJ45" s="7"/>
      <c r="AEK45" s="7"/>
      <c r="AEL45" s="7"/>
      <c r="AEM45" s="7"/>
      <c r="AEN45" s="7"/>
      <c r="AEO45" s="7"/>
      <c r="AEP45" s="7"/>
      <c r="AEQ45" s="7"/>
      <c r="AER45" s="7"/>
      <c r="AES45" s="7"/>
      <c r="AET45" s="7"/>
      <c r="AEU45" s="7"/>
      <c r="AEV45" s="7"/>
      <c r="AEW45" s="7"/>
      <c r="AEX45" s="7"/>
      <c r="AEY45" s="7"/>
      <c r="AEZ45" s="7"/>
      <c r="AFA45" s="7"/>
      <c r="AFB45" s="7"/>
      <c r="AFC45" s="7"/>
      <c r="AFD45" s="7"/>
      <c r="AFE45" s="7"/>
      <c r="AFF45" s="7"/>
      <c r="AFG45" s="7"/>
      <c r="AFH45" s="7"/>
      <c r="AFI45" s="7"/>
      <c r="AFJ45" s="7"/>
      <c r="AFK45" s="7"/>
      <c r="AFL45" s="7"/>
      <c r="AFM45" s="7"/>
      <c r="AFN45" s="7"/>
      <c r="AFO45" s="7"/>
      <c r="AFP45" s="7"/>
      <c r="AFQ45" s="7"/>
      <c r="AFR45" s="7"/>
      <c r="AFS45" s="7"/>
      <c r="AFT45" s="7"/>
      <c r="AFU45" s="7"/>
      <c r="AFV45" s="7"/>
      <c r="AFW45" s="7"/>
      <c r="AFX45" s="7"/>
      <c r="AFY45" s="7"/>
      <c r="AFZ45" s="7"/>
      <c r="AGA45" s="7"/>
      <c r="AGB45" s="7"/>
      <c r="AGC45" s="7"/>
      <c r="AGD45" s="7"/>
      <c r="AGE45" s="7"/>
      <c r="AGF45" s="7"/>
      <c r="AGG45" s="7"/>
      <c r="AGH45" s="7"/>
      <c r="AGI45" s="7"/>
      <c r="AGJ45" s="7"/>
      <c r="AGK45" s="7"/>
      <c r="AGL45" s="7"/>
      <c r="AGM45" s="7"/>
      <c r="AGN45" s="7"/>
      <c r="AGO45" s="7"/>
      <c r="AGP45" s="7"/>
      <c r="AGQ45" s="7"/>
      <c r="AGR45" s="7"/>
      <c r="AGS45" s="7"/>
      <c r="AGT45" s="7"/>
      <c r="AGU45" s="7"/>
      <c r="AGV45" s="7"/>
      <c r="AGW45" s="7"/>
      <c r="AGX45" s="7"/>
      <c r="AGY45" s="7"/>
      <c r="AGZ45" s="7"/>
      <c r="AHA45" s="7"/>
      <c r="AHB45" s="7"/>
      <c r="AHC45" s="7"/>
      <c r="AHD45" s="7"/>
      <c r="AHE45" s="7"/>
      <c r="AHF45" s="7"/>
      <c r="AHG45" s="7"/>
      <c r="AHH45" s="7"/>
      <c r="AHI45" s="7"/>
      <c r="AHJ45" s="7"/>
      <c r="AHK45" s="7"/>
      <c r="AHL45" s="7"/>
      <c r="AHM45" s="7"/>
      <c r="AHN45" s="7"/>
      <c r="AHO45" s="7"/>
      <c r="AHP45" s="7"/>
      <c r="AHQ45" s="7"/>
      <c r="AHR45" s="7"/>
      <c r="AHS45" s="7"/>
      <c r="AHT45" s="7"/>
      <c r="AHU45" s="7"/>
      <c r="AHV45" s="7"/>
      <c r="AHW45" s="7"/>
      <c r="AHX45" s="7"/>
      <c r="AHY45" s="7"/>
      <c r="AHZ45" s="7"/>
      <c r="AIA45" s="7"/>
      <c r="AIB45" s="7"/>
      <c r="AIC45" s="7"/>
      <c r="AID45" s="7"/>
      <c r="AIE45" s="7"/>
      <c r="AIF45" s="7"/>
      <c r="AIG45" s="7"/>
      <c r="AIH45" s="7"/>
      <c r="AII45" s="7"/>
      <c r="AIJ45" s="7"/>
      <c r="AIK45" s="7"/>
      <c r="AIL45" s="7"/>
      <c r="AIM45" s="7"/>
      <c r="AIN45" s="7"/>
      <c r="AIO45" s="7"/>
      <c r="AIP45" s="7"/>
      <c r="AIQ45" s="7"/>
      <c r="AIR45" s="7"/>
      <c r="AIS45" s="7"/>
      <c r="AIT45" s="7"/>
      <c r="AIU45" s="7"/>
      <c r="AIV45" s="7"/>
      <c r="AIW45" s="7"/>
      <c r="AIX45" s="7"/>
      <c r="AIY45" s="7"/>
      <c r="AIZ45" s="7"/>
      <c r="AJA45" s="7"/>
      <c r="AJB45" s="7"/>
      <c r="AJC45" s="7"/>
      <c r="AJD45" s="7"/>
      <c r="AJE45" s="7"/>
      <c r="AJF45" s="7"/>
      <c r="AJG45" s="7"/>
      <c r="AJH45" s="7"/>
      <c r="AJI45" s="7"/>
      <c r="AJJ45" s="7"/>
      <c r="AJK45" s="7"/>
      <c r="AJL45" s="7"/>
      <c r="AJM45" s="7"/>
      <c r="AJN45" s="7"/>
      <c r="AJO45" s="7"/>
      <c r="AJP45" s="7"/>
      <c r="AJQ45" s="7"/>
      <c r="AJR45" s="7"/>
      <c r="AJS45" s="7"/>
      <c r="AJT45" s="7"/>
      <c r="AJU45" s="7"/>
      <c r="AJV45" s="7"/>
      <c r="AJW45" s="7"/>
      <c r="AJX45" s="7"/>
      <c r="AJY45" s="7"/>
      <c r="AJZ45" s="7"/>
      <c r="AKA45" s="7"/>
      <c r="AKB45" s="7"/>
      <c r="AKC45" s="7"/>
      <c r="AKD45" s="7"/>
      <c r="AKE45" s="7"/>
      <c r="AKF45" s="7"/>
      <c r="AKG45" s="7"/>
      <c r="AKH45" s="7"/>
      <c r="AKI45" s="7"/>
      <c r="AKJ45" s="7"/>
      <c r="AKK45" s="7"/>
      <c r="AKL45" s="7"/>
      <c r="AKM45" s="7"/>
      <c r="AKN45" s="7"/>
      <c r="AKO45" s="7"/>
      <c r="AKP45" s="7"/>
      <c r="AKQ45" s="7"/>
      <c r="AKR45" s="7"/>
      <c r="AKS45" s="7"/>
      <c r="AKT45" s="7"/>
      <c r="AKU45" s="7"/>
      <c r="AKV45" s="7"/>
      <c r="AKW45" s="7"/>
      <c r="AKX45" s="7"/>
      <c r="AKY45" s="7"/>
      <c r="AKZ45" s="7"/>
      <c r="ALA45" s="7"/>
      <c r="ALB45" s="7"/>
      <c r="ALC45" s="7"/>
      <c r="ALD45" s="7"/>
      <c r="ALE45" s="7"/>
      <c r="ALF45" s="7"/>
      <c r="ALG45" s="7"/>
      <c r="ALH45" s="7"/>
      <c r="ALI45" s="7"/>
      <c r="ALJ45" s="7"/>
      <c r="ALK45" s="7"/>
      <c r="ALL45" s="7"/>
      <c r="ALM45" s="7"/>
      <c r="ALN45" s="7"/>
      <c r="ALO45" s="7"/>
      <c r="ALP45" s="7"/>
      <c r="ALQ45" s="7"/>
      <c r="ALR45" s="7"/>
      <c r="ALS45" s="7"/>
      <c r="ALT45" s="7"/>
      <c r="ALU45" s="7"/>
      <c r="ALV45" s="7"/>
      <c r="ALW45" s="7"/>
      <c r="ALX45" s="7"/>
      <c r="ALY45" s="7"/>
      <c r="ALZ45" s="7"/>
      <c r="AMA45" s="7"/>
      <c r="AMB45" s="7"/>
      <c r="AMC45" s="7"/>
      <c r="AMD45" s="7"/>
      <c r="AME45" s="7"/>
    </row>
    <row r="46" spans="1:1019" x14ac:dyDescent="0.25">
      <c r="A46" s="7">
        <v>50</v>
      </c>
      <c r="B46" s="7" t="s">
        <v>1322</v>
      </c>
      <c r="C46" s="7" t="s">
        <v>290</v>
      </c>
      <c r="D46" s="7" t="s">
        <v>289</v>
      </c>
      <c r="E46" s="7">
        <v>2008</v>
      </c>
      <c r="F46" s="7"/>
      <c r="G46" s="7" t="s">
        <v>605</v>
      </c>
      <c r="H46" s="31" t="s">
        <v>288</v>
      </c>
      <c r="I46" s="7">
        <v>6</v>
      </c>
      <c r="J46" s="31" t="str">
        <f>VLOOKUP(H46,AddInfo!$A:$H,5,FALSE)</f>
        <v>1_clear</v>
      </c>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c r="JD46" s="7"/>
      <c r="JE46" s="7"/>
      <c r="JF46" s="7"/>
      <c r="JG46" s="7"/>
      <c r="JH46" s="7"/>
      <c r="JI46" s="7"/>
      <c r="JJ46" s="7"/>
      <c r="JK46" s="7"/>
      <c r="JL46" s="7"/>
      <c r="JM46" s="7"/>
      <c r="JN46" s="7"/>
      <c r="JO46" s="7"/>
      <c r="JP46" s="7"/>
      <c r="JQ46" s="7"/>
      <c r="JR46" s="7"/>
      <c r="JS46" s="7"/>
      <c r="JT46" s="7"/>
      <c r="JU46" s="7"/>
      <c r="JV46" s="7"/>
      <c r="JW46" s="7"/>
      <c r="JX46" s="7"/>
      <c r="JY46" s="7"/>
      <c r="JZ46" s="7"/>
      <c r="KA46" s="7"/>
      <c r="KB46" s="7"/>
      <c r="KC46" s="7"/>
      <c r="KD46" s="7"/>
      <c r="KE46" s="7"/>
      <c r="KF46" s="7"/>
      <c r="KG46" s="7"/>
      <c r="KH46" s="7"/>
      <c r="KI46" s="7"/>
      <c r="KJ46" s="7"/>
      <c r="KK46" s="7"/>
      <c r="KL46" s="7"/>
      <c r="KM46" s="7"/>
      <c r="KN46" s="7"/>
      <c r="KO46" s="7"/>
      <c r="KP46" s="7"/>
      <c r="KQ46" s="7"/>
      <c r="KR46" s="7"/>
      <c r="KS46" s="7"/>
      <c r="KT46" s="7"/>
      <c r="KU46" s="7"/>
      <c r="KV46" s="7"/>
      <c r="KW46" s="7"/>
      <c r="KX46" s="7"/>
      <c r="KY46" s="7"/>
      <c r="KZ46" s="7"/>
      <c r="LA46" s="7"/>
      <c r="LB46" s="7"/>
      <c r="LC46" s="7"/>
      <c r="LD46" s="7"/>
      <c r="LE46" s="7"/>
      <c r="LF46" s="7"/>
      <c r="LG46" s="7"/>
      <c r="LH46" s="7"/>
      <c r="LI46" s="7"/>
      <c r="LJ46" s="7"/>
      <c r="LK46" s="7"/>
      <c r="LL46" s="7"/>
      <c r="LM46" s="7"/>
      <c r="LN46" s="7"/>
      <c r="LO46" s="7"/>
      <c r="LP46" s="7"/>
      <c r="LQ46" s="7"/>
      <c r="LR46" s="7"/>
      <c r="LS46" s="7"/>
      <c r="LT46" s="7"/>
      <c r="LU46" s="7"/>
      <c r="LV46" s="7"/>
      <c r="LW46" s="7"/>
      <c r="LX46" s="7"/>
      <c r="LY46" s="7"/>
      <c r="LZ46" s="7"/>
      <c r="MA46" s="7"/>
      <c r="MB46" s="7"/>
      <c r="MC46" s="7"/>
      <c r="MD46" s="7"/>
      <c r="ME46" s="7"/>
      <c r="MF46" s="7"/>
      <c r="MG46" s="7"/>
      <c r="MH46" s="7"/>
      <c r="MI46" s="7"/>
      <c r="MJ46" s="7"/>
      <c r="MK46" s="7"/>
      <c r="ML46" s="7"/>
      <c r="MM46" s="7"/>
      <c r="MN46" s="7"/>
      <c r="MO46" s="7"/>
      <c r="MP46" s="7"/>
      <c r="MQ46" s="7"/>
      <c r="MR46" s="7"/>
      <c r="MS46" s="7"/>
      <c r="MT46" s="7"/>
      <c r="MU46" s="7"/>
      <c r="MV46" s="7"/>
      <c r="MW46" s="7"/>
      <c r="MX46" s="7"/>
      <c r="MY46" s="7"/>
      <c r="MZ46" s="7"/>
      <c r="NA46" s="7"/>
      <c r="NB46" s="7"/>
      <c r="NC46" s="7"/>
      <c r="ND46" s="7"/>
      <c r="NE46" s="7"/>
      <c r="NF46" s="7"/>
      <c r="NG46" s="7"/>
      <c r="NH46" s="7"/>
      <c r="NI46" s="7"/>
      <c r="NJ46" s="7"/>
      <c r="NK46" s="7"/>
      <c r="NL46" s="7"/>
      <c r="NM46" s="7"/>
      <c r="NN46" s="7"/>
      <c r="NO46" s="7"/>
      <c r="NP46" s="7"/>
      <c r="NQ46" s="7"/>
      <c r="NR46" s="7"/>
      <c r="NS46" s="7"/>
      <c r="NT46" s="7"/>
      <c r="NU46" s="7"/>
      <c r="NV46" s="7"/>
      <c r="NW46" s="7"/>
      <c r="NX46" s="7"/>
      <c r="NY46" s="7"/>
      <c r="NZ46" s="7"/>
      <c r="OA46" s="7"/>
      <c r="OB46" s="7"/>
      <c r="OC46" s="7"/>
      <c r="OD46" s="7"/>
      <c r="OE46" s="7"/>
      <c r="OF46" s="7"/>
      <c r="OG46" s="7"/>
      <c r="OH46" s="7"/>
      <c r="OI46" s="7"/>
      <c r="OJ46" s="7"/>
      <c r="OK46" s="7"/>
      <c r="OL46" s="7"/>
      <c r="OM46" s="7"/>
      <c r="ON46" s="7"/>
      <c r="OO46" s="7"/>
      <c r="OP46" s="7"/>
      <c r="OQ46" s="7"/>
      <c r="OR46" s="7"/>
      <c r="OS46" s="7"/>
      <c r="OT46" s="7"/>
      <c r="OU46" s="7"/>
      <c r="OV46" s="7"/>
      <c r="OW46" s="7"/>
      <c r="OX46" s="7"/>
      <c r="OY46" s="7"/>
      <c r="OZ46" s="7"/>
      <c r="PA46" s="7"/>
      <c r="PB46" s="7"/>
      <c r="PC46" s="7"/>
      <c r="PD46" s="7"/>
      <c r="PE46" s="7"/>
      <c r="PF46" s="7"/>
      <c r="PG46" s="7"/>
      <c r="PH46" s="7"/>
      <c r="PI46" s="7"/>
      <c r="PJ46" s="7"/>
      <c r="PK46" s="7"/>
      <c r="PL46" s="7"/>
      <c r="PM46" s="7"/>
      <c r="PN46" s="7"/>
      <c r="PO46" s="7"/>
      <c r="PP46" s="7"/>
      <c r="PQ46" s="7"/>
      <c r="PR46" s="7"/>
      <c r="PS46" s="7"/>
      <c r="PT46" s="7"/>
      <c r="PU46" s="7"/>
      <c r="PV46" s="7"/>
      <c r="PW46" s="7"/>
      <c r="PX46" s="7"/>
      <c r="PY46" s="7"/>
      <c r="PZ46" s="7"/>
      <c r="QA46" s="7"/>
      <c r="QB46" s="7"/>
      <c r="QC46" s="7"/>
      <c r="QD46" s="7"/>
      <c r="QE46" s="7"/>
      <c r="QF46" s="7"/>
      <c r="QG46" s="7"/>
      <c r="QH46" s="7"/>
      <c r="QI46" s="7"/>
      <c r="QJ46" s="7"/>
      <c r="QK46" s="7"/>
      <c r="QL46" s="7"/>
      <c r="QM46" s="7"/>
      <c r="QN46" s="7"/>
      <c r="QO46" s="7"/>
      <c r="QP46" s="7"/>
      <c r="QQ46" s="7"/>
      <c r="QR46" s="7"/>
      <c r="QS46" s="7"/>
      <c r="QT46" s="7"/>
      <c r="QU46" s="7"/>
      <c r="QV46" s="7"/>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c r="RZ46" s="7"/>
      <c r="SA46" s="7"/>
      <c r="SB46" s="7"/>
      <c r="SC46" s="7"/>
      <c r="SD46" s="7"/>
      <c r="SE46" s="7"/>
      <c r="SF46" s="7"/>
      <c r="SG46" s="7"/>
      <c r="SH46" s="7"/>
      <c r="SI46" s="7"/>
      <c r="SJ46" s="7"/>
      <c r="SK46" s="7"/>
      <c r="SL46" s="7"/>
      <c r="SM46" s="7"/>
      <c r="SN46" s="7"/>
      <c r="SO46" s="7"/>
      <c r="SP46" s="7"/>
      <c r="SQ46" s="7"/>
      <c r="SR46" s="7"/>
      <c r="SS46" s="7"/>
      <c r="ST46" s="7"/>
      <c r="SU46" s="7"/>
      <c r="SV46" s="7"/>
      <c r="SW46" s="7"/>
      <c r="SX46" s="7"/>
      <c r="SY46" s="7"/>
      <c r="SZ46" s="7"/>
      <c r="TA46" s="7"/>
      <c r="TB46" s="7"/>
      <c r="TC46" s="7"/>
      <c r="TD46" s="7"/>
      <c r="TE46" s="7"/>
      <c r="TF46" s="7"/>
      <c r="TG46" s="7"/>
      <c r="TH46" s="7"/>
      <c r="TI46" s="7"/>
      <c r="TJ46" s="7"/>
      <c r="TK46" s="7"/>
      <c r="TL46" s="7"/>
      <c r="TM46" s="7"/>
      <c r="TN46" s="7"/>
      <c r="TO46" s="7"/>
      <c r="TP46" s="7"/>
      <c r="TQ46" s="7"/>
      <c r="TR46" s="7"/>
      <c r="TS46" s="7"/>
      <c r="TT46" s="7"/>
      <c r="TU46" s="7"/>
      <c r="TV46" s="7"/>
      <c r="TW46" s="7"/>
      <c r="TX46" s="7"/>
      <c r="TY46" s="7"/>
      <c r="TZ46" s="7"/>
      <c r="UA46" s="7"/>
      <c r="UB46" s="7"/>
      <c r="UC46" s="7"/>
      <c r="UD46" s="7"/>
      <c r="UE46" s="7"/>
      <c r="UF46" s="7"/>
      <c r="UG46" s="7"/>
      <c r="UH46" s="7"/>
      <c r="UI46" s="7"/>
      <c r="UJ46" s="7"/>
      <c r="UK46" s="7"/>
      <c r="UL46" s="7"/>
      <c r="UM46" s="7"/>
      <c r="UN46" s="7"/>
      <c r="UO46" s="7"/>
      <c r="UP46" s="7"/>
      <c r="UQ46" s="7"/>
      <c r="UR46" s="7"/>
      <c r="US46" s="7"/>
      <c r="UT46" s="7"/>
      <c r="UU46" s="7"/>
      <c r="UV46" s="7"/>
      <c r="UW46" s="7"/>
      <c r="UX46" s="7"/>
      <c r="UY46" s="7"/>
      <c r="UZ46" s="7"/>
      <c r="VA46" s="7"/>
      <c r="VB46" s="7"/>
      <c r="VC46" s="7"/>
      <c r="VD46" s="7"/>
      <c r="VE46" s="7"/>
      <c r="VF46" s="7"/>
      <c r="VG46" s="7"/>
      <c r="VH46" s="7"/>
      <c r="VI46" s="7"/>
      <c r="VJ46" s="7"/>
      <c r="VK46" s="7"/>
      <c r="VL46" s="7"/>
      <c r="VM46" s="7"/>
      <c r="VN46" s="7"/>
      <c r="VO46" s="7"/>
      <c r="VP46" s="7"/>
      <c r="VQ46" s="7"/>
      <c r="VR46" s="7"/>
      <c r="VS46" s="7"/>
      <c r="VT46" s="7"/>
      <c r="VU46" s="7"/>
      <c r="VV46" s="7"/>
      <c r="VW46" s="7"/>
      <c r="VX46" s="7"/>
      <c r="VY46" s="7"/>
      <c r="VZ46" s="7"/>
      <c r="WA46" s="7"/>
      <c r="WB46" s="7"/>
      <c r="WC46" s="7"/>
      <c r="WD46" s="7"/>
      <c r="WE46" s="7"/>
      <c r="WF46" s="7"/>
      <c r="WG46" s="7"/>
      <c r="WH46" s="7"/>
      <c r="WI46" s="7"/>
      <c r="WJ46" s="7"/>
      <c r="WK46" s="7"/>
      <c r="WL46" s="7"/>
      <c r="WM46" s="7"/>
      <c r="WN46" s="7"/>
      <c r="WO46" s="7"/>
      <c r="WP46" s="7"/>
      <c r="WQ46" s="7"/>
      <c r="WR46" s="7"/>
      <c r="WS46" s="7"/>
      <c r="WT46" s="7"/>
      <c r="WU46" s="7"/>
      <c r="WV46" s="7"/>
      <c r="WW46" s="7"/>
      <c r="WX46" s="7"/>
      <c r="WY46" s="7"/>
      <c r="WZ46" s="7"/>
      <c r="XA46" s="7"/>
      <c r="XB46" s="7"/>
      <c r="XC46" s="7"/>
      <c r="XD46" s="7"/>
      <c r="XE46" s="7"/>
      <c r="XF46" s="7"/>
      <c r="XG46" s="7"/>
      <c r="XH46" s="7"/>
      <c r="XI46" s="7"/>
      <c r="XJ46" s="7"/>
      <c r="XK46" s="7"/>
      <c r="XL46" s="7"/>
      <c r="XM46" s="7"/>
      <c r="XN46" s="7"/>
      <c r="XO46" s="7"/>
      <c r="XP46" s="7"/>
      <c r="XQ46" s="7"/>
      <c r="XR46" s="7"/>
      <c r="XS46" s="7"/>
      <c r="XT46" s="7"/>
      <c r="XU46" s="7"/>
      <c r="XV46" s="7"/>
      <c r="XW46" s="7"/>
      <c r="XX46" s="7"/>
      <c r="XY46" s="7"/>
      <c r="XZ46" s="7"/>
      <c r="YA46" s="7"/>
      <c r="YB46" s="7"/>
      <c r="YC46" s="7"/>
      <c r="YD46" s="7"/>
      <c r="YE46" s="7"/>
      <c r="YF46" s="7"/>
      <c r="YG46" s="7"/>
      <c r="YH46" s="7"/>
      <c r="YI46" s="7"/>
      <c r="YJ46" s="7"/>
      <c r="YK46" s="7"/>
      <c r="YL46" s="7"/>
      <c r="YM46" s="7"/>
      <c r="YN46" s="7"/>
      <c r="YO46" s="7"/>
      <c r="YP46" s="7"/>
      <c r="YQ46" s="7"/>
      <c r="YR46" s="7"/>
      <c r="YS46" s="7"/>
      <c r="YT46" s="7"/>
      <c r="YU46" s="7"/>
      <c r="YV46" s="7"/>
      <c r="YW46" s="7"/>
      <c r="YX46" s="7"/>
      <c r="YY46" s="7"/>
      <c r="YZ46" s="7"/>
      <c r="ZA46" s="7"/>
      <c r="ZB46" s="7"/>
      <c r="ZC46" s="7"/>
      <c r="ZD46" s="7"/>
      <c r="ZE46" s="7"/>
      <c r="ZF46" s="7"/>
      <c r="ZG46" s="7"/>
      <c r="ZH46" s="7"/>
      <c r="ZI46" s="7"/>
      <c r="ZJ46" s="7"/>
      <c r="ZK46" s="7"/>
      <c r="ZL46" s="7"/>
      <c r="ZM46" s="7"/>
      <c r="ZN46" s="7"/>
      <c r="ZO46" s="7"/>
      <c r="ZP46" s="7"/>
      <c r="ZQ46" s="7"/>
      <c r="ZR46" s="7"/>
      <c r="ZS46" s="7"/>
      <c r="ZT46" s="7"/>
      <c r="ZU46" s="7"/>
      <c r="ZV46" s="7"/>
      <c r="ZW46" s="7"/>
      <c r="ZX46" s="7"/>
      <c r="ZY46" s="7"/>
      <c r="ZZ46" s="7"/>
      <c r="AAA46" s="7"/>
      <c r="AAB46" s="7"/>
      <c r="AAC46" s="7"/>
      <c r="AAD46" s="7"/>
      <c r="AAE46" s="7"/>
      <c r="AAF46" s="7"/>
      <c r="AAG46" s="7"/>
      <c r="AAH46" s="7"/>
      <c r="AAI46" s="7"/>
      <c r="AAJ46" s="7"/>
      <c r="AAK46" s="7"/>
      <c r="AAL46" s="7"/>
      <c r="AAM46" s="7"/>
      <c r="AAN46" s="7"/>
      <c r="AAO46" s="7"/>
      <c r="AAP46" s="7"/>
      <c r="AAQ46" s="7"/>
      <c r="AAR46" s="7"/>
      <c r="AAS46" s="7"/>
      <c r="AAT46" s="7"/>
      <c r="AAU46" s="7"/>
      <c r="AAV46" s="7"/>
      <c r="AAW46" s="7"/>
      <c r="AAX46" s="7"/>
      <c r="AAY46" s="7"/>
      <c r="AAZ46" s="7"/>
      <c r="ABA46" s="7"/>
      <c r="ABB46" s="7"/>
      <c r="ABC46" s="7"/>
      <c r="ABD46" s="7"/>
      <c r="ABE46" s="7"/>
      <c r="ABF46" s="7"/>
      <c r="ABG46" s="7"/>
      <c r="ABH46" s="7"/>
      <c r="ABI46" s="7"/>
      <c r="ABJ46" s="7"/>
      <c r="ABK46" s="7"/>
      <c r="ABL46" s="7"/>
      <c r="ABM46" s="7"/>
      <c r="ABN46" s="7"/>
      <c r="ABO46" s="7"/>
      <c r="ABP46" s="7"/>
      <c r="ABQ46" s="7"/>
      <c r="ABR46" s="7"/>
      <c r="ABS46" s="7"/>
      <c r="ABT46" s="7"/>
      <c r="ABU46" s="7"/>
      <c r="ABV46" s="7"/>
      <c r="ABW46" s="7"/>
      <c r="ABX46" s="7"/>
      <c r="ABY46" s="7"/>
      <c r="ABZ46" s="7"/>
      <c r="ACA46" s="7"/>
      <c r="ACB46" s="7"/>
      <c r="ACC46" s="7"/>
      <c r="ACD46" s="7"/>
      <c r="ACE46" s="7"/>
      <c r="ACF46" s="7"/>
      <c r="ACG46" s="7"/>
      <c r="ACH46" s="7"/>
      <c r="ACI46" s="7"/>
      <c r="ACJ46" s="7"/>
      <c r="ACK46" s="7"/>
      <c r="ACL46" s="7"/>
      <c r="ACM46" s="7"/>
      <c r="ACN46" s="7"/>
      <c r="ACO46" s="7"/>
      <c r="ACP46" s="7"/>
      <c r="ACQ46" s="7"/>
      <c r="ACR46" s="7"/>
      <c r="ACS46" s="7"/>
      <c r="ACT46" s="7"/>
      <c r="ACU46" s="7"/>
      <c r="ACV46" s="7"/>
      <c r="ACW46" s="7"/>
      <c r="ACX46" s="7"/>
      <c r="ACY46" s="7"/>
      <c r="ACZ46" s="7"/>
      <c r="ADA46" s="7"/>
      <c r="ADB46" s="7"/>
      <c r="ADC46" s="7"/>
      <c r="ADD46" s="7"/>
      <c r="ADE46" s="7"/>
      <c r="ADF46" s="7"/>
      <c r="ADG46" s="7"/>
      <c r="ADH46" s="7"/>
      <c r="ADI46" s="7"/>
      <c r="ADJ46" s="7"/>
      <c r="ADK46" s="7"/>
      <c r="ADL46" s="7"/>
      <c r="ADM46" s="7"/>
      <c r="ADN46" s="7"/>
      <c r="ADO46" s="7"/>
      <c r="ADP46" s="7"/>
      <c r="ADQ46" s="7"/>
      <c r="ADR46" s="7"/>
      <c r="ADS46" s="7"/>
      <c r="ADT46" s="7"/>
      <c r="ADU46" s="7"/>
      <c r="ADV46" s="7"/>
      <c r="ADW46" s="7"/>
      <c r="ADX46" s="7"/>
      <c r="ADY46" s="7"/>
      <c r="ADZ46" s="7"/>
      <c r="AEA46" s="7"/>
      <c r="AEB46" s="7"/>
      <c r="AEC46" s="7"/>
      <c r="AED46" s="7"/>
      <c r="AEE46" s="7"/>
      <c r="AEF46" s="7"/>
      <c r="AEG46" s="7"/>
      <c r="AEH46" s="7"/>
      <c r="AEI46" s="7"/>
      <c r="AEJ46" s="7"/>
      <c r="AEK46" s="7"/>
      <c r="AEL46" s="7"/>
      <c r="AEM46" s="7"/>
      <c r="AEN46" s="7"/>
      <c r="AEO46" s="7"/>
      <c r="AEP46" s="7"/>
      <c r="AEQ46" s="7"/>
      <c r="AER46" s="7"/>
      <c r="AES46" s="7"/>
      <c r="AET46" s="7"/>
      <c r="AEU46" s="7"/>
      <c r="AEV46" s="7"/>
      <c r="AEW46" s="7"/>
      <c r="AEX46" s="7"/>
      <c r="AEY46" s="7"/>
      <c r="AEZ46" s="7"/>
      <c r="AFA46" s="7"/>
      <c r="AFB46" s="7"/>
      <c r="AFC46" s="7"/>
      <c r="AFD46" s="7"/>
      <c r="AFE46" s="7"/>
      <c r="AFF46" s="7"/>
      <c r="AFG46" s="7"/>
      <c r="AFH46" s="7"/>
      <c r="AFI46" s="7"/>
      <c r="AFJ46" s="7"/>
      <c r="AFK46" s="7"/>
      <c r="AFL46" s="7"/>
      <c r="AFM46" s="7"/>
      <c r="AFN46" s="7"/>
      <c r="AFO46" s="7"/>
      <c r="AFP46" s="7"/>
      <c r="AFQ46" s="7"/>
      <c r="AFR46" s="7"/>
      <c r="AFS46" s="7"/>
      <c r="AFT46" s="7"/>
      <c r="AFU46" s="7"/>
      <c r="AFV46" s="7"/>
      <c r="AFW46" s="7"/>
      <c r="AFX46" s="7"/>
      <c r="AFY46" s="7"/>
      <c r="AFZ46" s="7"/>
      <c r="AGA46" s="7"/>
      <c r="AGB46" s="7"/>
      <c r="AGC46" s="7"/>
      <c r="AGD46" s="7"/>
      <c r="AGE46" s="7"/>
      <c r="AGF46" s="7"/>
      <c r="AGG46" s="7"/>
      <c r="AGH46" s="7"/>
      <c r="AGI46" s="7"/>
      <c r="AGJ46" s="7"/>
      <c r="AGK46" s="7"/>
      <c r="AGL46" s="7"/>
      <c r="AGM46" s="7"/>
      <c r="AGN46" s="7"/>
      <c r="AGO46" s="7"/>
      <c r="AGP46" s="7"/>
      <c r="AGQ46" s="7"/>
      <c r="AGR46" s="7"/>
      <c r="AGS46" s="7"/>
      <c r="AGT46" s="7"/>
      <c r="AGU46" s="7"/>
      <c r="AGV46" s="7"/>
      <c r="AGW46" s="7"/>
      <c r="AGX46" s="7"/>
      <c r="AGY46" s="7"/>
      <c r="AGZ46" s="7"/>
      <c r="AHA46" s="7"/>
      <c r="AHB46" s="7"/>
      <c r="AHC46" s="7"/>
      <c r="AHD46" s="7"/>
      <c r="AHE46" s="7"/>
      <c r="AHF46" s="7"/>
      <c r="AHG46" s="7"/>
      <c r="AHH46" s="7"/>
      <c r="AHI46" s="7"/>
      <c r="AHJ46" s="7"/>
      <c r="AHK46" s="7"/>
      <c r="AHL46" s="7"/>
      <c r="AHM46" s="7"/>
      <c r="AHN46" s="7"/>
      <c r="AHO46" s="7"/>
      <c r="AHP46" s="7"/>
      <c r="AHQ46" s="7"/>
      <c r="AHR46" s="7"/>
      <c r="AHS46" s="7"/>
      <c r="AHT46" s="7"/>
      <c r="AHU46" s="7"/>
      <c r="AHV46" s="7"/>
      <c r="AHW46" s="7"/>
      <c r="AHX46" s="7"/>
      <c r="AHY46" s="7"/>
      <c r="AHZ46" s="7"/>
      <c r="AIA46" s="7"/>
      <c r="AIB46" s="7"/>
      <c r="AIC46" s="7"/>
      <c r="AID46" s="7"/>
      <c r="AIE46" s="7"/>
      <c r="AIF46" s="7"/>
      <c r="AIG46" s="7"/>
      <c r="AIH46" s="7"/>
      <c r="AII46" s="7"/>
      <c r="AIJ46" s="7"/>
      <c r="AIK46" s="7"/>
      <c r="AIL46" s="7"/>
      <c r="AIM46" s="7"/>
      <c r="AIN46" s="7"/>
      <c r="AIO46" s="7"/>
      <c r="AIP46" s="7"/>
      <c r="AIQ46" s="7"/>
      <c r="AIR46" s="7"/>
      <c r="AIS46" s="7"/>
      <c r="AIT46" s="7"/>
      <c r="AIU46" s="7"/>
      <c r="AIV46" s="7"/>
      <c r="AIW46" s="7"/>
      <c r="AIX46" s="7"/>
      <c r="AIY46" s="7"/>
      <c r="AIZ46" s="7"/>
      <c r="AJA46" s="7"/>
      <c r="AJB46" s="7"/>
      <c r="AJC46" s="7"/>
      <c r="AJD46" s="7"/>
      <c r="AJE46" s="7"/>
      <c r="AJF46" s="7"/>
      <c r="AJG46" s="7"/>
      <c r="AJH46" s="7"/>
      <c r="AJI46" s="7"/>
      <c r="AJJ46" s="7"/>
      <c r="AJK46" s="7"/>
      <c r="AJL46" s="7"/>
      <c r="AJM46" s="7"/>
      <c r="AJN46" s="7"/>
      <c r="AJO46" s="7"/>
      <c r="AJP46" s="7"/>
      <c r="AJQ46" s="7"/>
      <c r="AJR46" s="7"/>
      <c r="AJS46" s="7"/>
      <c r="AJT46" s="7"/>
      <c r="AJU46" s="7"/>
      <c r="AJV46" s="7"/>
      <c r="AJW46" s="7"/>
      <c r="AJX46" s="7"/>
      <c r="AJY46" s="7"/>
      <c r="AJZ46" s="7"/>
      <c r="AKA46" s="7"/>
      <c r="AKB46" s="7"/>
      <c r="AKC46" s="7"/>
      <c r="AKD46" s="7"/>
      <c r="AKE46" s="7"/>
      <c r="AKF46" s="7"/>
      <c r="AKG46" s="7"/>
      <c r="AKH46" s="7"/>
      <c r="AKI46" s="7"/>
      <c r="AKJ46" s="7"/>
      <c r="AKK46" s="7"/>
      <c r="AKL46" s="7"/>
      <c r="AKM46" s="7"/>
      <c r="AKN46" s="7"/>
      <c r="AKO46" s="7"/>
      <c r="AKP46" s="7"/>
      <c r="AKQ46" s="7"/>
      <c r="AKR46" s="7"/>
      <c r="AKS46" s="7"/>
      <c r="AKT46" s="7"/>
      <c r="AKU46" s="7"/>
      <c r="AKV46" s="7"/>
      <c r="AKW46" s="7"/>
      <c r="AKX46" s="7"/>
      <c r="AKY46" s="7"/>
      <c r="AKZ46" s="7"/>
      <c r="ALA46" s="7"/>
      <c r="ALB46" s="7"/>
      <c r="ALC46" s="7"/>
      <c r="ALD46" s="7"/>
      <c r="ALE46" s="7"/>
      <c r="ALF46" s="7"/>
      <c r="ALG46" s="7"/>
      <c r="ALH46" s="7"/>
      <c r="ALI46" s="7"/>
      <c r="ALJ46" s="7"/>
      <c r="ALK46" s="7"/>
      <c r="ALL46" s="7"/>
      <c r="ALM46" s="7"/>
      <c r="ALN46" s="7"/>
      <c r="ALO46" s="7"/>
      <c r="ALP46" s="7"/>
      <c r="ALQ46" s="7"/>
      <c r="ALR46" s="7"/>
      <c r="ALS46" s="7"/>
      <c r="ALT46" s="7"/>
      <c r="ALU46" s="7"/>
      <c r="ALV46" s="7"/>
      <c r="ALW46" s="7"/>
      <c r="ALX46" s="7"/>
      <c r="ALY46" s="7"/>
      <c r="ALZ46" s="7"/>
      <c r="AMA46" s="7"/>
      <c r="AMB46" s="7"/>
      <c r="AMC46" s="7"/>
      <c r="AMD46" s="7"/>
      <c r="AME46" s="7"/>
    </row>
    <row r="47" spans="1:1019" x14ac:dyDescent="0.25">
      <c r="A47" s="7">
        <v>51</v>
      </c>
      <c r="B47" s="7" t="s">
        <v>1323</v>
      </c>
      <c r="C47" s="7" t="s">
        <v>290</v>
      </c>
      <c r="D47" s="7" t="s">
        <v>289</v>
      </c>
      <c r="E47" s="7">
        <v>2008</v>
      </c>
      <c r="F47" s="7"/>
      <c r="G47" s="7" t="s">
        <v>605</v>
      </c>
      <c r="H47" s="31" t="s">
        <v>288</v>
      </c>
      <c r="I47" s="7">
        <v>12</v>
      </c>
      <c r="J47" s="31" t="str">
        <f>VLOOKUP(H47,AddInfo!$A:$H,5,FALSE)</f>
        <v>1_clear</v>
      </c>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c r="SK47" s="7"/>
      <c r="SL47" s="7"/>
      <c r="SM47" s="7"/>
      <c r="SN47" s="7"/>
      <c r="SO47" s="7"/>
      <c r="SP47" s="7"/>
      <c r="SQ47" s="7"/>
      <c r="SR47" s="7"/>
      <c r="SS47" s="7"/>
      <c r="ST47" s="7"/>
      <c r="SU47" s="7"/>
      <c r="SV47" s="7"/>
      <c r="SW47" s="7"/>
      <c r="SX47" s="7"/>
      <c r="SY47" s="7"/>
      <c r="SZ47" s="7"/>
      <c r="TA47" s="7"/>
      <c r="TB47" s="7"/>
      <c r="TC47" s="7"/>
      <c r="TD47" s="7"/>
      <c r="TE47" s="7"/>
      <c r="TF47" s="7"/>
      <c r="TG47" s="7"/>
      <c r="TH47" s="7"/>
      <c r="TI47" s="7"/>
      <c r="TJ47" s="7"/>
      <c r="TK47" s="7"/>
      <c r="TL47" s="7"/>
      <c r="TM47" s="7"/>
      <c r="TN47" s="7"/>
      <c r="TO47" s="7"/>
      <c r="TP47" s="7"/>
      <c r="TQ47" s="7"/>
      <c r="TR47" s="7"/>
      <c r="TS47" s="7"/>
      <c r="TT47" s="7"/>
      <c r="TU47" s="7"/>
      <c r="TV47" s="7"/>
      <c r="TW47" s="7"/>
      <c r="TX47" s="7"/>
      <c r="TY47" s="7"/>
      <c r="TZ47" s="7"/>
      <c r="UA47" s="7"/>
      <c r="UB47" s="7"/>
      <c r="UC47" s="7"/>
      <c r="UD47" s="7"/>
      <c r="UE47" s="7"/>
      <c r="UF47" s="7"/>
      <c r="UG47" s="7"/>
      <c r="UH47" s="7"/>
      <c r="UI47" s="7"/>
      <c r="UJ47" s="7"/>
      <c r="UK47" s="7"/>
      <c r="UL47" s="7"/>
      <c r="UM47" s="7"/>
      <c r="UN47" s="7"/>
      <c r="UO47" s="7"/>
      <c r="UP47" s="7"/>
      <c r="UQ47" s="7"/>
      <c r="UR47" s="7"/>
      <c r="US47" s="7"/>
      <c r="UT47" s="7"/>
      <c r="UU47" s="7"/>
      <c r="UV47" s="7"/>
      <c r="UW47" s="7"/>
      <c r="UX47" s="7"/>
      <c r="UY47" s="7"/>
      <c r="UZ47" s="7"/>
      <c r="VA47" s="7"/>
      <c r="VB47" s="7"/>
      <c r="VC47" s="7"/>
      <c r="VD47" s="7"/>
      <c r="VE47" s="7"/>
      <c r="VF47" s="7"/>
      <c r="VG47" s="7"/>
      <c r="VH47" s="7"/>
      <c r="VI47" s="7"/>
      <c r="VJ47" s="7"/>
      <c r="VK47" s="7"/>
      <c r="VL47" s="7"/>
      <c r="VM47" s="7"/>
      <c r="VN47" s="7"/>
      <c r="VO47" s="7"/>
      <c r="VP47" s="7"/>
      <c r="VQ47" s="7"/>
      <c r="VR47" s="7"/>
      <c r="VS47" s="7"/>
      <c r="VT47" s="7"/>
      <c r="VU47" s="7"/>
      <c r="VV47" s="7"/>
      <c r="VW47" s="7"/>
      <c r="VX47" s="7"/>
      <c r="VY47" s="7"/>
      <c r="VZ47" s="7"/>
      <c r="WA47" s="7"/>
      <c r="WB47" s="7"/>
      <c r="WC47" s="7"/>
      <c r="WD47" s="7"/>
      <c r="WE47" s="7"/>
      <c r="WF47" s="7"/>
      <c r="WG47" s="7"/>
      <c r="WH47" s="7"/>
      <c r="WI47" s="7"/>
      <c r="WJ47" s="7"/>
      <c r="WK47" s="7"/>
      <c r="WL47" s="7"/>
      <c r="WM47" s="7"/>
      <c r="WN47" s="7"/>
      <c r="WO47" s="7"/>
      <c r="WP47" s="7"/>
      <c r="WQ47" s="7"/>
      <c r="WR47" s="7"/>
      <c r="WS47" s="7"/>
      <c r="WT47" s="7"/>
      <c r="WU47" s="7"/>
      <c r="WV47" s="7"/>
      <c r="WW47" s="7"/>
      <c r="WX47" s="7"/>
      <c r="WY47" s="7"/>
      <c r="WZ47" s="7"/>
      <c r="XA47" s="7"/>
      <c r="XB47" s="7"/>
      <c r="XC47" s="7"/>
      <c r="XD47" s="7"/>
      <c r="XE47" s="7"/>
      <c r="XF47" s="7"/>
      <c r="XG47" s="7"/>
      <c r="XH47" s="7"/>
      <c r="XI47" s="7"/>
      <c r="XJ47" s="7"/>
      <c r="XK47" s="7"/>
      <c r="XL47" s="7"/>
      <c r="XM47" s="7"/>
      <c r="XN47" s="7"/>
      <c r="XO47" s="7"/>
      <c r="XP47" s="7"/>
      <c r="XQ47" s="7"/>
      <c r="XR47" s="7"/>
      <c r="XS47" s="7"/>
      <c r="XT47" s="7"/>
      <c r="XU47" s="7"/>
      <c r="XV47" s="7"/>
      <c r="XW47" s="7"/>
      <c r="XX47" s="7"/>
      <c r="XY47" s="7"/>
      <c r="XZ47" s="7"/>
      <c r="YA47" s="7"/>
      <c r="YB47" s="7"/>
      <c r="YC47" s="7"/>
      <c r="YD47" s="7"/>
      <c r="YE47" s="7"/>
      <c r="YF47" s="7"/>
      <c r="YG47" s="7"/>
      <c r="YH47" s="7"/>
      <c r="YI47" s="7"/>
      <c r="YJ47" s="7"/>
      <c r="YK47" s="7"/>
      <c r="YL47" s="7"/>
      <c r="YM47" s="7"/>
      <c r="YN47" s="7"/>
      <c r="YO47" s="7"/>
      <c r="YP47" s="7"/>
      <c r="YQ47" s="7"/>
      <c r="YR47" s="7"/>
      <c r="YS47" s="7"/>
      <c r="YT47" s="7"/>
      <c r="YU47" s="7"/>
      <c r="YV47" s="7"/>
      <c r="YW47" s="7"/>
      <c r="YX47" s="7"/>
      <c r="YY47" s="7"/>
      <c r="YZ47" s="7"/>
      <c r="ZA47" s="7"/>
      <c r="ZB47" s="7"/>
      <c r="ZC47" s="7"/>
      <c r="ZD47" s="7"/>
      <c r="ZE47" s="7"/>
      <c r="ZF47" s="7"/>
      <c r="ZG47" s="7"/>
      <c r="ZH47" s="7"/>
      <c r="ZI47" s="7"/>
      <c r="ZJ47" s="7"/>
      <c r="ZK47" s="7"/>
      <c r="ZL47" s="7"/>
      <c r="ZM47" s="7"/>
      <c r="ZN47" s="7"/>
      <c r="ZO47" s="7"/>
      <c r="ZP47" s="7"/>
      <c r="ZQ47" s="7"/>
      <c r="ZR47" s="7"/>
      <c r="ZS47" s="7"/>
      <c r="ZT47" s="7"/>
      <c r="ZU47" s="7"/>
      <c r="ZV47" s="7"/>
      <c r="ZW47" s="7"/>
      <c r="ZX47" s="7"/>
      <c r="ZY47" s="7"/>
      <c r="ZZ47" s="7"/>
      <c r="AAA47" s="7"/>
      <c r="AAB47" s="7"/>
      <c r="AAC47" s="7"/>
      <c r="AAD47" s="7"/>
      <c r="AAE47" s="7"/>
      <c r="AAF47" s="7"/>
      <c r="AAG47" s="7"/>
      <c r="AAH47" s="7"/>
      <c r="AAI47" s="7"/>
      <c r="AAJ47" s="7"/>
      <c r="AAK47" s="7"/>
      <c r="AAL47" s="7"/>
      <c r="AAM47" s="7"/>
      <c r="AAN47" s="7"/>
      <c r="AAO47" s="7"/>
      <c r="AAP47" s="7"/>
      <c r="AAQ47" s="7"/>
      <c r="AAR47" s="7"/>
      <c r="AAS47" s="7"/>
      <c r="AAT47" s="7"/>
      <c r="AAU47" s="7"/>
      <c r="AAV47" s="7"/>
      <c r="AAW47" s="7"/>
      <c r="AAX47" s="7"/>
      <c r="AAY47" s="7"/>
      <c r="AAZ47" s="7"/>
      <c r="ABA47" s="7"/>
      <c r="ABB47" s="7"/>
      <c r="ABC47" s="7"/>
      <c r="ABD47" s="7"/>
      <c r="ABE47" s="7"/>
      <c r="ABF47" s="7"/>
      <c r="ABG47" s="7"/>
      <c r="ABH47" s="7"/>
      <c r="ABI47" s="7"/>
      <c r="ABJ47" s="7"/>
      <c r="ABK47" s="7"/>
      <c r="ABL47" s="7"/>
      <c r="ABM47" s="7"/>
      <c r="ABN47" s="7"/>
      <c r="ABO47" s="7"/>
      <c r="ABP47" s="7"/>
      <c r="ABQ47" s="7"/>
      <c r="ABR47" s="7"/>
      <c r="ABS47" s="7"/>
      <c r="ABT47" s="7"/>
      <c r="ABU47" s="7"/>
      <c r="ABV47" s="7"/>
      <c r="ABW47" s="7"/>
      <c r="ABX47" s="7"/>
      <c r="ABY47" s="7"/>
      <c r="ABZ47" s="7"/>
      <c r="ACA47" s="7"/>
      <c r="ACB47" s="7"/>
      <c r="ACC47" s="7"/>
      <c r="ACD47" s="7"/>
      <c r="ACE47" s="7"/>
      <c r="ACF47" s="7"/>
      <c r="ACG47" s="7"/>
      <c r="ACH47" s="7"/>
      <c r="ACI47" s="7"/>
      <c r="ACJ47" s="7"/>
      <c r="ACK47" s="7"/>
      <c r="ACL47" s="7"/>
      <c r="ACM47" s="7"/>
      <c r="ACN47" s="7"/>
      <c r="ACO47" s="7"/>
      <c r="ACP47" s="7"/>
      <c r="ACQ47" s="7"/>
      <c r="ACR47" s="7"/>
      <c r="ACS47" s="7"/>
      <c r="ACT47" s="7"/>
      <c r="ACU47" s="7"/>
      <c r="ACV47" s="7"/>
      <c r="ACW47" s="7"/>
      <c r="ACX47" s="7"/>
      <c r="ACY47" s="7"/>
      <c r="ACZ47" s="7"/>
      <c r="ADA47" s="7"/>
      <c r="ADB47" s="7"/>
      <c r="ADC47" s="7"/>
      <c r="ADD47" s="7"/>
      <c r="ADE47" s="7"/>
      <c r="ADF47" s="7"/>
      <c r="ADG47" s="7"/>
      <c r="ADH47" s="7"/>
      <c r="ADI47" s="7"/>
      <c r="ADJ47" s="7"/>
      <c r="ADK47" s="7"/>
      <c r="ADL47" s="7"/>
      <c r="ADM47" s="7"/>
      <c r="ADN47" s="7"/>
      <c r="ADO47" s="7"/>
      <c r="ADP47" s="7"/>
      <c r="ADQ47" s="7"/>
      <c r="ADR47" s="7"/>
      <c r="ADS47" s="7"/>
      <c r="ADT47" s="7"/>
      <c r="ADU47" s="7"/>
      <c r="ADV47" s="7"/>
      <c r="ADW47" s="7"/>
      <c r="ADX47" s="7"/>
      <c r="ADY47" s="7"/>
      <c r="ADZ47" s="7"/>
      <c r="AEA47" s="7"/>
      <c r="AEB47" s="7"/>
      <c r="AEC47" s="7"/>
      <c r="AED47" s="7"/>
      <c r="AEE47" s="7"/>
      <c r="AEF47" s="7"/>
      <c r="AEG47" s="7"/>
      <c r="AEH47" s="7"/>
      <c r="AEI47" s="7"/>
      <c r="AEJ47" s="7"/>
      <c r="AEK47" s="7"/>
      <c r="AEL47" s="7"/>
      <c r="AEM47" s="7"/>
      <c r="AEN47" s="7"/>
      <c r="AEO47" s="7"/>
      <c r="AEP47" s="7"/>
      <c r="AEQ47" s="7"/>
      <c r="AER47" s="7"/>
      <c r="AES47" s="7"/>
      <c r="AET47" s="7"/>
      <c r="AEU47" s="7"/>
      <c r="AEV47" s="7"/>
      <c r="AEW47" s="7"/>
      <c r="AEX47" s="7"/>
      <c r="AEY47" s="7"/>
      <c r="AEZ47" s="7"/>
      <c r="AFA47" s="7"/>
      <c r="AFB47" s="7"/>
      <c r="AFC47" s="7"/>
      <c r="AFD47" s="7"/>
      <c r="AFE47" s="7"/>
      <c r="AFF47" s="7"/>
      <c r="AFG47" s="7"/>
      <c r="AFH47" s="7"/>
      <c r="AFI47" s="7"/>
      <c r="AFJ47" s="7"/>
      <c r="AFK47" s="7"/>
      <c r="AFL47" s="7"/>
      <c r="AFM47" s="7"/>
      <c r="AFN47" s="7"/>
      <c r="AFO47" s="7"/>
      <c r="AFP47" s="7"/>
      <c r="AFQ47" s="7"/>
      <c r="AFR47" s="7"/>
      <c r="AFS47" s="7"/>
      <c r="AFT47" s="7"/>
      <c r="AFU47" s="7"/>
      <c r="AFV47" s="7"/>
      <c r="AFW47" s="7"/>
      <c r="AFX47" s="7"/>
      <c r="AFY47" s="7"/>
      <c r="AFZ47" s="7"/>
      <c r="AGA47" s="7"/>
      <c r="AGB47" s="7"/>
      <c r="AGC47" s="7"/>
      <c r="AGD47" s="7"/>
      <c r="AGE47" s="7"/>
      <c r="AGF47" s="7"/>
      <c r="AGG47" s="7"/>
      <c r="AGH47" s="7"/>
      <c r="AGI47" s="7"/>
      <c r="AGJ47" s="7"/>
      <c r="AGK47" s="7"/>
      <c r="AGL47" s="7"/>
      <c r="AGM47" s="7"/>
      <c r="AGN47" s="7"/>
      <c r="AGO47" s="7"/>
      <c r="AGP47" s="7"/>
      <c r="AGQ47" s="7"/>
      <c r="AGR47" s="7"/>
      <c r="AGS47" s="7"/>
      <c r="AGT47" s="7"/>
      <c r="AGU47" s="7"/>
      <c r="AGV47" s="7"/>
      <c r="AGW47" s="7"/>
      <c r="AGX47" s="7"/>
      <c r="AGY47" s="7"/>
      <c r="AGZ47" s="7"/>
      <c r="AHA47" s="7"/>
      <c r="AHB47" s="7"/>
      <c r="AHC47" s="7"/>
      <c r="AHD47" s="7"/>
      <c r="AHE47" s="7"/>
      <c r="AHF47" s="7"/>
      <c r="AHG47" s="7"/>
      <c r="AHH47" s="7"/>
      <c r="AHI47" s="7"/>
      <c r="AHJ47" s="7"/>
      <c r="AHK47" s="7"/>
      <c r="AHL47" s="7"/>
      <c r="AHM47" s="7"/>
      <c r="AHN47" s="7"/>
      <c r="AHO47" s="7"/>
      <c r="AHP47" s="7"/>
      <c r="AHQ47" s="7"/>
      <c r="AHR47" s="7"/>
      <c r="AHS47" s="7"/>
      <c r="AHT47" s="7"/>
      <c r="AHU47" s="7"/>
      <c r="AHV47" s="7"/>
      <c r="AHW47" s="7"/>
      <c r="AHX47" s="7"/>
      <c r="AHY47" s="7"/>
      <c r="AHZ47" s="7"/>
      <c r="AIA47" s="7"/>
      <c r="AIB47" s="7"/>
      <c r="AIC47" s="7"/>
      <c r="AID47" s="7"/>
      <c r="AIE47" s="7"/>
      <c r="AIF47" s="7"/>
      <c r="AIG47" s="7"/>
      <c r="AIH47" s="7"/>
      <c r="AII47" s="7"/>
      <c r="AIJ47" s="7"/>
      <c r="AIK47" s="7"/>
      <c r="AIL47" s="7"/>
      <c r="AIM47" s="7"/>
      <c r="AIN47" s="7"/>
      <c r="AIO47" s="7"/>
      <c r="AIP47" s="7"/>
      <c r="AIQ47" s="7"/>
      <c r="AIR47" s="7"/>
      <c r="AIS47" s="7"/>
      <c r="AIT47" s="7"/>
      <c r="AIU47" s="7"/>
      <c r="AIV47" s="7"/>
      <c r="AIW47" s="7"/>
      <c r="AIX47" s="7"/>
      <c r="AIY47" s="7"/>
      <c r="AIZ47" s="7"/>
      <c r="AJA47" s="7"/>
      <c r="AJB47" s="7"/>
      <c r="AJC47" s="7"/>
      <c r="AJD47" s="7"/>
      <c r="AJE47" s="7"/>
      <c r="AJF47" s="7"/>
      <c r="AJG47" s="7"/>
      <c r="AJH47" s="7"/>
      <c r="AJI47" s="7"/>
      <c r="AJJ47" s="7"/>
      <c r="AJK47" s="7"/>
      <c r="AJL47" s="7"/>
      <c r="AJM47" s="7"/>
      <c r="AJN47" s="7"/>
      <c r="AJO47" s="7"/>
      <c r="AJP47" s="7"/>
      <c r="AJQ47" s="7"/>
      <c r="AJR47" s="7"/>
      <c r="AJS47" s="7"/>
      <c r="AJT47" s="7"/>
      <c r="AJU47" s="7"/>
      <c r="AJV47" s="7"/>
      <c r="AJW47" s="7"/>
      <c r="AJX47" s="7"/>
      <c r="AJY47" s="7"/>
      <c r="AJZ47" s="7"/>
      <c r="AKA47" s="7"/>
      <c r="AKB47" s="7"/>
      <c r="AKC47" s="7"/>
      <c r="AKD47" s="7"/>
      <c r="AKE47" s="7"/>
      <c r="AKF47" s="7"/>
      <c r="AKG47" s="7"/>
      <c r="AKH47" s="7"/>
      <c r="AKI47" s="7"/>
      <c r="AKJ47" s="7"/>
      <c r="AKK47" s="7"/>
      <c r="AKL47" s="7"/>
      <c r="AKM47" s="7"/>
      <c r="AKN47" s="7"/>
      <c r="AKO47" s="7"/>
      <c r="AKP47" s="7"/>
      <c r="AKQ47" s="7"/>
      <c r="AKR47" s="7"/>
      <c r="AKS47" s="7"/>
      <c r="AKT47" s="7"/>
      <c r="AKU47" s="7"/>
      <c r="AKV47" s="7"/>
      <c r="AKW47" s="7"/>
      <c r="AKX47" s="7"/>
      <c r="AKY47" s="7"/>
      <c r="AKZ47" s="7"/>
      <c r="ALA47" s="7"/>
      <c r="ALB47" s="7"/>
      <c r="ALC47" s="7"/>
      <c r="ALD47" s="7"/>
      <c r="ALE47" s="7"/>
      <c r="ALF47" s="7"/>
      <c r="ALG47" s="7"/>
      <c r="ALH47" s="7"/>
      <c r="ALI47" s="7"/>
      <c r="ALJ47" s="7"/>
      <c r="ALK47" s="7"/>
      <c r="ALL47" s="7"/>
      <c r="ALM47" s="7"/>
      <c r="ALN47" s="7"/>
      <c r="ALO47" s="7"/>
      <c r="ALP47" s="7"/>
      <c r="ALQ47" s="7"/>
      <c r="ALR47" s="7"/>
      <c r="ALS47" s="7"/>
      <c r="ALT47" s="7"/>
      <c r="ALU47" s="7"/>
      <c r="ALV47" s="7"/>
      <c r="ALW47" s="7"/>
      <c r="ALX47" s="7"/>
      <c r="ALY47" s="7"/>
      <c r="ALZ47" s="7"/>
      <c r="AMA47" s="7"/>
      <c r="AMB47" s="7"/>
      <c r="AMC47" s="7"/>
      <c r="AMD47" s="7"/>
      <c r="AME47" s="7"/>
    </row>
    <row r="48" spans="1:1019" x14ac:dyDescent="0.25">
      <c r="A48" s="7">
        <v>148</v>
      </c>
      <c r="B48" s="7" t="s">
        <v>793</v>
      </c>
      <c r="C48" s="7" t="s">
        <v>792</v>
      </c>
      <c r="D48" s="7" t="s">
        <v>973</v>
      </c>
      <c r="E48" s="7">
        <v>2005</v>
      </c>
      <c r="F48" s="7"/>
      <c r="G48" s="7" t="s">
        <v>863</v>
      </c>
      <c r="H48" s="11" t="s">
        <v>790</v>
      </c>
      <c r="I48" s="7">
        <v>12</v>
      </c>
      <c r="J48" s="31" t="str">
        <f>VLOOKUP(H48,AddInfo!$A:$H,5,FALSE)</f>
        <v>1_clear</v>
      </c>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c r="SK48" s="7"/>
      <c r="SL48" s="7"/>
      <c r="SM48" s="7"/>
      <c r="SN48" s="7"/>
      <c r="SO48" s="7"/>
      <c r="SP48" s="7"/>
      <c r="SQ48" s="7"/>
      <c r="SR48" s="7"/>
      <c r="SS48" s="7"/>
      <c r="ST48" s="7"/>
      <c r="SU48" s="7"/>
      <c r="SV48" s="7"/>
      <c r="SW48" s="7"/>
      <c r="SX48" s="7"/>
      <c r="SY48" s="7"/>
      <c r="SZ48" s="7"/>
      <c r="TA48" s="7"/>
      <c r="TB48" s="7"/>
      <c r="TC48" s="7"/>
      <c r="TD48" s="7"/>
      <c r="TE48" s="7"/>
      <c r="TF48" s="7"/>
      <c r="TG48" s="7"/>
      <c r="TH48" s="7"/>
      <c r="TI48" s="7"/>
      <c r="TJ48" s="7"/>
      <c r="TK48" s="7"/>
      <c r="TL48" s="7"/>
      <c r="TM48" s="7"/>
      <c r="TN48" s="7"/>
      <c r="TO48" s="7"/>
      <c r="TP48" s="7"/>
      <c r="TQ48" s="7"/>
      <c r="TR48" s="7"/>
      <c r="TS48" s="7"/>
      <c r="TT48" s="7"/>
      <c r="TU48" s="7"/>
      <c r="TV48" s="7"/>
      <c r="TW48" s="7"/>
      <c r="TX48" s="7"/>
      <c r="TY48" s="7"/>
      <c r="TZ48" s="7"/>
      <c r="UA48" s="7"/>
      <c r="UB48" s="7"/>
      <c r="UC48" s="7"/>
      <c r="UD48" s="7"/>
      <c r="UE48" s="7"/>
      <c r="UF48" s="7"/>
      <c r="UG48" s="7"/>
      <c r="UH48" s="7"/>
      <c r="UI48" s="7"/>
      <c r="UJ48" s="7"/>
      <c r="UK48" s="7"/>
      <c r="UL48" s="7"/>
      <c r="UM48" s="7"/>
      <c r="UN48" s="7"/>
      <c r="UO48" s="7"/>
      <c r="UP48" s="7"/>
      <c r="UQ48" s="7"/>
      <c r="UR48" s="7"/>
      <c r="US48" s="7"/>
      <c r="UT48" s="7"/>
      <c r="UU48" s="7"/>
      <c r="UV48" s="7"/>
      <c r="UW48" s="7"/>
      <c r="UX48" s="7"/>
      <c r="UY48" s="7"/>
      <c r="UZ48" s="7"/>
      <c r="VA48" s="7"/>
      <c r="VB48" s="7"/>
      <c r="VC48" s="7"/>
      <c r="VD48" s="7"/>
      <c r="VE48" s="7"/>
      <c r="VF48" s="7"/>
      <c r="VG48" s="7"/>
      <c r="VH48" s="7"/>
      <c r="VI48" s="7"/>
      <c r="VJ48" s="7"/>
      <c r="VK48" s="7"/>
      <c r="VL48" s="7"/>
      <c r="VM48" s="7"/>
      <c r="VN48" s="7"/>
      <c r="VO48" s="7"/>
      <c r="VP48" s="7"/>
      <c r="VQ48" s="7"/>
      <c r="VR48" s="7"/>
      <c r="VS48" s="7"/>
      <c r="VT48" s="7"/>
      <c r="VU48" s="7"/>
      <c r="VV48" s="7"/>
      <c r="VW48" s="7"/>
      <c r="VX48" s="7"/>
      <c r="VY48" s="7"/>
      <c r="VZ48" s="7"/>
      <c r="WA48" s="7"/>
      <c r="WB48" s="7"/>
      <c r="WC48" s="7"/>
      <c r="WD48" s="7"/>
      <c r="WE48" s="7"/>
      <c r="WF48" s="7"/>
      <c r="WG48" s="7"/>
      <c r="WH48" s="7"/>
      <c r="WI48" s="7"/>
      <c r="WJ48" s="7"/>
      <c r="WK48" s="7"/>
      <c r="WL48" s="7"/>
      <c r="WM48" s="7"/>
      <c r="WN48" s="7"/>
      <c r="WO48" s="7"/>
      <c r="WP48" s="7"/>
      <c r="WQ48" s="7"/>
      <c r="WR48" s="7"/>
      <c r="WS48" s="7"/>
      <c r="WT48" s="7"/>
      <c r="WU48" s="7"/>
      <c r="WV48" s="7"/>
      <c r="WW48" s="7"/>
      <c r="WX48" s="7"/>
      <c r="WY48" s="7"/>
      <c r="WZ48" s="7"/>
      <c r="XA48" s="7"/>
      <c r="XB48" s="7"/>
      <c r="XC48" s="7"/>
      <c r="XD48" s="7"/>
      <c r="XE48" s="7"/>
      <c r="XF48" s="7"/>
      <c r="XG48" s="7"/>
      <c r="XH48" s="7"/>
      <c r="XI48" s="7"/>
      <c r="XJ48" s="7"/>
      <c r="XK48" s="7"/>
      <c r="XL48" s="7"/>
      <c r="XM48" s="7"/>
      <c r="XN48" s="7"/>
      <c r="XO48" s="7"/>
      <c r="XP48" s="7"/>
      <c r="XQ48" s="7"/>
      <c r="XR48" s="7"/>
      <c r="XS48" s="7"/>
      <c r="XT48" s="7"/>
      <c r="XU48" s="7"/>
      <c r="XV48" s="7"/>
      <c r="XW48" s="7"/>
      <c r="XX48" s="7"/>
      <c r="XY48" s="7"/>
      <c r="XZ48" s="7"/>
      <c r="YA48" s="7"/>
      <c r="YB48" s="7"/>
      <c r="YC48" s="7"/>
      <c r="YD48" s="7"/>
      <c r="YE48" s="7"/>
      <c r="YF48" s="7"/>
      <c r="YG48" s="7"/>
      <c r="YH48" s="7"/>
      <c r="YI48" s="7"/>
      <c r="YJ48" s="7"/>
      <c r="YK48" s="7"/>
      <c r="YL48" s="7"/>
      <c r="YM48" s="7"/>
      <c r="YN48" s="7"/>
      <c r="YO48" s="7"/>
      <c r="YP48" s="7"/>
      <c r="YQ48" s="7"/>
      <c r="YR48" s="7"/>
      <c r="YS48" s="7"/>
      <c r="YT48" s="7"/>
      <c r="YU48" s="7"/>
      <c r="YV48" s="7"/>
      <c r="YW48" s="7"/>
      <c r="YX48" s="7"/>
      <c r="YY48" s="7"/>
      <c r="YZ48" s="7"/>
      <c r="ZA48" s="7"/>
      <c r="ZB48" s="7"/>
      <c r="ZC48" s="7"/>
      <c r="ZD48" s="7"/>
      <c r="ZE48" s="7"/>
      <c r="ZF48" s="7"/>
      <c r="ZG48" s="7"/>
      <c r="ZH48" s="7"/>
      <c r="ZI48" s="7"/>
      <c r="ZJ48" s="7"/>
      <c r="ZK48" s="7"/>
      <c r="ZL48" s="7"/>
      <c r="ZM48" s="7"/>
      <c r="ZN48" s="7"/>
      <c r="ZO48" s="7"/>
      <c r="ZP48" s="7"/>
      <c r="ZQ48" s="7"/>
      <c r="ZR48" s="7"/>
      <c r="ZS48" s="7"/>
      <c r="ZT48" s="7"/>
      <c r="ZU48" s="7"/>
      <c r="ZV48" s="7"/>
      <c r="ZW48" s="7"/>
      <c r="ZX48" s="7"/>
      <c r="ZY48" s="7"/>
      <c r="ZZ48" s="7"/>
      <c r="AAA48" s="7"/>
      <c r="AAB48" s="7"/>
      <c r="AAC48" s="7"/>
      <c r="AAD48" s="7"/>
      <c r="AAE48" s="7"/>
      <c r="AAF48" s="7"/>
      <c r="AAG48" s="7"/>
      <c r="AAH48" s="7"/>
      <c r="AAI48" s="7"/>
      <c r="AAJ48" s="7"/>
      <c r="AAK48" s="7"/>
      <c r="AAL48" s="7"/>
      <c r="AAM48" s="7"/>
      <c r="AAN48" s="7"/>
      <c r="AAO48" s="7"/>
      <c r="AAP48" s="7"/>
      <c r="AAQ48" s="7"/>
      <c r="AAR48" s="7"/>
      <c r="AAS48" s="7"/>
      <c r="AAT48" s="7"/>
      <c r="AAU48" s="7"/>
      <c r="AAV48" s="7"/>
      <c r="AAW48" s="7"/>
      <c r="AAX48" s="7"/>
      <c r="AAY48" s="7"/>
      <c r="AAZ48" s="7"/>
      <c r="ABA48" s="7"/>
      <c r="ABB48" s="7"/>
      <c r="ABC48" s="7"/>
      <c r="ABD48" s="7"/>
      <c r="ABE48" s="7"/>
      <c r="ABF48" s="7"/>
      <c r="ABG48" s="7"/>
      <c r="ABH48" s="7"/>
      <c r="ABI48" s="7"/>
      <c r="ABJ48" s="7"/>
      <c r="ABK48" s="7"/>
      <c r="ABL48" s="7"/>
      <c r="ABM48" s="7"/>
      <c r="ABN48" s="7"/>
      <c r="ABO48" s="7"/>
      <c r="ABP48" s="7"/>
      <c r="ABQ48" s="7"/>
      <c r="ABR48" s="7"/>
      <c r="ABS48" s="7"/>
      <c r="ABT48" s="7"/>
      <c r="ABU48" s="7"/>
      <c r="ABV48" s="7"/>
      <c r="ABW48" s="7"/>
      <c r="ABX48" s="7"/>
      <c r="ABY48" s="7"/>
      <c r="ABZ48" s="7"/>
      <c r="ACA48" s="7"/>
      <c r="ACB48" s="7"/>
      <c r="ACC48" s="7"/>
      <c r="ACD48" s="7"/>
      <c r="ACE48" s="7"/>
      <c r="ACF48" s="7"/>
      <c r="ACG48" s="7"/>
      <c r="ACH48" s="7"/>
      <c r="ACI48" s="7"/>
      <c r="ACJ48" s="7"/>
      <c r="ACK48" s="7"/>
      <c r="ACL48" s="7"/>
      <c r="ACM48" s="7"/>
      <c r="ACN48" s="7"/>
      <c r="ACO48" s="7"/>
      <c r="ACP48" s="7"/>
      <c r="ACQ48" s="7"/>
      <c r="ACR48" s="7"/>
      <c r="ACS48" s="7"/>
      <c r="ACT48" s="7"/>
      <c r="ACU48" s="7"/>
      <c r="ACV48" s="7"/>
      <c r="ACW48" s="7"/>
      <c r="ACX48" s="7"/>
      <c r="ACY48" s="7"/>
      <c r="ACZ48" s="7"/>
      <c r="ADA48" s="7"/>
      <c r="ADB48" s="7"/>
      <c r="ADC48" s="7"/>
      <c r="ADD48" s="7"/>
      <c r="ADE48" s="7"/>
      <c r="ADF48" s="7"/>
      <c r="ADG48" s="7"/>
      <c r="ADH48" s="7"/>
      <c r="ADI48" s="7"/>
      <c r="ADJ48" s="7"/>
      <c r="ADK48" s="7"/>
      <c r="ADL48" s="7"/>
      <c r="ADM48" s="7"/>
      <c r="ADN48" s="7"/>
      <c r="ADO48" s="7"/>
      <c r="ADP48" s="7"/>
      <c r="ADQ48" s="7"/>
      <c r="ADR48" s="7"/>
      <c r="ADS48" s="7"/>
      <c r="ADT48" s="7"/>
      <c r="ADU48" s="7"/>
      <c r="ADV48" s="7"/>
      <c r="ADW48" s="7"/>
      <c r="ADX48" s="7"/>
      <c r="ADY48" s="7"/>
      <c r="ADZ48" s="7"/>
      <c r="AEA48" s="7"/>
      <c r="AEB48" s="7"/>
      <c r="AEC48" s="7"/>
      <c r="AED48" s="7"/>
      <c r="AEE48" s="7"/>
      <c r="AEF48" s="7"/>
      <c r="AEG48" s="7"/>
      <c r="AEH48" s="7"/>
      <c r="AEI48" s="7"/>
      <c r="AEJ48" s="7"/>
      <c r="AEK48" s="7"/>
      <c r="AEL48" s="7"/>
      <c r="AEM48" s="7"/>
      <c r="AEN48" s="7"/>
      <c r="AEO48" s="7"/>
      <c r="AEP48" s="7"/>
      <c r="AEQ48" s="7"/>
      <c r="AER48" s="7"/>
      <c r="AES48" s="7"/>
      <c r="AET48" s="7"/>
      <c r="AEU48" s="7"/>
      <c r="AEV48" s="7"/>
      <c r="AEW48" s="7"/>
      <c r="AEX48" s="7"/>
      <c r="AEY48" s="7"/>
      <c r="AEZ48" s="7"/>
      <c r="AFA48" s="7"/>
      <c r="AFB48" s="7"/>
      <c r="AFC48" s="7"/>
      <c r="AFD48" s="7"/>
      <c r="AFE48" s="7"/>
      <c r="AFF48" s="7"/>
      <c r="AFG48" s="7"/>
      <c r="AFH48" s="7"/>
      <c r="AFI48" s="7"/>
      <c r="AFJ48" s="7"/>
      <c r="AFK48" s="7"/>
      <c r="AFL48" s="7"/>
      <c r="AFM48" s="7"/>
      <c r="AFN48" s="7"/>
      <c r="AFO48" s="7"/>
      <c r="AFP48" s="7"/>
      <c r="AFQ48" s="7"/>
      <c r="AFR48" s="7"/>
      <c r="AFS48" s="7"/>
      <c r="AFT48" s="7"/>
      <c r="AFU48" s="7"/>
      <c r="AFV48" s="7"/>
      <c r="AFW48" s="7"/>
      <c r="AFX48" s="7"/>
      <c r="AFY48" s="7"/>
      <c r="AFZ48" s="7"/>
      <c r="AGA48" s="7"/>
      <c r="AGB48" s="7"/>
      <c r="AGC48" s="7"/>
      <c r="AGD48" s="7"/>
      <c r="AGE48" s="7"/>
      <c r="AGF48" s="7"/>
      <c r="AGG48" s="7"/>
      <c r="AGH48" s="7"/>
      <c r="AGI48" s="7"/>
      <c r="AGJ48" s="7"/>
      <c r="AGK48" s="7"/>
      <c r="AGL48" s="7"/>
      <c r="AGM48" s="7"/>
      <c r="AGN48" s="7"/>
      <c r="AGO48" s="7"/>
      <c r="AGP48" s="7"/>
      <c r="AGQ48" s="7"/>
      <c r="AGR48" s="7"/>
      <c r="AGS48" s="7"/>
      <c r="AGT48" s="7"/>
      <c r="AGU48" s="7"/>
      <c r="AGV48" s="7"/>
      <c r="AGW48" s="7"/>
      <c r="AGX48" s="7"/>
      <c r="AGY48" s="7"/>
      <c r="AGZ48" s="7"/>
      <c r="AHA48" s="7"/>
      <c r="AHB48" s="7"/>
      <c r="AHC48" s="7"/>
      <c r="AHD48" s="7"/>
      <c r="AHE48" s="7"/>
      <c r="AHF48" s="7"/>
      <c r="AHG48" s="7"/>
      <c r="AHH48" s="7"/>
      <c r="AHI48" s="7"/>
      <c r="AHJ48" s="7"/>
      <c r="AHK48" s="7"/>
      <c r="AHL48" s="7"/>
      <c r="AHM48" s="7"/>
      <c r="AHN48" s="7"/>
      <c r="AHO48" s="7"/>
      <c r="AHP48" s="7"/>
      <c r="AHQ48" s="7"/>
      <c r="AHR48" s="7"/>
      <c r="AHS48" s="7"/>
      <c r="AHT48" s="7"/>
      <c r="AHU48" s="7"/>
      <c r="AHV48" s="7"/>
      <c r="AHW48" s="7"/>
      <c r="AHX48" s="7"/>
      <c r="AHY48" s="7"/>
      <c r="AHZ48" s="7"/>
      <c r="AIA48" s="7"/>
      <c r="AIB48" s="7"/>
      <c r="AIC48" s="7"/>
      <c r="AID48" s="7"/>
      <c r="AIE48" s="7"/>
      <c r="AIF48" s="7"/>
      <c r="AIG48" s="7"/>
      <c r="AIH48" s="7"/>
      <c r="AII48" s="7"/>
      <c r="AIJ48" s="7"/>
      <c r="AIK48" s="7"/>
      <c r="AIL48" s="7"/>
      <c r="AIM48" s="7"/>
      <c r="AIN48" s="7"/>
      <c r="AIO48" s="7"/>
      <c r="AIP48" s="7"/>
      <c r="AIQ48" s="7"/>
      <c r="AIR48" s="7"/>
      <c r="AIS48" s="7"/>
      <c r="AIT48" s="7"/>
      <c r="AIU48" s="7"/>
      <c r="AIV48" s="7"/>
      <c r="AIW48" s="7"/>
      <c r="AIX48" s="7"/>
      <c r="AIY48" s="7"/>
      <c r="AIZ48" s="7"/>
      <c r="AJA48" s="7"/>
      <c r="AJB48" s="7"/>
      <c r="AJC48" s="7"/>
      <c r="AJD48" s="7"/>
      <c r="AJE48" s="7"/>
      <c r="AJF48" s="7"/>
      <c r="AJG48" s="7"/>
      <c r="AJH48" s="7"/>
      <c r="AJI48" s="7"/>
      <c r="AJJ48" s="7"/>
      <c r="AJK48" s="7"/>
      <c r="AJL48" s="7"/>
      <c r="AJM48" s="7"/>
      <c r="AJN48" s="7"/>
      <c r="AJO48" s="7"/>
      <c r="AJP48" s="7"/>
      <c r="AJQ48" s="7"/>
      <c r="AJR48" s="7"/>
      <c r="AJS48" s="7"/>
      <c r="AJT48" s="7"/>
      <c r="AJU48" s="7"/>
      <c r="AJV48" s="7"/>
      <c r="AJW48" s="7"/>
      <c r="AJX48" s="7"/>
      <c r="AJY48" s="7"/>
      <c r="AJZ48" s="7"/>
      <c r="AKA48" s="7"/>
      <c r="AKB48" s="7"/>
      <c r="AKC48" s="7"/>
      <c r="AKD48" s="7"/>
      <c r="AKE48" s="7"/>
      <c r="AKF48" s="7"/>
      <c r="AKG48" s="7"/>
      <c r="AKH48" s="7"/>
      <c r="AKI48" s="7"/>
      <c r="AKJ48" s="7"/>
      <c r="AKK48" s="7"/>
      <c r="AKL48" s="7"/>
      <c r="AKM48" s="7"/>
      <c r="AKN48" s="7"/>
      <c r="AKO48" s="7"/>
      <c r="AKP48" s="7"/>
      <c r="AKQ48" s="7"/>
      <c r="AKR48" s="7"/>
      <c r="AKS48" s="7"/>
      <c r="AKT48" s="7"/>
      <c r="AKU48" s="7"/>
      <c r="AKV48" s="7"/>
      <c r="AKW48" s="7"/>
      <c r="AKX48" s="7"/>
      <c r="AKY48" s="7"/>
      <c r="AKZ48" s="7"/>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c r="AMC48" s="7"/>
      <c r="AMD48" s="7"/>
      <c r="AME48" s="7"/>
    </row>
    <row r="49" spans="1:1019" x14ac:dyDescent="0.25">
      <c r="A49" s="7">
        <v>149</v>
      </c>
      <c r="B49" s="7" t="s">
        <v>796</v>
      </c>
      <c r="C49" s="7" t="s">
        <v>1372</v>
      </c>
      <c r="D49" s="7" t="s">
        <v>973</v>
      </c>
      <c r="E49" s="7">
        <v>2005</v>
      </c>
      <c r="F49" s="7"/>
      <c r="G49" s="7" t="s">
        <v>863</v>
      </c>
      <c r="H49" s="11" t="s">
        <v>794</v>
      </c>
      <c r="I49" s="7">
        <v>12</v>
      </c>
      <c r="J49" s="31" t="str">
        <f>VLOOKUP(H49,AddInfo!$A:$H,5,FALSE)</f>
        <v>1_clear</v>
      </c>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c r="SK49" s="7"/>
      <c r="SL49" s="7"/>
      <c r="SM49" s="7"/>
      <c r="SN49" s="7"/>
      <c r="SO49" s="7"/>
      <c r="SP49" s="7"/>
      <c r="SQ49" s="7"/>
      <c r="SR49" s="7"/>
      <c r="SS49" s="7"/>
      <c r="ST49" s="7"/>
      <c r="SU49" s="7"/>
      <c r="SV49" s="7"/>
      <c r="SW49" s="7"/>
      <c r="SX49" s="7"/>
      <c r="SY49" s="7"/>
      <c r="SZ49" s="7"/>
      <c r="TA49" s="7"/>
      <c r="TB49" s="7"/>
      <c r="TC49" s="7"/>
      <c r="TD49" s="7"/>
      <c r="TE49" s="7"/>
      <c r="TF49" s="7"/>
      <c r="TG49" s="7"/>
      <c r="TH49" s="7"/>
      <c r="TI49" s="7"/>
      <c r="TJ49" s="7"/>
      <c r="TK49" s="7"/>
      <c r="TL49" s="7"/>
      <c r="TM49" s="7"/>
      <c r="TN49" s="7"/>
      <c r="TO49" s="7"/>
      <c r="TP49" s="7"/>
      <c r="TQ49" s="7"/>
      <c r="TR49" s="7"/>
      <c r="TS49" s="7"/>
      <c r="TT49" s="7"/>
      <c r="TU49" s="7"/>
      <c r="TV49" s="7"/>
      <c r="TW49" s="7"/>
      <c r="TX49" s="7"/>
      <c r="TY49" s="7"/>
      <c r="TZ49" s="7"/>
      <c r="UA49" s="7"/>
      <c r="UB49" s="7"/>
      <c r="UC49" s="7"/>
      <c r="UD49" s="7"/>
      <c r="UE49" s="7"/>
      <c r="UF49" s="7"/>
      <c r="UG49" s="7"/>
      <c r="UH49" s="7"/>
      <c r="UI49" s="7"/>
      <c r="UJ49" s="7"/>
      <c r="UK49" s="7"/>
      <c r="UL49" s="7"/>
      <c r="UM49" s="7"/>
      <c r="UN49" s="7"/>
      <c r="UO49" s="7"/>
      <c r="UP49" s="7"/>
      <c r="UQ49" s="7"/>
      <c r="UR49" s="7"/>
      <c r="US49" s="7"/>
      <c r="UT49" s="7"/>
      <c r="UU49" s="7"/>
      <c r="UV49" s="7"/>
      <c r="UW49" s="7"/>
      <c r="UX49" s="7"/>
      <c r="UY49" s="7"/>
      <c r="UZ49" s="7"/>
      <c r="VA49" s="7"/>
      <c r="VB49" s="7"/>
      <c r="VC49" s="7"/>
      <c r="VD49" s="7"/>
      <c r="VE49" s="7"/>
      <c r="VF49" s="7"/>
      <c r="VG49" s="7"/>
      <c r="VH49" s="7"/>
      <c r="VI49" s="7"/>
      <c r="VJ49" s="7"/>
      <c r="VK49" s="7"/>
      <c r="VL49" s="7"/>
      <c r="VM49" s="7"/>
      <c r="VN49" s="7"/>
      <c r="VO49" s="7"/>
      <c r="VP49" s="7"/>
      <c r="VQ49" s="7"/>
      <c r="VR49" s="7"/>
      <c r="VS49" s="7"/>
      <c r="VT49" s="7"/>
      <c r="VU49" s="7"/>
      <c r="VV49" s="7"/>
      <c r="VW49" s="7"/>
      <c r="VX49" s="7"/>
      <c r="VY49" s="7"/>
      <c r="VZ49" s="7"/>
      <c r="WA49" s="7"/>
      <c r="WB49" s="7"/>
      <c r="WC49" s="7"/>
      <c r="WD49" s="7"/>
      <c r="WE49" s="7"/>
      <c r="WF49" s="7"/>
      <c r="WG49" s="7"/>
      <c r="WH49" s="7"/>
      <c r="WI49" s="7"/>
      <c r="WJ49" s="7"/>
      <c r="WK49" s="7"/>
      <c r="WL49" s="7"/>
      <c r="WM49" s="7"/>
      <c r="WN49" s="7"/>
      <c r="WO49" s="7"/>
      <c r="WP49" s="7"/>
      <c r="WQ49" s="7"/>
      <c r="WR49" s="7"/>
      <c r="WS49" s="7"/>
      <c r="WT49" s="7"/>
      <c r="WU49" s="7"/>
      <c r="WV49" s="7"/>
      <c r="WW49" s="7"/>
      <c r="WX49" s="7"/>
      <c r="WY49" s="7"/>
      <c r="WZ49" s="7"/>
      <c r="XA49" s="7"/>
      <c r="XB49" s="7"/>
      <c r="XC49" s="7"/>
      <c r="XD49" s="7"/>
      <c r="XE49" s="7"/>
      <c r="XF49" s="7"/>
      <c r="XG49" s="7"/>
      <c r="XH49" s="7"/>
      <c r="XI49" s="7"/>
      <c r="XJ49" s="7"/>
      <c r="XK49" s="7"/>
      <c r="XL49" s="7"/>
      <c r="XM49" s="7"/>
      <c r="XN49" s="7"/>
      <c r="XO49" s="7"/>
      <c r="XP49" s="7"/>
      <c r="XQ49" s="7"/>
      <c r="XR49" s="7"/>
      <c r="XS49" s="7"/>
      <c r="XT49" s="7"/>
      <c r="XU49" s="7"/>
      <c r="XV49" s="7"/>
      <c r="XW49" s="7"/>
      <c r="XX49" s="7"/>
      <c r="XY49" s="7"/>
      <c r="XZ49" s="7"/>
      <c r="YA49" s="7"/>
      <c r="YB49" s="7"/>
      <c r="YC49" s="7"/>
      <c r="YD49" s="7"/>
      <c r="YE49" s="7"/>
      <c r="YF49" s="7"/>
      <c r="YG49" s="7"/>
      <c r="YH49" s="7"/>
      <c r="YI49" s="7"/>
      <c r="YJ49" s="7"/>
      <c r="YK49" s="7"/>
      <c r="YL49" s="7"/>
      <c r="YM49" s="7"/>
      <c r="YN49" s="7"/>
      <c r="YO49" s="7"/>
      <c r="YP49" s="7"/>
      <c r="YQ49" s="7"/>
      <c r="YR49" s="7"/>
      <c r="YS49" s="7"/>
      <c r="YT49" s="7"/>
      <c r="YU49" s="7"/>
      <c r="YV49" s="7"/>
      <c r="YW49" s="7"/>
      <c r="YX49" s="7"/>
      <c r="YY49" s="7"/>
      <c r="YZ49" s="7"/>
      <c r="ZA49" s="7"/>
      <c r="ZB49" s="7"/>
      <c r="ZC49" s="7"/>
      <c r="ZD49" s="7"/>
      <c r="ZE49" s="7"/>
      <c r="ZF49" s="7"/>
      <c r="ZG49" s="7"/>
      <c r="ZH49" s="7"/>
      <c r="ZI49" s="7"/>
      <c r="ZJ49" s="7"/>
      <c r="ZK49" s="7"/>
      <c r="ZL49" s="7"/>
      <c r="ZM49" s="7"/>
      <c r="ZN49" s="7"/>
      <c r="ZO49" s="7"/>
      <c r="ZP49" s="7"/>
      <c r="ZQ49" s="7"/>
      <c r="ZR49" s="7"/>
      <c r="ZS49" s="7"/>
      <c r="ZT49" s="7"/>
      <c r="ZU49" s="7"/>
      <c r="ZV49" s="7"/>
      <c r="ZW49" s="7"/>
      <c r="ZX49" s="7"/>
      <c r="ZY49" s="7"/>
      <c r="ZZ49" s="7"/>
      <c r="AAA49" s="7"/>
      <c r="AAB49" s="7"/>
      <c r="AAC49" s="7"/>
      <c r="AAD49" s="7"/>
      <c r="AAE49" s="7"/>
      <c r="AAF49" s="7"/>
      <c r="AAG49" s="7"/>
      <c r="AAH49" s="7"/>
      <c r="AAI49" s="7"/>
      <c r="AAJ49" s="7"/>
      <c r="AAK49" s="7"/>
      <c r="AAL49" s="7"/>
      <c r="AAM49" s="7"/>
      <c r="AAN49" s="7"/>
      <c r="AAO49" s="7"/>
      <c r="AAP49" s="7"/>
      <c r="AAQ49" s="7"/>
      <c r="AAR49" s="7"/>
      <c r="AAS49" s="7"/>
      <c r="AAT49" s="7"/>
      <c r="AAU49" s="7"/>
      <c r="AAV49" s="7"/>
      <c r="AAW49" s="7"/>
      <c r="AAX49" s="7"/>
      <c r="AAY49" s="7"/>
      <c r="AAZ49" s="7"/>
      <c r="ABA49" s="7"/>
      <c r="ABB49" s="7"/>
      <c r="ABC49" s="7"/>
      <c r="ABD49" s="7"/>
      <c r="ABE49" s="7"/>
      <c r="ABF49" s="7"/>
      <c r="ABG49" s="7"/>
      <c r="ABH49" s="7"/>
      <c r="ABI49" s="7"/>
      <c r="ABJ49" s="7"/>
      <c r="ABK49" s="7"/>
      <c r="ABL49" s="7"/>
      <c r="ABM49" s="7"/>
      <c r="ABN49" s="7"/>
      <c r="ABO49" s="7"/>
      <c r="ABP49" s="7"/>
      <c r="ABQ49" s="7"/>
      <c r="ABR49" s="7"/>
      <c r="ABS49" s="7"/>
      <c r="ABT49" s="7"/>
      <c r="ABU49" s="7"/>
      <c r="ABV49" s="7"/>
      <c r="ABW49" s="7"/>
      <c r="ABX49" s="7"/>
      <c r="ABY49" s="7"/>
      <c r="ABZ49" s="7"/>
      <c r="ACA49" s="7"/>
      <c r="ACB49" s="7"/>
      <c r="ACC49" s="7"/>
      <c r="ACD49" s="7"/>
      <c r="ACE49" s="7"/>
      <c r="ACF49" s="7"/>
      <c r="ACG49" s="7"/>
      <c r="ACH49" s="7"/>
      <c r="ACI49" s="7"/>
      <c r="ACJ49" s="7"/>
      <c r="ACK49" s="7"/>
      <c r="ACL49" s="7"/>
      <c r="ACM49" s="7"/>
      <c r="ACN49" s="7"/>
      <c r="ACO49" s="7"/>
      <c r="ACP49" s="7"/>
      <c r="ACQ49" s="7"/>
      <c r="ACR49" s="7"/>
      <c r="ACS49" s="7"/>
      <c r="ACT49" s="7"/>
      <c r="ACU49" s="7"/>
      <c r="ACV49" s="7"/>
      <c r="ACW49" s="7"/>
      <c r="ACX49" s="7"/>
      <c r="ACY49" s="7"/>
      <c r="ACZ49" s="7"/>
      <c r="ADA49" s="7"/>
      <c r="ADB49" s="7"/>
      <c r="ADC49" s="7"/>
      <c r="ADD49" s="7"/>
      <c r="ADE49" s="7"/>
      <c r="ADF49" s="7"/>
      <c r="ADG49" s="7"/>
      <c r="ADH49" s="7"/>
      <c r="ADI49" s="7"/>
      <c r="ADJ49" s="7"/>
      <c r="ADK49" s="7"/>
      <c r="ADL49" s="7"/>
      <c r="ADM49" s="7"/>
      <c r="ADN49" s="7"/>
      <c r="ADO49" s="7"/>
      <c r="ADP49" s="7"/>
      <c r="ADQ49" s="7"/>
      <c r="ADR49" s="7"/>
      <c r="ADS49" s="7"/>
      <c r="ADT49" s="7"/>
      <c r="ADU49" s="7"/>
      <c r="ADV49" s="7"/>
      <c r="ADW49" s="7"/>
      <c r="ADX49" s="7"/>
      <c r="ADY49" s="7"/>
      <c r="ADZ49" s="7"/>
      <c r="AEA49" s="7"/>
      <c r="AEB49" s="7"/>
      <c r="AEC49" s="7"/>
      <c r="AED49" s="7"/>
      <c r="AEE49" s="7"/>
      <c r="AEF49" s="7"/>
      <c r="AEG49" s="7"/>
      <c r="AEH49" s="7"/>
      <c r="AEI49" s="7"/>
      <c r="AEJ49" s="7"/>
      <c r="AEK49" s="7"/>
      <c r="AEL49" s="7"/>
      <c r="AEM49" s="7"/>
      <c r="AEN49" s="7"/>
      <c r="AEO49" s="7"/>
      <c r="AEP49" s="7"/>
      <c r="AEQ49" s="7"/>
      <c r="AER49" s="7"/>
      <c r="AES49" s="7"/>
      <c r="AET49" s="7"/>
      <c r="AEU49" s="7"/>
      <c r="AEV49" s="7"/>
      <c r="AEW49" s="7"/>
      <c r="AEX49" s="7"/>
      <c r="AEY49" s="7"/>
      <c r="AEZ49" s="7"/>
      <c r="AFA49" s="7"/>
      <c r="AFB49" s="7"/>
      <c r="AFC49" s="7"/>
      <c r="AFD49" s="7"/>
      <c r="AFE49" s="7"/>
      <c r="AFF49" s="7"/>
      <c r="AFG49" s="7"/>
      <c r="AFH49" s="7"/>
      <c r="AFI49" s="7"/>
      <c r="AFJ49" s="7"/>
      <c r="AFK49" s="7"/>
      <c r="AFL49" s="7"/>
      <c r="AFM49" s="7"/>
      <c r="AFN49" s="7"/>
      <c r="AFO49" s="7"/>
      <c r="AFP49" s="7"/>
      <c r="AFQ49" s="7"/>
      <c r="AFR49" s="7"/>
      <c r="AFS49" s="7"/>
      <c r="AFT49" s="7"/>
      <c r="AFU49" s="7"/>
      <c r="AFV49" s="7"/>
      <c r="AFW49" s="7"/>
      <c r="AFX49" s="7"/>
      <c r="AFY49" s="7"/>
      <c r="AFZ49" s="7"/>
      <c r="AGA49" s="7"/>
      <c r="AGB49" s="7"/>
      <c r="AGC49" s="7"/>
      <c r="AGD49" s="7"/>
      <c r="AGE49" s="7"/>
      <c r="AGF49" s="7"/>
      <c r="AGG49" s="7"/>
      <c r="AGH49" s="7"/>
      <c r="AGI49" s="7"/>
      <c r="AGJ49" s="7"/>
      <c r="AGK49" s="7"/>
      <c r="AGL49" s="7"/>
      <c r="AGM49" s="7"/>
      <c r="AGN49" s="7"/>
      <c r="AGO49" s="7"/>
      <c r="AGP49" s="7"/>
      <c r="AGQ49" s="7"/>
      <c r="AGR49" s="7"/>
      <c r="AGS49" s="7"/>
      <c r="AGT49" s="7"/>
      <c r="AGU49" s="7"/>
      <c r="AGV49" s="7"/>
      <c r="AGW49" s="7"/>
      <c r="AGX49" s="7"/>
      <c r="AGY49" s="7"/>
      <c r="AGZ49" s="7"/>
      <c r="AHA49" s="7"/>
      <c r="AHB49" s="7"/>
      <c r="AHC49" s="7"/>
      <c r="AHD49" s="7"/>
      <c r="AHE49" s="7"/>
      <c r="AHF49" s="7"/>
      <c r="AHG49" s="7"/>
      <c r="AHH49" s="7"/>
      <c r="AHI49" s="7"/>
      <c r="AHJ49" s="7"/>
      <c r="AHK49" s="7"/>
      <c r="AHL49" s="7"/>
      <c r="AHM49" s="7"/>
      <c r="AHN49" s="7"/>
      <c r="AHO49" s="7"/>
      <c r="AHP49" s="7"/>
      <c r="AHQ49" s="7"/>
      <c r="AHR49" s="7"/>
      <c r="AHS49" s="7"/>
      <c r="AHT49" s="7"/>
      <c r="AHU49" s="7"/>
      <c r="AHV49" s="7"/>
      <c r="AHW49" s="7"/>
      <c r="AHX49" s="7"/>
      <c r="AHY49" s="7"/>
      <c r="AHZ49" s="7"/>
      <c r="AIA49" s="7"/>
      <c r="AIB49" s="7"/>
      <c r="AIC49" s="7"/>
      <c r="AID49" s="7"/>
      <c r="AIE49" s="7"/>
      <c r="AIF49" s="7"/>
      <c r="AIG49" s="7"/>
      <c r="AIH49" s="7"/>
      <c r="AII49" s="7"/>
      <c r="AIJ49" s="7"/>
      <c r="AIK49" s="7"/>
      <c r="AIL49" s="7"/>
      <c r="AIM49" s="7"/>
      <c r="AIN49" s="7"/>
      <c r="AIO49" s="7"/>
      <c r="AIP49" s="7"/>
      <c r="AIQ49" s="7"/>
      <c r="AIR49" s="7"/>
      <c r="AIS49" s="7"/>
      <c r="AIT49" s="7"/>
      <c r="AIU49" s="7"/>
      <c r="AIV49" s="7"/>
      <c r="AIW49" s="7"/>
      <c r="AIX49" s="7"/>
      <c r="AIY49" s="7"/>
      <c r="AIZ49" s="7"/>
      <c r="AJA49" s="7"/>
      <c r="AJB49" s="7"/>
      <c r="AJC49" s="7"/>
      <c r="AJD49" s="7"/>
      <c r="AJE49" s="7"/>
      <c r="AJF49" s="7"/>
      <c r="AJG49" s="7"/>
      <c r="AJH49" s="7"/>
      <c r="AJI49" s="7"/>
      <c r="AJJ49" s="7"/>
      <c r="AJK49" s="7"/>
      <c r="AJL49" s="7"/>
      <c r="AJM49" s="7"/>
      <c r="AJN49" s="7"/>
      <c r="AJO49" s="7"/>
      <c r="AJP49" s="7"/>
      <c r="AJQ49" s="7"/>
      <c r="AJR49" s="7"/>
      <c r="AJS49" s="7"/>
      <c r="AJT49" s="7"/>
      <c r="AJU49" s="7"/>
      <c r="AJV49" s="7"/>
      <c r="AJW49" s="7"/>
      <c r="AJX49" s="7"/>
      <c r="AJY49" s="7"/>
      <c r="AJZ49" s="7"/>
      <c r="AKA49" s="7"/>
      <c r="AKB49" s="7"/>
      <c r="AKC49" s="7"/>
      <c r="AKD49" s="7"/>
      <c r="AKE49" s="7"/>
      <c r="AKF49" s="7"/>
      <c r="AKG49" s="7"/>
      <c r="AKH49" s="7"/>
      <c r="AKI49" s="7"/>
      <c r="AKJ49" s="7"/>
      <c r="AKK49" s="7"/>
      <c r="AKL49" s="7"/>
      <c r="AKM49" s="7"/>
      <c r="AKN49" s="7"/>
      <c r="AKO49" s="7"/>
      <c r="AKP49" s="7"/>
      <c r="AKQ49" s="7"/>
      <c r="AKR49" s="7"/>
      <c r="AKS49" s="7"/>
      <c r="AKT49" s="7"/>
      <c r="AKU49" s="7"/>
      <c r="AKV49" s="7"/>
      <c r="AKW49" s="7"/>
      <c r="AKX49" s="7"/>
      <c r="AKY49" s="7"/>
      <c r="AKZ49" s="7"/>
      <c r="ALA49" s="7"/>
      <c r="ALB49" s="7"/>
      <c r="ALC49" s="7"/>
      <c r="ALD49" s="7"/>
      <c r="ALE49" s="7"/>
      <c r="ALF49" s="7"/>
      <c r="ALG49" s="7"/>
      <c r="ALH49" s="7"/>
      <c r="ALI49" s="7"/>
      <c r="ALJ49" s="7"/>
      <c r="ALK49" s="7"/>
      <c r="ALL49" s="7"/>
      <c r="ALM49" s="7"/>
      <c r="ALN49" s="7"/>
      <c r="ALO49" s="7"/>
      <c r="ALP49" s="7"/>
      <c r="ALQ49" s="7"/>
      <c r="ALR49" s="7"/>
      <c r="ALS49" s="7"/>
      <c r="ALT49" s="7"/>
      <c r="ALU49" s="7"/>
      <c r="ALV49" s="7"/>
      <c r="ALW49" s="7"/>
      <c r="ALX49" s="7"/>
      <c r="ALY49" s="7"/>
      <c r="ALZ49" s="7"/>
      <c r="AMA49" s="7"/>
      <c r="AMB49" s="7"/>
      <c r="AMC49" s="7"/>
      <c r="AMD49" s="7"/>
      <c r="AME49" s="7"/>
    </row>
    <row r="50" spans="1:1019" x14ac:dyDescent="0.25">
      <c r="A50" s="7">
        <v>156</v>
      </c>
      <c r="B50" s="7" t="s">
        <v>1813</v>
      </c>
      <c r="C50" s="7" t="s">
        <v>1814</v>
      </c>
      <c r="D50" s="7" t="s">
        <v>973</v>
      </c>
      <c r="E50" s="7">
        <v>2005</v>
      </c>
      <c r="F50" s="7"/>
      <c r="G50" s="7" t="s">
        <v>863</v>
      </c>
      <c r="H50" s="31" t="s">
        <v>800</v>
      </c>
      <c r="I50" s="7">
        <v>12</v>
      </c>
      <c r="J50" s="31" t="str">
        <f>VLOOKUP(H50,AddInfo!$A:$H,5,FALSE)</f>
        <v>1_clear</v>
      </c>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c r="SK50" s="7"/>
      <c r="SL50" s="7"/>
      <c r="SM50" s="7"/>
      <c r="SN50" s="7"/>
      <c r="SO50" s="7"/>
      <c r="SP50" s="7"/>
      <c r="SQ50" s="7"/>
      <c r="SR50" s="7"/>
      <c r="SS50" s="7"/>
      <c r="ST50" s="7"/>
      <c r="SU50" s="7"/>
      <c r="SV50" s="7"/>
      <c r="SW50" s="7"/>
      <c r="SX50" s="7"/>
      <c r="SY50" s="7"/>
      <c r="SZ50" s="7"/>
      <c r="TA50" s="7"/>
      <c r="TB50" s="7"/>
      <c r="TC50" s="7"/>
      <c r="TD50" s="7"/>
      <c r="TE50" s="7"/>
      <c r="TF50" s="7"/>
      <c r="TG50" s="7"/>
      <c r="TH50" s="7"/>
      <c r="TI50" s="7"/>
      <c r="TJ50" s="7"/>
      <c r="TK50" s="7"/>
      <c r="TL50" s="7"/>
      <c r="TM50" s="7"/>
      <c r="TN50" s="7"/>
      <c r="TO50" s="7"/>
      <c r="TP50" s="7"/>
      <c r="TQ50" s="7"/>
      <c r="TR50" s="7"/>
      <c r="TS50" s="7"/>
      <c r="TT50" s="7"/>
      <c r="TU50" s="7"/>
      <c r="TV50" s="7"/>
      <c r="TW50" s="7"/>
      <c r="TX50" s="7"/>
      <c r="TY50" s="7"/>
      <c r="TZ50" s="7"/>
      <c r="UA50" s="7"/>
      <c r="UB50" s="7"/>
      <c r="UC50" s="7"/>
      <c r="UD50" s="7"/>
      <c r="UE50" s="7"/>
      <c r="UF50" s="7"/>
      <c r="UG50" s="7"/>
      <c r="UH50" s="7"/>
      <c r="UI50" s="7"/>
      <c r="UJ50" s="7"/>
      <c r="UK50" s="7"/>
      <c r="UL50" s="7"/>
      <c r="UM50" s="7"/>
      <c r="UN50" s="7"/>
      <c r="UO50" s="7"/>
      <c r="UP50" s="7"/>
      <c r="UQ50" s="7"/>
      <c r="UR50" s="7"/>
      <c r="US50" s="7"/>
      <c r="UT50" s="7"/>
      <c r="UU50" s="7"/>
      <c r="UV50" s="7"/>
      <c r="UW50" s="7"/>
      <c r="UX50" s="7"/>
      <c r="UY50" s="7"/>
      <c r="UZ50" s="7"/>
      <c r="VA50" s="7"/>
      <c r="VB50" s="7"/>
      <c r="VC50" s="7"/>
      <c r="VD50" s="7"/>
      <c r="VE50" s="7"/>
      <c r="VF50" s="7"/>
      <c r="VG50" s="7"/>
      <c r="VH50" s="7"/>
      <c r="VI50" s="7"/>
      <c r="VJ50" s="7"/>
      <c r="VK50" s="7"/>
      <c r="VL50" s="7"/>
      <c r="VM50" s="7"/>
      <c r="VN50" s="7"/>
      <c r="VO50" s="7"/>
      <c r="VP50" s="7"/>
      <c r="VQ50" s="7"/>
      <c r="VR50" s="7"/>
      <c r="VS50" s="7"/>
      <c r="VT50" s="7"/>
      <c r="VU50" s="7"/>
      <c r="VV50" s="7"/>
      <c r="VW50" s="7"/>
      <c r="VX50" s="7"/>
      <c r="VY50" s="7"/>
      <c r="VZ50" s="7"/>
      <c r="WA50" s="7"/>
      <c r="WB50" s="7"/>
      <c r="WC50" s="7"/>
      <c r="WD50" s="7"/>
      <c r="WE50" s="7"/>
      <c r="WF50" s="7"/>
      <c r="WG50" s="7"/>
      <c r="WH50" s="7"/>
      <c r="WI50" s="7"/>
      <c r="WJ50" s="7"/>
      <c r="WK50" s="7"/>
      <c r="WL50" s="7"/>
      <c r="WM50" s="7"/>
      <c r="WN50" s="7"/>
      <c r="WO50" s="7"/>
      <c r="WP50" s="7"/>
      <c r="WQ50" s="7"/>
      <c r="WR50" s="7"/>
      <c r="WS50" s="7"/>
      <c r="WT50" s="7"/>
      <c r="WU50" s="7"/>
      <c r="WV50" s="7"/>
      <c r="WW50" s="7"/>
      <c r="WX50" s="7"/>
      <c r="WY50" s="7"/>
      <c r="WZ50" s="7"/>
      <c r="XA50" s="7"/>
      <c r="XB50" s="7"/>
      <c r="XC50" s="7"/>
      <c r="XD50" s="7"/>
      <c r="XE50" s="7"/>
      <c r="XF50" s="7"/>
      <c r="XG50" s="7"/>
      <c r="XH50" s="7"/>
      <c r="XI50" s="7"/>
      <c r="XJ50" s="7"/>
      <c r="XK50" s="7"/>
      <c r="XL50" s="7"/>
      <c r="XM50" s="7"/>
      <c r="XN50" s="7"/>
      <c r="XO50" s="7"/>
      <c r="XP50" s="7"/>
      <c r="XQ50" s="7"/>
      <c r="XR50" s="7"/>
      <c r="XS50" s="7"/>
      <c r="XT50" s="7"/>
      <c r="XU50" s="7"/>
      <c r="XV50" s="7"/>
      <c r="XW50" s="7"/>
      <c r="XX50" s="7"/>
      <c r="XY50" s="7"/>
      <c r="XZ50" s="7"/>
      <c r="YA50" s="7"/>
      <c r="YB50" s="7"/>
      <c r="YC50" s="7"/>
      <c r="YD50" s="7"/>
      <c r="YE50" s="7"/>
      <c r="YF50" s="7"/>
      <c r="YG50" s="7"/>
      <c r="YH50" s="7"/>
      <c r="YI50" s="7"/>
      <c r="YJ50" s="7"/>
      <c r="YK50" s="7"/>
      <c r="YL50" s="7"/>
      <c r="YM50" s="7"/>
      <c r="YN50" s="7"/>
      <c r="YO50" s="7"/>
      <c r="YP50" s="7"/>
      <c r="YQ50" s="7"/>
      <c r="YR50" s="7"/>
      <c r="YS50" s="7"/>
      <c r="YT50" s="7"/>
      <c r="YU50" s="7"/>
      <c r="YV50" s="7"/>
      <c r="YW50" s="7"/>
      <c r="YX50" s="7"/>
      <c r="YY50" s="7"/>
      <c r="YZ50" s="7"/>
      <c r="ZA50" s="7"/>
      <c r="ZB50" s="7"/>
      <c r="ZC50" s="7"/>
      <c r="ZD50" s="7"/>
      <c r="ZE50" s="7"/>
      <c r="ZF50" s="7"/>
      <c r="ZG50" s="7"/>
      <c r="ZH50" s="7"/>
      <c r="ZI50" s="7"/>
      <c r="ZJ50" s="7"/>
      <c r="ZK50" s="7"/>
      <c r="ZL50" s="7"/>
      <c r="ZM50" s="7"/>
      <c r="ZN50" s="7"/>
      <c r="ZO50" s="7"/>
      <c r="ZP50" s="7"/>
      <c r="ZQ50" s="7"/>
      <c r="ZR50" s="7"/>
      <c r="ZS50" s="7"/>
      <c r="ZT50" s="7"/>
      <c r="ZU50" s="7"/>
      <c r="ZV50" s="7"/>
      <c r="ZW50" s="7"/>
      <c r="ZX50" s="7"/>
      <c r="ZY50" s="7"/>
      <c r="ZZ50" s="7"/>
      <c r="AAA50" s="7"/>
      <c r="AAB50" s="7"/>
      <c r="AAC50" s="7"/>
      <c r="AAD50" s="7"/>
      <c r="AAE50" s="7"/>
      <c r="AAF50" s="7"/>
      <c r="AAG50" s="7"/>
      <c r="AAH50" s="7"/>
      <c r="AAI50" s="7"/>
      <c r="AAJ50" s="7"/>
      <c r="AAK50" s="7"/>
      <c r="AAL50" s="7"/>
      <c r="AAM50" s="7"/>
      <c r="AAN50" s="7"/>
      <c r="AAO50" s="7"/>
      <c r="AAP50" s="7"/>
      <c r="AAQ50" s="7"/>
      <c r="AAR50" s="7"/>
      <c r="AAS50" s="7"/>
      <c r="AAT50" s="7"/>
      <c r="AAU50" s="7"/>
      <c r="AAV50" s="7"/>
      <c r="AAW50" s="7"/>
      <c r="AAX50" s="7"/>
      <c r="AAY50" s="7"/>
      <c r="AAZ50" s="7"/>
      <c r="ABA50" s="7"/>
      <c r="ABB50" s="7"/>
      <c r="ABC50" s="7"/>
      <c r="ABD50" s="7"/>
      <c r="ABE50" s="7"/>
      <c r="ABF50" s="7"/>
      <c r="ABG50" s="7"/>
      <c r="ABH50" s="7"/>
      <c r="ABI50" s="7"/>
      <c r="ABJ50" s="7"/>
      <c r="ABK50" s="7"/>
      <c r="ABL50" s="7"/>
      <c r="ABM50" s="7"/>
      <c r="ABN50" s="7"/>
      <c r="ABO50" s="7"/>
      <c r="ABP50" s="7"/>
      <c r="ABQ50" s="7"/>
      <c r="ABR50" s="7"/>
      <c r="ABS50" s="7"/>
      <c r="ABT50" s="7"/>
      <c r="ABU50" s="7"/>
      <c r="ABV50" s="7"/>
      <c r="ABW50" s="7"/>
      <c r="ABX50" s="7"/>
      <c r="ABY50" s="7"/>
      <c r="ABZ50" s="7"/>
      <c r="ACA50" s="7"/>
      <c r="ACB50" s="7"/>
      <c r="ACC50" s="7"/>
      <c r="ACD50" s="7"/>
      <c r="ACE50" s="7"/>
      <c r="ACF50" s="7"/>
      <c r="ACG50" s="7"/>
      <c r="ACH50" s="7"/>
      <c r="ACI50" s="7"/>
      <c r="ACJ50" s="7"/>
      <c r="ACK50" s="7"/>
      <c r="ACL50" s="7"/>
      <c r="ACM50" s="7"/>
      <c r="ACN50" s="7"/>
      <c r="ACO50" s="7"/>
      <c r="ACP50" s="7"/>
      <c r="ACQ50" s="7"/>
      <c r="ACR50" s="7"/>
      <c r="ACS50" s="7"/>
      <c r="ACT50" s="7"/>
      <c r="ACU50" s="7"/>
      <c r="ACV50" s="7"/>
      <c r="ACW50" s="7"/>
      <c r="ACX50" s="7"/>
      <c r="ACY50" s="7"/>
      <c r="ACZ50" s="7"/>
      <c r="ADA50" s="7"/>
      <c r="ADB50" s="7"/>
      <c r="ADC50" s="7"/>
      <c r="ADD50" s="7"/>
      <c r="ADE50" s="7"/>
      <c r="ADF50" s="7"/>
      <c r="ADG50" s="7"/>
      <c r="ADH50" s="7"/>
      <c r="ADI50" s="7"/>
      <c r="ADJ50" s="7"/>
      <c r="ADK50" s="7"/>
      <c r="ADL50" s="7"/>
      <c r="ADM50" s="7"/>
      <c r="ADN50" s="7"/>
      <c r="ADO50" s="7"/>
      <c r="ADP50" s="7"/>
      <c r="ADQ50" s="7"/>
      <c r="ADR50" s="7"/>
      <c r="ADS50" s="7"/>
      <c r="ADT50" s="7"/>
      <c r="ADU50" s="7"/>
      <c r="ADV50" s="7"/>
      <c r="ADW50" s="7"/>
      <c r="ADX50" s="7"/>
      <c r="ADY50" s="7"/>
      <c r="ADZ50" s="7"/>
      <c r="AEA50" s="7"/>
      <c r="AEB50" s="7"/>
      <c r="AEC50" s="7"/>
      <c r="AED50" s="7"/>
      <c r="AEE50" s="7"/>
      <c r="AEF50" s="7"/>
      <c r="AEG50" s="7"/>
      <c r="AEH50" s="7"/>
      <c r="AEI50" s="7"/>
      <c r="AEJ50" s="7"/>
      <c r="AEK50" s="7"/>
      <c r="AEL50" s="7"/>
      <c r="AEM50" s="7"/>
      <c r="AEN50" s="7"/>
      <c r="AEO50" s="7"/>
      <c r="AEP50" s="7"/>
      <c r="AEQ50" s="7"/>
      <c r="AER50" s="7"/>
      <c r="AES50" s="7"/>
      <c r="AET50" s="7"/>
      <c r="AEU50" s="7"/>
      <c r="AEV50" s="7"/>
      <c r="AEW50" s="7"/>
      <c r="AEX50" s="7"/>
      <c r="AEY50" s="7"/>
      <c r="AEZ50" s="7"/>
      <c r="AFA50" s="7"/>
      <c r="AFB50" s="7"/>
      <c r="AFC50" s="7"/>
      <c r="AFD50" s="7"/>
      <c r="AFE50" s="7"/>
      <c r="AFF50" s="7"/>
      <c r="AFG50" s="7"/>
      <c r="AFH50" s="7"/>
      <c r="AFI50" s="7"/>
      <c r="AFJ50" s="7"/>
      <c r="AFK50" s="7"/>
      <c r="AFL50" s="7"/>
      <c r="AFM50" s="7"/>
      <c r="AFN50" s="7"/>
      <c r="AFO50" s="7"/>
      <c r="AFP50" s="7"/>
      <c r="AFQ50" s="7"/>
      <c r="AFR50" s="7"/>
      <c r="AFS50" s="7"/>
      <c r="AFT50" s="7"/>
      <c r="AFU50" s="7"/>
      <c r="AFV50" s="7"/>
      <c r="AFW50" s="7"/>
      <c r="AFX50" s="7"/>
      <c r="AFY50" s="7"/>
      <c r="AFZ50" s="7"/>
      <c r="AGA50" s="7"/>
      <c r="AGB50" s="7"/>
      <c r="AGC50" s="7"/>
      <c r="AGD50" s="7"/>
      <c r="AGE50" s="7"/>
      <c r="AGF50" s="7"/>
      <c r="AGG50" s="7"/>
      <c r="AGH50" s="7"/>
      <c r="AGI50" s="7"/>
      <c r="AGJ50" s="7"/>
      <c r="AGK50" s="7"/>
      <c r="AGL50" s="7"/>
      <c r="AGM50" s="7"/>
      <c r="AGN50" s="7"/>
      <c r="AGO50" s="7"/>
      <c r="AGP50" s="7"/>
      <c r="AGQ50" s="7"/>
      <c r="AGR50" s="7"/>
      <c r="AGS50" s="7"/>
      <c r="AGT50" s="7"/>
      <c r="AGU50" s="7"/>
      <c r="AGV50" s="7"/>
      <c r="AGW50" s="7"/>
      <c r="AGX50" s="7"/>
      <c r="AGY50" s="7"/>
      <c r="AGZ50" s="7"/>
      <c r="AHA50" s="7"/>
      <c r="AHB50" s="7"/>
      <c r="AHC50" s="7"/>
      <c r="AHD50" s="7"/>
      <c r="AHE50" s="7"/>
      <c r="AHF50" s="7"/>
      <c r="AHG50" s="7"/>
      <c r="AHH50" s="7"/>
      <c r="AHI50" s="7"/>
      <c r="AHJ50" s="7"/>
      <c r="AHK50" s="7"/>
      <c r="AHL50" s="7"/>
      <c r="AHM50" s="7"/>
      <c r="AHN50" s="7"/>
      <c r="AHO50" s="7"/>
      <c r="AHP50" s="7"/>
      <c r="AHQ50" s="7"/>
      <c r="AHR50" s="7"/>
      <c r="AHS50" s="7"/>
      <c r="AHT50" s="7"/>
      <c r="AHU50" s="7"/>
      <c r="AHV50" s="7"/>
      <c r="AHW50" s="7"/>
      <c r="AHX50" s="7"/>
      <c r="AHY50" s="7"/>
      <c r="AHZ50" s="7"/>
      <c r="AIA50" s="7"/>
      <c r="AIB50" s="7"/>
      <c r="AIC50" s="7"/>
      <c r="AID50" s="7"/>
      <c r="AIE50" s="7"/>
      <c r="AIF50" s="7"/>
      <c r="AIG50" s="7"/>
      <c r="AIH50" s="7"/>
      <c r="AII50" s="7"/>
      <c r="AIJ50" s="7"/>
      <c r="AIK50" s="7"/>
      <c r="AIL50" s="7"/>
      <c r="AIM50" s="7"/>
      <c r="AIN50" s="7"/>
      <c r="AIO50" s="7"/>
      <c r="AIP50" s="7"/>
      <c r="AIQ50" s="7"/>
      <c r="AIR50" s="7"/>
      <c r="AIS50" s="7"/>
      <c r="AIT50" s="7"/>
      <c r="AIU50" s="7"/>
      <c r="AIV50" s="7"/>
      <c r="AIW50" s="7"/>
      <c r="AIX50" s="7"/>
      <c r="AIY50" s="7"/>
      <c r="AIZ50" s="7"/>
      <c r="AJA50" s="7"/>
      <c r="AJB50" s="7"/>
      <c r="AJC50" s="7"/>
      <c r="AJD50" s="7"/>
      <c r="AJE50" s="7"/>
      <c r="AJF50" s="7"/>
      <c r="AJG50" s="7"/>
      <c r="AJH50" s="7"/>
      <c r="AJI50" s="7"/>
      <c r="AJJ50" s="7"/>
      <c r="AJK50" s="7"/>
      <c r="AJL50" s="7"/>
      <c r="AJM50" s="7"/>
      <c r="AJN50" s="7"/>
      <c r="AJO50" s="7"/>
      <c r="AJP50" s="7"/>
      <c r="AJQ50" s="7"/>
      <c r="AJR50" s="7"/>
      <c r="AJS50" s="7"/>
      <c r="AJT50" s="7"/>
      <c r="AJU50" s="7"/>
      <c r="AJV50" s="7"/>
      <c r="AJW50" s="7"/>
      <c r="AJX50" s="7"/>
      <c r="AJY50" s="7"/>
      <c r="AJZ50" s="7"/>
      <c r="AKA50" s="7"/>
      <c r="AKB50" s="7"/>
      <c r="AKC50" s="7"/>
      <c r="AKD50" s="7"/>
      <c r="AKE50" s="7"/>
      <c r="AKF50" s="7"/>
      <c r="AKG50" s="7"/>
      <c r="AKH50" s="7"/>
      <c r="AKI50" s="7"/>
      <c r="AKJ50" s="7"/>
      <c r="AKK50" s="7"/>
      <c r="AKL50" s="7"/>
      <c r="AKM50" s="7"/>
      <c r="AKN50" s="7"/>
      <c r="AKO50" s="7"/>
      <c r="AKP50" s="7"/>
      <c r="AKQ50" s="7"/>
      <c r="AKR50" s="7"/>
      <c r="AKS50" s="7"/>
      <c r="AKT50" s="7"/>
      <c r="AKU50" s="7"/>
      <c r="AKV50" s="7"/>
      <c r="AKW50" s="7"/>
      <c r="AKX50" s="7"/>
      <c r="AKY50" s="7"/>
      <c r="AKZ50" s="7"/>
      <c r="ALA50" s="7"/>
      <c r="ALB50" s="7"/>
      <c r="ALC50" s="7"/>
      <c r="ALD50" s="7"/>
      <c r="ALE50" s="7"/>
      <c r="ALF50" s="7"/>
      <c r="ALG50" s="7"/>
      <c r="ALH50" s="7"/>
      <c r="ALI50" s="7"/>
      <c r="ALJ50" s="7"/>
      <c r="ALK50" s="7"/>
      <c r="ALL50" s="7"/>
      <c r="ALM50" s="7"/>
      <c r="ALN50" s="7"/>
      <c r="ALO50" s="7"/>
      <c r="ALP50" s="7"/>
      <c r="ALQ50" s="7"/>
      <c r="ALR50" s="7"/>
      <c r="ALS50" s="7"/>
      <c r="ALT50" s="7"/>
      <c r="ALU50" s="7"/>
      <c r="ALV50" s="7"/>
      <c r="ALW50" s="7"/>
      <c r="ALX50" s="7"/>
      <c r="ALY50" s="7"/>
      <c r="ALZ50" s="7"/>
      <c r="AMA50" s="7"/>
      <c r="AMB50" s="7"/>
      <c r="AMC50" s="7"/>
      <c r="AMD50" s="7"/>
      <c r="AME50" s="7"/>
    </row>
    <row r="51" spans="1:1019" x14ac:dyDescent="0.25">
      <c r="A51" s="7">
        <v>155</v>
      </c>
      <c r="B51" s="7" t="s">
        <v>804</v>
      </c>
      <c r="C51" s="7" t="s">
        <v>1377</v>
      </c>
      <c r="D51" s="7" t="s">
        <v>973</v>
      </c>
      <c r="E51" s="7">
        <v>2005</v>
      </c>
      <c r="F51" s="7"/>
      <c r="G51" s="7" t="s">
        <v>863</v>
      </c>
      <c r="H51" s="11" t="s">
        <v>802</v>
      </c>
      <c r="I51" s="7">
        <v>12</v>
      </c>
      <c r="J51" s="31" t="str">
        <f>VLOOKUP(H51,AddInfo!$A:$H,5,FALSE)</f>
        <v>1_clear</v>
      </c>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c r="SK51" s="7"/>
      <c r="SL51" s="7"/>
      <c r="SM51" s="7"/>
      <c r="SN51" s="7"/>
      <c r="SO51" s="7"/>
      <c r="SP51" s="7"/>
      <c r="SQ51" s="7"/>
      <c r="SR51" s="7"/>
      <c r="SS51" s="7"/>
      <c r="ST51" s="7"/>
      <c r="SU51" s="7"/>
      <c r="SV51" s="7"/>
      <c r="SW51" s="7"/>
      <c r="SX51" s="7"/>
      <c r="SY51" s="7"/>
      <c r="SZ51" s="7"/>
      <c r="TA51" s="7"/>
      <c r="TB51" s="7"/>
      <c r="TC51" s="7"/>
      <c r="TD51" s="7"/>
      <c r="TE51" s="7"/>
      <c r="TF51" s="7"/>
      <c r="TG51" s="7"/>
      <c r="TH51" s="7"/>
      <c r="TI51" s="7"/>
      <c r="TJ51" s="7"/>
      <c r="TK51" s="7"/>
      <c r="TL51" s="7"/>
      <c r="TM51" s="7"/>
      <c r="TN51" s="7"/>
      <c r="TO51" s="7"/>
      <c r="TP51" s="7"/>
      <c r="TQ51" s="7"/>
      <c r="TR51" s="7"/>
      <c r="TS51" s="7"/>
      <c r="TT51" s="7"/>
      <c r="TU51" s="7"/>
      <c r="TV51" s="7"/>
      <c r="TW51" s="7"/>
      <c r="TX51" s="7"/>
      <c r="TY51" s="7"/>
      <c r="TZ51" s="7"/>
      <c r="UA51" s="7"/>
      <c r="UB51" s="7"/>
      <c r="UC51" s="7"/>
      <c r="UD51" s="7"/>
      <c r="UE51" s="7"/>
      <c r="UF51" s="7"/>
      <c r="UG51" s="7"/>
      <c r="UH51" s="7"/>
      <c r="UI51" s="7"/>
      <c r="UJ51" s="7"/>
      <c r="UK51" s="7"/>
      <c r="UL51" s="7"/>
      <c r="UM51" s="7"/>
      <c r="UN51" s="7"/>
      <c r="UO51" s="7"/>
      <c r="UP51" s="7"/>
      <c r="UQ51" s="7"/>
      <c r="UR51" s="7"/>
      <c r="US51" s="7"/>
      <c r="UT51" s="7"/>
      <c r="UU51" s="7"/>
      <c r="UV51" s="7"/>
      <c r="UW51" s="7"/>
      <c r="UX51" s="7"/>
      <c r="UY51" s="7"/>
      <c r="UZ51" s="7"/>
      <c r="VA51" s="7"/>
      <c r="VB51" s="7"/>
      <c r="VC51" s="7"/>
      <c r="VD51" s="7"/>
      <c r="VE51" s="7"/>
      <c r="VF51" s="7"/>
      <c r="VG51" s="7"/>
      <c r="VH51" s="7"/>
      <c r="VI51" s="7"/>
      <c r="VJ51" s="7"/>
      <c r="VK51" s="7"/>
      <c r="VL51" s="7"/>
      <c r="VM51" s="7"/>
      <c r="VN51" s="7"/>
      <c r="VO51" s="7"/>
      <c r="VP51" s="7"/>
      <c r="VQ51" s="7"/>
      <c r="VR51" s="7"/>
      <c r="VS51" s="7"/>
      <c r="VT51" s="7"/>
      <c r="VU51" s="7"/>
      <c r="VV51" s="7"/>
      <c r="VW51" s="7"/>
      <c r="VX51" s="7"/>
      <c r="VY51" s="7"/>
      <c r="VZ51" s="7"/>
      <c r="WA51" s="7"/>
      <c r="WB51" s="7"/>
      <c r="WC51" s="7"/>
      <c r="WD51" s="7"/>
      <c r="WE51" s="7"/>
      <c r="WF51" s="7"/>
      <c r="WG51" s="7"/>
      <c r="WH51" s="7"/>
      <c r="WI51" s="7"/>
      <c r="WJ51" s="7"/>
      <c r="WK51" s="7"/>
      <c r="WL51" s="7"/>
      <c r="WM51" s="7"/>
      <c r="WN51" s="7"/>
      <c r="WO51" s="7"/>
      <c r="WP51" s="7"/>
      <c r="WQ51" s="7"/>
      <c r="WR51" s="7"/>
      <c r="WS51" s="7"/>
      <c r="WT51" s="7"/>
      <c r="WU51" s="7"/>
      <c r="WV51" s="7"/>
      <c r="WW51" s="7"/>
      <c r="WX51" s="7"/>
      <c r="WY51" s="7"/>
      <c r="WZ51" s="7"/>
      <c r="XA51" s="7"/>
      <c r="XB51" s="7"/>
      <c r="XC51" s="7"/>
      <c r="XD51" s="7"/>
      <c r="XE51" s="7"/>
      <c r="XF51" s="7"/>
      <c r="XG51" s="7"/>
      <c r="XH51" s="7"/>
      <c r="XI51" s="7"/>
      <c r="XJ51" s="7"/>
      <c r="XK51" s="7"/>
      <c r="XL51" s="7"/>
      <c r="XM51" s="7"/>
      <c r="XN51" s="7"/>
      <c r="XO51" s="7"/>
      <c r="XP51" s="7"/>
      <c r="XQ51" s="7"/>
      <c r="XR51" s="7"/>
      <c r="XS51" s="7"/>
      <c r="XT51" s="7"/>
      <c r="XU51" s="7"/>
      <c r="XV51" s="7"/>
      <c r="XW51" s="7"/>
      <c r="XX51" s="7"/>
      <c r="XY51" s="7"/>
      <c r="XZ51" s="7"/>
      <c r="YA51" s="7"/>
      <c r="YB51" s="7"/>
      <c r="YC51" s="7"/>
      <c r="YD51" s="7"/>
      <c r="YE51" s="7"/>
      <c r="YF51" s="7"/>
      <c r="YG51" s="7"/>
      <c r="YH51" s="7"/>
      <c r="YI51" s="7"/>
      <c r="YJ51" s="7"/>
      <c r="YK51" s="7"/>
      <c r="YL51" s="7"/>
      <c r="YM51" s="7"/>
      <c r="YN51" s="7"/>
      <c r="YO51" s="7"/>
      <c r="YP51" s="7"/>
      <c r="YQ51" s="7"/>
      <c r="YR51" s="7"/>
      <c r="YS51" s="7"/>
      <c r="YT51" s="7"/>
      <c r="YU51" s="7"/>
      <c r="YV51" s="7"/>
      <c r="YW51" s="7"/>
      <c r="YX51" s="7"/>
      <c r="YY51" s="7"/>
      <c r="YZ51" s="7"/>
      <c r="ZA51" s="7"/>
      <c r="ZB51" s="7"/>
      <c r="ZC51" s="7"/>
      <c r="ZD51" s="7"/>
      <c r="ZE51" s="7"/>
      <c r="ZF51" s="7"/>
      <c r="ZG51" s="7"/>
      <c r="ZH51" s="7"/>
      <c r="ZI51" s="7"/>
      <c r="ZJ51" s="7"/>
      <c r="ZK51" s="7"/>
      <c r="ZL51" s="7"/>
      <c r="ZM51" s="7"/>
      <c r="ZN51" s="7"/>
      <c r="ZO51" s="7"/>
      <c r="ZP51" s="7"/>
      <c r="ZQ51" s="7"/>
      <c r="ZR51" s="7"/>
      <c r="ZS51" s="7"/>
      <c r="ZT51" s="7"/>
      <c r="ZU51" s="7"/>
      <c r="ZV51" s="7"/>
      <c r="ZW51" s="7"/>
      <c r="ZX51" s="7"/>
      <c r="ZY51" s="7"/>
      <c r="ZZ51" s="7"/>
      <c r="AAA51" s="7"/>
      <c r="AAB51" s="7"/>
      <c r="AAC51" s="7"/>
      <c r="AAD51" s="7"/>
      <c r="AAE51" s="7"/>
      <c r="AAF51" s="7"/>
      <c r="AAG51" s="7"/>
      <c r="AAH51" s="7"/>
      <c r="AAI51" s="7"/>
      <c r="AAJ51" s="7"/>
      <c r="AAK51" s="7"/>
      <c r="AAL51" s="7"/>
      <c r="AAM51" s="7"/>
      <c r="AAN51" s="7"/>
      <c r="AAO51" s="7"/>
      <c r="AAP51" s="7"/>
      <c r="AAQ51" s="7"/>
      <c r="AAR51" s="7"/>
      <c r="AAS51" s="7"/>
      <c r="AAT51" s="7"/>
      <c r="AAU51" s="7"/>
      <c r="AAV51" s="7"/>
      <c r="AAW51" s="7"/>
      <c r="AAX51" s="7"/>
      <c r="AAY51" s="7"/>
      <c r="AAZ51" s="7"/>
      <c r="ABA51" s="7"/>
      <c r="ABB51" s="7"/>
      <c r="ABC51" s="7"/>
      <c r="ABD51" s="7"/>
      <c r="ABE51" s="7"/>
      <c r="ABF51" s="7"/>
      <c r="ABG51" s="7"/>
      <c r="ABH51" s="7"/>
      <c r="ABI51" s="7"/>
      <c r="ABJ51" s="7"/>
      <c r="ABK51" s="7"/>
      <c r="ABL51" s="7"/>
      <c r="ABM51" s="7"/>
      <c r="ABN51" s="7"/>
      <c r="ABO51" s="7"/>
      <c r="ABP51" s="7"/>
      <c r="ABQ51" s="7"/>
      <c r="ABR51" s="7"/>
      <c r="ABS51" s="7"/>
      <c r="ABT51" s="7"/>
      <c r="ABU51" s="7"/>
      <c r="ABV51" s="7"/>
      <c r="ABW51" s="7"/>
      <c r="ABX51" s="7"/>
      <c r="ABY51" s="7"/>
      <c r="ABZ51" s="7"/>
      <c r="ACA51" s="7"/>
      <c r="ACB51" s="7"/>
      <c r="ACC51" s="7"/>
      <c r="ACD51" s="7"/>
      <c r="ACE51" s="7"/>
      <c r="ACF51" s="7"/>
      <c r="ACG51" s="7"/>
      <c r="ACH51" s="7"/>
      <c r="ACI51" s="7"/>
      <c r="ACJ51" s="7"/>
      <c r="ACK51" s="7"/>
      <c r="ACL51" s="7"/>
      <c r="ACM51" s="7"/>
      <c r="ACN51" s="7"/>
      <c r="ACO51" s="7"/>
      <c r="ACP51" s="7"/>
      <c r="ACQ51" s="7"/>
      <c r="ACR51" s="7"/>
      <c r="ACS51" s="7"/>
      <c r="ACT51" s="7"/>
      <c r="ACU51" s="7"/>
      <c r="ACV51" s="7"/>
      <c r="ACW51" s="7"/>
      <c r="ACX51" s="7"/>
      <c r="ACY51" s="7"/>
      <c r="ACZ51" s="7"/>
      <c r="ADA51" s="7"/>
      <c r="ADB51" s="7"/>
      <c r="ADC51" s="7"/>
      <c r="ADD51" s="7"/>
      <c r="ADE51" s="7"/>
      <c r="ADF51" s="7"/>
      <c r="ADG51" s="7"/>
      <c r="ADH51" s="7"/>
      <c r="ADI51" s="7"/>
      <c r="ADJ51" s="7"/>
      <c r="ADK51" s="7"/>
      <c r="ADL51" s="7"/>
      <c r="ADM51" s="7"/>
      <c r="ADN51" s="7"/>
      <c r="ADO51" s="7"/>
      <c r="ADP51" s="7"/>
      <c r="ADQ51" s="7"/>
      <c r="ADR51" s="7"/>
      <c r="ADS51" s="7"/>
      <c r="ADT51" s="7"/>
      <c r="ADU51" s="7"/>
      <c r="ADV51" s="7"/>
      <c r="ADW51" s="7"/>
      <c r="ADX51" s="7"/>
      <c r="ADY51" s="7"/>
      <c r="ADZ51" s="7"/>
      <c r="AEA51" s="7"/>
      <c r="AEB51" s="7"/>
      <c r="AEC51" s="7"/>
      <c r="AED51" s="7"/>
      <c r="AEE51" s="7"/>
      <c r="AEF51" s="7"/>
      <c r="AEG51" s="7"/>
      <c r="AEH51" s="7"/>
      <c r="AEI51" s="7"/>
      <c r="AEJ51" s="7"/>
      <c r="AEK51" s="7"/>
      <c r="AEL51" s="7"/>
      <c r="AEM51" s="7"/>
      <c r="AEN51" s="7"/>
      <c r="AEO51" s="7"/>
      <c r="AEP51" s="7"/>
      <c r="AEQ51" s="7"/>
      <c r="AER51" s="7"/>
      <c r="AES51" s="7"/>
      <c r="AET51" s="7"/>
      <c r="AEU51" s="7"/>
      <c r="AEV51" s="7"/>
      <c r="AEW51" s="7"/>
      <c r="AEX51" s="7"/>
      <c r="AEY51" s="7"/>
      <c r="AEZ51" s="7"/>
      <c r="AFA51" s="7"/>
      <c r="AFB51" s="7"/>
      <c r="AFC51" s="7"/>
      <c r="AFD51" s="7"/>
      <c r="AFE51" s="7"/>
      <c r="AFF51" s="7"/>
      <c r="AFG51" s="7"/>
      <c r="AFH51" s="7"/>
      <c r="AFI51" s="7"/>
      <c r="AFJ51" s="7"/>
      <c r="AFK51" s="7"/>
      <c r="AFL51" s="7"/>
      <c r="AFM51" s="7"/>
      <c r="AFN51" s="7"/>
      <c r="AFO51" s="7"/>
      <c r="AFP51" s="7"/>
      <c r="AFQ51" s="7"/>
      <c r="AFR51" s="7"/>
      <c r="AFS51" s="7"/>
      <c r="AFT51" s="7"/>
      <c r="AFU51" s="7"/>
      <c r="AFV51" s="7"/>
      <c r="AFW51" s="7"/>
      <c r="AFX51" s="7"/>
      <c r="AFY51" s="7"/>
      <c r="AFZ51" s="7"/>
      <c r="AGA51" s="7"/>
      <c r="AGB51" s="7"/>
      <c r="AGC51" s="7"/>
      <c r="AGD51" s="7"/>
      <c r="AGE51" s="7"/>
      <c r="AGF51" s="7"/>
      <c r="AGG51" s="7"/>
      <c r="AGH51" s="7"/>
      <c r="AGI51" s="7"/>
      <c r="AGJ51" s="7"/>
      <c r="AGK51" s="7"/>
      <c r="AGL51" s="7"/>
      <c r="AGM51" s="7"/>
      <c r="AGN51" s="7"/>
      <c r="AGO51" s="7"/>
      <c r="AGP51" s="7"/>
      <c r="AGQ51" s="7"/>
      <c r="AGR51" s="7"/>
      <c r="AGS51" s="7"/>
      <c r="AGT51" s="7"/>
      <c r="AGU51" s="7"/>
      <c r="AGV51" s="7"/>
      <c r="AGW51" s="7"/>
      <c r="AGX51" s="7"/>
      <c r="AGY51" s="7"/>
      <c r="AGZ51" s="7"/>
      <c r="AHA51" s="7"/>
      <c r="AHB51" s="7"/>
      <c r="AHC51" s="7"/>
      <c r="AHD51" s="7"/>
      <c r="AHE51" s="7"/>
      <c r="AHF51" s="7"/>
      <c r="AHG51" s="7"/>
      <c r="AHH51" s="7"/>
      <c r="AHI51" s="7"/>
      <c r="AHJ51" s="7"/>
      <c r="AHK51" s="7"/>
      <c r="AHL51" s="7"/>
      <c r="AHM51" s="7"/>
      <c r="AHN51" s="7"/>
      <c r="AHO51" s="7"/>
      <c r="AHP51" s="7"/>
      <c r="AHQ51" s="7"/>
      <c r="AHR51" s="7"/>
      <c r="AHS51" s="7"/>
      <c r="AHT51" s="7"/>
      <c r="AHU51" s="7"/>
      <c r="AHV51" s="7"/>
      <c r="AHW51" s="7"/>
      <c r="AHX51" s="7"/>
      <c r="AHY51" s="7"/>
      <c r="AHZ51" s="7"/>
      <c r="AIA51" s="7"/>
      <c r="AIB51" s="7"/>
      <c r="AIC51" s="7"/>
      <c r="AID51" s="7"/>
      <c r="AIE51" s="7"/>
      <c r="AIF51" s="7"/>
      <c r="AIG51" s="7"/>
      <c r="AIH51" s="7"/>
      <c r="AII51" s="7"/>
      <c r="AIJ51" s="7"/>
      <c r="AIK51" s="7"/>
      <c r="AIL51" s="7"/>
      <c r="AIM51" s="7"/>
      <c r="AIN51" s="7"/>
      <c r="AIO51" s="7"/>
      <c r="AIP51" s="7"/>
      <c r="AIQ51" s="7"/>
      <c r="AIR51" s="7"/>
      <c r="AIS51" s="7"/>
      <c r="AIT51" s="7"/>
      <c r="AIU51" s="7"/>
      <c r="AIV51" s="7"/>
      <c r="AIW51" s="7"/>
      <c r="AIX51" s="7"/>
      <c r="AIY51" s="7"/>
      <c r="AIZ51" s="7"/>
      <c r="AJA51" s="7"/>
      <c r="AJB51" s="7"/>
      <c r="AJC51" s="7"/>
      <c r="AJD51" s="7"/>
      <c r="AJE51" s="7"/>
      <c r="AJF51" s="7"/>
      <c r="AJG51" s="7"/>
      <c r="AJH51" s="7"/>
      <c r="AJI51" s="7"/>
      <c r="AJJ51" s="7"/>
      <c r="AJK51" s="7"/>
      <c r="AJL51" s="7"/>
      <c r="AJM51" s="7"/>
      <c r="AJN51" s="7"/>
      <c r="AJO51" s="7"/>
      <c r="AJP51" s="7"/>
      <c r="AJQ51" s="7"/>
      <c r="AJR51" s="7"/>
      <c r="AJS51" s="7"/>
      <c r="AJT51" s="7"/>
      <c r="AJU51" s="7"/>
      <c r="AJV51" s="7"/>
      <c r="AJW51" s="7"/>
      <c r="AJX51" s="7"/>
      <c r="AJY51" s="7"/>
      <c r="AJZ51" s="7"/>
      <c r="AKA51" s="7"/>
      <c r="AKB51" s="7"/>
      <c r="AKC51" s="7"/>
      <c r="AKD51" s="7"/>
      <c r="AKE51" s="7"/>
      <c r="AKF51" s="7"/>
      <c r="AKG51" s="7"/>
      <c r="AKH51" s="7"/>
      <c r="AKI51" s="7"/>
      <c r="AKJ51" s="7"/>
      <c r="AKK51" s="7"/>
      <c r="AKL51" s="7"/>
      <c r="AKM51" s="7"/>
      <c r="AKN51" s="7"/>
      <c r="AKO51" s="7"/>
      <c r="AKP51" s="7"/>
      <c r="AKQ51" s="7"/>
      <c r="AKR51" s="7"/>
      <c r="AKS51" s="7"/>
      <c r="AKT51" s="7"/>
      <c r="AKU51" s="7"/>
      <c r="AKV51" s="7"/>
      <c r="AKW51" s="7"/>
      <c r="AKX51" s="7"/>
      <c r="AKY51" s="7"/>
      <c r="AKZ51" s="7"/>
      <c r="ALA51" s="7"/>
      <c r="ALB51" s="7"/>
      <c r="ALC51" s="7"/>
      <c r="ALD51" s="7"/>
      <c r="ALE51" s="7"/>
      <c r="ALF51" s="7"/>
      <c r="ALG51" s="7"/>
      <c r="ALH51" s="7"/>
      <c r="ALI51" s="7"/>
      <c r="ALJ51" s="7"/>
      <c r="ALK51" s="7"/>
      <c r="ALL51" s="7"/>
      <c r="ALM51" s="7"/>
      <c r="ALN51" s="7"/>
      <c r="ALO51" s="7"/>
      <c r="ALP51" s="7"/>
      <c r="ALQ51" s="7"/>
      <c r="ALR51" s="7"/>
      <c r="ALS51" s="7"/>
      <c r="ALT51" s="7"/>
      <c r="ALU51" s="7"/>
      <c r="ALV51" s="7"/>
      <c r="ALW51" s="7"/>
      <c r="ALX51" s="7"/>
      <c r="ALY51" s="7"/>
      <c r="ALZ51" s="7"/>
      <c r="AMA51" s="7"/>
      <c r="AMB51" s="7"/>
      <c r="AMC51" s="7"/>
      <c r="AMD51" s="7"/>
      <c r="AME51" s="7"/>
    </row>
    <row r="52" spans="1:1019" x14ac:dyDescent="0.25">
      <c r="A52" s="7">
        <v>153</v>
      </c>
      <c r="B52" s="7" t="s">
        <v>807</v>
      </c>
      <c r="C52" s="7" t="s">
        <v>806</v>
      </c>
      <c r="D52" s="7" t="s">
        <v>973</v>
      </c>
      <c r="E52" s="7">
        <v>2005</v>
      </c>
      <c r="F52" s="7"/>
      <c r="G52" s="7" t="s">
        <v>863</v>
      </c>
      <c r="H52" s="31" t="s">
        <v>805</v>
      </c>
      <c r="I52" s="7">
        <v>12</v>
      </c>
      <c r="J52" s="31" t="str">
        <f>VLOOKUP(H52,AddInfo!$A:$H,5,FALSE)</f>
        <v>1_clear</v>
      </c>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c r="SK52" s="7"/>
      <c r="SL52" s="7"/>
      <c r="SM52" s="7"/>
      <c r="SN52" s="7"/>
      <c r="SO52" s="7"/>
      <c r="SP52" s="7"/>
      <c r="SQ52" s="7"/>
      <c r="SR52" s="7"/>
      <c r="SS52" s="7"/>
      <c r="ST52" s="7"/>
      <c r="SU52" s="7"/>
      <c r="SV52" s="7"/>
      <c r="SW52" s="7"/>
      <c r="SX52" s="7"/>
      <c r="SY52" s="7"/>
      <c r="SZ52" s="7"/>
      <c r="TA52" s="7"/>
      <c r="TB52" s="7"/>
      <c r="TC52" s="7"/>
      <c r="TD52" s="7"/>
      <c r="TE52" s="7"/>
      <c r="TF52" s="7"/>
      <c r="TG52" s="7"/>
      <c r="TH52" s="7"/>
      <c r="TI52" s="7"/>
      <c r="TJ52" s="7"/>
      <c r="TK52" s="7"/>
      <c r="TL52" s="7"/>
      <c r="TM52" s="7"/>
      <c r="TN52" s="7"/>
      <c r="TO52" s="7"/>
      <c r="TP52" s="7"/>
      <c r="TQ52" s="7"/>
      <c r="TR52" s="7"/>
      <c r="TS52" s="7"/>
      <c r="TT52" s="7"/>
      <c r="TU52" s="7"/>
      <c r="TV52" s="7"/>
      <c r="TW52" s="7"/>
      <c r="TX52" s="7"/>
      <c r="TY52" s="7"/>
      <c r="TZ52" s="7"/>
      <c r="UA52" s="7"/>
      <c r="UB52" s="7"/>
      <c r="UC52" s="7"/>
      <c r="UD52" s="7"/>
      <c r="UE52" s="7"/>
      <c r="UF52" s="7"/>
      <c r="UG52" s="7"/>
      <c r="UH52" s="7"/>
      <c r="UI52" s="7"/>
      <c r="UJ52" s="7"/>
      <c r="UK52" s="7"/>
      <c r="UL52" s="7"/>
      <c r="UM52" s="7"/>
      <c r="UN52" s="7"/>
      <c r="UO52" s="7"/>
      <c r="UP52" s="7"/>
      <c r="UQ52" s="7"/>
      <c r="UR52" s="7"/>
      <c r="US52" s="7"/>
      <c r="UT52" s="7"/>
      <c r="UU52" s="7"/>
      <c r="UV52" s="7"/>
      <c r="UW52" s="7"/>
      <c r="UX52" s="7"/>
      <c r="UY52" s="7"/>
      <c r="UZ52" s="7"/>
      <c r="VA52" s="7"/>
      <c r="VB52" s="7"/>
      <c r="VC52" s="7"/>
      <c r="VD52" s="7"/>
      <c r="VE52" s="7"/>
      <c r="VF52" s="7"/>
      <c r="VG52" s="7"/>
      <c r="VH52" s="7"/>
      <c r="VI52" s="7"/>
      <c r="VJ52" s="7"/>
      <c r="VK52" s="7"/>
      <c r="VL52" s="7"/>
      <c r="VM52" s="7"/>
      <c r="VN52" s="7"/>
      <c r="VO52" s="7"/>
      <c r="VP52" s="7"/>
      <c r="VQ52" s="7"/>
      <c r="VR52" s="7"/>
      <c r="VS52" s="7"/>
      <c r="VT52" s="7"/>
      <c r="VU52" s="7"/>
      <c r="VV52" s="7"/>
      <c r="VW52" s="7"/>
      <c r="VX52" s="7"/>
      <c r="VY52" s="7"/>
      <c r="VZ52" s="7"/>
      <c r="WA52" s="7"/>
      <c r="WB52" s="7"/>
      <c r="WC52" s="7"/>
      <c r="WD52" s="7"/>
      <c r="WE52" s="7"/>
      <c r="WF52" s="7"/>
      <c r="WG52" s="7"/>
      <c r="WH52" s="7"/>
      <c r="WI52" s="7"/>
      <c r="WJ52" s="7"/>
      <c r="WK52" s="7"/>
      <c r="WL52" s="7"/>
      <c r="WM52" s="7"/>
      <c r="WN52" s="7"/>
      <c r="WO52" s="7"/>
      <c r="WP52" s="7"/>
      <c r="WQ52" s="7"/>
      <c r="WR52" s="7"/>
      <c r="WS52" s="7"/>
      <c r="WT52" s="7"/>
      <c r="WU52" s="7"/>
      <c r="WV52" s="7"/>
      <c r="WW52" s="7"/>
      <c r="WX52" s="7"/>
      <c r="WY52" s="7"/>
      <c r="WZ52" s="7"/>
      <c r="XA52" s="7"/>
      <c r="XB52" s="7"/>
      <c r="XC52" s="7"/>
      <c r="XD52" s="7"/>
      <c r="XE52" s="7"/>
      <c r="XF52" s="7"/>
      <c r="XG52" s="7"/>
      <c r="XH52" s="7"/>
      <c r="XI52" s="7"/>
      <c r="XJ52" s="7"/>
      <c r="XK52" s="7"/>
      <c r="XL52" s="7"/>
      <c r="XM52" s="7"/>
      <c r="XN52" s="7"/>
      <c r="XO52" s="7"/>
      <c r="XP52" s="7"/>
      <c r="XQ52" s="7"/>
      <c r="XR52" s="7"/>
      <c r="XS52" s="7"/>
      <c r="XT52" s="7"/>
      <c r="XU52" s="7"/>
      <c r="XV52" s="7"/>
      <c r="XW52" s="7"/>
      <c r="XX52" s="7"/>
      <c r="XY52" s="7"/>
      <c r="XZ52" s="7"/>
      <c r="YA52" s="7"/>
      <c r="YB52" s="7"/>
      <c r="YC52" s="7"/>
      <c r="YD52" s="7"/>
      <c r="YE52" s="7"/>
      <c r="YF52" s="7"/>
      <c r="YG52" s="7"/>
      <c r="YH52" s="7"/>
      <c r="YI52" s="7"/>
      <c r="YJ52" s="7"/>
      <c r="YK52" s="7"/>
      <c r="YL52" s="7"/>
      <c r="YM52" s="7"/>
      <c r="YN52" s="7"/>
      <c r="YO52" s="7"/>
      <c r="YP52" s="7"/>
      <c r="YQ52" s="7"/>
      <c r="YR52" s="7"/>
      <c r="YS52" s="7"/>
      <c r="YT52" s="7"/>
      <c r="YU52" s="7"/>
      <c r="YV52" s="7"/>
      <c r="YW52" s="7"/>
      <c r="YX52" s="7"/>
      <c r="YY52" s="7"/>
      <c r="YZ52" s="7"/>
      <c r="ZA52" s="7"/>
      <c r="ZB52" s="7"/>
      <c r="ZC52" s="7"/>
      <c r="ZD52" s="7"/>
      <c r="ZE52" s="7"/>
      <c r="ZF52" s="7"/>
      <c r="ZG52" s="7"/>
      <c r="ZH52" s="7"/>
      <c r="ZI52" s="7"/>
      <c r="ZJ52" s="7"/>
      <c r="ZK52" s="7"/>
      <c r="ZL52" s="7"/>
      <c r="ZM52" s="7"/>
      <c r="ZN52" s="7"/>
      <c r="ZO52" s="7"/>
      <c r="ZP52" s="7"/>
      <c r="ZQ52" s="7"/>
      <c r="ZR52" s="7"/>
      <c r="ZS52" s="7"/>
      <c r="ZT52" s="7"/>
      <c r="ZU52" s="7"/>
      <c r="ZV52" s="7"/>
      <c r="ZW52" s="7"/>
      <c r="ZX52" s="7"/>
      <c r="ZY52" s="7"/>
      <c r="ZZ52" s="7"/>
      <c r="AAA52" s="7"/>
      <c r="AAB52" s="7"/>
      <c r="AAC52" s="7"/>
      <c r="AAD52" s="7"/>
      <c r="AAE52" s="7"/>
      <c r="AAF52" s="7"/>
      <c r="AAG52" s="7"/>
      <c r="AAH52" s="7"/>
      <c r="AAI52" s="7"/>
      <c r="AAJ52" s="7"/>
      <c r="AAK52" s="7"/>
      <c r="AAL52" s="7"/>
      <c r="AAM52" s="7"/>
      <c r="AAN52" s="7"/>
      <c r="AAO52" s="7"/>
      <c r="AAP52" s="7"/>
      <c r="AAQ52" s="7"/>
      <c r="AAR52" s="7"/>
      <c r="AAS52" s="7"/>
      <c r="AAT52" s="7"/>
      <c r="AAU52" s="7"/>
      <c r="AAV52" s="7"/>
      <c r="AAW52" s="7"/>
      <c r="AAX52" s="7"/>
      <c r="AAY52" s="7"/>
      <c r="AAZ52" s="7"/>
      <c r="ABA52" s="7"/>
      <c r="ABB52" s="7"/>
      <c r="ABC52" s="7"/>
      <c r="ABD52" s="7"/>
      <c r="ABE52" s="7"/>
      <c r="ABF52" s="7"/>
      <c r="ABG52" s="7"/>
      <c r="ABH52" s="7"/>
      <c r="ABI52" s="7"/>
      <c r="ABJ52" s="7"/>
      <c r="ABK52" s="7"/>
      <c r="ABL52" s="7"/>
      <c r="ABM52" s="7"/>
      <c r="ABN52" s="7"/>
      <c r="ABO52" s="7"/>
      <c r="ABP52" s="7"/>
      <c r="ABQ52" s="7"/>
      <c r="ABR52" s="7"/>
      <c r="ABS52" s="7"/>
      <c r="ABT52" s="7"/>
      <c r="ABU52" s="7"/>
      <c r="ABV52" s="7"/>
      <c r="ABW52" s="7"/>
      <c r="ABX52" s="7"/>
      <c r="ABY52" s="7"/>
      <c r="ABZ52" s="7"/>
      <c r="ACA52" s="7"/>
      <c r="ACB52" s="7"/>
      <c r="ACC52" s="7"/>
      <c r="ACD52" s="7"/>
      <c r="ACE52" s="7"/>
      <c r="ACF52" s="7"/>
      <c r="ACG52" s="7"/>
      <c r="ACH52" s="7"/>
      <c r="ACI52" s="7"/>
      <c r="ACJ52" s="7"/>
      <c r="ACK52" s="7"/>
      <c r="ACL52" s="7"/>
      <c r="ACM52" s="7"/>
      <c r="ACN52" s="7"/>
      <c r="ACO52" s="7"/>
      <c r="ACP52" s="7"/>
      <c r="ACQ52" s="7"/>
      <c r="ACR52" s="7"/>
      <c r="ACS52" s="7"/>
      <c r="ACT52" s="7"/>
      <c r="ACU52" s="7"/>
      <c r="ACV52" s="7"/>
      <c r="ACW52" s="7"/>
      <c r="ACX52" s="7"/>
      <c r="ACY52" s="7"/>
      <c r="ACZ52" s="7"/>
      <c r="ADA52" s="7"/>
      <c r="ADB52" s="7"/>
      <c r="ADC52" s="7"/>
      <c r="ADD52" s="7"/>
      <c r="ADE52" s="7"/>
      <c r="ADF52" s="7"/>
      <c r="ADG52" s="7"/>
      <c r="ADH52" s="7"/>
      <c r="ADI52" s="7"/>
      <c r="ADJ52" s="7"/>
      <c r="ADK52" s="7"/>
      <c r="ADL52" s="7"/>
      <c r="ADM52" s="7"/>
      <c r="ADN52" s="7"/>
      <c r="ADO52" s="7"/>
      <c r="ADP52" s="7"/>
      <c r="ADQ52" s="7"/>
      <c r="ADR52" s="7"/>
      <c r="ADS52" s="7"/>
      <c r="ADT52" s="7"/>
      <c r="ADU52" s="7"/>
      <c r="ADV52" s="7"/>
      <c r="ADW52" s="7"/>
      <c r="ADX52" s="7"/>
      <c r="ADY52" s="7"/>
      <c r="ADZ52" s="7"/>
      <c r="AEA52" s="7"/>
      <c r="AEB52" s="7"/>
      <c r="AEC52" s="7"/>
      <c r="AED52" s="7"/>
      <c r="AEE52" s="7"/>
      <c r="AEF52" s="7"/>
      <c r="AEG52" s="7"/>
      <c r="AEH52" s="7"/>
      <c r="AEI52" s="7"/>
      <c r="AEJ52" s="7"/>
      <c r="AEK52" s="7"/>
      <c r="AEL52" s="7"/>
      <c r="AEM52" s="7"/>
      <c r="AEN52" s="7"/>
      <c r="AEO52" s="7"/>
      <c r="AEP52" s="7"/>
      <c r="AEQ52" s="7"/>
      <c r="AER52" s="7"/>
      <c r="AES52" s="7"/>
      <c r="AET52" s="7"/>
      <c r="AEU52" s="7"/>
      <c r="AEV52" s="7"/>
      <c r="AEW52" s="7"/>
      <c r="AEX52" s="7"/>
      <c r="AEY52" s="7"/>
      <c r="AEZ52" s="7"/>
      <c r="AFA52" s="7"/>
      <c r="AFB52" s="7"/>
      <c r="AFC52" s="7"/>
      <c r="AFD52" s="7"/>
      <c r="AFE52" s="7"/>
      <c r="AFF52" s="7"/>
      <c r="AFG52" s="7"/>
      <c r="AFH52" s="7"/>
      <c r="AFI52" s="7"/>
      <c r="AFJ52" s="7"/>
      <c r="AFK52" s="7"/>
      <c r="AFL52" s="7"/>
      <c r="AFM52" s="7"/>
      <c r="AFN52" s="7"/>
      <c r="AFO52" s="7"/>
      <c r="AFP52" s="7"/>
      <c r="AFQ52" s="7"/>
      <c r="AFR52" s="7"/>
      <c r="AFS52" s="7"/>
      <c r="AFT52" s="7"/>
      <c r="AFU52" s="7"/>
      <c r="AFV52" s="7"/>
      <c r="AFW52" s="7"/>
      <c r="AFX52" s="7"/>
      <c r="AFY52" s="7"/>
      <c r="AFZ52" s="7"/>
      <c r="AGA52" s="7"/>
      <c r="AGB52" s="7"/>
      <c r="AGC52" s="7"/>
      <c r="AGD52" s="7"/>
      <c r="AGE52" s="7"/>
      <c r="AGF52" s="7"/>
      <c r="AGG52" s="7"/>
      <c r="AGH52" s="7"/>
      <c r="AGI52" s="7"/>
      <c r="AGJ52" s="7"/>
      <c r="AGK52" s="7"/>
      <c r="AGL52" s="7"/>
      <c r="AGM52" s="7"/>
      <c r="AGN52" s="7"/>
      <c r="AGO52" s="7"/>
      <c r="AGP52" s="7"/>
      <c r="AGQ52" s="7"/>
      <c r="AGR52" s="7"/>
      <c r="AGS52" s="7"/>
      <c r="AGT52" s="7"/>
      <c r="AGU52" s="7"/>
      <c r="AGV52" s="7"/>
      <c r="AGW52" s="7"/>
      <c r="AGX52" s="7"/>
      <c r="AGY52" s="7"/>
      <c r="AGZ52" s="7"/>
      <c r="AHA52" s="7"/>
      <c r="AHB52" s="7"/>
      <c r="AHC52" s="7"/>
      <c r="AHD52" s="7"/>
      <c r="AHE52" s="7"/>
      <c r="AHF52" s="7"/>
      <c r="AHG52" s="7"/>
      <c r="AHH52" s="7"/>
      <c r="AHI52" s="7"/>
      <c r="AHJ52" s="7"/>
      <c r="AHK52" s="7"/>
      <c r="AHL52" s="7"/>
      <c r="AHM52" s="7"/>
      <c r="AHN52" s="7"/>
      <c r="AHO52" s="7"/>
      <c r="AHP52" s="7"/>
      <c r="AHQ52" s="7"/>
      <c r="AHR52" s="7"/>
      <c r="AHS52" s="7"/>
      <c r="AHT52" s="7"/>
      <c r="AHU52" s="7"/>
      <c r="AHV52" s="7"/>
      <c r="AHW52" s="7"/>
      <c r="AHX52" s="7"/>
      <c r="AHY52" s="7"/>
      <c r="AHZ52" s="7"/>
      <c r="AIA52" s="7"/>
      <c r="AIB52" s="7"/>
      <c r="AIC52" s="7"/>
      <c r="AID52" s="7"/>
      <c r="AIE52" s="7"/>
      <c r="AIF52" s="7"/>
      <c r="AIG52" s="7"/>
      <c r="AIH52" s="7"/>
      <c r="AII52" s="7"/>
      <c r="AIJ52" s="7"/>
      <c r="AIK52" s="7"/>
      <c r="AIL52" s="7"/>
      <c r="AIM52" s="7"/>
      <c r="AIN52" s="7"/>
      <c r="AIO52" s="7"/>
      <c r="AIP52" s="7"/>
      <c r="AIQ52" s="7"/>
      <c r="AIR52" s="7"/>
      <c r="AIS52" s="7"/>
      <c r="AIT52" s="7"/>
      <c r="AIU52" s="7"/>
      <c r="AIV52" s="7"/>
      <c r="AIW52" s="7"/>
      <c r="AIX52" s="7"/>
      <c r="AIY52" s="7"/>
      <c r="AIZ52" s="7"/>
      <c r="AJA52" s="7"/>
      <c r="AJB52" s="7"/>
      <c r="AJC52" s="7"/>
      <c r="AJD52" s="7"/>
      <c r="AJE52" s="7"/>
      <c r="AJF52" s="7"/>
      <c r="AJG52" s="7"/>
      <c r="AJH52" s="7"/>
      <c r="AJI52" s="7"/>
      <c r="AJJ52" s="7"/>
      <c r="AJK52" s="7"/>
      <c r="AJL52" s="7"/>
      <c r="AJM52" s="7"/>
      <c r="AJN52" s="7"/>
      <c r="AJO52" s="7"/>
      <c r="AJP52" s="7"/>
      <c r="AJQ52" s="7"/>
      <c r="AJR52" s="7"/>
      <c r="AJS52" s="7"/>
      <c r="AJT52" s="7"/>
      <c r="AJU52" s="7"/>
      <c r="AJV52" s="7"/>
      <c r="AJW52" s="7"/>
      <c r="AJX52" s="7"/>
      <c r="AJY52" s="7"/>
      <c r="AJZ52" s="7"/>
      <c r="AKA52" s="7"/>
      <c r="AKB52" s="7"/>
      <c r="AKC52" s="7"/>
      <c r="AKD52" s="7"/>
      <c r="AKE52" s="7"/>
      <c r="AKF52" s="7"/>
      <c r="AKG52" s="7"/>
      <c r="AKH52" s="7"/>
      <c r="AKI52" s="7"/>
      <c r="AKJ52" s="7"/>
      <c r="AKK52" s="7"/>
      <c r="AKL52" s="7"/>
      <c r="AKM52" s="7"/>
      <c r="AKN52" s="7"/>
      <c r="AKO52" s="7"/>
      <c r="AKP52" s="7"/>
      <c r="AKQ52" s="7"/>
      <c r="AKR52" s="7"/>
      <c r="AKS52" s="7"/>
      <c r="AKT52" s="7"/>
      <c r="AKU52" s="7"/>
      <c r="AKV52" s="7"/>
      <c r="AKW52" s="7"/>
      <c r="AKX52" s="7"/>
      <c r="AKY52" s="7"/>
      <c r="AKZ52" s="7"/>
      <c r="ALA52" s="7"/>
      <c r="ALB52" s="7"/>
      <c r="ALC52" s="7"/>
      <c r="ALD52" s="7"/>
      <c r="ALE52" s="7"/>
      <c r="ALF52" s="7"/>
      <c r="ALG52" s="7"/>
      <c r="ALH52" s="7"/>
      <c r="ALI52" s="7"/>
      <c r="ALJ52" s="7"/>
      <c r="ALK52" s="7"/>
      <c r="ALL52" s="7"/>
      <c r="ALM52" s="7"/>
      <c r="ALN52" s="7"/>
      <c r="ALO52" s="7"/>
      <c r="ALP52" s="7"/>
      <c r="ALQ52" s="7"/>
      <c r="ALR52" s="7"/>
      <c r="ALS52" s="7"/>
      <c r="ALT52" s="7"/>
      <c r="ALU52" s="7"/>
      <c r="ALV52" s="7"/>
      <c r="ALW52" s="7"/>
      <c r="ALX52" s="7"/>
      <c r="ALY52" s="7"/>
      <c r="ALZ52" s="7"/>
      <c r="AMA52" s="7"/>
      <c r="AMB52" s="7"/>
      <c r="AMC52" s="7"/>
      <c r="AMD52" s="7"/>
      <c r="AME52" s="7"/>
    </row>
    <row r="53" spans="1:1019" x14ac:dyDescent="0.25">
      <c r="A53" s="32">
        <v>134</v>
      </c>
      <c r="B53" s="32" t="s">
        <v>1688</v>
      </c>
      <c r="C53" s="32" t="s">
        <v>1689</v>
      </c>
      <c r="D53" s="32" t="s">
        <v>3201</v>
      </c>
      <c r="E53" s="32">
        <v>2004</v>
      </c>
      <c r="F53" s="32"/>
      <c r="G53" s="32" t="s">
        <v>863</v>
      </c>
      <c r="H53" s="30" t="s">
        <v>1688</v>
      </c>
      <c r="I53" s="32">
        <v>1</v>
      </c>
      <c r="J53" s="31" t="str">
        <f>VLOOKUP(H53,AddInfo!$A:$H,5,FALSE)</f>
        <v>1_clear</v>
      </c>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c r="SK53" s="7"/>
      <c r="SL53" s="7"/>
      <c r="SM53" s="7"/>
      <c r="SN53" s="7"/>
      <c r="SO53" s="7"/>
      <c r="SP53" s="7"/>
      <c r="SQ53" s="7"/>
      <c r="SR53" s="7"/>
      <c r="SS53" s="7"/>
      <c r="ST53" s="7"/>
      <c r="SU53" s="7"/>
      <c r="SV53" s="7"/>
      <c r="SW53" s="7"/>
      <c r="SX53" s="7"/>
      <c r="SY53" s="7"/>
      <c r="SZ53" s="7"/>
      <c r="TA53" s="7"/>
      <c r="TB53" s="7"/>
      <c r="TC53" s="7"/>
      <c r="TD53" s="7"/>
      <c r="TE53" s="7"/>
      <c r="TF53" s="7"/>
      <c r="TG53" s="7"/>
      <c r="TH53" s="7"/>
      <c r="TI53" s="7"/>
      <c r="TJ53" s="7"/>
      <c r="TK53" s="7"/>
      <c r="TL53" s="7"/>
      <c r="TM53" s="7"/>
      <c r="TN53" s="7"/>
      <c r="TO53" s="7"/>
      <c r="TP53" s="7"/>
      <c r="TQ53" s="7"/>
      <c r="TR53" s="7"/>
      <c r="TS53" s="7"/>
      <c r="TT53" s="7"/>
      <c r="TU53" s="7"/>
      <c r="TV53" s="7"/>
      <c r="TW53" s="7"/>
      <c r="TX53" s="7"/>
      <c r="TY53" s="7"/>
      <c r="TZ53" s="7"/>
      <c r="UA53" s="7"/>
      <c r="UB53" s="7"/>
      <c r="UC53" s="7"/>
      <c r="UD53" s="7"/>
      <c r="UE53" s="7"/>
      <c r="UF53" s="7"/>
      <c r="UG53" s="7"/>
      <c r="UH53" s="7"/>
      <c r="UI53" s="7"/>
      <c r="UJ53" s="7"/>
      <c r="UK53" s="7"/>
      <c r="UL53" s="7"/>
      <c r="UM53" s="7"/>
      <c r="UN53" s="7"/>
      <c r="UO53" s="7"/>
      <c r="UP53" s="7"/>
      <c r="UQ53" s="7"/>
      <c r="UR53" s="7"/>
      <c r="US53" s="7"/>
      <c r="UT53" s="7"/>
      <c r="UU53" s="7"/>
      <c r="UV53" s="7"/>
      <c r="UW53" s="7"/>
      <c r="UX53" s="7"/>
      <c r="UY53" s="7"/>
      <c r="UZ53" s="7"/>
      <c r="VA53" s="7"/>
      <c r="VB53" s="7"/>
      <c r="VC53" s="7"/>
      <c r="VD53" s="7"/>
      <c r="VE53" s="7"/>
      <c r="VF53" s="7"/>
      <c r="VG53" s="7"/>
      <c r="VH53" s="7"/>
      <c r="VI53" s="7"/>
      <c r="VJ53" s="7"/>
      <c r="VK53" s="7"/>
      <c r="VL53" s="7"/>
      <c r="VM53" s="7"/>
      <c r="VN53" s="7"/>
      <c r="VO53" s="7"/>
      <c r="VP53" s="7"/>
      <c r="VQ53" s="7"/>
      <c r="VR53" s="7"/>
      <c r="VS53" s="7"/>
      <c r="VT53" s="7"/>
      <c r="VU53" s="7"/>
      <c r="VV53" s="7"/>
      <c r="VW53" s="7"/>
      <c r="VX53" s="7"/>
      <c r="VY53" s="7"/>
      <c r="VZ53" s="7"/>
      <c r="WA53" s="7"/>
      <c r="WB53" s="7"/>
      <c r="WC53" s="7"/>
      <c r="WD53" s="7"/>
      <c r="WE53" s="7"/>
      <c r="WF53" s="7"/>
      <c r="WG53" s="7"/>
      <c r="WH53" s="7"/>
      <c r="WI53" s="7"/>
      <c r="WJ53" s="7"/>
      <c r="WK53" s="7"/>
      <c r="WL53" s="7"/>
      <c r="WM53" s="7"/>
      <c r="WN53" s="7"/>
      <c r="WO53" s="7"/>
      <c r="WP53" s="7"/>
      <c r="WQ53" s="7"/>
      <c r="WR53" s="7"/>
      <c r="WS53" s="7"/>
      <c r="WT53" s="7"/>
      <c r="WU53" s="7"/>
      <c r="WV53" s="7"/>
      <c r="WW53" s="7"/>
      <c r="WX53" s="7"/>
      <c r="WY53" s="7"/>
      <c r="WZ53" s="7"/>
      <c r="XA53" s="7"/>
      <c r="XB53" s="7"/>
      <c r="XC53" s="7"/>
      <c r="XD53" s="7"/>
      <c r="XE53" s="7"/>
      <c r="XF53" s="7"/>
      <c r="XG53" s="7"/>
      <c r="XH53" s="7"/>
      <c r="XI53" s="7"/>
      <c r="XJ53" s="7"/>
      <c r="XK53" s="7"/>
      <c r="XL53" s="7"/>
      <c r="XM53" s="7"/>
      <c r="XN53" s="7"/>
      <c r="XO53" s="7"/>
      <c r="XP53" s="7"/>
      <c r="XQ53" s="7"/>
      <c r="XR53" s="7"/>
      <c r="XS53" s="7"/>
      <c r="XT53" s="7"/>
      <c r="XU53" s="7"/>
      <c r="XV53" s="7"/>
      <c r="XW53" s="7"/>
      <c r="XX53" s="7"/>
      <c r="XY53" s="7"/>
      <c r="XZ53" s="7"/>
      <c r="YA53" s="7"/>
      <c r="YB53" s="7"/>
      <c r="YC53" s="7"/>
      <c r="YD53" s="7"/>
      <c r="YE53" s="7"/>
      <c r="YF53" s="7"/>
      <c r="YG53" s="7"/>
      <c r="YH53" s="7"/>
      <c r="YI53" s="7"/>
      <c r="YJ53" s="7"/>
      <c r="YK53" s="7"/>
      <c r="YL53" s="7"/>
      <c r="YM53" s="7"/>
      <c r="YN53" s="7"/>
      <c r="YO53" s="7"/>
      <c r="YP53" s="7"/>
      <c r="YQ53" s="7"/>
      <c r="YR53" s="7"/>
      <c r="YS53" s="7"/>
      <c r="YT53" s="7"/>
      <c r="YU53" s="7"/>
      <c r="YV53" s="7"/>
      <c r="YW53" s="7"/>
      <c r="YX53" s="7"/>
      <c r="YY53" s="7"/>
      <c r="YZ53" s="7"/>
      <c r="ZA53" s="7"/>
      <c r="ZB53" s="7"/>
      <c r="ZC53" s="7"/>
      <c r="ZD53" s="7"/>
      <c r="ZE53" s="7"/>
      <c r="ZF53" s="7"/>
      <c r="ZG53" s="7"/>
      <c r="ZH53" s="7"/>
      <c r="ZI53" s="7"/>
      <c r="ZJ53" s="7"/>
      <c r="ZK53" s="7"/>
      <c r="ZL53" s="7"/>
      <c r="ZM53" s="7"/>
      <c r="ZN53" s="7"/>
      <c r="ZO53" s="7"/>
      <c r="ZP53" s="7"/>
      <c r="ZQ53" s="7"/>
      <c r="ZR53" s="7"/>
      <c r="ZS53" s="7"/>
      <c r="ZT53" s="7"/>
      <c r="ZU53" s="7"/>
      <c r="ZV53" s="7"/>
      <c r="ZW53" s="7"/>
      <c r="ZX53" s="7"/>
      <c r="ZY53" s="7"/>
      <c r="ZZ53" s="7"/>
      <c r="AAA53" s="7"/>
      <c r="AAB53" s="7"/>
      <c r="AAC53" s="7"/>
      <c r="AAD53" s="7"/>
      <c r="AAE53" s="7"/>
      <c r="AAF53" s="7"/>
      <c r="AAG53" s="7"/>
      <c r="AAH53" s="7"/>
      <c r="AAI53" s="7"/>
      <c r="AAJ53" s="7"/>
      <c r="AAK53" s="7"/>
      <c r="AAL53" s="7"/>
      <c r="AAM53" s="7"/>
      <c r="AAN53" s="7"/>
      <c r="AAO53" s="7"/>
      <c r="AAP53" s="7"/>
      <c r="AAQ53" s="7"/>
      <c r="AAR53" s="7"/>
      <c r="AAS53" s="7"/>
      <c r="AAT53" s="7"/>
      <c r="AAU53" s="7"/>
      <c r="AAV53" s="7"/>
      <c r="AAW53" s="7"/>
      <c r="AAX53" s="7"/>
      <c r="AAY53" s="7"/>
      <c r="AAZ53" s="7"/>
      <c r="ABA53" s="7"/>
      <c r="ABB53" s="7"/>
      <c r="ABC53" s="7"/>
      <c r="ABD53" s="7"/>
      <c r="ABE53" s="7"/>
      <c r="ABF53" s="7"/>
      <c r="ABG53" s="7"/>
      <c r="ABH53" s="7"/>
      <c r="ABI53" s="7"/>
      <c r="ABJ53" s="7"/>
      <c r="ABK53" s="7"/>
      <c r="ABL53" s="7"/>
      <c r="ABM53" s="7"/>
      <c r="ABN53" s="7"/>
      <c r="ABO53" s="7"/>
      <c r="ABP53" s="7"/>
      <c r="ABQ53" s="7"/>
      <c r="ABR53" s="7"/>
      <c r="ABS53" s="7"/>
      <c r="ABT53" s="7"/>
      <c r="ABU53" s="7"/>
      <c r="ABV53" s="7"/>
      <c r="ABW53" s="7"/>
      <c r="ABX53" s="7"/>
      <c r="ABY53" s="7"/>
      <c r="ABZ53" s="7"/>
      <c r="ACA53" s="7"/>
      <c r="ACB53" s="7"/>
      <c r="ACC53" s="7"/>
      <c r="ACD53" s="7"/>
      <c r="ACE53" s="7"/>
      <c r="ACF53" s="7"/>
      <c r="ACG53" s="7"/>
      <c r="ACH53" s="7"/>
      <c r="ACI53" s="7"/>
      <c r="ACJ53" s="7"/>
      <c r="ACK53" s="7"/>
      <c r="ACL53" s="7"/>
      <c r="ACM53" s="7"/>
      <c r="ACN53" s="7"/>
      <c r="ACO53" s="7"/>
      <c r="ACP53" s="7"/>
      <c r="ACQ53" s="7"/>
      <c r="ACR53" s="7"/>
      <c r="ACS53" s="7"/>
      <c r="ACT53" s="7"/>
      <c r="ACU53" s="7"/>
      <c r="ACV53" s="7"/>
      <c r="ACW53" s="7"/>
      <c r="ACX53" s="7"/>
      <c r="ACY53" s="7"/>
      <c r="ACZ53" s="7"/>
      <c r="ADA53" s="7"/>
      <c r="ADB53" s="7"/>
      <c r="ADC53" s="7"/>
      <c r="ADD53" s="7"/>
      <c r="ADE53" s="7"/>
      <c r="ADF53" s="7"/>
      <c r="ADG53" s="7"/>
      <c r="ADH53" s="7"/>
      <c r="ADI53" s="7"/>
      <c r="ADJ53" s="7"/>
      <c r="ADK53" s="7"/>
      <c r="ADL53" s="7"/>
      <c r="ADM53" s="7"/>
      <c r="ADN53" s="7"/>
      <c r="ADO53" s="7"/>
      <c r="ADP53" s="7"/>
      <c r="ADQ53" s="7"/>
      <c r="ADR53" s="7"/>
      <c r="ADS53" s="7"/>
      <c r="ADT53" s="7"/>
      <c r="ADU53" s="7"/>
      <c r="ADV53" s="7"/>
      <c r="ADW53" s="7"/>
      <c r="ADX53" s="7"/>
      <c r="ADY53" s="7"/>
      <c r="ADZ53" s="7"/>
      <c r="AEA53" s="7"/>
      <c r="AEB53" s="7"/>
      <c r="AEC53" s="7"/>
      <c r="AED53" s="7"/>
      <c r="AEE53" s="7"/>
      <c r="AEF53" s="7"/>
      <c r="AEG53" s="7"/>
      <c r="AEH53" s="7"/>
      <c r="AEI53" s="7"/>
      <c r="AEJ53" s="7"/>
      <c r="AEK53" s="7"/>
      <c r="AEL53" s="7"/>
      <c r="AEM53" s="7"/>
      <c r="AEN53" s="7"/>
      <c r="AEO53" s="7"/>
      <c r="AEP53" s="7"/>
      <c r="AEQ53" s="7"/>
      <c r="AER53" s="7"/>
      <c r="AES53" s="7"/>
      <c r="AET53" s="7"/>
      <c r="AEU53" s="7"/>
      <c r="AEV53" s="7"/>
      <c r="AEW53" s="7"/>
      <c r="AEX53" s="7"/>
      <c r="AEY53" s="7"/>
      <c r="AEZ53" s="7"/>
      <c r="AFA53" s="7"/>
      <c r="AFB53" s="7"/>
      <c r="AFC53" s="7"/>
      <c r="AFD53" s="7"/>
      <c r="AFE53" s="7"/>
      <c r="AFF53" s="7"/>
      <c r="AFG53" s="7"/>
      <c r="AFH53" s="7"/>
      <c r="AFI53" s="7"/>
      <c r="AFJ53" s="7"/>
      <c r="AFK53" s="7"/>
      <c r="AFL53" s="7"/>
      <c r="AFM53" s="7"/>
      <c r="AFN53" s="7"/>
      <c r="AFO53" s="7"/>
      <c r="AFP53" s="7"/>
      <c r="AFQ53" s="7"/>
      <c r="AFR53" s="7"/>
      <c r="AFS53" s="7"/>
      <c r="AFT53" s="7"/>
      <c r="AFU53" s="7"/>
      <c r="AFV53" s="7"/>
      <c r="AFW53" s="7"/>
      <c r="AFX53" s="7"/>
      <c r="AFY53" s="7"/>
      <c r="AFZ53" s="7"/>
      <c r="AGA53" s="7"/>
      <c r="AGB53" s="7"/>
      <c r="AGC53" s="7"/>
      <c r="AGD53" s="7"/>
      <c r="AGE53" s="7"/>
      <c r="AGF53" s="7"/>
      <c r="AGG53" s="7"/>
      <c r="AGH53" s="7"/>
      <c r="AGI53" s="7"/>
      <c r="AGJ53" s="7"/>
      <c r="AGK53" s="7"/>
      <c r="AGL53" s="7"/>
      <c r="AGM53" s="7"/>
      <c r="AGN53" s="7"/>
      <c r="AGO53" s="7"/>
      <c r="AGP53" s="7"/>
      <c r="AGQ53" s="7"/>
      <c r="AGR53" s="7"/>
      <c r="AGS53" s="7"/>
      <c r="AGT53" s="7"/>
      <c r="AGU53" s="7"/>
      <c r="AGV53" s="7"/>
      <c r="AGW53" s="7"/>
      <c r="AGX53" s="7"/>
      <c r="AGY53" s="7"/>
      <c r="AGZ53" s="7"/>
      <c r="AHA53" s="7"/>
      <c r="AHB53" s="7"/>
      <c r="AHC53" s="7"/>
      <c r="AHD53" s="7"/>
      <c r="AHE53" s="7"/>
      <c r="AHF53" s="7"/>
      <c r="AHG53" s="7"/>
      <c r="AHH53" s="7"/>
      <c r="AHI53" s="7"/>
      <c r="AHJ53" s="7"/>
      <c r="AHK53" s="7"/>
      <c r="AHL53" s="7"/>
      <c r="AHM53" s="7"/>
      <c r="AHN53" s="7"/>
      <c r="AHO53" s="7"/>
      <c r="AHP53" s="7"/>
      <c r="AHQ53" s="7"/>
      <c r="AHR53" s="7"/>
      <c r="AHS53" s="7"/>
      <c r="AHT53" s="7"/>
      <c r="AHU53" s="7"/>
      <c r="AHV53" s="7"/>
      <c r="AHW53" s="7"/>
      <c r="AHX53" s="7"/>
      <c r="AHY53" s="7"/>
      <c r="AHZ53" s="7"/>
      <c r="AIA53" s="7"/>
      <c r="AIB53" s="7"/>
      <c r="AIC53" s="7"/>
      <c r="AID53" s="7"/>
      <c r="AIE53" s="7"/>
      <c r="AIF53" s="7"/>
      <c r="AIG53" s="7"/>
      <c r="AIH53" s="7"/>
      <c r="AII53" s="7"/>
      <c r="AIJ53" s="7"/>
      <c r="AIK53" s="7"/>
      <c r="AIL53" s="7"/>
      <c r="AIM53" s="7"/>
      <c r="AIN53" s="7"/>
      <c r="AIO53" s="7"/>
      <c r="AIP53" s="7"/>
      <c r="AIQ53" s="7"/>
      <c r="AIR53" s="7"/>
      <c r="AIS53" s="7"/>
      <c r="AIT53" s="7"/>
      <c r="AIU53" s="7"/>
      <c r="AIV53" s="7"/>
      <c r="AIW53" s="7"/>
      <c r="AIX53" s="7"/>
      <c r="AIY53" s="7"/>
      <c r="AIZ53" s="7"/>
      <c r="AJA53" s="7"/>
      <c r="AJB53" s="7"/>
      <c r="AJC53" s="7"/>
      <c r="AJD53" s="7"/>
      <c r="AJE53" s="7"/>
      <c r="AJF53" s="7"/>
      <c r="AJG53" s="7"/>
      <c r="AJH53" s="7"/>
      <c r="AJI53" s="7"/>
      <c r="AJJ53" s="7"/>
      <c r="AJK53" s="7"/>
      <c r="AJL53" s="7"/>
      <c r="AJM53" s="7"/>
      <c r="AJN53" s="7"/>
      <c r="AJO53" s="7"/>
      <c r="AJP53" s="7"/>
      <c r="AJQ53" s="7"/>
      <c r="AJR53" s="7"/>
      <c r="AJS53" s="7"/>
      <c r="AJT53" s="7"/>
      <c r="AJU53" s="7"/>
      <c r="AJV53" s="7"/>
      <c r="AJW53" s="7"/>
      <c r="AJX53" s="7"/>
      <c r="AJY53" s="7"/>
      <c r="AJZ53" s="7"/>
      <c r="AKA53" s="7"/>
      <c r="AKB53" s="7"/>
      <c r="AKC53" s="7"/>
      <c r="AKD53" s="7"/>
      <c r="AKE53" s="7"/>
      <c r="AKF53" s="7"/>
      <c r="AKG53" s="7"/>
      <c r="AKH53" s="7"/>
      <c r="AKI53" s="7"/>
      <c r="AKJ53" s="7"/>
      <c r="AKK53" s="7"/>
      <c r="AKL53" s="7"/>
      <c r="AKM53" s="7"/>
      <c r="AKN53" s="7"/>
      <c r="AKO53" s="7"/>
      <c r="AKP53" s="7"/>
      <c r="AKQ53" s="7"/>
      <c r="AKR53" s="7"/>
      <c r="AKS53" s="7"/>
      <c r="AKT53" s="7"/>
      <c r="AKU53" s="7"/>
      <c r="AKV53" s="7"/>
      <c r="AKW53" s="7"/>
      <c r="AKX53" s="7"/>
      <c r="AKY53" s="7"/>
      <c r="AKZ53" s="7"/>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c r="AMC53" s="7"/>
      <c r="AMD53" s="7"/>
      <c r="AME53" s="7"/>
    </row>
    <row r="54" spans="1:1019" x14ac:dyDescent="0.25">
      <c r="A54" s="7">
        <v>379</v>
      </c>
      <c r="B54" s="7" t="s">
        <v>1499</v>
      </c>
      <c r="C54" s="7" t="s">
        <v>1500</v>
      </c>
      <c r="D54" s="7" t="s">
        <v>1251</v>
      </c>
      <c r="E54" s="31">
        <v>1998</v>
      </c>
      <c r="F54" s="7"/>
      <c r="G54" s="7" t="s">
        <v>1276</v>
      </c>
      <c r="H54" s="31" t="s">
        <v>226</v>
      </c>
      <c r="I54" s="7">
        <v>1</v>
      </c>
      <c r="J54" s="31" t="str">
        <f>VLOOKUP(H54,AddInfo!$A:$H,5,FALSE)</f>
        <v>1_clear</v>
      </c>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c r="SK54" s="7"/>
      <c r="SL54" s="7"/>
      <c r="SM54" s="7"/>
      <c r="SN54" s="7"/>
      <c r="SO54" s="7"/>
      <c r="SP54" s="7"/>
      <c r="SQ54" s="7"/>
      <c r="SR54" s="7"/>
      <c r="SS54" s="7"/>
      <c r="ST54" s="7"/>
      <c r="SU54" s="7"/>
      <c r="SV54" s="7"/>
      <c r="SW54" s="7"/>
      <c r="SX54" s="7"/>
      <c r="SY54" s="7"/>
      <c r="SZ54" s="7"/>
      <c r="TA54" s="7"/>
      <c r="TB54" s="7"/>
      <c r="TC54" s="7"/>
      <c r="TD54" s="7"/>
      <c r="TE54" s="7"/>
      <c r="TF54" s="7"/>
      <c r="TG54" s="7"/>
      <c r="TH54" s="7"/>
      <c r="TI54" s="7"/>
      <c r="TJ54" s="7"/>
      <c r="TK54" s="7"/>
      <c r="TL54" s="7"/>
      <c r="TM54" s="7"/>
      <c r="TN54" s="7"/>
      <c r="TO54" s="7"/>
      <c r="TP54" s="7"/>
      <c r="TQ54" s="7"/>
      <c r="TR54" s="7"/>
      <c r="TS54" s="7"/>
      <c r="TT54" s="7"/>
      <c r="TU54" s="7"/>
      <c r="TV54" s="7"/>
      <c r="TW54" s="7"/>
      <c r="TX54" s="7"/>
      <c r="TY54" s="7"/>
      <c r="TZ54" s="7"/>
      <c r="UA54" s="7"/>
      <c r="UB54" s="7"/>
      <c r="UC54" s="7"/>
      <c r="UD54" s="7"/>
      <c r="UE54" s="7"/>
      <c r="UF54" s="7"/>
      <c r="UG54" s="7"/>
      <c r="UH54" s="7"/>
      <c r="UI54" s="7"/>
      <c r="UJ54" s="7"/>
      <c r="UK54" s="7"/>
      <c r="UL54" s="7"/>
      <c r="UM54" s="7"/>
      <c r="UN54" s="7"/>
      <c r="UO54" s="7"/>
      <c r="UP54" s="7"/>
      <c r="UQ54" s="7"/>
      <c r="UR54" s="7"/>
      <c r="US54" s="7"/>
      <c r="UT54" s="7"/>
      <c r="UU54" s="7"/>
      <c r="UV54" s="7"/>
      <c r="UW54" s="7"/>
      <c r="UX54" s="7"/>
      <c r="UY54" s="7"/>
      <c r="UZ54" s="7"/>
      <c r="VA54" s="7"/>
      <c r="VB54" s="7"/>
      <c r="VC54" s="7"/>
      <c r="VD54" s="7"/>
      <c r="VE54" s="7"/>
      <c r="VF54" s="7"/>
      <c r="VG54" s="7"/>
      <c r="VH54" s="7"/>
      <c r="VI54" s="7"/>
      <c r="VJ54" s="7"/>
      <c r="VK54" s="7"/>
      <c r="VL54" s="7"/>
      <c r="VM54" s="7"/>
      <c r="VN54" s="7"/>
      <c r="VO54" s="7"/>
      <c r="VP54" s="7"/>
      <c r="VQ54" s="7"/>
      <c r="VR54" s="7"/>
      <c r="VS54" s="7"/>
      <c r="VT54" s="7"/>
      <c r="VU54" s="7"/>
      <c r="VV54" s="7"/>
      <c r="VW54" s="7"/>
      <c r="VX54" s="7"/>
      <c r="VY54" s="7"/>
      <c r="VZ54" s="7"/>
      <c r="WA54" s="7"/>
      <c r="WB54" s="7"/>
      <c r="WC54" s="7"/>
      <c r="WD54" s="7"/>
      <c r="WE54" s="7"/>
      <c r="WF54" s="7"/>
      <c r="WG54" s="7"/>
      <c r="WH54" s="7"/>
      <c r="WI54" s="7"/>
      <c r="WJ54" s="7"/>
      <c r="WK54" s="7"/>
      <c r="WL54" s="7"/>
      <c r="WM54" s="7"/>
      <c r="WN54" s="7"/>
      <c r="WO54" s="7"/>
      <c r="WP54" s="7"/>
      <c r="WQ54" s="7"/>
      <c r="WR54" s="7"/>
      <c r="WS54" s="7"/>
      <c r="WT54" s="7"/>
      <c r="WU54" s="7"/>
      <c r="WV54" s="7"/>
      <c r="WW54" s="7"/>
      <c r="WX54" s="7"/>
      <c r="WY54" s="7"/>
      <c r="WZ54" s="7"/>
      <c r="XA54" s="7"/>
      <c r="XB54" s="7"/>
      <c r="XC54" s="7"/>
      <c r="XD54" s="7"/>
      <c r="XE54" s="7"/>
      <c r="XF54" s="7"/>
      <c r="XG54" s="7"/>
      <c r="XH54" s="7"/>
      <c r="XI54" s="7"/>
      <c r="XJ54" s="7"/>
      <c r="XK54" s="7"/>
      <c r="XL54" s="7"/>
      <c r="XM54" s="7"/>
      <c r="XN54" s="7"/>
      <c r="XO54" s="7"/>
      <c r="XP54" s="7"/>
      <c r="XQ54" s="7"/>
      <c r="XR54" s="7"/>
      <c r="XS54" s="7"/>
      <c r="XT54" s="7"/>
      <c r="XU54" s="7"/>
      <c r="XV54" s="7"/>
      <c r="XW54" s="7"/>
      <c r="XX54" s="7"/>
      <c r="XY54" s="7"/>
      <c r="XZ54" s="7"/>
      <c r="YA54" s="7"/>
      <c r="YB54" s="7"/>
      <c r="YC54" s="7"/>
      <c r="YD54" s="7"/>
      <c r="YE54" s="7"/>
      <c r="YF54" s="7"/>
      <c r="YG54" s="7"/>
      <c r="YH54" s="7"/>
      <c r="YI54" s="7"/>
      <c r="YJ54" s="7"/>
      <c r="YK54" s="7"/>
      <c r="YL54" s="7"/>
      <c r="YM54" s="7"/>
      <c r="YN54" s="7"/>
      <c r="YO54" s="7"/>
      <c r="YP54" s="7"/>
      <c r="YQ54" s="7"/>
      <c r="YR54" s="7"/>
      <c r="YS54" s="7"/>
      <c r="YT54" s="7"/>
      <c r="YU54" s="7"/>
      <c r="YV54" s="7"/>
      <c r="YW54" s="7"/>
      <c r="YX54" s="7"/>
      <c r="YY54" s="7"/>
      <c r="YZ54" s="7"/>
      <c r="ZA54" s="7"/>
      <c r="ZB54" s="7"/>
      <c r="ZC54" s="7"/>
      <c r="ZD54" s="7"/>
      <c r="ZE54" s="7"/>
      <c r="ZF54" s="7"/>
      <c r="ZG54" s="7"/>
      <c r="ZH54" s="7"/>
      <c r="ZI54" s="7"/>
      <c r="ZJ54" s="7"/>
      <c r="ZK54" s="7"/>
      <c r="ZL54" s="7"/>
      <c r="ZM54" s="7"/>
      <c r="ZN54" s="7"/>
      <c r="ZO54" s="7"/>
      <c r="ZP54" s="7"/>
      <c r="ZQ54" s="7"/>
      <c r="ZR54" s="7"/>
      <c r="ZS54" s="7"/>
      <c r="ZT54" s="7"/>
      <c r="ZU54" s="7"/>
      <c r="ZV54" s="7"/>
      <c r="ZW54" s="7"/>
      <c r="ZX54" s="7"/>
      <c r="ZY54" s="7"/>
      <c r="ZZ54" s="7"/>
      <c r="AAA54" s="7"/>
      <c r="AAB54" s="7"/>
      <c r="AAC54" s="7"/>
      <c r="AAD54" s="7"/>
      <c r="AAE54" s="7"/>
      <c r="AAF54" s="7"/>
      <c r="AAG54" s="7"/>
      <c r="AAH54" s="7"/>
      <c r="AAI54" s="7"/>
      <c r="AAJ54" s="7"/>
      <c r="AAK54" s="7"/>
      <c r="AAL54" s="7"/>
      <c r="AAM54" s="7"/>
      <c r="AAN54" s="7"/>
      <c r="AAO54" s="7"/>
      <c r="AAP54" s="7"/>
      <c r="AAQ54" s="7"/>
      <c r="AAR54" s="7"/>
      <c r="AAS54" s="7"/>
      <c r="AAT54" s="7"/>
      <c r="AAU54" s="7"/>
      <c r="AAV54" s="7"/>
      <c r="AAW54" s="7"/>
      <c r="AAX54" s="7"/>
      <c r="AAY54" s="7"/>
      <c r="AAZ54" s="7"/>
      <c r="ABA54" s="7"/>
      <c r="ABB54" s="7"/>
      <c r="ABC54" s="7"/>
      <c r="ABD54" s="7"/>
      <c r="ABE54" s="7"/>
      <c r="ABF54" s="7"/>
      <c r="ABG54" s="7"/>
      <c r="ABH54" s="7"/>
      <c r="ABI54" s="7"/>
      <c r="ABJ54" s="7"/>
      <c r="ABK54" s="7"/>
      <c r="ABL54" s="7"/>
      <c r="ABM54" s="7"/>
      <c r="ABN54" s="7"/>
      <c r="ABO54" s="7"/>
      <c r="ABP54" s="7"/>
      <c r="ABQ54" s="7"/>
      <c r="ABR54" s="7"/>
      <c r="ABS54" s="7"/>
      <c r="ABT54" s="7"/>
      <c r="ABU54" s="7"/>
      <c r="ABV54" s="7"/>
      <c r="ABW54" s="7"/>
      <c r="ABX54" s="7"/>
      <c r="ABY54" s="7"/>
      <c r="ABZ54" s="7"/>
      <c r="ACA54" s="7"/>
      <c r="ACB54" s="7"/>
      <c r="ACC54" s="7"/>
      <c r="ACD54" s="7"/>
      <c r="ACE54" s="7"/>
      <c r="ACF54" s="7"/>
      <c r="ACG54" s="7"/>
      <c r="ACH54" s="7"/>
      <c r="ACI54" s="7"/>
      <c r="ACJ54" s="7"/>
      <c r="ACK54" s="7"/>
      <c r="ACL54" s="7"/>
      <c r="ACM54" s="7"/>
      <c r="ACN54" s="7"/>
      <c r="ACO54" s="7"/>
      <c r="ACP54" s="7"/>
      <c r="ACQ54" s="7"/>
      <c r="ACR54" s="7"/>
      <c r="ACS54" s="7"/>
      <c r="ACT54" s="7"/>
      <c r="ACU54" s="7"/>
      <c r="ACV54" s="7"/>
      <c r="ACW54" s="7"/>
      <c r="ACX54" s="7"/>
      <c r="ACY54" s="7"/>
      <c r="ACZ54" s="7"/>
      <c r="ADA54" s="7"/>
      <c r="ADB54" s="7"/>
      <c r="ADC54" s="7"/>
      <c r="ADD54" s="7"/>
      <c r="ADE54" s="7"/>
      <c r="ADF54" s="7"/>
      <c r="ADG54" s="7"/>
      <c r="ADH54" s="7"/>
      <c r="ADI54" s="7"/>
      <c r="ADJ54" s="7"/>
      <c r="ADK54" s="7"/>
      <c r="ADL54" s="7"/>
      <c r="ADM54" s="7"/>
      <c r="ADN54" s="7"/>
      <c r="ADO54" s="7"/>
      <c r="ADP54" s="7"/>
      <c r="ADQ54" s="7"/>
      <c r="ADR54" s="7"/>
      <c r="ADS54" s="7"/>
      <c r="ADT54" s="7"/>
      <c r="ADU54" s="7"/>
      <c r="ADV54" s="7"/>
      <c r="ADW54" s="7"/>
      <c r="ADX54" s="7"/>
      <c r="ADY54" s="7"/>
      <c r="ADZ54" s="7"/>
      <c r="AEA54" s="7"/>
      <c r="AEB54" s="7"/>
      <c r="AEC54" s="7"/>
      <c r="AED54" s="7"/>
      <c r="AEE54" s="7"/>
      <c r="AEF54" s="7"/>
      <c r="AEG54" s="7"/>
      <c r="AEH54" s="7"/>
      <c r="AEI54" s="7"/>
      <c r="AEJ54" s="7"/>
      <c r="AEK54" s="7"/>
      <c r="AEL54" s="7"/>
      <c r="AEM54" s="7"/>
      <c r="AEN54" s="7"/>
      <c r="AEO54" s="7"/>
      <c r="AEP54" s="7"/>
      <c r="AEQ54" s="7"/>
      <c r="AER54" s="7"/>
      <c r="AES54" s="7"/>
      <c r="AET54" s="7"/>
      <c r="AEU54" s="7"/>
      <c r="AEV54" s="7"/>
      <c r="AEW54" s="7"/>
      <c r="AEX54" s="7"/>
      <c r="AEY54" s="7"/>
      <c r="AEZ54" s="7"/>
      <c r="AFA54" s="7"/>
      <c r="AFB54" s="7"/>
      <c r="AFC54" s="7"/>
      <c r="AFD54" s="7"/>
      <c r="AFE54" s="7"/>
      <c r="AFF54" s="7"/>
      <c r="AFG54" s="7"/>
      <c r="AFH54" s="7"/>
      <c r="AFI54" s="7"/>
      <c r="AFJ54" s="7"/>
      <c r="AFK54" s="7"/>
      <c r="AFL54" s="7"/>
      <c r="AFM54" s="7"/>
      <c r="AFN54" s="7"/>
      <c r="AFO54" s="7"/>
      <c r="AFP54" s="7"/>
      <c r="AFQ54" s="7"/>
      <c r="AFR54" s="7"/>
      <c r="AFS54" s="7"/>
      <c r="AFT54" s="7"/>
      <c r="AFU54" s="7"/>
      <c r="AFV54" s="7"/>
      <c r="AFW54" s="7"/>
      <c r="AFX54" s="7"/>
      <c r="AFY54" s="7"/>
      <c r="AFZ54" s="7"/>
      <c r="AGA54" s="7"/>
      <c r="AGB54" s="7"/>
      <c r="AGC54" s="7"/>
      <c r="AGD54" s="7"/>
      <c r="AGE54" s="7"/>
      <c r="AGF54" s="7"/>
      <c r="AGG54" s="7"/>
      <c r="AGH54" s="7"/>
      <c r="AGI54" s="7"/>
      <c r="AGJ54" s="7"/>
      <c r="AGK54" s="7"/>
      <c r="AGL54" s="7"/>
      <c r="AGM54" s="7"/>
      <c r="AGN54" s="7"/>
      <c r="AGO54" s="7"/>
      <c r="AGP54" s="7"/>
      <c r="AGQ54" s="7"/>
      <c r="AGR54" s="7"/>
      <c r="AGS54" s="7"/>
      <c r="AGT54" s="7"/>
      <c r="AGU54" s="7"/>
      <c r="AGV54" s="7"/>
      <c r="AGW54" s="7"/>
      <c r="AGX54" s="7"/>
      <c r="AGY54" s="7"/>
      <c r="AGZ54" s="7"/>
      <c r="AHA54" s="7"/>
      <c r="AHB54" s="7"/>
      <c r="AHC54" s="7"/>
      <c r="AHD54" s="7"/>
      <c r="AHE54" s="7"/>
      <c r="AHF54" s="7"/>
      <c r="AHG54" s="7"/>
      <c r="AHH54" s="7"/>
      <c r="AHI54" s="7"/>
      <c r="AHJ54" s="7"/>
      <c r="AHK54" s="7"/>
      <c r="AHL54" s="7"/>
      <c r="AHM54" s="7"/>
      <c r="AHN54" s="7"/>
      <c r="AHO54" s="7"/>
      <c r="AHP54" s="7"/>
      <c r="AHQ54" s="7"/>
      <c r="AHR54" s="7"/>
      <c r="AHS54" s="7"/>
      <c r="AHT54" s="7"/>
      <c r="AHU54" s="7"/>
      <c r="AHV54" s="7"/>
      <c r="AHW54" s="7"/>
      <c r="AHX54" s="7"/>
      <c r="AHY54" s="7"/>
      <c r="AHZ54" s="7"/>
      <c r="AIA54" s="7"/>
      <c r="AIB54" s="7"/>
      <c r="AIC54" s="7"/>
      <c r="AID54" s="7"/>
      <c r="AIE54" s="7"/>
      <c r="AIF54" s="7"/>
      <c r="AIG54" s="7"/>
      <c r="AIH54" s="7"/>
      <c r="AII54" s="7"/>
      <c r="AIJ54" s="7"/>
      <c r="AIK54" s="7"/>
      <c r="AIL54" s="7"/>
      <c r="AIM54" s="7"/>
      <c r="AIN54" s="7"/>
      <c r="AIO54" s="7"/>
      <c r="AIP54" s="7"/>
      <c r="AIQ54" s="7"/>
      <c r="AIR54" s="7"/>
      <c r="AIS54" s="7"/>
      <c r="AIT54" s="7"/>
      <c r="AIU54" s="7"/>
      <c r="AIV54" s="7"/>
      <c r="AIW54" s="7"/>
      <c r="AIX54" s="7"/>
      <c r="AIY54" s="7"/>
      <c r="AIZ54" s="7"/>
      <c r="AJA54" s="7"/>
      <c r="AJB54" s="7"/>
      <c r="AJC54" s="7"/>
      <c r="AJD54" s="7"/>
      <c r="AJE54" s="7"/>
      <c r="AJF54" s="7"/>
      <c r="AJG54" s="7"/>
      <c r="AJH54" s="7"/>
      <c r="AJI54" s="7"/>
      <c r="AJJ54" s="7"/>
      <c r="AJK54" s="7"/>
      <c r="AJL54" s="7"/>
      <c r="AJM54" s="7"/>
      <c r="AJN54" s="7"/>
      <c r="AJO54" s="7"/>
      <c r="AJP54" s="7"/>
      <c r="AJQ54" s="7"/>
      <c r="AJR54" s="7"/>
      <c r="AJS54" s="7"/>
      <c r="AJT54" s="7"/>
      <c r="AJU54" s="7"/>
      <c r="AJV54" s="7"/>
      <c r="AJW54" s="7"/>
      <c r="AJX54" s="7"/>
      <c r="AJY54" s="7"/>
      <c r="AJZ54" s="7"/>
      <c r="AKA54" s="7"/>
      <c r="AKB54" s="7"/>
      <c r="AKC54" s="7"/>
      <c r="AKD54" s="7"/>
      <c r="AKE54" s="7"/>
      <c r="AKF54" s="7"/>
      <c r="AKG54" s="7"/>
      <c r="AKH54" s="7"/>
      <c r="AKI54" s="7"/>
      <c r="AKJ54" s="7"/>
      <c r="AKK54" s="7"/>
      <c r="AKL54" s="7"/>
      <c r="AKM54" s="7"/>
      <c r="AKN54" s="7"/>
      <c r="AKO54" s="7"/>
      <c r="AKP54" s="7"/>
      <c r="AKQ54" s="7"/>
      <c r="AKR54" s="7"/>
      <c r="AKS54" s="7"/>
      <c r="AKT54" s="7"/>
      <c r="AKU54" s="7"/>
      <c r="AKV54" s="7"/>
      <c r="AKW54" s="7"/>
      <c r="AKX54" s="7"/>
      <c r="AKY54" s="7"/>
      <c r="AKZ54" s="7"/>
      <c r="ALA54" s="7"/>
      <c r="ALB54" s="7"/>
      <c r="ALC54" s="7"/>
      <c r="ALD54" s="7"/>
      <c r="ALE54" s="7"/>
      <c r="ALF54" s="7"/>
      <c r="ALG54" s="7"/>
      <c r="ALH54" s="7"/>
      <c r="ALI54" s="7"/>
      <c r="ALJ54" s="7"/>
      <c r="ALK54" s="7"/>
      <c r="ALL54" s="7"/>
      <c r="ALM54" s="7"/>
      <c r="ALN54" s="7"/>
      <c r="ALO54" s="7"/>
      <c r="ALP54" s="7"/>
      <c r="ALQ54" s="7"/>
      <c r="ALR54" s="7"/>
      <c r="ALS54" s="7"/>
      <c r="ALT54" s="7"/>
      <c r="ALU54" s="7"/>
      <c r="ALV54" s="7"/>
      <c r="ALW54" s="7"/>
      <c r="ALX54" s="7"/>
      <c r="ALY54" s="7"/>
      <c r="ALZ54" s="7"/>
      <c r="AMA54" s="7"/>
      <c r="AMB54" s="7"/>
      <c r="AMC54" s="7"/>
      <c r="AMD54" s="7"/>
      <c r="AME54" s="7"/>
    </row>
    <row r="55" spans="1:1019" x14ac:dyDescent="0.25">
      <c r="A55" s="7">
        <v>380</v>
      </c>
      <c r="B55" s="7" t="s">
        <v>1501</v>
      </c>
      <c r="C55" s="7" t="s">
        <v>1500</v>
      </c>
      <c r="D55" s="7" t="s">
        <v>1251</v>
      </c>
      <c r="E55" s="31">
        <v>1998</v>
      </c>
      <c r="F55" s="7"/>
      <c r="G55" s="7" t="s">
        <v>1276</v>
      </c>
      <c r="H55" s="31" t="s">
        <v>226</v>
      </c>
      <c r="I55" s="7">
        <v>6</v>
      </c>
      <c r="J55" s="31" t="str">
        <f>VLOOKUP(H55,AddInfo!$A:$H,5,FALSE)</f>
        <v>1_clear</v>
      </c>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c r="SK55" s="7"/>
      <c r="SL55" s="7"/>
      <c r="SM55" s="7"/>
      <c r="SN55" s="7"/>
      <c r="SO55" s="7"/>
      <c r="SP55" s="7"/>
      <c r="SQ55" s="7"/>
      <c r="SR55" s="7"/>
      <c r="SS55" s="7"/>
      <c r="ST55" s="7"/>
      <c r="SU55" s="7"/>
      <c r="SV55" s="7"/>
      <c r="SW55" s="7"/>
      <c r="SX55" s="7"/>
      <c r="SY55" s="7"/>
      <c r="SZ55" s="7"/>
      <c r="TA55" s="7"/>
      <c r="TB55" s="7"/>
      <c r="TC55" s="7"/>
      <c r="TD55" s="7"/>
      <c r="TE55" s="7"/>
      <c r="TF55" s="7"/>
      <c r="TG55" s="7"/>
      <c r="TH55" s="7"/>
      <c r="TI55" s="7"/>
      <c r="TJ55" s="7"/>
      <c r="TK55" s="7"/>
      <c r="TL55" s="7"/>
      <c r="TM55" s="7"/>
      <c r="TN55" s="7"/>
      <c r="TO55" s="7"/>
      <c r="TP55" s="7"/>
      <c r="TQ55" s="7"/>
      <c r="TR55" s="7"/>
      <c r="TS55" s="7"/>
      <c r="TT55" s="7"/>
      <c r="TU55" s="7"/>
      <c r="TV55" s="7"/>
      <c r="TW55" s="7"/>
      <c r="TX55" s="7"/>
      <c r="TY55" s="7"/>
      <c r="TZ55" s="7"/>
      <c r="UA55" s="7"/>
      <c r="UB55" s="7"/>
      <c r="UC55" s="7"/>
      <c r="UD55" s="7"/>
      <c r="UE55" s="7"/>
      <c r="UF55" s="7"/>
      <c r="UG55" s="7"/>
      <c r="UH55" s="7"/>
      <c r="UI55" s="7"/>
      <c r="UJ55" s="7"/>
      <c r="UK55" s="7"/>
      <c r="UL55" s="7"/>
      <c r="UM55" s="7"/>
      <c r="UN55" s="7"/>
      <c r="UO55" s="7"/>
      <c r="UP55" s="7"/>
      <c r="UQ55" s="7"/>
      <c r="UR55" s="7"/>
      <c r="US55" s="7"/>
      <c r="UT55" s="7"/>
      <c r="UU55" s="7"/>
      <c r="UV55" s="7"/>
      <c r="UW55" s="7"/>
      <c r="UX55" s="7"/>
      <c r="UY55" s="7"/>
      <c r="UZ55" s="7"/>
      <c r="VA55" s="7"/>
      <c r="VB55" s="7"/>
      <c r="VC55" s="7"/>
      <c r="VD55" s="7"/>
      <c r="VE55" s="7"/>
      <c r="VF55" s="7"/>
      <c r="VG55" s="7"/>
      <c r="VH55" s="7"/>
      <c r="VI55" s="7"/>
      <c r="VJ55" s="7"/>
      <c r="VK55" s="7"/>
      <c r="VL55" s="7"/>
      <c r="VM55" s="7"/>
      <c r="VN55" s="7"/>
      <c r="VO55" s="7"/>
      <c r="VP55" s="7"/>
      <c r="VQ55" s="7"/>
      <c r="VR55" s="7"/>
      <c r="VS55" s="7"/>
      <c r="VT55" s="7"/>
      <c r="VU55" s="7"/>
      <c r="VV55" s="7"/>
      <c r="VW55" s="7"/>
      <c r="VX55" s="7"/>
      <c r="VY55" s="7"/>
      <c r="VZ55" s="7"/>
      <c r="WA55" s="7"/>
      <c r="WB55" s="7"/>
      <c r="WC55" s="7"/>
      <c r="WD55" s="7"/>
      <c r="WE55" s="7"/>
      <c r="WF55" s="7"/>
      <c r="WG55" s="7"/>
      <c r="WH55" s="7"/>
      <c r="WI55" s="7"/>
      <c r="WJ55" s="7"/>
      <c r="WK55" s="7"/>
      <c r="WL55" s="7"/>
      <c r="WM55" s="7"/>
      <c r="WN55" s="7"/>
      <c r="WO55" s="7"/>
      <c r="WP55" s="7"/>
      <c r="WQ55" s="7"/>
      <c r="WR55" s="7"/>
      <c r="WS55" s="7"/>
      <c r="WT55" s="7"/>
      <c r="WU55" s="7"/>
      <c r="WV55" s="7"/>
      <c r="WW55" s="7"/>
      <c r="WX55" s="7"/>
      <c r="WY55" s="7"/>
      <c r="WZ55" s="7"/>
      <c r="XA55" s="7"/>
      <c r="XB55" s="7"/>
      <c r="XC55" s="7"/>
      <c r="XD55" s="7"/>
      <c r="XE55" s="7"/>
      <c r="XF55" s="7"/>
      <c r="XG55" s="7"/>
      <c r="XH55" s="7"/>
      <c r="XI55" s="7"/>
      <c r="XJ55" s="7"/>
      <c r="XK55" s="7"/>
      <c r="XL55" s="7"/>
      <c r="XM55" s="7"/>
      <c r="XN55" s="7"/>
      <c r="XO55" s="7"/>
      <c r="XP55" s="7"/>
      <c r="XQ55" s="7"/>
      <c r="XR55" s="7"/>
      <c r="XS55" s="7"/>
      <c r="XT55" s="7"/>
      <c r="XU55" s="7"/>
      <c r="XV55" s="7"/>
      <c r="XW55" s="7"/>
      <c r="XX55" s="7"/>
      <c r="XY55" s="7"/>
      <c r="XZ55" s="7"/>
      <c r="YA55" s="7"/>
      <c r="YB55" s="7"/>
      <c r="YC55" s="7"/>
      <c r="YD55" s="7"/>
      <c r="YE55" s="7"/>
      <c r="YF55" s="7"/>
      <c r="YG55" s="7"/>
      <c r="YH55" s="7"/>
      <c r="YI55" s="7"/>
      <c r="YJ55" s="7"/>
      <c r="YK55" s="7"/>
      <c r="YL55" s="7"/>
      <c r="YM55" s="7"/>
      <c r="YN55" s="7"/>
      <c r="YO55" s="7"/>
      <c r="YP55" s="7"/>
      <c r="YQ55" s="7"/>
      <c r="YR55" s="7"/>
      <c r="YS55" s="7"/>
      <c r="YT55" s="7"/>
      <c r="YU55" s="7"/>
      <c r="YV55" s="7"/>
      <c r="YW55" s="7"/>
      <c r="YX55" s="7"/>
      <c r="YY55" s="7"/>
      <c r="YZ55" s="7"/>
      <c r="ZA55" s="7"/>
      <c r="ZB55" s="7"/>
      <c r="ZC55" s="7"/>
      <c r="ZD55" s="7"/>
      <c r="ZE55" s="7"/>
      <c r="ZF55" s="7"/>
      <c r="ZG55" s="7"/>
      <c r="ZH55" s="7"/>
      <c r="ZI55" s="7"/>
      <c r="ZJ55" s="7"/>
      <c r="ZK55" s="7"/>
      <c r="ZL55" s="7"/>
      <c r="ZM55" s="7"/>
      <c r="ZN55" s="7"/>
      <c r="ZO55" s="7"/>
      <c r="ZP55" s="7"/>
      <c r="ZQ55" s="7"/>
      <c r="ZR55" s="7"/>
      <c r="ZS55" s="7"/>
      <c r="ZT55" s="7"/>
      <c r="ZU55" s="7"/>
      <c r="ZV55" s="7"/>
      <c r="ZW55" s="7"/>
      <c r="ZX55" s="7"/>
      <c r="ZY55" s="7"/>
      <c r="ZZ55" s="7"/>
      <c r="AAA55" s="7"/>
      <c r="AAB55" s="7"/>
      <c r="AAC55" s="7"/>
      <c r="AAD55" s="7"/>
      <c r="AAE55" s="7"/>
      <c r="AAF55" s="7"/>
      <c r="AAG55" s="7"/>
      <c r="AAH55" s="7"/>
      <c r="AAI55" s="7"/>
      <c r="AAJ55" s="7"/>
      <c r="AAK55" s="7"/>
      <c r="AAL55" s="7"/>
      <c r="AAM55" s="7"/>
      <c r="AAN55" s="7"/>
      <c r="AAO55" s="7"/>
      <c r="AAP55" s="7"/>
      <c r="AAQ55" s="7"/>
      <c r="AAR55" s="7"/>
      <c r="AAS55" s="7"/>
      <c r="AAT55" s="7"/>
      <c r="AAU55" s="7"/>
      <c r="AAV55" s="7"/>
      <c r="AAW55" s="7"/>
      <c r="AAX55" s="7"/>
      <c r="AAY55" s="7"/>
      <c r="AAZ55" s="7"/>
      <c r="ABA55" s="7"/>
      <c r="ABB55" s="7"/>
      <c r="ABC55" s="7"/>
      <c r="ABD55" s="7"/>
      <c r="ABE55" s="7"/>
      <c r="ABF55" s="7"/>
      <c r="ABG55" s="7"/>
      <c r="ABH55" s="7"/>
      <c r="ABI55" s="7"/>
      <c r="ABJ55" s="7"/>
      <c r="ABK55" s="7"/>
      <c r="ABL55" s="7"/>
      <c r="ABM55" s="7"/>
      <c r="ABN55" s="7"/>
      <c r="ABO55" s="7"/>
      <c r="ABP55" s="7"/>
      <c r="ABQ55" s="7"/>
      <c r="ABR55" s="7"/>
      <c r="ABS55" s="7"/>
      <c r="ABT55" s="7"/>
      <c r="ABU55" s="7"/>
      <c r="ABV55" s="7"/>
      <c r="ABW55" s="7"/>
      <c r="ABX55" s="7"/>
      <c r="ABY55" s="7"/>
      <c r="ABZ55" s="7"/>
      <c r="ACA55" s="7"/>
      <c r="ACB55" s="7"/>
      <c r="ACC55" s="7"/>
      <c r="ACD55" s="7"/>
      <c r="ACE55" s="7"/>
      <c r="ACF55" s="7"/>
      <c r="ACG55" s="7"/>
      <c r="ACH55" s="7"/>
      <c r="ACI55" s="7"/>
      <c r="ACJ55" s="7"/>
      <c r="ACK55" s="7"/>
      <c r="ACL55" s="7"/>
      <c r="ACM55" s="7"/>
      <c r="ACN55" s="7"/>
      <c r="ACO55" s="7"/>
      <c r="ACP55" s="7"/>
      <c r="ACQ55" s="7"/>
      <c r="ACR55" s="7"/>
      <c r="ACS55" s="7"/>
      <c r="ACT55" s="7"/>
      <c r="ACU55" s="7"/>
      <c r="ACV55" s="7"/>
      <c r="ACW55" s="7"/>
      <c r="ACX55" s="7"/>
      <c r="ACY55" s="7"/>
      <c r="ACZ55" s="7"/>
      <c r="ADA55" s="7"/>
      <c r="ADB55" s="7"/>
      <c r="ADC55" s="7"/>
      <c r="ADD55" s="7"/>
      <c r="ADE55" s="7"/>
      <c r="ADF55" s="7"/>
      <c r="ADG55" s="7"/>
      <c r="ADH55" s="7"/>
      <c r="ADI55" s="7"/>
      <c r="ADJ55" s="7"/>
      <c r="ADK55" s="7"/>
      <c r="ADL55" s="7"/>
      <c r="ADM55" s="7"/>
      <c r="ADN55" s="7"/>
      <c r="ADO55" s="7"/>
      <c r="ADP55" s="7"/>
      <c r="ADQ55" s="7"/>
      <c r="ADR55" s="7"/>
      <c r="ADS55" s="7"/>
      <c r="ADT55" s="7"/>
      <c r="ADU55" s="7"/>
      <c r="ADV55" s="7"/>
      <c r="ADW55" s="7"/>
      <c r="ADX55" s="7"/>
      <c r="ADY55" s="7"/>
      <c r="ADZ55" s="7"/>
      <c r="AEA55" s="7"/>
      <c r="AEB55" s="7"/>
      <c r="AEC55" s="7"/>
      <c r="AED55" s="7"/>
      <c r="AEE55" s="7"/>
      <c r="AEF55" s="7"/>
      <c r="AEG55" s="7"/>
      <c r="AEH55" s="7"/>
      <c r="AEI55" s="7"/>
      <c r="AEJ55" s="7"/>
      <c r="AEK55" s="7"/>
      <c r="AEL55" s="7"/>
      <c r="AEM55" s="7"/>
      <c r="AEN55" s="7"/>
      <c r="AEO55" s="7"/>
      <c r="AEP55" s="7"/>
      <c r="AEQ55" s="7"/>
      <c r="AER55" s="7"/>
      <c r="AES55" s="7"/>
      <c r="AET55" s="7"/>
      <c r="AEU55" s="7"/>
      <c r="AEV55" s="7"/>
      <c r="AEW55" s="7"/>
      <c r="AEX55" s="7"/>
      <c r="AEY55" s="7"/>
      <c r="AEZ55" s="7"/>
      <c r="AFA55" s="7"/>
      <c r="AFB55" s="7"/>
      <c r="AFC55" s="7"/>
      <c r="AFD55" s="7"/>
      <c r="AFE55" s="7"/>
      <c r="AFF55" s="7"/>
      <c r="AFG55" s="7"/>
      <c r="AFH55" s="7"/>
      <c r="AFI55" s="7"/>
      <c r="AFJ55" s="7"/>
      <c r="AFK55" s="7"/>
      <c r="AFL55" s="7"/>
      <c r="AFM55" s="7"/>
      <c r="AFN55" s="7"/>
      <c r="AFO55" s="7"/>
      <c r="AFP55" s="7"/>
      <c r="AFQ55" s="7"/>
      <c r="AFR55" s="7"/>
      <c r="AFS55" s="7"/>
      <c r="AFT55" s="7"/>
      <c r="AFU55" s="7"/>
      <c r="AFV55" s="7"/>
      <c r="AFW55" s="7"/>
      <c r="AFX55" s="7"/>
      <c r="AFY55" s="7"/>
      <c r="AFZ55" s="7"/>
      <c r="AGA55" s="7"/>
      <c r="AGB55" s="7"/>
      <c r="AGC55" s="7"/>
      <c r="AGD55" s="7"/>
      <c r="AGE55" s="7"/>
      <c r="AGF55" s="7"/>
      <c r="AGG55" s="7"/>
      <c r="AGH55" s="7"/>
      <c r="AGI55" s="7"/>
      <c r="AGJ55" s="7"/>
      <c r="AGK55" s="7"/>
      <c r="AGL55" s="7"/>
      <c r="AGM55" s="7"/>
      <c r="AGN55" s="7"/>
      <c r="AGO55" s="7"/>
      <c r="AGP55" s="7"/>
      <c r="AGQ55" s="7"/>
      <c r="AGR55" s="7"/>
      <c r="AGS55" s="7"/>
      <c r="AGT55" s="7"/>
      <c r="AGU55" s="7"/>
      <c r="AGV55" s="7"/>
      <c r="AGW55" s="7"/>
      <c r="AGX55" s="7"/>
      <c r="AGY55" s="7"/>
      <c r="AGZ55" s="7"/>
      <c r="AHA55" s="7"/>
      <c r="AHB55" s="7"/>
      <c r="AHC55" s="7"/>
      <c r="AHD55" s="7"/>
      <c r="AHE55" s="7"/>
      <c r="AHF55" s="7"/>
      <c r="AHG55" s="7"/>
      <c r="AHH55" s="7"/>
      <c r="AHI55" s="7"/>
      <c r="AHJ55" s="7"/>
      <c r="AHK55" s="7"/>
      <c r="AHL55" s="7"/>
      <c r="AHM55" s="7"/>
      <c r="AHN55" s="7"/>
      <c r="AHO55" s="7"/>
      <c r="AHP55" s="7"/>
      <c r="AHQ55" s="7"/>
      <c r="AHR55" s="7"/>
      <c r="AHS55" s="7"/>
      <c r="AHT55" s="7"/>
      <c r="AHU55" s="7"/>
      <c r="AHV55" s="7"/>
      <c r="AHW55" s="7"/>
      <c r="AHX55" s="7"/>
      <c r="AHY55" s="7"/>
      <c r="AHZ55" s="7"/>
      <c r="AIA55" s="7"/>
      <c r="AIB55" s="7"/>
      <c r="AIC55" s="7"/>
      <c r="AID55" s="7"/>
      <c r="AIE55" s="7"/>
      <c r="AIF55" s="7"/>
      <c r="AIG55" s="7"/>
      <c r="AIH55" s="7"/>
      <c r="AII55" s="7"/>
      <c r="AIJ55" s="7"/>
      <c r="AIK55" s="7"/>
      <c r="AIL55" s="7"/>
      <c r="AIM55" s="7"/>
      <c r="AIN55" s="7"/>
      <c r="AIO55" s="7"/>
      <c r="AIP55" s="7"/>
      <c r="AIQ55" s="7"/>
      <c r="AIR55" s="7"/>
      <c r="AIS55" s="7"/>
      <c r="AIT55" s="7"/>
      <c r="AIU55" s="7"/>
      <c r="AIV55" s="7"/>
      <c r="AIW55" s="7"/>
      <c r="AIX55" s="7"/>
      <c r="AIY55" s="7"/>
      <c r="AIZ55" s="7"/>
      <c r="AJA55" s="7"/>
      <c r="AJB55" s="7"/>
      <c r="AJC55" s="7"/>
      <c r="AJD55" s="7"/>
      <c r="AJE55" s="7"/>
      <c r="AJF55" s="7"/>
      <c r="AJG55" s="7"/>
      <c r="AJH55" s="7"/>
      <c r="AJI55" s="7"/>
      <c r="AJJ55" s="7"/>
      <c r="AJK55" s="7"/>
      <c r="AJL55" s="7"/>
      <c r="AJM55" s="7"/>
      <c r="AJN55" s="7"/>
      <c r="AJO55" s="7"/>
      <c r="AJP55" s="7"/>
      <c r="AJQ55" s="7"/>
      <c r="AJR55" s="7"/>
      <c r="AJS55" s="7"/>
      <c r="AJT55" s="7"/>
      <c r="AJU55" s="7"/>
      <c r="AJV55" s="7"/>
      <c r="AJW55" s="7"/>
      <c r="AJX55" s="7"/>
      <c r="AJY55" s="7"/>
      <c r="AJZ55" s="7"/>
      <c r="AKA55" s="7"/>
      <c r="AKB55" s="7"/>
      <c r="AKC55" s="7"/>
      <c r="AKD55" s="7"/>
      <c r="AKE55" s="7"/>
      <c r="AKF55" s="7"/>
      <c r="AKG55" s="7"/>
      <c r="AKH55" s="7"/>
      <c r="AKI55" s="7"/>
      <c r="AKJ55" s="7"/>
      <c r="AKK55" s="7"/>
      <c r="AKL55" s="7"/>
      <c r="AKM55" s="7"/>
      <c r="AKN55" s="7"/>
      <c r="AKO55" s="7"/>
      <c r="AKP55" s="7"/>
      <c r="AKQ55" s="7"/>
      <c r="AKR55" s="7"/>
      <c r="AKS55" s="7"/>
      <c r="AKT55" s="7"/>
      <c r="AKU55" s="7"/>
      <c r="AKV55" s="7"/>
      <c r="AKW55" s="7"/>
      <c r="AKX55" s="7"/>
      <c r="AKY55" s="7"/>
      <c r="AKZ55" s="7"/>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c r="AMC55" s="7"/>
      <c r="AMD55" s="7"/>
      <c r="AME55" s="7"/>
    </row>
    <row r="56" spans="1:1019" x14ac:dyDescent="0.25">
      <c r="A56" s="7">
        <v>381</v>
      </c>
      <c r="B56" s="7" t="s">
        <v>1502</v>
      </c>
      <c r="C56" s="7" t="s">
        <v>1500</v>
      </c>
      <c r="D56" s="7" t="s">
        <v>1251</v>
      </c>
      <c r="E56" s="7">
        <v>1998</v>
      </c>
      <c r="F56" s="7"/>
      <c r="G56" s="7" t="s">
        <v>1276</v>
      </c>
      <c r="H56" s="31" t="s">
        <v>226</v>
      </c>
      <c r="I56" s="7">
        <v>12</v>
      </c>
      <c r="J56" s="31" t="str">
        <f>VLOOKUP(H56,AddInfo!$A:$H,5,FALSE)</f>
        <v>1_clear</v>
      </c>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7"/>
      <c r="IU56" s="7"/>
      <c r="IV56" s="7"/>
      <c r="IW56" s="7"/>
      <c r="IX56" s="7"/>
      <c r="IY56" s="7"/>
      <c r="IZ56" s="7"/>
      <c r="JA56" s="7"/>
      <c r="JB56" s="7"/>
      <c r="JC56" s="7"/>
      <c r="JD56" s="7"/>
      <c r="JE56" s="7"/>
      <c r="JF56" s="7"/>
      <c r="JG56" s="7"/>
      <c r="JH56" s="7"/>
      <c r="JI56" s="7"/>
      <c r="JJ56" s="7"/>
      <c r="JK56" s="7"/>
      <c r="JL56" s="7"/>
      <c r="JM56" s="7"/>
      <c r="JN56" s="7"/>
      <c r="JO56" s="7"/>
      <c r="JP56" s="7"/>
      <c r="JQ56" s="7"/>
      <c r="JR56" s="7"/>
      <c r="JS56" s="7"/>
      <c r="JT56" s="7"/>
      <c r="JU56" s="7"/>
      <c r="JV56" s="7"/>
      <c r="JW56" s="7"/>
      <c r="JX56" s="7"/>
      <c r="JY56" s="7"/>
      <c r="JZ56" s="7"/>
      <c r="KA56" s="7"/>
      <c r="KB56" s="7"/>
      <c r="KC56" s="7"/>
      <c r="KD56" s="7"/>
      <c r="KE56" s="7"/>
      <c r="KF56" s="7"/>
      <c r="KG56" s="7"/>
      <c r="KH56" s="7"/>
      <c r="KI56" s="7"/>
      <c r="KJ56" s="7"/>
      <c r="KK56" s="7"/>
      <c r="KL56" s="7"/>
      <c r="KM56" s="7"/>
      <c r="KN56" s="7"/>
      <c r="KO56" s="7"/>
      <c r="KP56" s="7"/>
      <c r="KQ56" s="7"/>
      <c r="KR56" s="7"/>
      <c r="KS56" s="7"/>
      <c r="KT56" s="7"/>
      <c r="KU56" s="7"/>
      <c r="KV56" s="7"/>
      <c r="KW56" s="7"/>
      <c r="KX56" s="7"/>
      <c r="KY56" s="7"/>
      <c r="KZ56" s="7"/>
      <c r="LA56" s="7"/>
      <c r="LB56" s="7"/>
      <c r="LC56" s="7"/>
      <c r="LD56" s="7"/>
      <c r="LE56" s="7"/>
      <c r="LF56" s="7"/>
      <c r="LG56" s="7"/>
      <c r="LH56" s="7"/>
      <c r="LI56" s="7"/>
      <c r="LJ56" s="7"/>
      <c r="LK56" s="7"/>
      <c r="LL56" s="7"/>
      <c r="LM56" s="7"/>
      <c r="LN56" s="7"/>
      <c r="LO56" s="7"/>
      <c r="LP56" s="7"/>
      <c r="LQ56" s="7"/>
      <c r="LR56" s="7"/>
      <c r="LS56" s="7"/>
      <c r="LT56" s="7"/>
      <c r="LU56" s="7"/>
      <c r="LV56" s="7"/>
      <c r="LW56" s="7"/>
      <c r="LX56" s="7"/>
      <c r="LY56" s="7"/>
      <c r="LZ56" s="7"/>
      <c r="MA56" s="7"/>
      <c r="MB56" s="7"/>
      <c r="MC56" s="7"/>
      <c r="MD56" s="7"/>
      <c r="ME56" s="7"/>
      <c r="MF56" s="7"/>
      <c r="MG56" s="7"/>
      <c r="MH56" s="7"/>
      <c r="MI56" s="7"/>
      <c r="MJ56" s="7"/>
      <c r="MK56" s="7"/>
      <c r="ML56" s="7"/>
      <c r="MM56" s="7"/>
      <c r="MN56" s="7"/>
      <c r="MO56" s="7"/>
      <c r="MP56" s="7"/>
      <c r="MQ56" s="7"/>
      <c r="MR56" s="7"/>
      <c r="MS56" s="7"/>
      <c r="MT56" s="7"/>
      <c r="MU56" s="7"/>
      <c r="MV56" s="7"/>
      <c r="MW56" s="7"/>
      <c r="MX56" s="7"/>
      <c r="MY56" s="7"/>
      <c r="MZ56" s="7"/>
      <c r="NA56" s="7"/>
      <c r="NB56" s="7"/>
      <c r="NC56" s="7"/>
      <c r="ND56" s="7"/>
      <c r="NE56" s="7"/>
      <c r="NF56" s="7"/>
      <c r="NG56" s="7"/>
      <c r="NH56" s="7"/>
      <c r="NI56" s="7"/>
      <c r="NJ56" s="7"/>
      <c r="NK56" s="7"/>
      <c r="NL56" s="7"/>
      <c r="NM56" s="7"/>
      <c r="NN56" s="7"/>
      <c r="NO56" s="7"/>
      <c r="NP56" s="7"/>
      <c r="NQ56" s="7"/>
      <c r="NR56" s="7"/>
      <c r="NS56" s="7"/>
      <c r="NT56" s="7"/>
      <c r="NU56" s="7"/>
      <c r="NV56" s="7"/>
      <c r="NW56" s="7"/>
      <c r="NX56" s="7"/>
      <c r="NY56" s="7"/>
      <c r="NZ56" s="7"/>
      <c r="OA56" s="7"/>
      <c r="OB56" s="7"/>
      <c r="OC56" s="7"/>
      <c r="OD56" s="7"/>
      <c r="OE56" s="7"/>
      <c r="OF56" s="7"/>
      <c r="OG56" s="7"/>
      <c r="OH56" s="7"/>
      <c r="OI56" s="7"/>
      <c r="OJ56" s="7"/>
      <c r="OK56" s="7"/>
      <c r="OL56" s="7"/>
      <c r="OM56" s="7"/>
      <c r="ON56" s="7"/>
      <c r="OO56" s="7"/>
      <c r="OP56" s="7"/>
      <c r="OQ56" s="7"/>
      <c r="OR56" s="7"/>
      <c r="OS56" s="7"/>
      <c r="OT56" s="7"/>
      <c r="OU56" s="7"/>
      <c r="OV56" s="7"/>
      <c r="OW56" s="7"/>
      <c r="OX56" s="7"/>
      <c r="OY56" s="7"/>
      <c r="OZ56" s="7"/>
      <c r="PA56" s="7"/>
      <c r="PB56" s="7"/>
      <c r="PC56" s="7"/>
      <c r="PD56" s="7"/>
      <c r="PE56" s="7"/>
      <c r="PF56" s="7"/>
      <c r="PG56" s="7"/>
      <c r="PH56" s="7"/>
      <c r="PI56" s="7"/>
      <c r="PJ56" s="7"/>
      <c r="PK56" s="7"/>
      <c r="PL56" s="7"/>
      <c r="PM56" s="7"/>
      <c r="PN56" s="7"/>
      <c r="PO56" s="7"/>
      <c r="PP56" s="7"/>
      <c r="PQ56" s="7"/>
      <c r="PR56" s="7"/>
      <c r="PS56" s="7"/>
      <c r="PT56" s="7"/>
      <c r="PU56" s="7"/>
      <c r="PV56" s="7"/>
      <c r="PW56" s="7"/>
      <c r="PX56" s="7"/>
      <c r="PY56" s="7"/>
      <c r="PZ56" s="7"/>
      <c r="QA56" s="7"/>
      <c r="QB56" s="7"/>
      <c r="QC56" s="7"/>
      <c r="QD56" s="7"/>
      <c r="QE56" s="7"/>
      <c r="QF56" s="7"/>
      <c r="QG56" s="7"/>
      <c r="QH56" s="7"/>
      <c r="QI56" s="7"/>
      <c r="QJ56" s="7"/>
      <c r="QK56" s="7"/>
      <c r="QL56" s="7"/>
      <c r="QM56" s="7"/>
      <c r="QN56" s="7"/>
      <c r="QO56" s="7"/>
      <c r="QP56" s="7"/>
      <c r="QQ56" s="7"/>
      <c r="QR56" s="7"/>
      <c r="QS56" s="7"/>
      <c r="QT56" s="7"/>
      <c r="QU56" s="7"/>
      <c r="QV56" s="7"/>
      <c r="QW56" s="7"/>
      <c r="QX56" s="7"/>
      <c r="QY56" s="7"/>
      <c r="QZ56" s="7"/>
      <c r="RA56" s="7"/>
      <c r="RB56" s="7"/>
      <c r="RC56" s="7"/>
      <c r="RD56" s="7"/>
      <c r="RE56" s="7"/>
      <c r="RF56" s="7"/>
      <c r="RG56" s="7"/>
      <c r="RH56" s="7"/>
      <c r="RI56" s="7"/>
      <c r="RJ56" s="7"/>
      <c r="RK56" s="7"/>
      <c r="RL56" s="7"/>
      <c r="RM56" s="7"/>
      <c r="RN56" s="7"/>
      <c r="RO56" s="7"/>
      <c r="RP56" s="7"/>
      <c r="RQ56" s="7"/>
      <c r="RR56" s="7"/>
      <c r="RS56" s="7"/>
      <c r="RT56" s="7"/>
      <c r="RU56" s="7"/>
      <c r="RV56" s="7"/>
      <c r="RW56" s="7"/>
      <c r="RX56" s="7"/>
      <c r="RY56" s="7"/>
      <c r="RZ56" s="7"/>
      <c r="SA56" s="7"/>
      <c r="SB56" s="7"/>
      <c r="SC56" s="7"/>
      <c r="SD56" s="7"/>
      <c r="SE56" s="7"/>
      <c r="SF56" s="7"/>
      <c r="SG56" s="7"/>
      <c r="SH56" s="7"/>
      <c r="SI56" s="7"/>
      <c r="SJ56" s="7"/>
      <c r="SK56" s="7"/>
      <c r="SL56" s="7"/>
      <c r="SM56" s="7"/>
      <c r="SN56" s="7"/>
      <c r="SO56" s="7"/>
      <c r="SP56" s="7"/>
      <c r="SQ56" s="7"/>
      <c r="SR56" s="7"/>
      <c r="SS56" s="7"/>
      <c r="ST56" s="7"/>
      <c r="SU56" s="7"/>
      <c r="SV56" s="7"/>
      <c r="SW56" s="7"/>
      <c r="SX56" s="7"/>
      <c r="SY56" s="7"/>
      <c r="SZ56" s="7"/>
      <c r="TA56" s="7"/>
      <c r="TB56" s="7"/>
      <c r="TC56" s="7"/>
      <c r="TD56" s="7"/>
      <c r="TE56" s="7"/>
      <c r="TF56" s="7"/>
      <c r="TG56" s="7"/>
      <c r="TH56" s="7"/>
      <c r="TI56" s="7"/>
      <c r="TJ56" s="7"/>
      <c r="TK56" s="7"/>
      <c r="TL56" s="7"/>
      <c r="TM56" s="7"/>
      <c r="TN56" s="7"/>
      <c r="TO56" s="7"/>
      <c r="TP56" s="7"/>
      <c r="TQ56" s="7"/>
      <c r="TR56" s="7"/>
      <c r="TS56" s="7"/>
      <c r="TT56" s="7"/>
      <c r="TU56" s="7"/>
      <c r="TV56" s="7"/>
      <c r="TW56" s="7"/>
      <c r="TX56" s="7"/>
      <c r="TY56" s="7"/>
      <c r="TZ56" s="7"/>
      <c r="UA56" s="7"/>
      <c r="UB56" s="7"/>
      <c r="UC56" s="7"/>
      <c r="UD56" s="7"/>
      <c r="UE56" s="7"/>
      <c r="UF56" s="7"/>
      <c r="UG56" s="7"/>
      <c r="UH56" s="7"/>
      <c r="UI56" s="7"/>
      <c r="UJ56" s="7"/>
      <c r="UK56" s="7"/>
      <c r="UL56" s="7"/>
      <c r="UM56" s="7"/>
      <c r="UN56" s="7"/>
      <c r="UO56" s="7"/>
      <c r="UP56" s="7"/>
      <c r="UQ56" s="7"/>
      <c r="UR56" s="7"/>
      <c r="US56" s="7"/>
      <c r="UT56" s="7"/>
      <c r="UU56" s="7"/>
      <c r="UV56" s="7"/>
      <c r="UW56" s="7"/>
      <c r="UX56" s="7"/>
      <c r="UY56" s="7"/>
      <c r="UZ56" s="7"/>
      <c r="VA56" s="7"/>
      <c r="VB56" s="7"/>
      <c r="VC56" s="7"/>
      <c r="VD56" s="7"/>
      <c r="VE56" s="7"/>
      <c r="VF56" s="7"/>
      <c r="VG56" s="7"/>
      <c r="VH56" s="7"/>
      <c r="VI56" s="7"/>
      <c r="VJ56" s="7"/>
      <c r="VK56" s="7"/>
      <c r="VL56" s="7"/>
      <c r="VM56" s="7"/>
      <c r="VN56" s="7"/>
      <c r="VO56" s="7"/>
      <c r="VP56" s="7"/>
      <c r="VQ56" s="7"/>
      <c r="VR56" s="7"/>
      <c r="VS56" s="7"/>
      <c r="VT56" s="7"/>
      <c r="VU56" s="7"/>
      <c r="VV56" s="7"/>
      <c r="VW56" s="7"/>
      <c r="VX56" s="7"/>
      <c r="VY56" s="7"/>
      <c r="VZ56" s="7"/>
      <c r="WA56" s="7"/>
      <c r="WB56" s="7"/>
      <c r="WC56" s="7"/>
      <c r="WD56" s="7"/>
      <c r="WE56" s="7"/>
      <c r="WF56" s="7"/>
      <c r="WG56" s="7"/>
      <c r="WH56" s="7"/>
      <c r="WI56" s="7"/>
      <c r="WJ56" s="7"/>
      <c r="WK56" s="7"/>
      <c r="WL56" s="7"/>
      <c r="WM56" s="7"/>
      <c r="WN56" s="7"/>
      <c r="WO56" s="7"/>
      <c r="WP56" s="7"/>
      <c r="WQ56" s="7"/>
      <c r="WR56" s="7"/>
      <c r="WS56" s="7"/>
      <c r="WT56" s="7"/>
      <c r="WU56" s="7"/>
      <c r="WV56" s="7"/>
      <c r="WW56" s="7"/>
      <c r="WX56" s="7"/>
      <c r="WY56" s="7"/>
      <c r="WZ56" s="7"/>
      <c r="XA56" s="7"/>
      <c r="XB56" s="7"/>
      <c r="XC56" s="7"/>
      <c r="XD56" s="7"/>
      <c r="XE56" s="7"/>
      <c r="XF56" s="7"/>
      <c r="XG56" s="7"/>
      <c r="XH56" s="7"/>
      <c r="XI56" s="7"/>
      <c r="XJ56" s="7"/>
      <c r="XK56" s="7"/>
      <c r="XL56" s="7"/>
      <c r="XM56" s="7"/>
      <c r="XN56" s="7"/>
      <c r="XO56" s="7"/>
      <c r="XP56" s="7"/>
      <c r="XQ56" s="7"/>
      <c r="XR56" s="7"/>
      <c r="XS56" s="7"/>
      <c r="XT56" s="7"/>
      <c r="XU56" s="7"/>
      <c r="XV56" s="7"/>
      <c r="XW56" s="7"/>
      <c r="XX56" s="7"/>
      <c r="XY56" s="7"/>
      <c r="XZ56" s="7"/>
      <c r="YA56" s="7"/>
      <c r="YB56" s="7"/>
      <c r="YC56" s="7"/>
      <c r="YD56" s="7"/>
      <c r="YE56" s="7"/>
      <c r="YF56" s="7"/>
      <c r="YG56" s="7"/>
      <c r="YH56" s="7"/>
      <c r="YI56" s="7"/>
      <c r="YJ56" s="7"/>
      <c r="YK56" s="7"/>
      <c r="YL56" s="7"/>
      <c r="YM56" s="7"/>
      <c r="YN56" s="7"/>
      <c r="YO56" s="7"/>
      <c r="YP56" s="7"/>
      <c r="YQ56" s="7"/>
      <c r="YR56" s="7"/>
      <c r="YS56" s="7"/>
      <c r="YT56" s="7"/>
      <c r="YU56" s="7"/>
      <c r="YV56" s="7"/>
      <c r="YW56" s="7"/>
      <c r="YX56" s="7"/>
      <c r="YY56" s="7"/>
      <c r="YZ56" s="7"/>
      <c r="ZA56" s="7"/>
      <c r="ZB56" s="7"/>
      <c r="ZC56" s="7"/>
      <c r="ZD56" s="7"/>
      <c r="ZE56" s="7"/>
      <c r="ZF56" s="7"/>
      <c r="ZG56" s="7"/>
      <c r="ZH56" s="7"/>
      <c r="ZI56" s="7"/>
      <c r="ZJ56" s="7"/>
      <c r="ZK56" s="7"/>
      <c r="ZL56" s="7"/>
      <c r="ZM56" s="7"/>
      <c r="ZN56" s="7"/>
      <c r="ZO56" s="7"/>
      <c r="ZP56" s="7"/>
      <c r="ZQ56" s="7"/>
      <c r="ZR56" s="7"/>
      <c r="ZS56" s="7"/>
      <c r="ZT56" s="7"/>
      <c r="ZU56" s="7"/>
      <c r="ZV56" s="7"/>
      <c r="ZW56" s="7"/>
      <c r="ZX56" s="7"/>
      <c r="ZY56" s="7"/>
      <c r="ZZ56" s="7"/>
      <c r="AAA56" s="7"/>
      <c r="AAB56" s="7"/>
      <c r="AAC56" s="7"/>
      <c r="AAD56" s="7"/>
      <c r="AAE56" s="7"/>
      <c r="AAF56" s="7"/>
      <c r="AAG56" s="7"/>
      <c r="AAH56" s="7"/>
      <c r="AAI56" s="7"/>
      <c r="AAJ56" s="7"/>
      <c r="AAK56" s="7"/>
      <c r="AAL56" s="7"/>
      <c r="AAM56" s="7"/>
      <c r="AAN56" s="7"/>
      <c r="AAO56" s="7"/>
      <c r="AAP56" s="7"/>
      <c r="AAQ56" s="7"/>
      <c r="AAR56" s="7"/>
      <c r="AAS56" s="7"/>
      <c r="AAT56" s="7"/>
      <c r="AAU56" s="7"/>
      <c r="AAV56" s="7"/>
      <c r="AAW56" s="7"/>
      <c r="AAX56" s="7"/>
      <c r="AAY56" s="7"/>
      <c r="AAZ56" s="7"/>
      <c r="ABA56" s="7"/>
      <c r="ABB56" s="7"/>
      <c r="ABC56" s="7"/>
      <c r="ABD56" s="7"/>
      <c r="ABE56" s="7"/>
      <c r="ABF56" s="7"/>
      <c r="ABG56" s="7"/>
      <c r="ABH56" s="7"/>
      <c r="ABI56" s="7"/>
      <c r="ABJ56" s="7"/>
      <c r="ABK56" s="7"/>
      <c r="ABL56" s="7"/>
      <c r="ABM56" s="7"/>
      <c r="ABN56" s="7"/>
      <c r="ABO56" s="7"/>
      <c r="ABP56" s="7"/>
      <c r="ABQ56" s="7"/>
      <c r="ABR56" s="7"/>
      <c r="ABS56" s="7"/>
      <c r="ABT56" s="7"/>
      <c r="ABU56" s="7"/>
      <c r="ABV56" s="7"/>
      <c r="ABW56" s="7"/>
      <c r="ABX56" s="7"/>
      <c r="ABY56" s="7"/>
      <c r="ABZ56" s="7"/>
      <c r="ACA56" s="7"/>
      <c r="ACB56" s="7"/>
      <c r="ACC56" s="7"/>
      <c r="ACD56" s="7"/>
      <c r="ACE56" s="7"/>
      <c r="ACF56" s="7"/>
      <c r="ACG56" s="7"/>
      <c r="ACH56" s="7"/>
      <c r="ACI56" s="7"/>
      <c r="ACJ56" s="7"/>
      <c r="ACK56" s="7"/>
      <c r="ACL56" s="7"/>
      <c r="ACM56" s="7"/>
      <c r="ACN56" s="7"/>
      <c r="ACO56" s="7"/>
      <c r="ACP56" s="7"/>
      <c r="ACQ56" s="7"/>
      <c r="ACR56" s="7"/>
      <c r="ACS56" s="7"/>
      <c r="ACT56" s="7"/>
      <c r="ACU56" s="7"/>
      <c r="ACV56" s="7"/>
      <c r="ACW56" s="7"/>
      <c r="ACX56" s="7"/>
      <c r="ACY56" s="7"/>
      <c r="ACZ56" s="7"/>
      <c r="ADA56" s="7"/>
      <c r="ADB56" s="7"/>
      <c r="ADC56" s="7"/>
      <c r="ADD56" s="7"/>
      <c r="ADE56" s="7"/>
      <c r="ADF56" s="7"/>
      <c r="ADG56" s="7"/>
      <c r="ADH56" s="7"/>
      <c r="ADI56" s="7"/>
      <c r="ADJ56" s="7"/>
      <c r="ADK56" s="7"/>
      <c r="ADL56" s="7"/>
      <c r="ADM56" s="7"/>
      <c r="ADN56" s="7"/>
      <c r="ADO56" s="7"/>
      <c r="ADP56" s="7"/>
      <c r="ADQ56" s="7"/>
      <c r="ADR56" s="7"/>
      <c r="ADS56" s="7"/>
      <c r="ADT56" s="7"/>
      <c r="ADU56" s="7"/>
      <c r="ADV56" s="7"/>
      <c r="ADW56" s="7"/>
      <c r="ADX56" s="7"/>
      <c r="ADY56" s="7"/>
      <c r="ADZ56" s="7"/>
      <c r="AEA56" s="7"/>
      <c r="AEB56" s="7"/>
      <c r="AEC56" s="7"/>
      <c r="AED56" s="7"/>
      <c r="AEE56" s="7"/>
      <c r="AEF56" s="7"/>
      <c r="AEG56" s="7"/>
      <c r="AEH56" s="7"/>
      <c r="AEI56" s="7"/>
      <c r="AEJ56" s="7"/>
      <c r="AEK56" s="7"/>
      <c r="AEL56" s="7"/>
      <c r="AEM56" s="7"/>
      <c r="AEN56" s="7"/>
      <c r="AEO56" s="7"/>
      <c r="AEP56" s="7"/>
      <c r="AEQ56" s="7"/>
      <c r="AER56" s="7"/>
      <c r="AES56" s="7"/>
      <c r="AET56" s="7"/>
      <c r="AEU56" s="7"/>
      <c r="AEV56" s="7"/>
      <c r="AEW56" s="7"/>
      <c r="AEX56" s="7"/>
      <c r="AEY56" s="7"/>
      <c r="AEZ56" s="7"/>
      <c r="AFA56" s="7"/>
      <c r="AFB56" s="7"/>
      <c r="AFC56" s="7"/>
      <c r="AFD56" s="7"/>
      <c r="AFE56" s="7"/>
      <c r="AFF56" s="7"/>
      <c r="AFG56" s="7"/>
      <c r="AFH56" s="7"/>
      <c r="AFI56" s="7"/>
      <c r="AFJ56" s="7"/>
      <c r="AFK56" s="7"/>
      <c r="AFL56" s="7"/>
      <c r="AFM56" s="7"/>
      <c r="AFN56" s="7"/>
      <c r="AFO56" s="7"/>
      <c r="AFP56" s="7"/>
      <c r="AFQ56" s="7"/>
      <c r="AFR56" s="7"/>
      <c r="AFS56" s="7"/>
      <c r="AFT56" s="7"/>
      <c r="AFU56" s="7"/>
      <c r="AFV56" s="7"/>
      <c r="AFW56" s="7"/>
      <c r="AFX56" s="7"/>
      <c r="AFY56" s="7"/>
      <c r="AFZ56" s="7"/>
      <c r="AGA56" s="7"/>
      <c r="AGB56" s="7"/>
      <c r="AGC56" s="7"/>
      <c r="AGD56" s="7"/>
      <c r="AGE56" s="7"/>
      <c r="AGF56" s="7"/>
      <c r="AGG56" s="7"/>
      <c r="AGH56" s="7"/>
      <c r="AGI56" s="7"/>
      <c r="AGJ56" s="7"/>
      <c r="AGK56" s="7"/>
      <c r="AGL56" s="7"/>
      <c r="AGM56" s="7"/>
      <c r="AGN56" s="7"/>
      <c r="AGO56" s="7"/>
      <c r="AGP56" s="7"/>
      <c r="AGQ56" s="7"/>
      <c r="AGR56" s="7"/>
      <c r="AGS56" s="7"/>
      <c r="AGT56" s="7"/>
      <c r="AGU56" s="7"/>
      <c r="AGV56" s="7"/>
      <c r="AGW56" s="7"/>
      <c r="AGX56" s="7"/>
      <c r="AGY56" s="7"/>
      <c r="AGZ56" s="7"/>
      <c r="AHA56" s="7"/>
      <c r="AHB56" s="7"/>
      <c r="AHC56" s="7"/>
      <c r="AHD56" s="7"/>
      <c r="AHE56" s="7"/>
      <c r="AHF56" s="7"/>
      <c r="AHG56" s="7"/>
      <c r="AHH56" s="7"/>
      <c r="AHI56" s="7"/>
      <c r="AHJ56" s="7"/>
      <c r="AHK56" s="7"/>
      <c r="AHL56" s="7"/>
      <c r="AHM56" s="7"/>
      <c r="AHN56" s="7"/>
      <c r="AHO56" s="7"/>
      <c r="AHP56" s="7"/>
      <c r="AHQ56" s="7"/>
      <c r="AHR56" s="7"/>
      <c r="AHS56" s="7"/>
      <c r="AHT56" s="7"/>
      <c r="AHU56" s="7"/>
      <c r="AHV56" s="7"/>
      <c r="AHW56" s="7"/>
      <c r="AHX56" s="7"/>
      <c r="AHY56" s="7"/>
      <c r="AHZ56" s="7"/>
      <c r="AIA56" s="7"/>
      <c r="AIB56" s="7"/>
      <c r="AIC56" s="7"/>
      <c r="AID56" s="7"/>
      <c r="AIE56" s="7"/>
      <c r="AIF56" s="7"/>
      <c r="AIG56" s="7"/>
      <c r="AIH56" s="7"/>
      <c r="AII56" s="7"/>
      <c r="AIJ56" s="7"/>
      <c r="AIK56" s="7"/>
      <c r="AIL56" s="7"/>
      <c r="AIM56" s="7"/>
      <c r="AIN56" s="7"/>
      <c r="AIO56" s="7"/>
      <c r="AIP56" s="7"/>
      <c r="AIQ56" s="7"/>
      <c r="AIR56" s="7"/>
      <c r="AIS56" s="7"/>
      <c r="AIT56" s="7"/>
      <c r="AIU56" s="7"/>
      <c r="AIV56" s="7"/>
      <c r="AIW56" s="7"/>
      <c r="AIX56" s="7"/>
      <c r="AIY56" s="7"/>
      <c r="AIZ56" s="7"/>
      <c r="AJA56" s="7"/>
      <c r="AJB56" s="7"/>
      <c r="AJC56" s="7"/>
      <c r="AJD56" s="7"/>
      <c r="AJE56" s="7"/>
      <c r="AJF56" s="7"/>
      <c r="AJG56" s="7"/>
      <c r="AJH56" s="7"/>
      <c r="AJI56" s="7"/>
      <c r="AJJ56" s="7"/>
      <c r="AJK56" s="7"/>
      <c r="AJL56" s="7"/>
      <c r="AJM56" s="7"/>
      <c r="AJN56" s="7"/>
      <c r="AJO56" s="7"/>
      <c r="AJP56" s="7"/>
      <c r="AJQ56" s="7"/>
      <c r="AJR56" s="7"/>
      <c r="AJS56" s="7"/>
      <c r="AJT56" s="7"/>
      <c r="AJU56" s="7"/>
      <c r="AJV56" s="7"/>
      <c r="AJW56" s="7"/>
      <c r="AJX56" s="7"/>
      <c r="AJY56" s="7"/>
      <c r="AJZ56" s="7"/>
      <c r="AKA56" s="7"/>
      <c r="AKB56" s="7"/>
      <c r="AKC56" s="7"/>
      <c r="AKD56" s="7"/>
      <c r="AKE56" s="7"/>
      <c r="AKF56" s="7"/>
      <c r="AKG56" s="7"/>
      <c r="AKH56" s="7"/>
      <c r="AKI56" s="7"/>
      <c r="AKJ56" s="7"/>
      <c r="AKK56" s="7"/>
      <c r="AKL56" s="7"/>
      <c r="AKM56" s="7"/>
      <c r="AKN56" s="7"/>
      <c r="AKO56" s="7"/>
      <c r="AKP56" s="7"/>
      <c r="AKQ56" s="7"/>
      <c r="AKR56" s="7"/>
      <c r="AKS56" s="7"/>
      <c r="AKT56" s="7"/>
      <c r="AKU56" s="7"/>
      <c r="AKV56" s="7"/>
      <c r="AKW56" s="7"/>
      <c r="AKX56" s="7"/>
      <c r="AKY56" s="7"/>
      <c r="AKZ56" s="7"/>
      <c r="ALA56" s="7"/>
      <c r="ALB56" s="7"/>
      <c r="ALC56" s="7"/>
      <c r="ALD56" s="7"/>
      <c r="ALE56" s="7"/>
      <c r="ALF56" s="7"/>
      <c r="ALG56" s="7"/>
      <c r="ALH56" s="7"/>
      <c r="ALI56" s="7"/>
      <c r="ALJ56" s="7"/>
      <c r="ALK56" s="7"/>
      <c r="ALL56" s="7"/>
      <c r="ALM56" s="7"/>
      <c r="ALN56" s="7"/>
      <c r="ALO56" s="7"/>
      <c r="ALP56" s="7"/>
      <c r="ALQ56" s="7"/>
      <c r="ALR56" s="7"/>
      <c r="ALS56" s="7"/>
      <c r="ALT56" s="7"/>
      <c r="ALU56" s="7"/>
      <c r="ALV56" s="7"/>
      <c r="ALW56" s="7"/>
      <c r="ALX56" s="7"/>
      <c r="ALY56" s="7"/>
      <c r="ALZ56" s="7"/>
      <c r="AMA56" s="7"/>
      <c r="AMB56" s="7"/>
      <c r="AMC56" s="7"/>
      <c r="AMD56" s="7"/>
      <c r="AME56" s="7"/>
    </row>
    <row r="57" spans="1:1019" x14ac:dyDescent="0.25">
      <c r="A57" s="7">
        <v>328</v>
      </c>
      <c r="B57" s="7" t="s">
        <v>1324</v>
      </c>
      <c r="C57" s="7" t="s">
        <v>1325</v>
      </c>
      <c r="D57" s="7" t="s">
        <v>313</v>
      </c>
      <c r="E57" s="7">
        <v>2011</v>
      </c>
      <c r="F57" s="7"/>
      <c r="G57" s="7" t="s">
        <v>1270</v>
      </c>
      <c r="H57" s="31" t="s">
        <v>312</v>
      </c>
      <c r="I57" s="7">
        <v>1</v>
      </c>
      <c r="J57" s="31" t="str">
        <f>VLOOKUP(H57,AddInfo!$A:$H,5,FALSE)</f>
        <v>1_clear</v>
      </c>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I57" s="7"/>
      <c r="JJ57" s="7"/>
      <c r="JK57" s="7"/>
      <c r="JL57" s="7"/>
      <c r="JM57" s="7"/>
      <c r="JN57" s="7"/>
      <c r="JO57" s="7"/>
      <c r="JP57" s="7"/>
      <c r="JQ57" s="7"/>
      <c r="JR57" s="7"/>
      <c r="JS57" s="7"/>
      <c r="JT57" s="7"/>
      <c r="JU57" s="7"/>
      <c r="JV57" s="7"/>
      <c r="JW57" s="7"/>
      <c r="JX57" s="7"/>
      <c r="JY57" s="7"/>
      <c r="JZ57" s="7"/>
      <c r="KA57" s="7"/>
      <c r="KB57" s="7"/>
      <c r="KC57" s="7"/>
      <c r="KD57" s="7"/>
      <c r="KE57" s="7"/>
      <c r="KF57" s="7"/>
      <c r="KG57" s="7"/>
      <c r="KH57" s="7"/>
      <c r="KI57" s="7"/>
      <c r="KJ57" s="7"/>
      <c r="KK57" s="7"/>
      <c r="KL57" s="7"/>
      <c r="KM57" s="7"/>
      <c r="KN57" s="7"/>
      <c r="KO57" s="7"/>
      <c r="KP57" s="7"/>
      <c r="KQ57" s="7"/>
      <c r="KR57" s="7"/>
      <c r="KS57" s="7"/>
      <c r="KT57" s="7"/>
      <c r="KU57" s="7"/>
      <c r="KV57" s="7"/>
      <c r="KW57" s="7"/>
      <c r="KX57" s="7"/>
      <c r="KY57" s="7"/>
      <c r="KZ57" s="7"/>
      <c r="LA57" s="7"/>
      <c r="LB57" s="7"/>
      <c r="LC57" s="7"/>
      <c r="LD57" s="7"/>
      <c r="LE57" s="7"/>
      <c r="LF57" s="7"/>
      <c r="LG57" s="7"/>
      <c r="LH57" s="7"/>
      <c r="LI57" s="7"/>
      <c r="LJ57" s="7"/>
      <c r="LK57" s="7"/>
      <c r="LL57" s="7"/>
      <c r="LM57" s="7"/>
      <c r="LN57" s="7"/>
      <c r="LO57" s="7"/>
      <c r="LP57" s="7"/>
      <c r="LQ57" s="7"/>
      <c r="LR57" s="7"/>
      <c r="LS57" s="7"/>
      <c r="LT57" s="7"/>
      <c r="LU57" s="7"/>
      <c r="LV57" s="7"/>
      <c r="LW57" s="7"/>
      <c r="LX57" s="7"/>
      <c r="LY57" s="7"/>
      <c r="LZ57" s="7"/>
      <c r="MA57" s="7"/>
      <c r="MB57" s="7"/>
      <c r="MC57" s="7"/>
      <c r="MD57" s="7"/>
      <c r="ME57" s="7"/>
      <c r="MF57" s="7"/>
      <c r="MG57" s="7"/>
      <c r="MH57" s="7"/>
      <c r="MI57" s="7"/>
      <c r="MJ57" s="7"/>
      <c r="MK57" s="7"/>
      <c r="ML57" s="7"/>
      <c r="MM57" s="7"/>
      <c r="MN57" s="7"/>
      <c r="MO57" s="7"/>
      <c r="MP57" s="7"/>
      <c r="MQ57" s="7"/>
      <c r="MR57" s="7"/>
      <c r="MS57" s="7"/>
      <c r="MT57" s="7"/>
      <c r="MU57" s="7"/>
      <c r="MV57" s="7"/>
      <c r="MW57" s="7"/>
      <c r="MX57" s="7"/>
      <c r="MY57" s="7"/>
      <c r="MZ57" s="7"/>
      <c r="NA57" s="7"/>
      <c r="NB57" s="7"/>
      <c r="NC57" s="7"/>
      <c r="ND57" s="7"/>
      <c r="NE57" s="7"/>
      <c r="NF57" s="7"/>
      <c r="NG57" s="7"/>
      <c r="NH57" s="7"/>
      <c r="NI57" s="7"/>
      <c r="NJ57" s="7"/>
      <c r="NK57" s="7"/>
      <c r="NL57" s="7"/>
      <c r="NM57" s="7"/>
      <c r="NN57" s="7"/>
      <c r="NO57" s="7"/>
      <c r="NP57" s="7"/>
      <c r="NQ57" s="7"/>
      <c r="NR57" s="7"/>
      <c r="NS57" s="7"/>
      <c r="NT57" s="7"/>
      <c r="NU57" s="7"/>
      <c r="NV57" s="7"/>
      <c r="NW57" s="7"/>
      <c r="NX57" s="7"/>
      <c r="NY57" s="7"/>
      <c r="NZ57" s="7"/>
      <c r="OA57" s="7"/>
      <c r="OB57" s="7"/>
      <c r="OC57" s="7"/>
      <c r="OD57" s="7"/>
      <c r="OE57" s="7"/>
      <c r="OF57" s="7"/>
      <c r="OG57" s="7"/>
      <c r="OH57" s="7"/>
      <c r="OI57" s="7"/>
      <c r="OJ57" s="7"/>
      <c r="OK57" s="7"/>
      <c r="OL57" s="7"/>
      <c r="OM57" s="7"/>
      <c r="ON57" s="7"/>
      <c r="OO57" s="7"/>
      <c r="OP57" s="7"/>
      <c r="OQ57" s="7"/>
      <c r="OR57" s="7"/>
      <c r="OS57" s="7"/>
      <c r="OT57" s="7"/>
      <c r="OU57" s="7"/>
      <c r="OV57" s="7"/>
      <c r="OW57" s="7"/>
      <c r="OX57" s="7"/>
      <c r="OY57" s="7"/>
      <c r="OZ57" s="7"/>
      <c r="PA57" s="7"/>
      <c r="PB57" s="7"/>
      <c r="PC57" s="7"/>
      <c r="PD57" s="7"/>
      <c r="PE57" s="7"/>
      <c r="PF57" s="7"/>
      <c r="PG57" s="7"/>
      <c r="PH57" s="7"/>
      <c r="PI57" s="7"/>
      <c r="PJ57" s="7"/>
      <c r="PK57" s="7"/>
      <c r="PL57" s="7"/>
      <c r="PM57" s="7"/>
      <c r="PN57" s="7"/>
      <c r="PO57" s="7"/>
      <c r="PP57" s="7"/>
      <c r="PQ57" s="7"/>
      <c r="PR57" s="7"/>
      <c r="PS57" s="7"/>
      <c r="PT57" s="7"/>
      <c r="PU57" s="7"/>
      <c r="PV57" s="7"/>
      <c r="PW57" s="7"/>
      <c r="PX57" s="7"/>
      <c r="PY57" s="7"/>
      <c r="PZ57" s="7"/>
      <c r="QA57" s="7"/>
      <c r="QB57" s="7"/>
      <c r="QC57" s="7"/>
      <c r="QD57" s="7"/>
      <c r="QE57" s="7"/>
      <c r="QF57" s="7"/>
      <c r="QG57" s="7"/>
      <c r="QH57" s="7"/>
      <c r="QI57" s="7"/>
      <c r="QJ57" s="7"/>
      <c r="QK57" s="7"/>
      <c r="QL57" s="7"/>
      <c r="QM57" s="7"/>
      <c r="QN57" s="7"/>
      <c r="QO57" s="7"/>
      <c r="QP57" s="7"/>
      <c r="QQ57" s="7"/>
      <c r="QR57" s="7"/>
      <c r="QS57" s="7"/>
      <c r="QT57" s="7"/>
      <c r="QU57" s="7"/>
      <c r="QV57" s="7"/>
      <c r="QW57" s="7"/>
      <c r="QX57" s="7"/>
      <c r="QY57" s="7"/>
      <c r="QZ57" s="7"/>
      <c r="RA57" s="7"/>
      <c r="RB57" s="7"/>
      <c r="RC57" s="7"/>
      <c r="RD57" s="7"/>
      <c r="RE57" s="7"/>
      <c r="RF57" s="7"/>
      <c r="RG57" s="7"/>
      <c r="RH57" s="7"/>
      <c r="RI57" s="7"/>
      <c r="RJ57" s="7"/>
      <c r="RK57" s="7"/>
      <c r="RL57" s="7"/>
      <c r="RM57" s="7"/>
      <c r="RN57" s="7"/>
      <c r="RO57" s="7"/>
      <c r="RP57" s="7"/>
      <c r="RQ57" s="7"/>
      <c r="RR57" s="7"/>
      <c r="RS57" s="7"/>
      <c r="RT57" s="7"/>
      <c r="RU57" s="7"/>
      <c r="RV57" s="7"/>
      <c r="RW57" s="7"/>
      <c r="RX57" s="7"/>
      <c r="RY57" s="7"/>
      <c r="RZ57" s="7"/>
      <c r="SA57" s="7"/>
      <c r="SB57" s="7"/>
      <c r="SC57" s="7"/>
      <c r="SD57" s="7"/>
      <c r="SE57" s="7"/>
      <c r="SF57" s="7"/>
      <c r="SG57" s="7"/>
      <c r="SH57" s="7"/>
      <c r="SI57" s="7"/>
      <c r="SJ57" s="7"/>
      <c r="SK57" s="7"/>
      <c r="SL57" s="7"/>
      <c r="SM57" s="7"/>
      <c r="SN57" s="7"/>
      <c r="SO57" s="7"/>
      <c r="SP57" s="7"/>
      <c r="SQ57" s="7"/>
      <c r="SR57" s="7"/>
      <c r="SS57" s="7"/>
      <c r="ST57" s="7"/>
      <c r="SU57" s="7"/>
      <c r="SV57" s="7"/>
      <c r="SW57" s="7"/>
      <c r="SX57" s="7"/>
      <c r="SY57" s="7"/>
      <c r="SZ57" s="7"/>
      <c r="TA57" s="7"/>
      <c r="TB57" s="7"/>
      <c r="TC57" s="7"/>
      <c r="TD57" s="7"/>
      <c r="TE57" s="7"/>
      <c r="TF57" s="7"/>
      <c r="TG57" s="7"/>
      <c r="TH57" s="7"/>
      <c r="TI57" s="7"/>
      <c r="TJ57" s="7"/>
      <c r="TK57" s="7"/>
      <c r="TL57" s="7"/>
      <c r="TM57" s="7"/>
      <c r="TN57" s="7"/>
      <c r="TO57" s="7"/>
      <c r="TP57" s="7"/>
      <c r="TQ57" s="7"/>
      <c r="TR57" s="7"/>
      <c r="TS57" s="7"/>
      <c r="TT57" s="7"/>
      <c r="TU57" s="7"/>
      <c r="TV57" s="7"/>
      <c r="TW57" s="7"/>
      <c r="TX57" s="7"/>
      <c r="TY57" s="7"/>
      <c r="TZ57" s="7"/>
      <c r="UA57" s="7"/>
      <c r="UB57" s="7"/>
      <c r="UC57" s="7"/>
      <c r="UD57" s="7"/>
      <c r="UE57" s="7"/>
      <c r="UF57" s="7"/>
      <c r="UG57" s="7"/>
      <c r="UH57" s="7"/>
      <c r="UI57" s="7"/>
      <c r="UJ57" s="7"/>
      <c r="UK57" s="7"/>
      <c r="UL57" s="7"/>
      <c r="UM57" s="7"/>
      <c r="UN57" s="7"/>
      <c r="UO57" s="7"/>
      <c r="UP57" s="7"/>
      <c r="UQ57" s="7"/>
      <c r="UR57" s="7"/>
      <c r="US57" s="7"/>
      <c r="UT57" s="7"/>
      <c r="UU57" s="7"/>
      <c r="UV57" s="7"/>
      <c r="UW57" s="7"/>
      <c r="UX57" s="7"/>
      <c r="UY57" s="7"/>
      <c r="UZ57" s="7"/>
      <c r="VA57" s="7"/>
      <c r="VB57" s="7"/>
      <c r="VC57" s="7"/>
      <c r="VD57" s="7"/>
      <c r="VE57" s="7"/>
      <c r="VF57" s="7"/>
      <c r="VG57" s="7"/>
      <c r="VH57" s="7"/>
      <c r="VI57" s="7"/>
      <c r="VJ57" s="7"/>
      <c r="VK57" s="7"/>
      <c r="VL57" s="7"/>
      <c r="VM57" s="7"/>
      <c r="VN57" s="7"/>
      <c r="VO57" s="7"/>
      <c r="VP57" s="7"/>
      <c r="VQ57" s="7"/>
      <c r="VR57" s="7"/>
      <c r="VS57" s="7"/>
      <c r="VT57" s="7"/>
      <c r="VU57" s="7"/>
      <c r="VV57" s="7"/>
      <c r="VW57" s="7"/>
      <c r="VX57" s="7"/>
      <c r="VY57" s="7"/>
      <c r="VZ57" s="7"/>
      <c r="WA57" s="7"/>
      <c r="WB57" s="7"/>
      <c r="WC57" s="7"/>
      <c r="WD57" s="7"/>
      <c r="WE57" s="7"/>
      <c r="WF57" s="7"/>
      <c r="WG57" s="7"/>
      <c r="WH57" s="7"/>
      <c r="WI57" s="7"/>
      <c r="WJ57" s="7"/>
      <c r="WK57" s="7"/>
      <c r="WL57" s="7"/>
      <c r="WM57" s="7"/>
      <c r="WN57" s="7"/>
      <c r="WO57" s="7"/>
      <c r="WP57" s="7"/>
      <c r="WQ57" s="7"/>
      <c r="WR57" s="7"/>
      <c r="WS57" s="7"/>
      <c r="WT57" s="7"/>
      <c r="WU57" s="7"/>
      <c r="WV57" s="7"/>
      <c r="WW57" s="7"/>
      <c r="WX57" s="7"/>
      <c r="WY57" s="7"/>
      <c r="WZ57" s="7"/>
      <c r="XA57" s="7"/>
      <c r="XB57" s="7"/>
      <c r="XC57" s="7"/>
      <c r="XD57" s="7"/>
      <c r="XE57" s="7"/>
      <c r="XF57" s="7"/>
      <c r="XG57" s="7"/>
      <c r="XH57" s="7"/>
      <c r="XI57" s="7"/>
      <c r="XJ57" s="7"/>
      <c r="XK57" s="7"/>
      <c r="XL57" s="7"/>
      <c r="XM57" s="7"/>
      <c r="XN57" s="7"/>
      <c r="XO57" s="7"/>
      <c r="XP57" s="7"/>
      <c r="XQ57" s="7"/>
      <c r="XR57" s="7"/>
      <c r="XS57" s="7"/>
      <c r="XT57" s="7"/>
      <c r="XU57" s="7"/>
      <c r="XV57" s="7"/>
      <c r="XW57" s="7"/>
      <c r="XX57" s="7"/>
      <c r="XY57" s="7"/>
      <c r="XZ57" s="7"/>
      <c r="YA57" s="7"/>
      <c r="YB57" s="7"/>
      <c r="YC57" s="7"/>
      <c r="YD57" s="7"/>
      <c r="YE57" s="7"/>
      <c r="YF57" s="7"/>
      <c r="YG57" s="7"/>
      <c r="YH57" s="7"/>
      <c r="YI57" s="7"/>
      <c r="YJ57" s="7"/>
      <c r="YK57" s="7"/>
      <c r="YL57" s="7"/>
      <c r="YM57" s="7"/>
      <c r="YN57" s="7"/>
      <c r="YO57" s="7"/>
      <c r="YP57" s="7"/>
      <c r="YQ57" s="7"/>
      <c r="YR57" s="7"/>
      <c r="YS57" s="7"/>
      <c r="YT57" s="7"/>
      <c r="YU57" s="7"/>
      <c r="YV57" s="7"/>
      <c r="YW57" s="7"/>
      <c r="YX57" s="7"/>
      <c r="YY57" s="7"/>
      <c r="YZ57" s="7"/>
      <c r="ZA57" s="7"/>
      <c r="ZB57" s="7"/>
      <c r="ZC57" s="7"/>
      <c r="ZD57" s="7"/>
      <c r="ZE57" s="7"/>
      <c r="ZF57" s="7"/>
      <c r="ZG57" s="7"/>
      <c r="ZH57" s="7"/>
      <c r="ZI57" s="7"/>
      <c r="ZJ57" s="7"/>
      <c r="ZK57" s="7"/>
      <c r="ZL57" s="7"/>
      <c r="ZM57" s="7"/>
      <c r="ZN57" s="7"/>
      <c r="ZO57" s="7"/>
      <c r="ZP57" s="7"/>
      <c r="ZQ57" s="7"/>
      <c r="ZR57" s="7"/>
      <c r="ZS57" s="7"/>
      <c r="ZT57" s="7"/>
      <c r="ZU57" s="7"/>
      <c r="ZV57" s="7"/>
      <c r="ZW57" s="7"/>
      <c r="ZX57" s="7"/>
      <c r="ZY57" s="7"/>
      <c r="ZZ57" s="7"/>
      <c r="AAA57" s="7"/>
      <c r="AAB57" s="7"/>
      <c r="AAC57" s="7"/>
      <c r="AAD57" s="7"/>
      <c r="AAE57" s="7"/>
      <c r="AAF57" s="7"/>
      <c r="AAG57" s="7"/>
      <c r="AAH57" s="7"/>
      <c r="AAI57" s="7"/>
      <c r="AAJ57" s="7"/>
      <c r="AAK57" s="7"/>
      <c r="AAL57" s="7"/>
      <c r="AAM57" s="7"/>
      <c r="AAN57" s="7"/>
      <c r="AAO57" s="7"/>
      <c r="AAP57" s="7"/>
      <c r="AAQ57" s="7"/>
      <c r="AAR57" s="7"/>
      <c r="AAS57" s="7"/>
      <c r="AAT57" s="7"/>
      <c r="AAU57" s="7"/>
      <c r="AAV57" s="7"/>
      <c r="AAW57" s="7"/>
      <c r="AAX57" s="7"/>
      <c r="AAY57" s="7"/>
      <c r="AAZ57" s="7"/>
      <c r="ABA57" s="7"/>
      <c r="ABB57" s="7"/>
      <c r="ABC57" s="7"/>
      <c r="ABD57" s="7"/>
      <c r="ABE57" s="7"/>
      <c r="ABF57" s="7"/>
      <c r="ABG57" s="7"/>
      <c r="ABH57" s="7"/>
      <c r="ABI57" s="7"/>
      <c r="ABJ57" s="7"/>
      <c r="ABK57" s="7"/>
      <c r="ABL57" s="7"/>
      <c r="ABM57" s="7"/>
      <c r="ABN57" s="7"/>
      <c r="ABO57" s="7"/>
      <c r="ABP57" s="7"/>
      <c r="ABQ57" s="7"/>
      <c r="ABR57" s="7"/>
      <c r="ABS57" s="7"/>
      <c r="ABT57" s="7"/>
      <c r="ABU57" s="7"/>
      <c r="ABV57" s="7"/>
      <c r="ABW57" s="7"/>
      <c r="ABX57" s="7"/>
      <c r="ABY57" s="7"/>
      <c r="ABZ57" s="7"/>
      <c r="ACA57" s="7"/>
      <c r="ACB57" s="7"/>
      <c r="ACC57" s="7"/>
      <c r="ACD57" s="7"/>
      <c r="ACE57" s="7"/>
      <c r="ACF57" s="7"/>
      <c r="ACG57" s="7"/>
      <c r="ACH57" s="7"/>
      <c r="ACI57" s="7"/>
      <c r="ACJ57" s="7"/>
      <c r="ACK57" s="7"/>
      <c r="ACL57" s="7"/>
      <c r="ACM57" s="7"/>
      <c r="ACN57" s="7"/>
      <c r="ACO57" s="7"/>
      <c r="ACP57" s="7"/>
      <c r="ACQ57" s="7"/>
      <c r="ACR57" s="7"/>
      <c r="ACS57" s="7"/>
      <c r="ACT57" s="7"/>
      <c r="ACU57" s="7"/>
      <c r="ACV57" s="7"/>
      <c r="ACW57" s="7"/>
      <c r="ACX57" s="7"/>
      <c r="ACY57" s="7"/>
      <c r="ACZ57" s="7"/>
      <c r="ADA57" s="7"/>
      <c r="ADB57" s="7"/>
      <c r="ADC57" s="7"/>
      <c r="ADD57" s="7"/>
      <c r="ADE57" s="7"/>
      <c r="ADF57" s="7"/>
      <c r="ADG57" s="7"/>
      <c r="ADH57" s="7"/>
      <c r="ADI57" s="7"/>
      <c r="ADJ57" s="7"/>
      <c r="ADK57" s="7"/>
      <c r="ADL57" s="7"/>
      <c r="ADM57" s="7"/>
      <c r="ADN57" s="7"/>
      <c r="ADO57" s="7"/>
      <c r="ADP57" s="7"/>
      <c r="ADQ57" s="7"/>
      <c r="ADR57" s="7"/>
      <c r="ADS57" s="7"/>
      <c r="ADT57" s="7"/>
      <c r="ADU57" s="7"/>
      <c r="ADV57" s="7"/>
      <c r="ADW57" s="7"/>
      <c r="ADX57" s="7"/>
      <c r="ADY57" s="7"/>
      <c r="ADZ57" s="7"/>
      <c r="AEA57" s="7"/>
      <c r="AEB57" s="7"/>
      <c r="AEC57" s="7"/>
      <c r="AED57" s="7"/>
      <c r="AEE57" s="7"/>
      <c r="AEF57" s="7"/>
      <c r="AEG57" s="7"/>
      <c r="AEH57" s="7"/>
      <c r="AEI57" s="7"/>
      <c r="AEJ57" s="7"/>
      <c r="AEK57" s="7"/>
      <c r="AEL57" s="7"/>
      <c r="AEM57" s="7"/>
      <c r="AEN57" s="7"/>
      <c r="AEO57" s="7"/>
      <c r="AEP57" s="7"/>
      <c r="AEQ57" s="7"/>
      <c r="AER57" s="7"/>
      <c r="AES57" s="7"/>
      <c r="AET57" s="7"/>
      <c r="AEU57" s="7"/>
      <c r="AEV57" s="7"/>
      <c r="AEW57" s="7"/>
      <c r="AEX57" s="7"/>
      <c r="AEY57" s="7"/>
      <c r="AEZ57" s="7"/>
      <c r="AFA57" s="7"/>
      <c r="AFB57" s="7"/>
      <c r="AFC57" s="7"/>
      <c r="AFD57" s="7"/>
      <c r="AFE57" s="7"/>
      <c r="AFF57" s="7"/>
      <c r="AFG57" s="7"/>
      <c r="AFH57" s="7"/>
      <c r="AFI57" s="7"/>
      <c r="AFJ57" s="7"/>
      <c r="AFK57" s="7"/>
      <c r="AFL57" s="7"/>
      <c r="AFM57" s="7"/>
      <c r="AFN57" s="7"/>
      <c r="AFO57" s="7"/>
      <c r="AFP57" s="7"/>
      <c r="AFQ57" s="7"/>
      <c r="AFR57" s="7"/>
      <c r="AFS57" s="7"/>
      <c r="AFT57" s="7"/>
      <c r="AFU57" s="7"/>
      <c r="AFV57" s="7"/>
      <c r="AFW57" s="7"/>
      <c r="AFX57" s="7"/>
      <c r="AFY57" s="7"/>
      <c r="AFZ57" s="7"/>
      <c r="AGA57" s="7"/>
      <c r="AGB57" s="7"/>
      <c r="AGC57" s="7"/>
      <c r="AGD57" s="7"/>
      <c r="AGE57" s="7"/>
      <c r="AGF57" s="7"/>
      <c r="AGG57" s="7"/>
      <c r="AGH57" s="7"/>
      <c r="AGI57" s="7"/>
      <c r="AGJ57" s="7"/>
      <c r="AGK57" s="7"/>
      <c r="AGL57" s="7"/>
      <c r="AGM57" s="7"/>
      <c r="AGN57" s="7"/>
      <c r="AGO57" s="7"/>
      <c r="AGP57" s="7"/>
      <c r="AGQ57" s="7"/>
      <c r="AGR57" s="7"/>
      <c r="AGS57" s="7"/>
      <c r="AGT57" s="7"/>
      <c r="AGU57" s="7"/>
      <c r="AGV57" s="7"/>
      <c r="AGW57" s="7"/>
      <c r="AGX57" s="7"/>
      <c r="AGY57" s="7"/>
      <c r="AGZ57" s="7"/>
      <c r="AHA57" s="7"/>
      <c r="AHB57" s="7"/>
      <c r="AHC57" s="7"/>
      <c r="AHD57" s="7"/>
      <c r="AHE57" s="7"/>
      <c r="AHF57" s="7"/>
      <c r="AHG57" s="7"/>
      <c r="AHH57" s="7"/>
      <c r="AHI57" s="7"/>
      <c r="AHJ57" s="7"/>
      <c r="AHK57" s="7"/>
      <c r="AHL57" s="7"/>
      <c r="AHM57" s="7"/>
      <c r="AHN57" s="7"/>
      <c r="AHO57" s="7"/>
      <c r="AHP57" s="7"/>
      <c r="AHQ57" s="7"/>
      <c r="AHR57" s="7"/>
      <c r="AHS57" s="7"/>
      <c r="AHT57" s="7"/>
      <c r="AHU57" s="7"/>
      <c r="AHV57" s="7"/>
      <c r="AHW57" s="7"/>
      <c r="AHX57" s="7"/>
      <c r="AHY57" s="7"/>
      <c r="AHZ57" s="7"/>
      <c r="AIA57" s="7"/>
      <c r="AIB57" s="7"/>
      <c r="AIC57" s="7"/>
      <c r="AID57" s="7"/>
      <c r="AIE57" s="7"/>
      <c r="AIF57" s="7"/>
      <c r="AIG57" s="7"/>
      <c r="AIH57" s="7"/>
      <c r="AII57" s="7"/>
      <c r="AIJ57" s="7"/>
      <c r="AIK57" s="7"/>
      <c r="AIL57" s="7"/>
      <c r="AIM57" s="7"/>
      <c r="AIN57" s="7"/>
      <c r="AIO57" s="7"/>
      <c r="AIP57" s="7"/>
      <c r="AIQ57" s="7"/>
      <c r="AIR57" s="7"/>
      <c r="AIS57" s="7"/>
      <c r="AIT57" s="7"/>
      <c r="AIU57" s="7"/>
      <c r="AIV57" s="7"/>
      <c r="AIW57" s="7"/>
      <c r="AIX57" s="7"/>
      <c r="AIY57" s="7"/>
      <c r="AIZ57" s="7"/>
      <c r="AJA57" s="7"/>
      <c r="AJB57" s="7"/>
      <c r="AJC57" s="7"/>
      <c r="AJD57" s="7"/>
      <c r="AJE57" s="7"/>
      <c r="AJF57" s="7"/>
      <c r="AJG57" s="7"/>
      <c r="AJH57" s="7"/>
      <c r="AJI57" s="7"/>
      <c r="AJJ57" s="7"/>
      <c r="AJK57" s="7"/>
      <c r="AJL57" s="7"/>
      <c r="AJM57" s="7"/>
      <c r="AJN57" s="7"/>
      <c r="AJO57" s="7"/>
      <c r="AJP57" s="7"/>
      <c r="AJQ57" s="7"/>
      <c r="AJR57" s="7"/>
      <c r="AJS57" s="7"/>
      <c r="AJT57" s="7"/>
      <c r="AJU57" s="7"/>
      <c r="AJV57" s="7"/>
      <c r="AJW57" s="7"/>
      <c r="AJX57" s="7"/>
      <c r="AJY57" s="7"/>
      <c r="AJZ57" s="7"/>
      <c r="AKA57" s="7"/>
      <c r="AKB57" s="7"/>
      <c r="AKC57" s="7"/>
      <c r="AKD57" s="7"/>
      <c r="AKE57" s="7"/>
      <c r="AKF57" s="7"/>
      <c r="AKG57" s="7"/>
      <c r="AKH57" s="7"/>
      <c r="AKI57" s="7"/>
      <c r="AKJ57" s="7"/>
      <c r="AKK57" s="7"/>
      <c r="AKL57" s="7"/>
      <c r="AKM57" s="7"/>
      <c r="AKN57" s="7"/>
      <c r="AKO57" s="7"/>
      <c r="AKP57" s="7"/>
      <c r="AKQ57" s="7"/>
      <c r="AKR57" s="7"/>
      <c r="AKS57" s="7"/>
      <c r="AKT57" s="7"/>
      <c r="AKU57" s="7"/>
      <c r="AKV57" s="7"/>
      <c r="AKW57" s="7"/>
      <c r="AKX57" s="7"/>
      <c r="AKY57" s="7"/>
      <c r="AKZ57" s="7"/>
      <c r="ALA57" s="7"/>
      <c r="ALB57" s="7"/>
      <c r="ALC57" s="7"/>
      <c r="ALD57" s="7"/>
      <c r="ALE57" s="7"/>
      <c r="ALF57" s="7"/>
      <c r="ALG57" s="7"/>
      <c r="ALH57" s="7"/>
      <c r="ALI57" s="7"/>
      <c r="ALJ57" s="7"/>
      <c r="ALK57" s="7"/>
      <c r="ALL57" s="7"/>
      <c r="ALM57" s="7"/>
      <c r="ALN57" s="7"/>
      <c r="ALO57" s="7"/>
      <c r="ALP57" s="7"/>
      <c r="ALQ57" s="7"/>
      <c r="ALR57" s="7"/>
      <c r="ALS57" s="7"/>
      <c r="ALT57" s="7"/>
      <c r="ALU57" s="7"/>
      <c r="ALV57" s="7"/>
      <c r="ALW57" s="7"/>
      <c r="ALX57" s="7"/>
      <c r="ALY57" s="7"/>
      <c r="ALZ57" s="7"/>
      <c r="AMA57" s="7"/>
      <c r="AMB57" s="7"/>
      <c r="AMC57" s="7"/>
      <c r="AMD57" s="7"/>
      <c r="AME57" s="7"/>
    </row>
    <row r="58" spans="1:1019" x14ac:dyDescent="0.25">
      <c r="A58" s="7">
        <v>329</v>
      </c>
      <c r="B58" s="7" t="s">
        <v>1326</v>
      </c>
      <c r="C58" s="7" t="s">
        <v>1325</v>
      </c>
      <c r="D58" s="7" t="s">
        <v>313</v>
      </c>
      <c r="E58" s="7">
        <v>2011</v>
      </c>
      <c r="F58" s="7"/>
      <c r="G58" s="7" t="s">
        <v>1270</v>
      </c>
      <c r="H58" s="31" t="s">
        <v>312</v>
      </c>
      <c r="I58" s="7">
        <v>6</v>
      </c>
      <c r="J58" s="31" t="str">
        <f>VLOOKUP(H58,AddInfo!$A:$H,5,FALSE)</f>
        <v>1_clear</v>
      </c>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c r="SK58" s="7"/>
      <c r="SL58" s="7"/>
      <c r="SM58" s="7"/>
      <c r="SN58" s="7"/>
      <c r="SO58" s="7"/>
      <c r="SP58" s="7"/>
      <c r="SQ58" s="7"/>
      <c r="SR58" s="7"/>
      <c r="SS58" s="7"/>
      <c r="ST58" s="7"/>
      <c r="SU58" s="7"/>
      <c r="SV58" s="7"/>
      <c r="SW58" s="7"/>
      <c r="SX58" s="7"/>
      <c r="SY58" s="7"/>
      <c r="SZ58" s="7"/>
      <c r="TA58" s="7"/>
      <c r="TB58" s="7"/>
      <c r="TC58" s="7"/>
      <c r="TD58" s="7"/>
      <c r="TE58" s="7"/>
      <c r="TF58" s="7"/>
      <c r="TG58" s="7"/>
      <c r="TH58" s="7"/>
      <c r="TI58" s="7"/>
      <c r="TJ58" s="7"/>
      <c r="TK58" s="7"/>
      <c r="TL58" s="7"/>
      <c r="TM58" s="7"/>
      <c r="TN58" s="7"/>
      <c r="TO58" s="7"/>
      <c r="TP58" s="7"/>
      <c r="TQ58" s="7"/>
      <c r="TR58" s="7"/>
      <c r="TS58" s="7"/>
      <c r="TT58" s="7"/>
      <c r="TU58" s="7"/>
      <c r="TV58" s="7"/>
      <c r="TW58" s="7"/>
      <c r="TX58" s="7"/>
      <c r="TY58" s="7"/>
      <c r="TZ58" s="7"/>
      <c r="UA58" s="7"/>
      <c r="UB58" s="7"/>
      <c r="UC58" s="7"/>
      <c r="UD58" s="7"/>
      <c r="UE58" s="7"/>
      <c r="UF58" s="7"/>
      <c r="UG58" s="7"/>
      <c r="UH58" s="7"/>
      <c r="UI58" s="7"/>
      <c r="UJ58" s="7"/>
      <c r="UK58" s="7"/>
      <c r="UL58" s="7"/>
      <c r="UM58" s="7"/>
      <c r="UN58" s="7"/>
      <c r="UO58" s="7"/>
      <c r="UP58" s="7"/>
      <c r="UQ58" s="7"/>
      <c r="UR58" s="7"/>
      <c r="US58" s="7"/>
      <c r="UT58" s="7"/>
      <c r="UU58" s="7"/>
      <c r="UV58" s="7"/>
      <c r="UW58" s="7"/>
      <c r="UX58" s="7"/>
      <c r="UY58" s="7"/>
      <c r="UZ58" s="7"/>
      <c r="VA58" s="7"/>
      <c r="VB58" s="7"/>
      <c r="VC58" s="7"/>
      <c r="VD58" s="7"/>
      <c r="VE58" s="7"/>
      <c r="VF58" s="7"/>
      <c r="VG58" s="7"/>
      <c r="VH58" s="7"/>
      <c r="VI58" s="7"/>
      <c r="VJ58" s="7"/>
      <c r="VK58" s="7"/>
      <c r="VL58" s="7"/>
      <c r="VM58" s="7"/>
      <c r="VN58" s="7"/>
      <c r="VO58" s="7"/>
      <c r="VP58" s="7"/>
      <c r="VQ58" s="7"/>
      <c r="VR58" s="7"/>
      <c r="VS58" s="7"/>
      <c r="VT58" s="7"/>
      <c r="VU58" s="7"/>
      <c r="VV58" s="7"/>
      <c r="VW58" s="7"/>
      <c r="VX58" s="7"/>
      <c r="VY58" s="7"/>
      <c r="VZ58" s="7"/>
      <c r="WA58" s="7"/>
      <c r="WB58" s="7"/>
      <c r="WC58" s="7"/>
      <c r="WD58" s="7"/>
      <c r="WE58" s="7"/>
      <c r="WF58" s="7"/>
      <c r="WG58" s="7"/>
      <c r="WH58" s="7"/>
      <c r="WI58" s="7"/>
      <c r="WJ58" s="7"/>
      <c r="WK58" s="7"/>
      <c r="WL58" s="7"/>
      <c r="WM58" s="7"/>
      <c r="WN58" s="7"/>
      <c r="WO58" s="7"/>
      <c r="WP58" s="7"/>
      <c r="WQ58" s="7"/>
      <c r="WR58" s="7"/>
      <c r="WS58" s="7"/>
      <c r="WT58" s="7"/>
      <c r="WU58" s="7"/>
      <c r="WV58" s="7"/>
      <c r="WW58" s="7"/>
      <c r="WX58" s="7"/>
      <c r="WY58" s="7"/>
      <c r="WZ58" s="7"/>
      <c r="XA58" s="7"/>
      <c r="XB58" s="7"/>
      <c r="XC58" s="7"/>
      <c r="XD58" s="7"/>
      <c r="XE58" s="7"/>
      <c r="XF58" s="7"/>
      <c r="XG58" s="7"/>
      <c r="XH58" s="7"/>
      <c r="XI58" s="7"/>
      <c r="XJ58" s="7"/>
      <c r="XK58" s="7"/>
      <c r="XL58" s="7"/>
      <c r="XM58" s="7"/>
      <c r="XN58" s="7"/>
      <c r="XO58" s="7"/>
      <c r="XP58" s="7"/>
      <c r="XQ58" s="7"/>
      <c r="XR58" s="7"/>
      <c r="XS58" s="7"/>
      <c r="XT58" s="7"/>
      <c r="XU58" s="7"/>
      <c r="XV58" s="7"/>
      <c r="XW58" s="7"/>
      <c r="XX58" s="7"/>
      <c r="XY58" s="7"/>
      <c r="XZ58" s="7"/>
      <c r="YA58" s="7"/>
      <c r="YB58" s="7"/>
      <c r="YC58" s="7"/>
      <c r="YD58" s="7"/>
      <c r="YE58" s="7"/>
      <c r="YF58" s="7"/>
      <c r="YG58" s="7"/>
      <c r="YH58" s="7"/>
      <c r="YI58" s="7"/>
      <c r="YJ58" s="7"/>
      <c r="YK58" s="7"/>
      <c r="YL58" s="7"/>
      <c r="YM58" s="7"/>
      <c r="YN58" s="7"/>
      <c r="YO58" s="7"/>
      <c r="YP58" s="7"/>
      <c r="YQ58" s="7"/>
      <c r="YR58" s="7"/>
      <c r="YS58" s="7"/>
      <c r="YT58" s="7"/>
      <c r="YU58" s="7"/>
      <c r="YV58" s="7"/>
      <c r="YW58" s="7"/>
      <c r="YX58" s="7"/>
      <c r="YY58" s="7"/>
      <c r="YZ58" s="7"/>
      <c r="ZA58" s="7"/>
      <c r="ZB58" s="7"/>
      <c r="ZC58" s="7"/>
      <c r="ZD58" s="7"/>
      <c r="ZE58" s="7"/>
      <c r="ZF58" s="7"/>
      <c r="ZG58" s="7"/>
      <c r="ZH58" s="7"/>
      <c r="ZI58" s="7"/>
      <c r="ZJ58" s="7"/>
      <c r="ZK58" s="7"/>
      <c r="ZL58" s="7"/>
      <c r="ZM58" s="7"/>
      <c r="ZN58" s="7"/>
      <c r="ZO58" s="7"/>
      <c r="ZP58" s="7"/>
      <c r="ZQ58" s="7"/>
      <c r="ZR58" s="7"/>
      <c r="ZS58" s="7"/>
      <c r="ZT58" s="7"/>
      <c r="ZU58" s="7"/>
      <c r="ZV58" s="7"/>
      <c r="ZW58" s="7"/>
      <c r="ZX58" s="7"/>
      <c r="ZY58" s="7"/>
      <c r="ZZ58" s="7"/>
      <c r="AAA58" s="7"/>
      <c r="AAB58" s="7"/>
      <c r="AAC58" s="7"/>
      <c r="AAD58" s="7"/>
      <c r="AAE58" s="7"/>
      <c r="AAF58" s="7"/>
      <c r="AAG58" s="7"/>
      <c r="AAH58" s="7"/>
      <c r="AAI58" s="7"/>
      <c r="AAJ58" s="7"/>
      <c r="AAK58" s="7"/>
      <c r="AAL58" s="7"/>
      <c r="AAM58" s="7"/>
      <c r="AAN58" s="7"/>
      <c r="AAO58" s="7"/>
      <c r="AAP58" s="7"/>
      <c r="AAQ58" s="7"/>
      <c r="AAR58" s="7"/>
      <c r="AAS58" s="7"/>
      <c r="AAT58" s="7"/>
      <c r="AAU58" s="7"/>
      <c r="AAV58" s="7"/>
      <c r="AAW58" s="7"/>
      <c r="AAX58" s="7"/>
      <c r="AAY58" s="7"/>
      <c r="AAZ58" s="7"/>
      <c r="ABA58" s="7"/>
      <c r="ABB58" s="7"/>
      <c r="ABC58" s="7"/>
      <c r="ABD58" s="7"/>
      <c r="ABE58" s="7"/>
      <c r="ABF58" s="7"/>
      <c r="ABG58" s="7"/>
      <c r="ABH58" s="7"/>
      <c r="ABI58" s="7"/>
      <c r="ABJ58" s="7"/>
      <c r="ABK58" s="7"/>
      <c r="ABL58" s="7"/>
      <c r="ABM58" s="7"/>
      <c r="ABN58" s="7"/>
      <c r="ABO58" s="7"/>
      <c r="ABP58" s="7"/>
      <c r="ABQ58" s="7"/>
      <c r="ABR58" s="7"/>
      <c r="ABS58" s="7"/>
      <c r="ABT58" s="7"/>
      <c r="ABU58" s="7"/>
      <c r="ABV58" s="7"/>
      <c r="ABW58" s="7"/>
      <c r="ABX58" s="7"/>
      <c r="ABY58" s="7"/>
      <c r="ABZ58" s="7"/>
      <c r="ACA58" s="7"/>
      <c r="ACB58" s="7"/>
      <c r="ACC58" s="7"/>
      <c r="ACD58" s="7"/>
      <c r="ACE58" s="7"/>
      <c r="ACF58" s="7"/>
      <c r="ACG58" s="7"/>
      <c r="ACH58" s="7"/>
      <c r="ACI58" s="7"/>
      <c r="ACJ58" s="7"/>
      <c r="ACK58" s="7"/>
      <c r="ACL58" s="7"/>
      <c r="ACM58" s="7"/>
      <c r="ACN58" s="7"/>
      <c r="ACO58" s="7"/>
      <c r="ACP58" s="7"/>
      <c r="ACQ58" s="7"/>
      <c r="ACR58" s="7"/>
      <c r="ACS58" s="7"/>
      <c r="ACT58" s="7"/>
      <c r="ACU58" s="7"/>
      <c r="ACV58" s="7"/>
      <c r="ACW58" s="7"/>
      <c r="ACX58" s="7"/>
      <c r="ACY58" s="7"/>
      <c r="ACZ58" s="7"/>
      <c r="ADA58" s="7"/>
      <c r="ADB58" s="7"/>
      <c r="ADC58" s="7"/>
      <c r="ADD58" s="7"/>
      <c r="ADE58" s="7"/>
      <c r="ADF58" s="7"/>
      <c r="ADG58" s="7"/>
      <c r="ADH58" s="7"/>
      <c r="ADI58" s="7"/>
      <c r="ADJ58" s="7"/>
      <c r="ADK58" s="7"/>
      <c r="ADL58" s="7"/>
      <c r="ADM58" s="7"/>
      <c r="ADN58" s="7"/>
      <c r="ADO58" s="7"/>
      <c r="ADP58" s="7"/>
      <c r="ADQ58" s="7"/>
      <c r="ADR58" s="7"/>
      <c r="ADS58" s="7"/>
      <c r="ADT58" s="7"/>
      <c r="ADU58" s="7"/>
      <c r="ADV58" s="7"/>
      <c r="ADW58" s="7"/>
      <c r="ADX58" s="7"/>
      <c r="ADY58" s="7"/>
      <c r="ADZ58" s="7"/>
      <c r="AEA58" s="7"/>
      <c r="AEB58" s="7"/>
      <c r="AEC58" s="7"/>
      <c r="AED58" s="7"/>
      <c r="AEE58" s="7"/>
      <c r="AEF58" s="7"/>
      <c r="AEG58" s="7"/>
      <c r="AEH58" s="7"/>
      <c r="AEI58" s="7"/>
      <c r="AEJ58" s="7"/>
      <c r="AEK58" s="7"/>
      <c r="AEL58" s="7"/>
      <c r="AEM58" s="7"/>
      <c r="AEN58" s="7"/>
      <c r="AEO58" s="7"/>
      <c r="AEP58" s="7"/>
      <c r="AEQ58" s="7"/>
      <c r="AER58" s="7"/>
      <c r="AES58" s="7"/>
      <c r="AET58" s="7"/>
      <c r="AEU58" s="7"/>
      <c r="AEV58" s="7"/>
      <c r="AEW58" s="7"/>
      <c r="AEX58" s="7"/>
      <c r="AEY58" s="7"/>
      <c r="AEZ58" s="7"/>
      <c r="AFA58" s="7"/>
      <c r="AFB58" s="7"/>
      <c r="AFC58" s="7"/>
      <c r="AFD58" s="7"/>
      <c r="AFE58" s="7"/>
      <c r="AFF58" s="7"/>
      <c r="AFG58" s="7"/>
      <c r="AFH58" s="7"/>
      <c r="AFI58" s="7"/>
      <c r="AFJ58" s="7"/>
      <c r="AFK58" s="7"/>
      <c r="AFL58" s="7"/>
      <c r="AFM58" s="7"/>
      <c r="AFN58" s="7"/>
      <c r="AFO58" s="7"/>
      <c r="AFP58" s="7"/>
      <c r="AFQ58" s="7"/>
      <c r="AFR58" s="7"/>
      <c r="AFS58" s="7"/>
      <c r="AFT58" s="7"/>
      <c r="AFU58" s="7"/>
      <c r="AFV58" s="7"/>
      <c r="AFW58" s="7"/>
      <c r="AFX58" s="7"/>
      <c r="AFY58" s="7"/>
      <c r="AFZ58" s="7"/>
      <c r="AGA58" s="7"/>
      <c r="AGB58" s="7"/>
      <c r="AGC58" s="7"/>
      <c r="AGD58" s="7"/>
      <c r="AGE58" s="7"/>
      <c r="AGF58" s="7"/>
      <c r="AGG58" s="7"/>
      <c r="AGH58" s="7"/>
      <c r="AGI58" s="7"/>
      <c r="AGJ58" s="7"/>
      <c r="AGK58" s="7"/>
      <c r="AGL58" s="7"/>
      <c r="AGM58" s="7"/>
      <c r="AGN58" s="7"/>
      <c r="AGO58" s="7"/>
      <c r="AGP58" s="7"/>
      <c r="AGQ58" s="7"/>
      <c r="AGR58" s="7"/>
      <c r="AGS58" s="7"/>
      <c r="AGT58" s="7"/>
      <c r="AGU58" s="7"/>
      <c r="AGV58" s="7"/>
      <c r="AGW58" s="7"/>
      <c r="AGX58" s="7"/>
      <c r="AGY58" s="7"/>
      <c r="AGZ58" s="7"/>
      <c r="AHA58" s="7"/>
      <c r="AHB58" s="7"/>
      <c r="AHC58" s="7"/>
      <c r="AHD58" s="7"/>
      <c r="AHE58" s="7"/>
      <c r="AHF58" s="7"/>
      <c r="AHG58" s="7"/>
      <c r="AHH58" s="7"/>
      <c r="AHI58" s="7"/>
      <c r="AHJ58" s="7"/>
      <c r="AHK58" s="7"/>
      <c r="AHL58" s="7"/>
      <c r="AHM58" s="7"/>
      <c r="AHN58" s="7"/>
      <c r="AHO58" s="7"/>
      <c r="AHP58" s="7"/>
      <c r="AHQ58" s="7"/>
      <c r="AHR58" s="7"/>
      <c r="AHS58" s="7"/>
      <c r="AHT58" s="7"/>
      <c r="AHU58" s="7"/>
      <c r="AHV58" s="7"/>
      <c r="AHW58" s="7"/>
      <c r="AHX58" s="7"/>
      <c r="AHY58" s="7"/>
      <c r="AHZ58" s="7"/>
      <c r="AIA58" s="7"/>
      <c r="AIB58" s="7"/>
      <c r="AIC58" s="7"/>
      <c r="AID58" s="7"/>
      <c r="AIE58" s="7"/>
      <c r="AIF58" s="7"/>
      <c r="AIG58" s="7"/>
      <c r="AIH58" s="7"/>
      <c r="AII58" s="7"/>
      <c r="AIJ58" s="7"/>
      <c r="AIK58" s="7"/>
      <c r="AIL58" s="7"/>
      <c r="AIM58" s="7"/>
      <c r="AIN58" s="7"/>
      <c r="AIO58" s="7"/>
      <c r="AIP58" s="7"/>
      <c r="AIQ58" s="7"/>
      <c r="AIR58" s="7"/>
      <c r="AIS58" s="7"/>
      <c r="AIT58" s="7"/>
      <c r="AIU58" s="7"/>
      <c r="AIV58" s="7"/>
      <c r="AIW58" s="7"/>
      <c r="AIX58" s="7"/>
      <c r="AIY58" s="7"/>
      <c r="AIZ58" s="7"/>
      <c r="AJA58" s="7"/>
      <c r="AJB58" s="7"/>
      <c r="AJC58" s="7"/>
      <c r="AJD58" s="7"/>
      <c r="AJE58" s="7"/>
      <c r="AJF58" s="7"/>
      <c r="AJG58" s="7"/>
      <c r="AJH58" s="7"/>
      <c r="AJI58" s="7"/>
      <c r="AJJ58" s="7"/>
      <c r="AJK58" s="7"/>
      <c r="AJL58" s="7"/>
      <c r="AJM58" s="7"/>
      <c r="AJN58" s="7"/>
      <c r="AJO58" s="7"/>
      <c r="AJP58" s="7"/>
      <c r="AJQ58" s="7"/>
      <c r="AJR58" s="7"/>
      <c r="AJS58" s="7"/>
      <c r="AJT58" s="7"/>
      <c r="AJU58" s="7"/>
      <c r="AJV58" s="7"/>
      <c r="AJW58" s="7"/>
      <c r="AJX58" s="7"/>
      <c r="AJY58" s="7"/>
      <c r="AJZ58" s="7"/>
      <c r="AKA58" s="7"/>
      <c r="AKB58" s="7"/>
      <c r="AKC58" s="7"/>
      <c r="AKD58" s="7"/>
      <c r="AKE58" s="7"/>
      <c r="AKF58" s="7"/>
      <c r="AKG58" s="7"/>
      <c r="AKH58" s="7"/>
      <c r="AKI58" s="7"/>
      <c r="AKJ58" s="7"/>
      <c r="AKK58" s="7"/>
      <c r="AKL58" s="7"/>
      <c r="AKM58" s="7"/>
      <c r="AKN58" s="7"/>
      <c r="AKO58" s="7"/>
      <c r="AKP58" s="7"/>
      <c r="AKQ58" s="7"/>
      <c r="AKR58" s="7"/>
      <c r="AKS58" s="7"/>
      <c r="AKT58" s="7"/>
      <c r="AKU58" s="7"/>
      <c r="AKV58" s="7"/>
      <c r="AKW58" s="7"/>
      <c r="AKX58" s="7"/>
      <c r="AKY58" s="7"/>
      <c r="AKZ58" s="7"/>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c r="AMC58" s="7"/>
      <c r="AMD58" s="7"/>
      <c r="AME58" s="7"/>
    </row>
    <row r="59" spans="1:1019" x14ac:dyDescent="0.25">
      <c r="A59" s="7">
        <v>330</v>
      </c>
      <c r="B59" s="7" t="s">
        <v>1327</v>
      </c>
      <c r="C59" s="7" t="s">
        <v>1325</v>
      </c>
      <c r="D59" s="7" t="s">
        <v>313</v>
      </c>
      <c r="E59" s="7">
        <v>2011</v>
      </c>
      <c r="F59" s="7"/>
      <c r="G59" s="7" t="s">
        <v>1270</v>
      </c>
      <c r="H59" s="31" t="s">
        <v>312</v>
      </c>
      <c r="I59" s="7">
        <v>12</v>
      </c>
      <c r="J59" s="31" t="str">
        <f>VLOOKUP(H59,AddInfo!$A:$H,5,FALSE)</f>
        <v>1_clear</v>
      </c>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c r="JC59" s="7"/>
      <c r="JD59" s="7"/>
      <c r="JE59" s="7"/>
      <c r="JF59" s="7"/>
      <c r="JG59" s="7"/>
      <c r="JH59" s="7"/>
      <c r="JI59" s="7"/>
      <c r="JJ59" s="7"/>
      <c r="JK59" s="7"/>
      <c r="JL59" s="7"/>
      <c r="JM59" s="7"/>
      <c r="JN59" s="7"/>
      <c r="JO59" s="7"/>
      <c r="JP59" s="7"/>
      <c r="JQ59" s="7"/>
      <c r="JR59" s="7"/>
      <c r="JS59" s="7"/>
      <c r="JT59" s="7"/>
      <c r="JU59" s="7"/>
      <c r="JV59" s="7"/>
      <c r="JW59" s="7"/>
      <c r="JX59" s="7"/>
      <c r="JY59" s="7"/>
      <c r="JZ59" s="7"/>
      <c r="KA59" s="7"/>
      <c r="KB59" s="7"/>
      <c r="KC59" s="7"/>
      <c r="KD59" s="7"/>
      <c r="KE59" s="7"/>
      <c r="KF59" s="7"/>
      <c r="KG59" s="7"/>
      <c r="KH59" s="7"/>
      <c r="KI59" s="7"/>
      <c r="KJ59" s="7"/>
      <c r="KK59" s="7"/>
      <c r="KL59" s="7"/>
      <c r="KM59" s="7"/>
      <c r="KN59" s="7"/>
      <c r="KO59" s="7"/>
      <c r="KP59" s="7"/>
      <c r="KQ59" s="7"/>
      <c r="KR59" s="7"/>
      <c r="KS59" s="7"/>
      <c r="KT59" s="7"/>
      <c r="KU59" s="7"/>
      <c r="KV59" s="7"/>
      <c r="KW59" s="7"/>
      <c r="KX59" s="7"/>
      <c r="KY59" s="7"/>
      <c r="KZ59" s="7"/>
      <c r="LA59" s="7"/>
      <c r="LB59" s="7"/>
      <c r="LC59" s="7"/>
      <c r="LD59" s="7"/>
      <c r="LE59" s="7"/>
      <c r="LF59" s="7"/>
      <c r="LG59" s="7"/>
      <c r="LH59" s="7"/>
      <c r="LI59" s="7"/>
      <c r="LJ59" s="7"/>
      <c r="LK59" s="7"/>
      <c r="LL59" s="7"/>
      <c r="LM59" s="7"/>
      <c r="LN59" s="7"/>
      <c r="LO59" s="7"/>
      <c r="LP59" s="7"/>
      <c r="LQ59" s="7"/>
      <c r="LR59" s="7"/>
      <c r="LS59" s="7"/>
      <c r="LT59" s="7"/>
      <c r="LU59" s="7"/>
      <c r="LV59" s="7"/>
      <c r="LW59" s="7"/>
      <c r="LX59" s="7"/>
      <c r="LY59" s="7"/>
      <c r="LZ59" s="7"/>
      <c r="MA59" s="7"/>
      <c r="MB59" s="7"/>
      <c r="MC59" s="7"/>
      <c r="MD59" s="7"/>
      <c r="ME59" s="7"/>
      <c r="MF59" s="7"/>
      <c r="MG59" s="7"/>
      <c r="MH59" s="7"/>
      <c r="MI59" s="7"/>
      <c r="MJ59" s="7"/>
      <c r="MK59" s="7"/>
      <c r="ML59" s="7"/>
      <c r="MM59" s="7"/>
      <c r="MN59" s="7"/>
      <c r="MO59" s="7"/>
      <c r="MP59" s="7"/>
      <c r="MQ59" s="7"/>
      <c r="MR59" s="7"/>
      <c r="MS59" s="7"/>
      <c r="MT59" s="7"/>
      <c r="MU59" s="7"/>
      <c r="MV59" s="7"/>
      <c r="MW59" s="7"/>
      <c r="MX59" s="7"/>
      <c r="MY59" s="7"/>
      <c r="MZ59" s="7"/>
      <c r="NA59" s="7"/>
      <c r="NB59" s="7"/>
      <c r="NC59" s="7"/>
      <c r="ND59" s="7"/>
      <c r="NE59" s="7"/>
      <c r="NF59" s="7"/>
      <c r="NG59" s="7"/>
      <c r="NH59" s="7"/>
      <c r="NI59" s="7"/>
      <c r="NJ59" s="7"/>
      <c r="NK59" s="7"/>
      <c r="NL59" s="7"/>
      <c r="NM59" s="7"/>
      <c r="NN59" s="7"/>
      <c r="NO59" s="7"/>
      <c r="NP59" s="7"/>
      <c r="NQ59" s="7"/>
      <c r="NR59" s="7"/>
      <c r="NS59" s="7"/>
      <c r="NT59" s="7"/>
      <c r="NU59" s="7"/>
      <c r="NV59" s="7"/>
      <c r="NW59" s="7"/>
      <c r="NX59" s="7"/>
      <c r="NY59" s="7"/>
      <c r="NZ59" s="7"/>
      <c r="OA59" s="7"/>
      <c r="OB59" s="7"/>
      <c r="OC59" s="7"/>
      <c r="OD59" s="7"/>
      <c r="OE59" s="7"/>
      <c r="OF59" s="7"/>
      <c r="OG59" s="7"/>
      <c r="OH59" s="7"/>
      <c r="OI59" s="7"/>
      <c r="OJ59" s="7"/>
      <c r="OK59" s="7"/>
      <c r="OL59" s="7"/>
      <c r="OM59" s="7"/>
      <c r="ON59" s="7"/>
      <c r="OO59" s="7"/>
      <c r="OP59" s="7"/>
      <c r="OQ59" s="7"/>
      <c r="OR59" s="7"/>
      <c r="OS59" s="7"/>
      <c r="OT59" s="7"/>
      <c r="OU59" s="7"/>
      <c r="OV59" s="7"/>
      <c r="OW59" s="7"/>
      <c r="OX59" s="7"/>
      <c r="OY59" s="7"/>
      <c r="OZ59" s="7"/>
      <c r="PA59" s="7"/>
      <c r="PB59" s="7"/>
      <c r="PC59" s="7"/>
      <c r="PD59" s="7"/>
      <c r="PE59" s="7"/>
      <c r="PF59" s="7"/>
      <c r="PG59" s="7"/>
      <c r="PH59" s="7"/>
      <c r="PI59" s="7"/>
      <c r="PJ59" s="7"/>
      <c r="PK59" s="7"/>
      <c r="PL59" s="7"/>
      <c r="PM59" s="7"/>
      <c r="PN59" s="7"/>
      <c r="PO59" s="7"/>
      <c r="PP59" s="7"/>
      <c r="PQ59" s="7"/>
      <c r="PR59" s="7"/>
      <c r="PS59" s="7"/>
      <c r="PT59" s="7"/>
      <c r="PU59" s="7"/>
      <c r="PV59" s="7"/>
      <c r="PW59" s="7"/>
      <c r="PX59" s="7"/>
      <c r="PY59" s="7"/>
      <c r="PZ59" s="7"/>
      <c r="QA59" s="7"/>
      <c r="QB59" s="7"/>
      <c r="QC59" s="7"/>
      <c r="QD59" s="7"/>
      <c r="QE59" s="7"/>
      <c r="QF59" s="7"/>
      <c r="QG59" s="7"/>
      <c r="QH59" s="7"/>
      <c r="QI59" s="7"/>
      <c r="QJ59" s="7"/>
      <c r="QK59" s="7"/>
      <c r="QL59" s="7"/>
      <c r="QM59" s="7"/>
      <c r="QN59" s="7"/>
      <c r="QO59" s="7"/>
      <c r="QP59" s="7"/>
      <c r="QQ59" s="7"/>
      <c r="QR59" s="7"/>
      <c r="QS59" s="7"/>
      <c r="QT59" s="7"/>
      <c r="QU59" s="7"/>
      <c r="QV59" s="7"/>
      <c r="QW59" s="7"/>
      <c r="QX59" s="7"/>
      <c r="QY59" s="7"/>
      <c r="QZ59" s="7"/>
      <c r="RA59" s="7"/>
      <c r="RB59" s="7"/>
      <c r="RC59" s="7"/>
      <c r="RD59" s="7"/>
      <c r="RE59" s="7"/>
      <c r="RF59" s="7"/>
      <c r="RG59" s="7"/>
      <c r="RH59" s="7"/>
      <c r="RI59" s="7"/>
      <c r="RJ59" s="7"/>
      <c r="RK59" s="7"/>
      <c r="RL59" s="7"/>
      <c r="RM59" s="7"/>
      <c r="RN59" s="7"/>
      <c r="RO59" s="7"/>
      <c r="RP59" s="7"/>
      <c r="RQ59" s="7"/>
      <c r="RR59" s="7"/>
      <c r="RS59" s="7"/>
      <c r="RT59" s="7"/>
      <c r="RU59" s="7"/>
      <c r="RV59" s="7"/>
      <c r="RW59" s="7"/>
      <c r="RX59" s="7"/>
      <c r="RY59" s="7"/>
      <c r="RZ59" s="7"/>
      <c r="SA59" s="7"/>
      <c r="SB59" s="7"/>
      <c r="SC59" s="7"/>
      <c r="SD59" s="7"/>
      <c r="SE59" s="7"/>
      <c r="SF59" s="7"/>
      <c r="SG59" s="7"/>
      <c r="SH59" s="7"/>
      <c r="SI59" s="7"/>
      <c r="SJ59" s="7"/>
      <c r="SK59" s="7"/>
      <c r="SL59" s="7"/>
      <c r="SM59" s="7"/>
      <c r="SN59" s="7"/>
      <c r="SO59" s="7"/>
      <c r="SP59" s="7"/>
      <c r="SQ59" s="7"/>
      <c r="SR59" s="7"/>
      <c r="SS59" s="7"/>
      <c r="ST59" s="7"/>
      <c r="SU59" s="7"/>
      <c r="SV59" s="7"/>
      <c r="SW59" s="7"/>
      <c r="SX59" s="7"/>
      <c r="SY59" s="7"/>
      <c r="SZ59" s="7"/>
      <c r="TA59" s="7"/>
      <c r="TB59" s="7"/>
      <c r="TC59" s="7"/>
      <c r="TD59" s="7"/>
      <c r="TE59" s="7"/>
      <c r="TF59" s="7"/>
      <c r="TG59" s="7"/>
      <c r="TH59" s="7"/>
      <c r="TI59" s="7"/>
      <c r="TJ59" s="7"/>
      <c r="TK59" s="7"/>
      <c r="TL59" s="7"/>
      <c r="TM59" s="7"/>
      <c r="TN59" s="7"/>
      <c r="TO59" s="7"/>
      <c r="TP59" s="7"/>
      <c r="TQ59" s="7"/>
      <c r="TR59" s="7"/>
      <c r="TS59" s="7"/>
      <c r="TT59" s="7"/>
      <c r="TU59" s="7"/>
      <c r="TV59" s="7"/>
      <c r="TW59" s="7"/>
      <c r="TX59" s="7"/>
      <c r="TY59" s="7"/>
      <c r="TZ59" s="7"/>
      <c r="UA59" s="7"/>
      <c r="UB59" s="7"/>
      <c r="UC59" s="7"/>
      <c r="UD59" s="7"/>
      <c r="UE59" s="7"/>
      <c r="UF59" s="7"/>
      <c r="UG59" s="7"/>
      <c r="UH59" s="7"/>
      <c r="UI59" s="7"/>
      <c r="UJ59" s="7"/>
      <c r="UK59" s="7"/>
      <c r="UL59" s="7"/>
      <c r="UM59" s="7"/>
      <c r="UN59" s="7"/>
      <c r="UO59" s="7"/>
      <c r="UP59" s="7"/>
      <c r="UQ59" s="7"/>
      <c r="UR59" s="7"/>
      <c r="US59" s="7"/>
      <c r="UT59" s="7"/>
      <c r="UU59" s="7"/>
      <c r="UV59" s="7"/>
      <c r="UW59" s="7"/>
      <c r="UX59" s="7"/>
      <c r="UY59" s="7"/>
      <c r="UZ59" s="7"/>
      <c r="VA59" s="7"/>
      <c r="VB59" s="7"/>
      <c r="VC59" s="7"/>
      <c r="VD59" s="7"/>
      <c r="VE59" s="7"/>
      <c r="VF59" s="7"/>
      <c r="VG59" s="7"/>
      <c r="VH59" s="7"/>
      <c r="VI59" s="7"/>
      <c r="VJ59" s="7"/>
      <c r="VK59" s="7"/>
      <c r="VL59" s="7"/>
      <c r="VM59" s="7"/>
      <c r="VN59" s="7"/>
      <c r="VO59" s="7"/>
      <c r="VP59" s="7"/>
      <c r="VQ59" s="7"/>
      <c r="VR59" s="7"/>
      <c r="VS59" s="7"/>
      <c r="VT59" s="7"/>
      <c r="VU59" s="7"/>
      <c r="VV59" s="7"/>
      <c r="VW59" s="7"/>
      <c r="VX59" s="7"/>
      <c r="VY59" s="7"/>
      <c r="VZ59" s="7"/>
      <c r="WA59" s="7"/>
      <c r="WB59" s="7"/>
      <c r="WC59" s="7"/>
      <c r="WD59" s="7"/>
      <c r="WE59" s="7"/>
      <c r="WF59" s="7"/>
      <c r="WG59" s="7"/>
      <c r="WH59" s="7"/>
      <c r="WI59" s="7"/>
      <c r="WJ59" s="7"/>
      <c r="WK59" s="7"/>
      <c r="WL59" s="7"/>
      <c r="WM59" s="7"/>
      <c r="WN59" s="7"/>
      <c r="WO59" s="7"/>
      <c r="WP59" s="7"/>
      <c r="WQ59" s="7"/>
      <c r="WR59" s="7"/>
      <c r="WS59" s="7"/>
      <c r="WT59" s="7"/>
      <c r="WU59" s="7"/>
      <c r="WV59" s="7"/>
      <c r="WW59" s="7"/>
      <c r="WX59" s="7"/>
      <c r="WY59" s="7"/>
      <c r="WZ59" s="7"/>
      <c r="XA59" s="7"/>
      <c r="XB59" s="7"/>
      <c r="XC59" s="7"/>
      <c r="XD59" s="7"/>
      <c r="XE59" s="7"/>
      <c r="XF59" s="7"/>
      <c r="XG59" s="7"/>
      <c r="XH59" s="7"/>
      <c r="XI59" s="7"/>
      <c r="XJ59" s="7"/>
      <c r="XK59" s="7"/>
      <c r="XL59" s="7"/>
      <c r="XM59" s="7"/>
      <c r="XN59" s="7"/>
      <c r="XO59" s="7"/>
      <c r="XP59" s="7"/>
      <c r="XQ59" s="7"/>
      <c r="XR59" s="7"/>
      <c r="XS59" s="7"/>
      <c r="XT59" s="7"/>
      <c r="XU59" s="7"/>
      <c r="XV59" s="7"/>
      <c r="XW59" s="7"/>
      <c r="XX59" s="7"/>
      <c r="XY59" s="7"/>
      <c r="XZ59" s="7"/>
      <c r="YA59" s="7"/>
      <c r="YB59" s="7"/>
      <c r="YC59" s="7"/>
      <c r="YD59" s="7"/>
      <c r="YE59" s="7"/>
      <c r="YF59" s="7"/>
      <c r="YG59" s="7"/>
      <c r="YH59" s="7"/>
      <c r="YI59" s="7"/>
      <c r="YJ59" s="7"/>
      <c r="YK59" s="7"/>
      <c r="YL59" s="7"/>
      <c r="YM59" s="7"/>
      <c r="YN59" s="7"/>
      <c r="YO59" s="7"/>
      <c r="YP59" s="7"/>
      <c r="YQ59" s="7"/>
      <c r="YR59" s="7"/>
      <c r="YS59" s="7"/>
      <c r="YT59" s="7"/>
      <c r="YU59" s="7"/>
      <c r="YV59" s="7"/>
      <c r="YW59" s="7"/>
      <c r="YX59" s="7"/>
      <c r="YY59" s="7"/>
      <c r="YZ59" s="7"/>
      <c r="ZA59" s="7"/>
      <c r="ZB59" s="7"/>
      <c r="ZC59" s="7"/>
      <c r="ZD59" s="7"/>
      <c r="ZE59" s="7"/>
      <c r="ZF59" s="7"/>
      <c r="ZG59" s="7"/>
      <c r="ZH59" s="7"/>
      <c r="ZI59" s="7"/>
      <c r="ZJ59" s="7"/>
      <c r="ZK59" s="7"/>
      <c r="ZL59" s="7"/>
      <c r="ZM59" s="7"/>
      <c r="ZN59" s="7"/>
      <c r="ZO59" s="7"/>
      <c r="ZP59" s="7"/>
      <c r="ZQ59" s="7"/>
      <c r="ZR59" s="7"/>
      <c r="ZS59" s="7"/>
      <c r="ZT59" s="7"/>
      <c r="ZU59" s="7"/>
      <c r="ZV59" s="7"/>
      <c r="ZW59" s="7"/>
      <c r="ZX59" s="7"/>
      <c r="ZY59" s="7"/>
      <c r="ZZ59" s="7"/>
      <c r="AAA59" s="7"/>
      <c r="AAB59" s="7"/>
      <c r="AAC59" s="7"/>
      <c r="AAD59" s="7"/>
      <c r="AAE59" s="7"/>
      <c r="AAF59" s="7"/>
      <c r="AAG59" s="7"/>
      <c r="AAH59" s="7"/>
      <c r="AAI59" s="7"/>
      <c r="AAJ59" s="7"/>
      <c r="AAK59" s="7"/>
      <c r="AAL59" s="7"/>
      <c r="AAM59" s="7"/>
      <c r="AAN59" s="7"/>
      <c r="AAO59" s="7"/>
      <c r="AAP59" s="7"/>
      <c r="AAQ59" s="7"/>
      <c r="AAR59" s="7"/>
      <c r="AAS59" s="7"/>
      <c r="AAT59" s="7"/>
      <c r="AAU59" s="7"/>
      <c r="AAV59" s="7"/>
      <c r="AAW59" s="7"/>
      <c r="AAX59" s="7"/>
      <c r="AAY59" s="7"/>
      <c r="AAZ59" s="7"/>
      <c r="ABA59" s="7"/>
      <c r="ABB59" s="7"/>
      <c r="ABC59" s="7"/>
      <c r="ABD59" s="7"/>
      <c r="ABE59" s="7"/>
      <c r="ABF59" s="7"/>
      <c r="ABG59" s="7"/>
      <c r="ABH59" s="7"/>
      <c r="ABI59" s="7"/>
      <c r="ABJ59" s="7"/>
      <c r="ABK59" s="7"/>
      <c r="ABL59" s="7"/>
      <c r="ABM59" s="7"/>
      <c r="ABN59" s="7"/>
      <c r="ABO59" s="7"/>
      <c r="ABP59" s="7"/>
      <c r="ABQ59" s="7"/>
      <c r="ABR59" s="7"/>
      <c r="ABS59" s="7"/>
      <c r="ABT59" s="7"/>
      <c r="ABU59" s="7"/>
      <c r="ABV59" s="7"/>
      <c r="ABW59" s="7"/>
      <c r="ABX59" s="7"/>
      <c r="ABY59" s="7"/>
      <c r="ABZ59" s="7"/>
      <c r="ACA59" s="7"/>
      <c r="ACB59" s="7"/>
      <c r="ACC59" s="7"/>
      <c r="ACD59" s="7"/>
      <c r="ACE59" s="7"/>
      <c r="ACF59" s="7"/>
      <c r="ACG59" s="7"/>
      <c r="ACH59" s="7"/>
      <c r="ACI59" s="7"/>
      <c r="ACJ59" s="7"/>
      <c r="ACK59" s="7"/>
      <c r="ACL59" s="7"/>
      <c r="ACM59" s="7"/>
      <c r="ACN59" s="7"/>
      <c r="ACO59" s="7"/>
      <c r="ACP59" s="7"/>
      <c r="ACQ59" s="7"/>
      <c r="ACR59" s="7"/>
      <c r="ACS59" s="7"/>
      <c r="ACT59" s="7"/>
      <c r="ACU59" s="7"/>
      <c r="ACV59" s="7"/>
      <c r="ACW59" s="7"/>
      <c r="ACX59" s="7"/>
      <c r="ACY59" s="7"/>
      <c r="ACZ59" s="7"/>
      <c r="ADA59" s="7"/>
      <c r="ADB59" s="7"/>
      <c r="ADC59" s="7"/>
      <c r="ADD59" s="7"/>
      <c r="ADE59" s="7"/>
      <c r="ADF59" s="7"/>
      <c r="ADG59" s="7"/>
      <c r="ADH59" s="7"/>
      <c r="ADI59" s="7"/>
      <c r="ADJ59" s="7"/>
      <c r="ADK59" s="7"/>
      <c r="ADL59" s="7"/>
      <c r="ADM59" s="7"/>
      <c r="ADN59" s="7"/>
      <c r="ADO59" s="7"/>
      <c r="ADP59" s="7"/>
      <c r="ADQ59" s="7"/>
      <c r="ADR59" s="7"/>
      <c r="ADS59" s="7"/>
      <c r="ADT59" s="7"/>
      <c r="ADU59" s="7"/>
      <c r="ADV59" s="7"/>
      <c r="ADW59" s="7"/>
      <c r="ADX59" s="7"/>
      <c r="ADY59" s="7"/>
      <c r="ADZ59" s="7"/>
      <c r="AEA59" s="7"/>
      <c r="AEB59" s="7"/>
      <c r="AEC59" s="7"/>
      <c r="AED59" s="7"/>
      <c r="AEE59" s="7"/>
      <c r="AEF59" s="7"/>
      <c r="AEG59" s="7"/>
      <c r="AEH59" s="7"/>
      <c r="AEI59" s="7"/>
      <c r="AEJ59" s="7"/>
      <c r="AEK59" s="7"/>
      <c r="AEL59" s="7"/>
      <c r="AEM59" s="7"/>
      <c r="AEN59" s="7"/>
      <c r="AEO59" s="7"/>
      <c r="AEP59" s="7"/>
      <c r="AEQ59" s="7"/>
      <c r="AER59" s="7"/>
      <c r="AES59" s="7"/>
      <c r="AET59" s="7"/>
      <c r="AEU59" s="7"/>
      <c r="AEV59" s="7"/>
      <c r="AEW59" s="7"/>
      <c r="AEX59" s="7"/>
      <c r="AEY59" s="7"/>
      <c r="AEZ59" s="7"/>
      <c r="AFA59" s="7"/>
      <c r="AFB59" s="7"/>
      <c r="AFC59" s="7"/>
      <c r="AFD59" s="7"/>
      <c r="AFE59" s="7"/>
      <c r="AFF59" s="7"/>
      <c r="AFG59" s="7"/>
      <c r="AFH59" s="7"/>
      <c r="AFI59" s="7"/>
      <c r="AFJ59" s="7"/>
      <c r="AFK59" s="7"/>
      <c r="AFL59" s="7"/>
      <c r="AFM59" s="7"/>
      <c r="AFN59" s="7"/>
      <c r="AFO59" s="7"/>
      <c r="AFP59" s="7"/>
      <c r="AFQ59" s="7"/>
      <c r="AFR59" s="7"/>
      <c r="AFS59" s="7"/>
      <c r="AFT59" s="7"/>
      <c r="AFU59" s="7"/>
      <c r="AFV59" s="7"/>
      <c r="AFW59" s="7"/>
      <c r="AFX59" s="7"/>
      <c r="AFY59" s="7"/>
      <c r="AFZ59" s="7"/>
      <c r="AGA59" s="7"/>
      <c r="AGB59" s="7"/>
      <c r="AGC59" s="7"/>
      <c r="AGD59" s="7"/>
      <c r="AGE59" s="7"/>
      <c r="AGF59" s="7"/>
      <c r="AGG59" s="7"/>
      <c r="AGH59" s="7"/>
      <c r="AGI59" s="7"/>
      <c r="AGJ59" s="7"/>
      <c r="AGK59" s="7"/>
      <c r="AGL59" s="7"/>
      <c r="AGM59" s="7"/>
      <c r="AGN59" s="7"/>
      <c r="AGO59" s="7"/>
      <c r="AGP59" s="7"/>
      <c r="AGQ59" s="7"/>
      <c r="AGR59" s="7"/>
      <c r="AGS59" s="7"/>
      <c r="AGT59" s="7"/>
      <c r="AGU59" s="7"/>
      <c r="AGV59" s="7"/>
      <c r="AGW59" s="7"/>
      <c r="AGX59" s="7"/>
      <c r="AGY59" s="7"/>
      <c r="AGZ59" s="7"/>
      <c r="AHA59" s="7"/>
      <c r="AHB59" s="7"/>
      <c r="AHC59" s="7"/>
      <c r="AHD59" s="7"/>
      <c r="AHE59" s="7"/>
      <c r="AHF59" s="7"/>
      <c r="AHG59" s="7"/>
      <c r="AHH59" s="7"/>
      <c r="AHI59" s="7"/>
      <c r="AHJ59" s="7"/>
      <c r="AHK59" s="7"/>
      <c r="AHL59" s="7"/>
      <c r="AHM59" s="7"/>
      <c r="AHN59" s="7"/>
      <c r="AHO59" s="7"/>
      <c r="AHP59" s="7"/>
      <c r="AHQ59" s="7"/>
      <c r="AHR59" s="7"/>
      <c r="AHS59" s="7"/>
      <c r="AHT59" s="7"/>
      <c r="AHU59" s="7"/>
      <c r="AHV59" s="7"/>
      <c r="AHW59" s="7"/>
      <c r="AHX59" s="7"/>
      <c r="AHY59" s="7"/>
      <c r="AHZ59" s="7"/>
      <c r="AIA59" s="7"/>
      <c r="AIB59" s="7"/>
      <c r="AIC59" s="7"/>
      <c r="AID59" s="7"/>
      <c r="AIE59" s="7"/>
      <c r="AIF59" s="7"/>
      <c r="AIG59" s="7"/>
      <c r="AIH59" s="7"/>
      <c r="AII59" s="7"/>
      <c r="AIJ59" s="7"/>
      <c r="AIK59" s="7"/>
      <c r="AIL59" s="7"/>
      <c r="AIM59" s="7"/>
      <c r="AIN59" s="7"/>
      <c r="AIO59" s="7"/>
      <c r="AIP59" s="7"/>
      <c r="AIQ59" s="7"/>
      <c r="AIR59" s="7"/>
      <c r="AIS59" s="7"/>
      <c r="AIT59" s="7"/>
      <c r="AIU59" s="7"/>
      <c r="AIV59" s="7"/>
      <c r="AIW59" s="7"/>
      <c r="AIX59" s="7"/>
      <c r="AIY59" s="7"/>
      <c r="AIZ59" s="7"/>
      <c r="AJA59" s="7"/>
      <c r="AJB59" s="7"/>
      <c r="AJC59" s="7"/>
      <c r="AJD59" s="7"/>
      <c r="AJE59" s="7"/>
      <c r="AJF59" s="7"/>
      <c r="AJG59" s="7"/>
      <c r="AJH59" s="7"/>
      <c r="AJI59" s="7"/>
      <c r="AJJ59" s="7"/>
      <c r="AJK59" s="7"/>
      <c r="AJL59" s="7"/>
      <c r="AJM59" s="7"/>
      <c r="AJN59" s="7"/>
      <c r="AJO59" s="7"/>
      <c r="AJP59" s="7"/>
      <c r="AJQ59" s="7"/>
      <c r="AJR59" s="7"/>
      <c r="AJS59" s="7"/>
      <c r="AJT59" s="7"/>
      <c r="AJU59" s="7"/>
      <c r="AJV59" s="7"/>
      <c r="AJW59" s="7"/>
      <c r="AJX59" s="7"/>
      <c r="AJY59" s="7"/>
      <c r="AJZ59" s="7"/>
      <c r="AKA59" s="7"/>
      <c r="AKB59" s="7"/>
      <c r="AKC59" s="7"/>
      <c r="AKD59" s="7"/>
      <c r="AKE59" s="7"/>
      <c r="AKF59" s="7"/>
      <c r="AKG59" s="7"/>
      <c r="AKH59" s="7"/>
      <c r="AKI59" s="7"/>
      <c r="AKJ59" s="7"/>
      <c r="AKK59" s="7"/>
      <c r="AKL59" s="7"/>
      <c r="AKM59" s="7"/>
      <c r="AKN59" s="7"/>
      <c r="AKO59" s="7"/>
      <c r="AKP59" s="7"/>
      <c r="AKQ59" s="7"/>
      <c r="AKR59" s="7"/>
      <c r="AKS59" s="7"/>
      <c r="AKT59" s="7"/>
      <c r="AKU59" s="7"/>
      <c r="AKV59" s="7"/>
      <c r="AKW59" s="7"/>
      <c r="AKX59" s="7"/>
      <c r="AKY59" s="7"/>
      <c r="AKZ59" s="7"/>
      <c r="ALA59" s="7"/>
      <c r="ALB59" s="7"/>
      <c r="ALC59" s="7"/>
      <c r="ALD59" s="7"/>
      <c r="ALE59" s="7"/>
      <c r="ALF59" s="7"/>
      <c r="ALG59" s="7"/>
      <c r="ALH59" s="7"/>
      <c r="ALI59" s="7"/>
      <c r="ALJ59" s="7"/>
      <c r="ALK59" s="7"/>
      <c r="ALL59" s="7"/>
      <c r="ALM59" s="7"/>
      <c r="ALN59" s="7"/>
      <c r="ALO59" s="7"/>
      <c r="ALP59" s="7"/>
      <c r="ALQ59" s="7"/>
      <c r="ALR59" s="7"/>
      <c r="ALS59" s="7"/>
      <c r="ALT59" s="7"/>
      <c r="ALU59" s="7"/>
      <c r="ALV59" s="7"/>
      <c r="ALW59" s="7"/>
      <c r="ALX59" s="7"/>
      <c r="ALY59" s="7"/>
      <c r="ALZ59" s="7"/>
      <c r="AMA59" s="7"/>
      <c r="AMB59" s="7"/>
      <c r="AMC59" s="7"/>
      <c r="AMD59" s="7"/>
      <c r="AME59" s="7"/>
    </row>
    <row r="60" spans="1:1019" x14ac:dyDescent="0.25">
      <c r="A60" s="7">
        <v>1</v>
      </c>
      <c r="B60" s="7" t="s">
        <v>1604</v>
      </c>
      <c r="C60" s="7" t="s">
        <v>1605</v>
      </c>
      <c r="D60" s="7" t="s">
        <v>1257</v>
      </c>
      <c r="E60" s="7">
        <v>1984</v>
      </c>
      <c r="F60" s="7"/>
      <c r="G60" s="7" t="s">
        <v>605</v>
      </c>
      <c r="H60" s="4" t="s">
        <v>435</v>
      </c>
      <c r="I60" s="7">
        <v>1</v>
      </c>
      <c r="J60" s="31" t="str">
        <f>VLOOKUP(H60,AddInfo!$A:$H,5,FALSE)</f>
        <v>1_clear</v>
      </c>
      <c r="K60" s="32"/>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c r="SK60" s="7"/>
      <c r="SL60" s="7"/>
      <c r="SM60" s="7"/>
      <c r="SN60" s="7"/>
      <c r="SO60" s="7"/>
      <c r="SP60" s="7"/>
      <c r="SQ60" s="7"/>
      <c r="SR60" s="7"/>
      <c r="SS60" s="7"/>
      <c r="ST60" s="7"/>
      <c r="SU60" s="7"/>
      <c r="SV60" s="7"/>
      <c r="SW60" s="7"/>
      <c r="SX60" s="7"/>
      <c r="SY60" s="7"/>
      <c r="SZ60" s="7"/>
      <c r="TA60" s="7"/>
      <c r="TB60" s="7"/>
      <c r="TC60" s="7"/>
      <c r="TD60" s="7"/>
      <c r="TE60" s="7"/>
      <c r="TF60" s="7"/>
      <c r="TG60" s="7"/>
      <c r="TH60" s="7"/>
      <c r="TI60" s="7"/>
      <c r="TJ60" s="7"/>
      <c r="TK60" s="7"/>
      <c r="TL60" s="7"/>
      <c r="TM60" s="7"/>
      <c r="TN60" s="7"/>
      <c r="TO60" s="7"/>
      <c r="TP60" s="7"/>
      <c r="TQ60" s="7"/>
      <c r="TR60" s="7"/>
      <c r="TS60" s="7"/>
      <c r="TT60" s="7"/>
      <c r="TU60" s="7"/>
      <c r="TV60" s="7"/>
      <c r="TW60" s="7"/>
      <c r="TX60" s="7"/>
      <c r="TY60" s="7"/>
      <c r="TZ60" s="7"/>
      <c r="UA60" s="7"/>
      <c r="UB60" s="7"/>
      <c r="UC60" s="7"/>
      <c r="UD60" s="7"/>
      <c r="UE60" s="7"/>
      <c r="UF60" s="7"/>
      <c r="UG60" s="7"/>
      <c r="UH60" s="7"/>
      <c r="UI60" s="7"/>
      <c r="UJ60" s="7"/>
      <c r="UK60" s="7"/>
      <c r="UL60" s="7"/>
      <c r="UM60" s="7"/>
      <c r="UN60" s="7"/>
      <c r="UO60" s="7"/>
      <c r="UP60" s="7"/>
      <c r="UQ60" s="7"/>
      <c r="UR60" s="7"/>
      <c r="US60" s="7"/>
      <c r="UT60" s="7"/>
      <c r="UU60" s="7"/>
      <c r="UV60" s="7"/>
      <c r="UW60" s="7"/>
      <c r="UX60" s="7"/>
      <c r="UY60" s="7"/>
      <c r="UZ60" s="7"/>
      <c r="VA60" s="7"/>
      <c r="VB60" s="7"/>
      <c r="VC60" s="7"/>
      <c r="VD60" s="7"/>
      <c r="VE60" s="7"/>
      <c r="VF60" s="7"/>
      <c r="VG60" s="7"/>
      <c r="VH60" s="7"/>
      <c r="VI60" s="7"/>
      <c r="VJ60" s="7"/>
      <c r="VK60" s="7"/>
      <c r="VL60" s="7"/>
      <c r="VM60" s="7"/>
      <c r="VN60" s="7"/>
      <c r="VO60" s="7"/>
      <c r="VP60" s="7"/>
      <c r="VQ60" s="7"/>
      <c r="VR60" s="7"/>
      <c r="VS60" s="7"/>
      <c r="VT60" s="7"/>
      <c r="VU60" s="7"/>
      <c r="VV60" s="7"/>
      <c r="VW60" s="7"/>
      <c r="VX60" s="7"/>
      <c r="VY60" s="7"/>
      <c r="VZ60" s="7"/>
      <c r="WA60" s="7"/>
      <c r="WB60" s="7"/>
      <c r="WC60" s="7"/>
      <c r="WD60" s="7"/>
      <c r="WE60" s="7"/>
      <c r="WF60" s="7"/>
      <c r="WG60" s="7"/>
      <c r="WH60" s="7"/>
      <c r="WI60" s="7"/>
      <c r="WJ60" s="7"/>
      <c r="WK60" s="7"/>
      <c r="WL60" s="7"/>
      <c r="WM60" s="7"/>
      <c r="WN60" s="7"/>
      <c r="WO60" s="7"/>
      <c r="WP60" s="7"/>
      <c r="WQ60" s="7"/>
      <c r="WR60" s="7"/>
      <c r="WS60" s="7"/>
      <c r="WT60" s="7"/>
      <c r="WU60" s="7"/>
      <c r="WV60" s="7"/>
      <c r="WW60" s="7"/>
      <c r="WX60" s="7"/>
      <c r="WY60" s="7"/>
      <c r="WZ60" s="7"/>
      <c r="XA60" s="7"/>
      <c r="XB60" s="7"/>
      <c r="XC60" s="7"/>
      <c r="XD60" s="7"/>
      <c r="XE60" s="7"/>
      <c r="XF60" s="7"/>
      <c r="XG60" s="7"/>
      <c r="XH60" s="7"/>
      <c r="XI60" s="7"/>
      <c r="XJ60" s="7"/>
      <c r="XK60" s="7"/>
      <c r="XL60" s="7"/>
      <c r="XM60" s="7"/>
      <c r="XN60" s="7"/>
      <c r="XO60" s="7"/>
      <c r="XP60" s="7"/>
      <c r="XQ60" s="7"/>
      <c r="XR60" s="7"/>
      <c r="XS60" s="7"/>
      <c r="XT60" s="7"/>
      <c r="XU60" s="7"/>
      <c r="XV60" s="7"/>
      <c r="XW60" s="7"/>
      <c r="XX60" s="7"/>
      <c r="XY60" s="7"/>
      <c r="XZ60" s="7"/>
      <c r="YA60" s="7"/>
      <c r="YB60" s="7"/>
      <c r="YC60" s="7"/>
      <c r="YD60" s="7"/>
      <c r="YE60" s="7"/>
      <c r="YF60" s="7"/>
      <c r="YG60" s="7"/>
      <c r="YH60" s="7"/>
      <c r="YI60" s="7"/>
      <c r="YJ60" s="7"/>
      <c r="YK60" s="7"/>
      <c r="YL60" s="7"/>
      <c r="YM60" s="7"/>
      <c r="YN60" s="7"/>
      <c r="YO60" s="7"/>
      <c r="YP60" s="7"/>
      <c r="YQ60" s="7"/>
      <c r="YR60" s="7"/>
      <c r="YS60" s="7"/>
      <c r="YT60" s="7"/>
      <c r="YU60" s="7"/>
      <c r="YV60" s="7"/>
      <c r="YW60" s="7"/>
      <c r="YX60" s="7"/>
      <c r="YY60" s="7"/>
      <c r="YZ60" s="7"/>
      <c r="ZA60" s="7"/>
      <c r="ZB60" s="7"/>
      <c r="ZC60" s="7"/>
      <c r="ZD60" s="7"/>
      <c r="ZE60" s="7"/>
      <c r="ZF60" s="7"/>
      <c r="ZG60" s="7"/>
      <c r="ZH60" s="7"/>
      <c r="ZI60" s="7"/>
      <c r="ZJ60" s="7"/>
      <c r="ZK60" s="7"/>
      <c r="ZL60" s="7"/>
      <c r="ZM60" s="7"/>
      <c r="ZN60" s="7"/>
      <c r="ZO60" s="7"/>
      <c r="ZP60" s="7"/>
      <c r="ZQ60" s="7"/>
      <c r="ZR60" s="7"/>
      <c r="ZS60" s="7"/>
      <c r="ZT60" s="7"/>
      <c r="ZU60" s="7"/>
      <c r="ZV60" s="7"/>
      <c r="ZW60" s="7"/>
      <c r="ZX60" s="7"/>
      <c r="ZY60" s="7"/>
      <c r="ZZ60" s="7"/>
      <c r="AAA60" s="7"/>
      <c r="AAB60" s="7"/>
      <c r="AAC60" s="7"/>
      <c r="AAD60" s="7"/>
      <c r="AAE60" s="7"/>
      <c r="AAF60" s="7"/>
      <c r="AAG60" s="7"/>
      <c r="AAH60" s="7"/>
      <c r="AAI60" s="7"/>
      <c r="AAJ60" s="7"/>
      <c r="AAK60" s="7"/>
      <c r="AAL60" s="7"/>
      <c r="AAM60" s="7"/>
      <c r="AAN60" s="7"/>
      <c r="AAO60" s="7"/>
      <c r="AAP60" s="7"/>
      <c r="AAQ60" s="7"/>
      <c r="AAR60" s="7"/>
      <c r="AAS60" s="7"/>
      <c r="AAT60" s="7"/>
      <c r="AAU60" s="7"/>
      <c r="AAV60" s="7"/>
      <c r="AAW60" s="7"/>
      <c r="AAX60" s="7"/>
      <c r="AAY60" s="7"/>
      <c r="AAZ60" s="7"/>
      <c r="ABA60" s="7"/>
      <c r="ABB60" s="7"/>
      <c r="ABC60" s="7"/>
      <c r="ABD60" s="7"/>
      <c r="ABE60" s="7"/>
      <c r="ABF60" s="7"/>
      <c r="ABG60" s="7"/>
      <c r="ABH60" s="7"/>
      <c r="ABI60" s="7"/>
      <c r="ABJ60" s="7"/>
      <c r="ABK60" s="7"/>
      <c r="ABL60" s="7"/>
      <c r="ABM60" s="7"/>
      <c r="ABN60" s="7"/>
      <c r="ABO60" s="7"/>
      <c r="ABP60" s="7"/>
      <c r="ABQ60" s="7"/>
      <c r="ABR60" s="7"/>
      <c r="ABS60" s="7"/>
      <c r="ABT60" s="7"/>
      <c r="ABU60" s="7"/>
      <c r="ABV60" s="7"/>
      <c r="ABW60" s="7"/>
      <c r="ABX60" s="7"/>
      <c r="ABY60" s="7"/>
      <c r="ABZ60" s="7"/>
      <c r="ACA60" s="7"/>
      <c r="ACB60" s="7"/>
      <c r="ACC60" s="7"/>
      <c r="ACD60" s="7"/>
      <c r="ACE60" s="7"/>
      <c r="ACF60" s="7"/>
      <c r="ACG60" s="7"/>
      <c r="ACH60" s="7"/>
      <c r="ACI60" s="7"/>
      <c r="ACJ60" s="7"/>
      <c r="ACK60" s="7"/>
      <c r="ACL60" s="7"/>
      <c r="ACM60" s="7"/>
      <c r="ACN60" s="7"/>
      <c r="ACO60" s="7"/>
      <c r="ACP60" s="7"/>
      <c r="ACQ60" s="7"/>
      <c r="ACR60" s="7"/>
      <c r="ACS60" s="7"/>
      <c r="ACT60" s="7"/>
      <c r="ACU60" s="7"/>
      <c r="ACV60" s="7"/>
      <c r="ACW60" s="7"/>
      <c r="ACX60" s="7"/>
      <c r="ACY60" s="7"/>
      <c r="ACZ60" s="7"/>
      <c r="ADA60" s="7"/>
      <c r="ADB60" s="7"/>
      <c r="ADC60" s="7"/>
      <c r="ADD60" s="7"/>
      <c r="ADE60" s="7"/>
      <c r="ADF60" s="7"/>
      <c r="ADG60" s="7"/>
      <c r="ADH60" s="7"/>
      <c r="ADI60" s="7"/>
      <c r="ADJ60" s="7"/>
      <c r="ADK60" s="7"/>
      <c r="ADL60" s="7"/>
      <c r="ADM60" s="7"/>
      <c r="ADN60" s="7"/>
      <c r="ADO60" s="7"/>
      <c r="ADP60" s="7"/>
      <c r="ADQ60" s="7"/>
      <c r="ADR60" s="7"/>
      <c r="ADS60" s="7"/>
      <c r="ADT60" s="7"/>
      <c r="ADU60" s="7"/>
      <c r="ADV60" s="7"/>
      <c r="ADW60" s="7"/>
      <c r="ADX60" s="7"/>
      <c r="ADY60" s="7"/>
      <c r="ADZ60" s="7"/>
      <c r="AEA60" s="7"/>
      <c r="AEB60" s="7"/>
      <c r="AEC60" s="7"/>
      <c r="AED60" s="7"/>
      <c r="AEE60" s="7"/>
      <c r="AEF60" s="7"/>
      <c r="AEG60" s="7"/>
      <c r="AEH60" s="7"/>
      <c r="AEI60" s="7"/>
      <c r="AEJ60" s="7"/>
      <c r="AEK60" s="7"/>
      <c r="AEL60" s="7"/>
      <c r="AEM60" s="7"/>
      <c r="AEN60" s="7"/>
      <c r="AEO60" s="7"/>
      <c r="AEP60" s="7"/>
      <c r="AEQ60" s="7"/>
      <c r="AER60" s="7"/>
      <c r="AES60" s="7"/>
      <c r="AET60" s="7"/>
      <c r="AEU60" s="7"/>
      <c r="AEV60" s="7"/>
      <c r="AEW60" s="7"/>
      <c r="AEX60" s="7"/>
      <c r="AEY60" s="7"/>
      <c r="AEZ60" s="7"/>
      <c r="AFA60" s="7"/>
      <c r="AFB60" s="7"/>
      <c r="AFC60" s="7"/>
      <c r="AFD60" s="7"/>
      <c r="AFE60" s="7"/>
      <c r="AFF60" s="7"/>
      <c r="AFG60" s="7"/>
      <c r="AFH60" s="7"/>
      <c r="AFI60" s="7"/>
      <c r="AFJ60" s="7"/>
      <c r="AFK60" s="7"/>
      <c r="AFL60" s="7"/>
      <c r="AFM60" s="7"/>
      <c r="AFN60" s="7"/>
      <c r="AFO60" s="7"/>
      <c r="AFP60" s="7"/>
      <c r="AFQ60" s="7"/>
      <c r="AFR60" s="7"/>
      <c r="AFS60" s="7"/>
      <c r="AFT60" s="7"/>
      <c r="AFU60" s="7"/>
      <c r="AFV60" s="7"/>
      <c r="AFW60" s="7"/>
      <c r="AFX60" s="7"/>
      <c r="AFY60" s="7"/>
      <c r="AFZ60" s="7"/>
      <c r="AGA60" s="7"/>
      <c r="AGB60" s="7"/>
      <c r="AGC60" s="7"/>
      <c r="AGD60" s="7"/>
      <c r="AGE60" s="7"/>
      <c r="AGF60" s="7"/>
      <c r="AGG60" s="7"/>
      <c r="AGH60" s="7"/>
      <c r="AGI60" s="7"/>
      <c r="AGJ60" s="7"/>
      <c r="AGK60" s="7"/>
      <c r="AGL60" s="7"/>
      <c r="AGM60" s="7"/>
      <c r="AGN60" s="7"/>
      <c r="AGO60" s="7"/>
      <c r="AGP60" s="7"/>
      <c r="AGQ60" s="7"/>
      <c r="AGR60" s="7"/>
      <c r="AGS60" s="7"/>
      <c r="AGT60" s="7"/>
      <c r="AGU60" s="7"/>
      <c r="AGV60" s="7"/>
      <c r="AGW60" s="7"/>
      <c r="AGX60" s="7"/>
      <c r="AGY60" s="7"/>
      <c r="AGZ60" s="7"/>
      <c r="AHA60" s="7"/>
      <c r="AHB60" s="7"/>
      <c r="AHC60" s="7"/>
      <c r="AHD60" s="7"/>
      <c r="AHE60" s="7"/>
      <c r="AHF60" s="7"/>
      <c r="AHG60" s="7"/>
      <c r="AHH60" s="7"/>
      <c r="AHI60" s="7"/>
      <c r="AHJ60" s="7"/>
      <c r="AHK60" s="7"/>
      <c r="AHL60" s="7"/>
      <c r="AHM60" s="7"/>
      <c r="AHN60" s="7"/>
      <c r="AHO60" s="7"/>
      <c r="AHP60" s="7"/>
      <c r="AHQ60" s="7"/>
      <c r="AHR60" s="7"/>
      <c r="AHS60" s="7"/>
      <c r="AHT60" s="7"/>
      <c r="AHU60" s="7"/>
      <c r="AHV60" s="7"/>
      <c r="AHW60" s="7"/>
      <c r="AHX60" s="7"/>
      <c r="AHY60" s="7"/>
      <c r="AHZ60" s="7"/>
      <c r="AIA60" s="7"/>
      <c r="AIB60" s="7"/>
      <c r="AIC60" s="7"/>
      <c r="AID60" s="7"/>
      <c r="AIE60" s="7"/>
      <c r="AIF60" s="7"/>
      <c r="AIG60" s="7"/>
      <c r="AIH60" s="7"/>
      <c r="AII60" s="7"/>
      <c r="AIJ60" s="7"/>
      <c r="AIK60" s="7"/>
      <c r="AIL60" s="7"/>
      <c r="AIM60" s="7"/>
      <c r="AIN60" s="7"/>
      <c r="AIO60" s="7"/>
      <c r="AIP60" s="7"/>
      <c r="AIQ60" s="7"/>
      <c r="AIR60" s="7"/>
      <c r="AIS60" s="7"/>
      <c r="AIT60" s="7"/>
      <c r="AIU60" s="7"/>
      <c r="AIV60" s="7"/>
      <c r="AIW60" s="7"/>
      <c r="AIX60" s="7"/>
      <c r="AIY60" s="7"/>
      <c r="AIZ60" s="7"/>
      <c r="AJA60" s="7"/>
      <c r="AJB60" s="7"/>
      <c r="AJC60" s="7"/>
      <c r="AJD60" s="7"/>
      <c r="AJE60" s="7"/>
      <c r="AJF60" s="7"/>
      <c r="AJG60" s="7"/>
      <c r="AJH60" s="7"/>
      <c r="AJI60" s="7"/>
      <c r="AJJ60" s="7"/>
      <c r="AJK60" s="7"/>
      <c r="AJL60" s="7"/>
      <c r="AJM60" s="7"/>
      <c r="AJN60" s="7"/>
      <c r="AJO60" s="7"/>
      <c r="AJP60" s="7"/>
      <c r="AJQ60" s="7"/>
      <c r="AJR60" s="7"/>
      <c r="AJS60" s="7"/>
      <c r="AJT60" s="7"/>
      <c r="AJU60" s="7"/>
      <c r="AJV60" s="7"/>
      <c r="AJW60" s="7"/>
      <c r="AJX60" s="7"/>
      <c r="AJY60" s="7"/>
      <c r="AJZ60" s="7"/>
      <c r="AKA60" s="7"/>
      <c r="AKB60" s="7"/>
      <c r="AKC60" s="7"/>
      <c r="AKD60" s="7"/>
      <c r="AKE60" s="7"/>
      <c r="AKF60" s="7"/>
      <c r="AKG60" s="7"/>
      <c r="AKH60" s="7"/>
      <c r="AKI60" s="7"/>
      <c r="AKJ60" s="7"/>
      <c r="AKK60" s="7"/>
      <c r="AKL60" s="7"/>
      <c r="AKM60" s="7"/>
      <c r="AKN60" s="7"/>
      <c r="AKO60" s="7"/>
      <c r="AKP60" s="7"/>
      <c r="AKQ60" s="7"/>
      <c r="AKR60" s="7"/>
      <c r="AKS60" s="7"/>
      <c r="AKT60" s="7"/>
      <c r="AKU60" s="7"/>
      <c r="AKV60" s="7"/>
      <c r="AKW60" s="7"/>
      <c r="AKX60" s="7"/>
      <c r="AKY60" s="7"/>
      <c r="AKZ60" s="7"/>
      <c r="ALA60" s="7"/>
      <c r="ALB60" s="7"/>
      <c r="ALC60" s="7"/>
      <c r="ALD60" s="7"/>
      <c r="ALE60" s="7"/>
      <c r="ALF60" s="7"/>
      <c r="ALG60" s="7"/>
      <c r="ALH60" s="7"/>
      <c r="ALI60" s="7"/>
      <c r="ALJ60" s="7"/>
      <c r="ALK60" s="7"/>
      <c r="ALL60" s="7"/>
      <c r="ALM60" s="7"/>
      <c r="ALN60" s="7"/>
      <c r="ALO60" s="7"/>
      <c r="ALP60" s="7"/>
      <c r="ALQ60" s="7"/>
      <c r="ALR60" s="7"/>
      <c r="ALS60" s="7"/>
      <c r="ALT60" s="7"/>
      <c r="ALU60" s="7"/>
      <c r="ALV60" s="7"/>
      <c r="ALW60" s="7"/>
      <c r="ALX60" s="7"/>
      <c r="ALY60" s="7"/>
      <c r="ALZ60" s="7"/>
      <c r="AMA60" s="7"/>
      <c r="AMB60" s="7"/>
      <c r="AMC60" s="7"/>
      <c r="AMD60" s="7"/>
      <c r="AME60" s="7"/>
    </row>
    <row r="61" spans="1:1019" x14ac:dyDescent="0.25">
      <c r="A61" s="7">
        <v>2</v>
      </c>
      <c r="B61" s="7" t="s">
        <v>1606</v>
      </c>
      <c r="C61" s="7" t="s">
        <v>437</v>
      </c>
      <c r="D61" s="31" t="s">
        <v>1257</v>
      </c>
      <c r="E61" s="7">
        <v>1984</v>
      </c>
      <c r="F61" s="7"/>
      <c r="G61" s="7" t="s">
        <v>605</v>
      </c>
      <c r="H61" s="4" t="s">
        <v>435</v>
      </c>
      <c r="I61" s="7">
        <v>6</v>
      </c>
      <c r="J61" s="31" t="str">
        <f>VLOOKUP(H61,AddInfo!$A:$H,5,FALSE)</f>
        <v>1_clear</v>
      </c>
      <c r="K61" s="32"/>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c r="JD61" s="7"/>
      <c r="JE61" s="7"/>
      <c r="JF61" s="7"/>
      <c r="JG61" s="7"/>
      <c r="JH61" s="7"/>
      <c r="JI61" s="7"/>
      <c r="JJ61" s="7"/>
      <c r="JK61" s="7"/>
      <c r="JL61" s="7"/>
      <c r="JM61" s="7"/>
      <c r="JN61" s="7"/>
      <c r="JO61" s="7"/>
      <c r="JP61" s="7"/>
      <c r="JQ61" s="7"/>
      <c r="JR61" s="7"/>
      <c r="JS61" s="7"/>
      <c r="JT61" s="7"/>
      <c r="JU61" s="7"/>
      <c r="JV61" s="7"/>
      <c r="JW61" s="7"/>
      <c r="JX61" s="7"/>
      <c r="JY61" s="7"/>
      <c r="JZ61" s="7"/>
      <c r="KA61" s="7"/>
      <c r="KB61" s="7"/>
      <c r="KC61" s="7"/>
      <c r="KD61" s="7"/>
      <c r="KE61" s="7"/>
      <c r="KF61" s="7"/>
      <c r="KG61" s="7"/>
      <c r="KH61" s="7"/>
      <c r="KI61" s="7"/>
      <c r="KJ61" s="7"/>
      <c r="KK61" s="7"/>
      <c r="KL61" s="7"/>
      <c r="KM61" s="7"/>
      <c r="KN61" s="7"/>
      <c r="KO61" s="7"/>
      <c r="KP61" s="7"/>
      <c r="KQ61" s="7"/>
      <c r="KR61" s="7"/>
      <c r="KS61" s="7"/>
      <c r="KT61" s="7"/>
      <c r="KU61" s="7"/>
      <c r="KV61" s="7"/>
      <c r="KW61" s="7"/>
      <c r="KX61" s="7"/>
      <c r="KY61" s="7"/>
      <c r="KZ61" s="7"/>
      <c r="LA61" s="7"/>
      <c r="LB61" s="7"/>
      <c r="LC61" s="7"/>
      <c r="LD61" s="7"/>
      <c r="LE61" s="7"/>
      <c r="LF61" s="7"/>
      <c r="LG61" s="7"/>
      <c r="LH61" s="7"/>
      <c r="LI61" s="7"/>
      <c r="LJ61" s="7"/>
      <c r="LK61" s="7"/>
      <c r="LL61" s="7"/>
      <c r="LM61" s="7"/>
      <c r="LN61" s="7"/>
      <c r="LO61" s="7"/>
      <c r="LP61" s="7"/>
      <c r="LQ61" s="7"/>
      <c r="LR61" s="7"/>
      <c r="LS61" s="7"/>
      <c r="LT61" s="7"/>
      <c r="LU61" s="7"/>
      <c r="LV61" s="7"/>
      <c r="LW61" s="7"/>
      <c r="LX61" s="7"/>
      <c r="LY61" s="7"/>
      <c r="LZ61" s="7"/>
      <c r="MA61" s="7"/>
      <c r="MB61" s="7"/>
      <c r="MC61" s="7"/>
      <c r="MD61" s="7"/>
      <c r="ME61" s="7"/>
      <c r="MF61" s="7"/>
      <c r="MG61" s="7"/>
      <c r="MH61" s="7"/>
      <c r="MI61" s="7"/>
      <c r="MJ61" s="7"/>
      <c r="MK61" s="7"/>
      <c r="ML61" s="7"/>
      <c r="MM61" s="7"/>
      <c r="MN61" s="7"/>
      <c r="MO61" s="7"/>
      <c r="MP61" s="7"/>
      <c r="MQ61" s="7"/>
      <c r="MR61" s="7"/>
      <c r="MS61" s="7"/>
      <c r="MT61" s="7"/>
      <c r="MU61" s="7"/>
      <c r="MV61" s="7"/>
      <c r="MW61" s="7"/>
      <c r="MX61" s="7"/>
      <c r="MY61" s="7"/>
      <c r="MZ61" s="7"/>
      <c r="NA61" s="7"/>
      <c r="NB61" s="7"/>
      <c r="NC61" s="7"/>
      <c r="ND61" s="7"/>
      <c r="NE61" s="7"/>
      <c r="NF61" s="7"/>
      <c r="NG61" s="7"/>
      <c r="NH61" s="7"/>
      <c r="NI61" s="7"/>
      <c r="NJ61" s="7"/>
      <c r="NK61" s="7"/>
      <c r="NL61" s="7"/>
      <c r="NM61" s="7"/>
      <c r="NN61" s="7"/>
      <c r="NO61" s="7"/>
      <c r="NP61" s="7"/>
      <c r="NQ61" s="7"/>
      <c r="NR61" s="7"/>
      <c r="NS61" s="7"/>
      <c r="NT61" s="7"/>
      <c r="NU61" s="7"/>
      <c r="NV61" s="7"/>
      <c r="NW61" s="7"/>
      <c r="NX61" s="7"/>
      <c r="NY61" s="7"/>
      <c r="NZ61" s="7"/>
      <c r="OA61" s="7"/>
      <c r="OB61" s="7"/>
      <c r="OC61" s="7"/>
      <c r="OD61" s="7"/>
      <c r="OE61" s="7"/>
      <c r="OF61" s="7"/>
      <c r="OG61" s="7"/>
      <c r="OH61" s="7"/>
      <c r="OI61" s="7"/>
      <c r="OJ61" s="7"/>
      <c r="OK61" s="7"/>
      <c r="OL61" s="7"/>
      <c r="OM61" s="7"/>
      <c r="ON61" s="7"/>
      <c r="OO61" s="7"/>
      <c r="OP61" s="7"/>
      <c r="OQ61" s="7"/>
      <c r="OR61" s="7"/>
      <c r="OS61" s="7"/>
      <c r="OT61" s="7"/>
      <c r="OU61" s="7"/>
      <c r="OV61" s="7"/>
      <c r="OW61" s="7"/>
      <c r="OX61" s="7"/>
      <c r="OY61" s="7"/>
      <c r="OZ61" s="7"/>
      <c r="PA61" s="7"/>
      <c r="PB61" s="7"/>
      <c r="PC61" s="7"/>
      <c r="PD61" s="7"/>
      <c r="PE61" s="7"/>
      <c r="PF61" s="7"/>
      <c r="PG61" s="7"/>
      <c r="PH61" s="7"/>
      <c r="PI61" s="7"/>
      <c r="PJ61" s="7"/>
      <c r="PK61" s="7"/>
      <c r="PL61" s="7"/>
      <c r="PM61" s="7"/>
      <c r="PN61" s="7"/>
      <c r="PO61" s="7"/>
      <c r="PP61" s="7"/>
      <c r="PQ61" s="7"/>
      <c r="PR61" s="7"/>
      <c r="PS61" s="7"/>
      <c r="PT61" s="7"/>
      <c r="PU61" s="7"/>
      <c r="PV61" s="7"/>
      <c r="PW61" s="7"/>
      <c r="PX61" s="7"/>
      <c r="PY61" s="7"/>
      <c r="PZ61" s="7"/>
      <c r="QA61" s="7"/>
      <c r="QB61" s="7"/>
      <c r="QC61" s="7"/>
      <c r="QD61" s="7"/>
      <c r="QE61" s="7"/>
      <c r="QF61" s="7"/>
      <c r="QG61" s="7"/>
      <c r="QH61" s="7"/>
      <c r="QI61" s="7"/>
      <c r="QJ61" s="7"/>
      <c r="QK61" s="7"/>
      <c r="QL61" s="7"/>
      <c r="QM61" s="7"/>
      <c r="QN61" s="7"/>
      <c r="QO61" s="7"/>
      <c r="QP61" s="7"/>
      <c r="QQ61" s="7"/>
      <c r="QR61" s="7"/>
      <c r="QS61" s="7"/>
      <c r="QT61" s="7"/>
      <c r="QU61" s="7"/>
      <c r="QV61" s="7"/>
      <c r="QW61" s="7"/>
      <c r="QX61" s="7"/>
      <c r="QY61" s="7"/>
      <c r="QZ61" s="7"/>
      <c r="RA61" s="7"/>
      <c r="RB61" s="7"/>
      <c r="RC61" s="7"/>
      <c r="RD61" s="7"/>
      <c r="RE61" s="7"/>
      <c r="RF61" s="7"/>
      <c r="RG61" s="7"/>
      <c r="RH61" s="7"/>
      <c r="RI61" s="7"/>
      <c r="RJ61" s="7"/>
      <c r="RK61" s="7"/>
      <c r="RL61" s="7"/>
      <c r="RM61" s="7"/>
      <c r="RN61" s="7"/>
      <c r="RO61" s="7"/>
      <c r="RP61" s="7"/>
      <c r="RQ61" s="7"/>
      <c r="RR61" s="7"/>
      <c r="RS61" s="7"/>
      <c r="RT61" s="7"/>
      <c r="RU61" s="7"/>
      <c r="RV61" s="7"/>
      <c r="RW61" s="7"/>
      <c r="RX61" s="7"/>
      <c r="RY61" s="7"/>
      <c r="RZ61" s="7"/>
      <c r="SA61" s="7"/>
      <c r="SB61" s="7"/>
      <c r="SC61" s="7"/>
      <c r="SD61" s="7"/>
      <c r="SE61" s="7"/>
      <c r="SF61" s="7"/>
      <c r="SG61" s="7"/>
      <c r="SH61" s="7"/>
      <c r="SI61" s="7"/>
      <c r="SJ61" s="7"/>
      <c r="SK61" s="7"/>
      <c r="SL61" s="7"/>
      <c r="SM61" s="7"/>
      <c r="SN61" s="7"/>
      <c r="SO61" s="7"/>
      <c r="SP61" s="7"/>
      <c r="SQ61" s="7"/>
      <c r="SR61" s="7"/>
      <c r="SS61" s="7"/>
      <c r="ST61" s="7"/>
      <c r="SU61" s="7"/>
      <c r="SV61" s="7"/>
      <c r="SW61" s="7"/>
      <c r="SX61" s="7"/>
      <c r="SY61" s="7"/>
      <c r="SZ61" s="7"/>
      <c r="TA61" s="7"/>
      <c r="TB61" s="7"/>
      <c r="TC61" s="7"/>
      <c r="TD61" s="7"/>
      <c r="TE61" s="7"/>
      <c r="TF61" s="7"/>
      <c r="TG61" s="7"/>
      <c r="TH61" s="7"/>
      <c r="TI61" s="7"/>
      <c r="TJ61" s="7"/>
      <c r="TK61" s="7"/>
      <c r="TL61" s="7"/>
      <c r="TM61" s="7"/>
      <c r="TN61" s="7"/>
      <c r="TO61" s="7"/>
      <c r="TP61" s="7"/>
      <c r="TQ61" s="7"/>
      <c r="TR61" s="7"/>
      <c r="TS61" s="7"/>
      <c r="TT61" s="7"/>
      <c r="TU61" s="7"/>
      <c r="TV61" s="7"/>
      <c r="TW61" s="7"/>
      <c r="TX61" s="7"/>
      <c r="TY61" s="7"/>
      <c r="TZ61" s="7"/>
      <c r="UA61" s="7"/>
      <c r="UB61" s="7"/>
      <c r="UC61" s="7"/>
      <c r="UD61" s="7"/>
      <c r="UE61" s="7"/>
      <c r="UF61" s="7"/>
      <c r="UG61" s="7"/>
      <c r="UH61" s="7"/>
      <c r="UI61" s="7"/>
      <c r="UJ61" s="7"/>
      <c r="UK61" s="7"/>
      <c r="UL61" s="7"/>
      <c r="UM61" s="7"/>
      <c r="UN61" s="7"/>
      <c r="UO61" s="7"/>
      <c r="UP61" s="7"/>
      <c r="UQ61" s="7"/>
      <c r="UR61" s="7"/>
      <c r="US61" s="7"/>
      <c r="UT61" s="7"/>
      <c r="UU61" s="7"/>
      <c r="UV61" s="7"/>
      <c r="UW61" s="7"/>
      <c r="UX61" s="7"/>
      <c r="UY61" s="7"/>
      <c r="UZ61" s="7"/>
      <c r="VA61" s="7"/>
      <c r="VB61" s="7"/>
      <c r="VC61" s="7"/>
      <c r="VD61" s="7"/>
      <c r="VE61" s="7"/>
      <c r="VF61" s="7"/>
      <c r="VG61" s="7"/>
      <c r="VH61" s="7"/>
      <c r="VI61" s="7"/>
      <c r="VJ61" s="7"/>
      <c r="VK61" s="7"/>
      <c r="VL61" s="7"/>
      <c r="VM61" s="7"/>
      <c r="VN61" s="7"/>
      <c r="VO61" s="7"/>
      <c r="VP61" s="7"/>
      <c r="VQ61" s="7"/>
      <c r="VR61" s="7"/>
      <c r="VS61" s="7"/>
      <c r="VT61" s="7"/>
      <c r="VU61" s="7"/>
      <c r="VV61" s="7"/>
      <c r="VW61" s="7"/>
      <c r="VX61" s="7"/>
      <c r="VY61" s="7"/>
      <c r="VZ61" s="7"/>
      <c r="WA61" s="7"/>
      <c r="WB61" s="7"/>
      <c r="WC61" s="7"/>
      <c r="WD61" s="7"/>
      <c r="WE61" s="7"/>
      <c r="WF61" s="7"/>
      <c r="WG61" s="7"/>
      <c r="WH61" s="7"/>
      <c r="WI61" s="7"/>
      <c r="WJ61" s="7"/>
      <c r="WK61" s="7"/>
      <c r="WL61" s="7"/>
      <c r="WM61" s="7"/>
      <c r="WN61" s="7"/>
      <c r="WO61" s="7"/>
      <c r="WP61" s="7"/>
      <c r="WQ61" s="7"/>
      <c r="WR61" s="7"/>
      <c r="WS61" s="7"/>
      <c r="WT61" s="7"/>
      <c r="WU61" s="7"/>
      <c r="WV61" s="7"/>
      <c r="WW61" s="7"/>
      <c r="WX61" s="7"/>
      <c r="WY61" s="7"/>
      <c r="WZ61" s="7"/>
      <c r="XA61" s="7"/>
      <c r="XB61" s="7"/>
      <c r="XC61" s="7"/>
      <c r="XD61" s="7"/>
      <c r="XE61" s="7"/>
      <c r="XF61" s="7"/>
      <c r="XG61" s="7"/>
      <c r="XH61" s="7"/>
      <c r="XI61" s="7"/>
      <c r="XJ61" s="7"/>
      <c r="XK61" s="7"/>
      <c r="XL61" s="7"/>
      <c r="XM61" s="7"/>
      <c r="XN61" s="7"/>
      <c r="XO61" s="7"/>
      <c r="XP61" s="7"/>
      <c r="XQ61" s="7"/>
      <c r="XR61" s="7"/>
      <c r="XS61" s="7"/>
      <c r="XT61" s="7"/>
      <c r="XU61" s="7"/>
      <c r="XV61" s="7"/>
      <c r="XW61" s="7"/>
      <c r="XX61" s="7"/>
      <c r="XY61" s="7"/>
      <c r="XZ61" s="7"/>
      <c r="YA61" s="7"/>
      <c r="YB61" s="7"/>
      <c r="YC61" s="7"/>
      <c r="YD61" s="7"/>
      <c r="YE61" s="7"/>
      <c r="YF61" s="7"/>
      <c r="YG61" s="7"/>
      <c r="YH61" s="7"/>
      <c r="YI61" s="7"/>
      <c r="YJ61" s="7"/>
      <c r="YK61" s="7"/>
      <c r="YL61" s="7"/>
      <c r="YM61" s="7"/>
      <c r="YN61" s="7"/>
      <c r="YO61" s="7"/>
      <c r="YP61" s="7"/>
      <c r="YQ61" s="7"/>
      <c r="YR61" s="7"/>
      <c r="YS61" s="7"/>
      <c r="YT61" s="7"/>
      <c r="YU61" s="7"/>
      <c r="YV61" s="7"/>
      <c r="YW61" s="7"/>
      <c r="YX61" s="7"/>
      <c r="YY61" s="7"/>
      <c r="YZ61" s="7"/>
      <c r="ZA61" s="7"/>
      <c r="ZB61" s="7"/>
      <c r="ZC61" s="7"/>
      <c r="ZD61" s="7"/>
      <c r="ZE61" s="7"/>
      <c r="ZF61" s="7"/>
      <c r="ZG61" s="7"/>
      <c r="ZH61" s="7"/>
      <c r="ZI61" s="7"/>
      <c r="ZJ61" s="7"/>
      <c r="ZK61" s="7"/>
      <c r="ZL61" s="7"/>
      <c r="ZM61" s="7"/>
      <c r="ZN61" s="7"/>
      <c r="ZO61" s="7"/>
      <c r="ZP61" s="7"/>
      <c r="ZQ61" s="7"/>
      <c r="ZR61" s="7"/>
      <c r="ZS61" s="7"/>
      <c r="ZT61" s="7"/>
      <c r="ZU61" s="7"/>
      <c r="ZV61" s="7"/>
      <c r="ZW61" s="7"/>
      <c r="ZX61" s="7"/>
      <c r="ZY61" s="7"/>
      <c r="ZZ61" s="7"/>
      <c r="AAA61" s="7"/>
      <c r="AAB61" s="7"/>
      <c r="AAC61" s="7"/>
      <c r="AAD61" s="7"/>
      <c r="AAE61" s="7"/>
      <c r="AAF61" s="7"/>
      <c r="AAG61" s="7"/>
      <c r="AAH61" s="7"/>
      <c r="AAI61" s="7"/>
      <c r="AAJ61" s="7"/>
      <c r="AAK61" s="7"/>
      <c r="AAL61" s="7"/>
      <c r="AAM61" s="7"/>
      <c r="AAN61" s="7"/>
      <c r="AAO61" s="7"/>
      <c r="AAP61" s="7"/>
      <c r="AAQ61" s="7"/>
      <c r="AAR61" s="7"/>
      <c r="AAS61" s="7"/>
      <c r="AAT61" s="7"/>
      <c r="AAU61" s="7"/>
      <c r="AAV61" s="7"/>
      <c r="AAW61" s="7"/>
      <c r="AAX61" s="7"/>
      <c r="AAY61" s="7"/>
      <c r="AAZ61" s="7"/>
      <c r="ABA61" s="7"/>
      <c r="ABB61" s="7"/>
      <c r="ABC61" s="7"/>
      <c r="ABD61" s="7"/>
      <c r="ABE61" s="7"/>
      <c r="ABF61" s="7"/>
      <c r="ABG61" s="7"/>
      <c r="ABH61" s="7"/>
      <c r="ABI61" s="7"/>
      <c r="ABJ61" s="7"/>
      <c r="ABK61" s="7"/>
      <c r="ABL61" s="7"/>
      <c r="ABM61" s="7"/>
      <c r="ABN61" s="7"/>
      <c r="ABO61" s="7"/>
      <c r="ABP61" s="7"/>
      <c r="ABQ61" s="7"/>
      <c r="ABR61" s="7"/>
      <c r="ABS61" s="7"/>
      <c r="ABT61" s="7"/>
      <c r="ABU61" s="7"/>
      <c r="ABV61" s="7"/>
      <c r="ABW61" s="7"/>
      <c r="ABX61" s="7"/>
      <c r="ABY61" s="7"/>
      <c r="ABZ61" s="7"/>
      <c r="ACA61" s="7"/>
      <c r="ACB61" s="7"/>
      <c r="ACC61" s="7"/>
      <c r="ACD61" s="7"/>
      <c r="ACE61" s="7"/>
      <c r="ACF61" s="7"/>
      <c r="ACG61" s="7"/>
      <c r="ACH61" s="7"/>
      <c r="ACI61" s="7"/>
      <c r="ACJ61" s="7"/>
      <c r="ACK61" s="7"/>
      <c r="ACL61" s="7"/>
      <c r="ACM61" s="7"/>
      <c r="ACN61" s="7"/>
      <c r="ACO61" s="7"/>
      <c r="ACP61" s="7"/>
      <c r="ACQ61" s="7"/>
      <c r="ACR61" s="7"/>
      <c r="ACS61" s="7"/>
      <c r="ACT61" s="7"/>
      <c r="ACU61" s="7"/>
      <c r="ACV61" s="7"/>
      <c r="ACW61" s="7"/>
      <c r="ACX61" s="7"/>
      <c r="ACY61" s="7"/>
      <c r="ACZ61" s="7"/>
      <c r="ADA61" s="7"/>
      <c r="ADB61" s="7"/>
      <c r="ADC61" s="7"/>
      <c r="ADD61" s="7"/>
      <c r="ADE61" s="7"/>
      <c r="ADF61" s="7"/>
      <c r="ADG61" s="7"/>
      <c r="ADH61" s="7"/>
      <c r="ADI61" s="7"/>
      <c r="ADJ61" s="7"/>
      <c r="ADK61" s="7"/>
      <c r="ADL61" s="7"/>
      <c r="ADM61" s="7"/>
      <c r="ADN61" s="7"/>
      <c r="ADO61" s="7"/>
      <c r="ADP61" s="7"/>
      <c r="ADQ61" s="7"/>
      <c r="ADR61" s="7"/>
      <c r="ADS61" s="7"/>
      <c r="ADT61" s="7"/>
      <c r="ADU61" s="7"/>
      <c r="ADV61" s="7"/>
      <c r="ADW61" s="7"/>
      <c r="ADX61" s="7"/>
      <c r="ADY61" s="7"/>
      <c r="ADZ61" s="7"/>
      <c r="AEA61" s="7"/>
      <c r="AEB61" s="7"/>
      <c r="AEC61" s="7"/>
      <c r="AED61" s="7"/>
      <c r="AEE61" s="7"/>
      <c r="AEF61" s="7"/>
      <c r="AEG61" s="7"/>
      <c r="AEH61" s="7"/>
      <c r="AEI61" s="7"/>
      <c r="AEJ61" s="7"/>
      <c r="AEK61" s="7"/>
      <c r="AEL61" s="7"/>
      <c r="AEM61" s="7"/>
      <c r="AEN61" s="7"/>
      <c r="AEO61" s="7"/>
      <c r="AEP61" s="7"/>
      <c r="AEQ61" s="7"/>
      <c r="AER61" s="7"/>
      <c r="AES61" s="7"/>
      <c r="AET61" s="7"/>
      <c r="AEU61" s="7"/>
      <c r="AEV61" s="7"/>
      <c r="AEW61" s="7"/>
      <c r="AEX61" s="7"/>
      <c r="AEY61" s="7"/>
      <c r="AEZ61" s="7"/>
      <c r="AFA61" s="7"/>
      <c r="AFB61" s="7"/>
      <c r="AFC61" s="7"/>
      <c r="AFD61" s="7"/>
      <c r="AFE61" s="7"/>
      <c r="AFF61" s="7"/>
      <c r="AFG61" s="7"/>
      <c r="AFH61" s="7"/>
      <c r="AFI61" s="7"/>
      <c r="AFJ61" s="7"/>
      <c r="AFK61" s="7"/>
      <c r="AFL61" s="7"/>
      <c r="AFM61" s="7"/>
      <c r="AFN61" s="7"/>
      <c r="AFO61" s="7"/>
      <c r="AFP61" s="7"/>
      <c r="AFQ61" s="7"/>
      <c r="AFR61" s="7"/>
      <c r="AFS61" s="7"/>
      <c r="AFT61" s="7"/>
      <c r="AFU61" s="7"/>
      <c r="AFV61" s="7"/>
      <c r="AFW61" s="7"/>
      <c r="AFX61" s="7"/>
      <c r="AFY61" s="7"/>
      <c r="AFZ61" s="7"/>
      <c r="AGA61" s="7"/>
      <c r="AGB61" s="7"/>
      <c r="AGC61" s="7"/>
      <c r="AGD61" s="7"/>
      <c r="AGE61" s="7"/>
      <c r="AGF61" s="7"/>
      <c r="AGG61" s="7"/>
      <c r="AGH61" s="7"/>
      <c r="AGI61" s="7"/>
      <c r="AGJ61" s="7"/>
      <c r="AGK61" s="7"/>
      <c r="AGL61" s="7"/>
      <c r="AGM61" s="7"/>
      <c r="AGN61" s="7"/>
      <c r="AGO61" s="7"/>
      <c r="AGP61" s="7"/>
      <c r="AGQ61" s="7"/>
      <c r="AGR61" s="7"/>
      <c r="AGS61" s="7"/>
      <c r="AGT61" s="7"/>
      <c r="AGU61" s="7"/>
      <c r="AGV61" s="7"/>
      <c r="AGW61" s="7"/>
      <c r="AGX61" s="7"/>
      <c r="AGY61" s="7"/>
      <c r="AGZ61" s="7"/>
      <c r="AHA61" s="7"/>
      <c r="AHB61" s="7"/>
      <c r="AHC61" s="7"/>
      <c r="AHD61" s="7"/>
      <c r="AHE61" s="7"/>
      <c r="AHF61" s="7"/>
      <c r="AHG61" s="7"/>
      <c r="AHH61" s="7"/>
      <c r="AHI61" s="7"/>
      <c r="AHJ61" s="7"/>
      <c r="AHK61" s="7"/>
      <c r="AHL61" s="7"/>
      <c r="AHM61" s="7"/>
      <c r="AHN61" s="7"/>
      <c r="AHO61" s="7"/>
      <c r="AHP61" s="7"/>
      <c r="AHQ61" s="7"/>
      <c r="AHR61" s="7"/>
      <c r="AHS61" s="7"/>
      <c r="AHT61" s="7"/>
      <c r="AHU61" s="7"/>
      <c r="AHV61" s="7"/>
      <c r="AHW61" s="7"/>
      <c r="AHX61" s="7"/>
      <c r="AHY61" s="7"/>
      <c r="AHZ61" s="7"/>
      <c r="AIA61" s="7"/>
      <c r="AIB61" s="7"/>
      <c r="AIC61" s="7"/>
      <c r="AID61" s="7"/>
      <c r="AIE61" s="7"/>
      <c r="AIF61" s="7"/>
      <c r="AIG61" s="7"/>
      <c r="AIH61" s="7"/>
      <c r="AII61" s="7"/>
      <c r="AIJ61" s="7"/>
      <c r="AIK61" s="7"/>
      <c r="AIL61" s="7"/>
      <c r="AIM61" s="7"/>
      <c r="AIN61" s="7"/>
      <c r="AIO61" s="7"/>
      <c r="AIP61" s="7"/>
      <c r="AIQ61" s="7"/>
      <c r="AIR61" s="7"/>
      <c r="AIS61" s="7"/>
      <c r="AIT61" s="7"/>
      <c r="AIU61" s="7"/>
      <c r="AIV61" s="7"/>
      <c r="AIW61" s="7"/>
      <c r="AIX61" s="7"/>
      <c r="AIY61" s="7"/>
      <c r="AIZ61" s="7"/>
      <c r="AJA61" s="7"/>
      <c r="AJB61" s="7"/>
      <c r="AJC61" s="7"/>
      <c r="AJD61" s="7"/>
      <c r="AJE61" s="7"/>
      <c r="AJF61" s="7"/>
      <c r="AJG61" s="7"/>
      <c r="AJH61" s="7"/>
      <c r="AJI61" s="7"/>
      <c r="AJJ61" s="7"/>
      <c r="AJK61" s="7"/>
      <c r="AJL61" s="7"/>
      <c r="AJM61" s="7"/>
      <c r="AJN61" s="7"/>
      <c r="AJO61" s="7"/>
      <c r="AJP61" s="7"/>
      <c r="AJQ61" s="7"/>
      <c r="AJR61" s="7"/>
      <c r="AJS61" s="7"/>
      <c r="AJT61" s="7"/>
      <c r="AJU61" s="7"/>
      <c r="AJV61" s="7"/>
      <c r="AJW61" s="7"/>
      <c r="AJX61" s="7"/>
      <c r="AJY61" s="7"/>
      <c r="AJZ61" s="7"/>
      <c r="AKA61" s="7"/>
      <c r="AKB61" s="7"/>
      <c r="AKC61" s="7"/>
      <c r="AKD61" s="7"/>
      <c r="AKE61" s="7"/>
      <c r="AKF61" s="7"/>
      <c r="AKG61" s="7"/>
      <c r="AKH61" s="7"/>
      <c r="AKI61" s="7"/>
      <c r="AKJ61" s="7"/>
      <c r="AKK61" s="7"/>
      <c r="AKL61" s="7"/>
      <c r="AKM61" s="7"/>
      <c r="AKN61" s="7"/>
      <c r="AKO61" s="7"/>
      <c r="AKP61" s="7"/>
      <c r="AKQ61" s="7"/>
      <c r="AKR61" s="7"/>
      <c r="AKS61" s="7"/>
      <c r="AKT61" s="7"/>
      <c r="AKU61" s="7"/>
      <c r="AKV61" s="7"/>
      <c r="AKW61" s="7"/>
      <c r="AKX61" s="7"/>
      <c r="AKY61" s="7"/>
      <c r="AKZ61" s="7"/>
      <c r="ALA61" s="7"/>
      <c r="ALB61" s="7"/>
      <c r="ALC61" s="7"/>
      <c r="ALD61" s="7"/>
      <c r="ALE61" s="7"/>
      <c r="ALF61" s="7"/>
      <c r="ALG61" s="7"/>
      <c r="ALH61" s="7"/>
      <c r="ALI61" s="7"/>
      <c r="ALJ61" s="7"/>
      <c r="ALK61" s="7"/>
      <c r="ALL61" s="7"/>
      <c r="ALM61" s="7"/>
      <c r="ALN61" s="7"/>
      <c r="ALO61" s="7"/>
      <c r="ALP61" s="7"/>
      <c r="ALQ61" s="7"/>
      <c r="ALR61" s="7"/>
      <c r="ALS61" s="7"/>
      <c r="ALT61" s="7"/>
      <c r="ALU61" s="7"/>
      <c r="ALV61" s="7"/>
      <c r="ALW61" s="7"/>
      <c r="ALX61" s="7"/>
      <c r="ALY61" s="7"/>
      <c r="ALZ61" s="7"/>
      <c r="AMA61" s="7"/>
      <c r="AMB61" s="7"/>
      <c r="AMC61" s="7"/>
      <c r="AMD61" s="7"/>
      <c r="AME61" s="7"/>
    </row>
    <row r="62" spans="1:1019" x14ac:dyDescent="0.25">
      <c r="A62" s="7">
        <v>3</v>
      </c>
      <c r="B62" s="7" t="s">
        <v>1607</v>
      </c>
      <c r="C62" s="7" t="s">
        <v>437</v>
      </c>
      <c r="D62" s="31" t="s">
        <v>1257</v>
      </c>
      <c r="E62" s="7">
        <v>1984</v>
      </c>
      <c r="F62" s="7"/>
      <c r="G62" s="7" t="s">
        <v>605</v>
      </c>
      <c r="H62" s="4" t="s">
        <v>435</v>
      </c>
      <c r="I62" s="7">
        <v>12</v>
      </c>
      <c r="J62" s="31" t="str">
        <f>VLOOKUP(H62,AddInfo!$A:$H,5,FALSE)</f>
        <v>1_clear</v>
      </c>
      <c r="K62" s="32"/>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c r="SK62" s="7"/>
      <c r="SL62" s="7"/>
      <c r="SM62" s="7"/>
      <c r="SN62" s="7"/>
      <c r="SO62" s="7"/>
      <c r="SP62" s="7"/>
      <c r="SQ62" s="7"/>
      <c r="SR62" s="7"/>
      <c r="SS62" s="7"/>
      <c r="ST62" s="7"/>
      <c r="SU62" s="7"/>
      <c r="SV62" s="7"/>
      <c r="SW62" s="7"/>
      <c r="SX62" s="7"/>
      <c r="SY62" s="7"/>
      <c r="SZ62" s="7"/>
      <c r="TA62" s="7"/>
      <c r="TB62" s="7"/>
      <c r="TC62" s="7"/>
      <c r="TD62" s="7"/>
      <c r="TE62" s="7"/>
      <c r="TF62" s="7"/>
      <c r="TG62" s="7"/>
      <c r="TH62" s="7"/>
      <c r="TI62" s="7"/>
      <c r="TJ62" s="7"/>
      <c r="TK62" s="7"/>
      <c r="TL62" s="7"/>
      <c r="TM62" s="7"/>
      <c r="TN62" s="7"/>
      <c r="TO62" s="7"/>
      <c r="TP62" s="7"/>
      <c r="TQ62" s="7"/>
      <c r="TR62" s="7"/>
      <c r="TS62" s="7"/>
      <c r="TT62" s="7"/>
      <c r="TU62" s="7"/>
      <c r="TV62" s="7"/>
      <c r="TW62" s="7"/>
      <c r="TX62" s="7"/>
      <c r="TY62" s="7"/>
      <c r="TZ62" s="7"/>
      <c r="UA62" s="7"/>
      <c r="UB62" s="7"/>
      <c r="UC62" s="7"/>
      <c r="UD62" s="7"/>
      <c r="UE62" s="7"/>
      <c r="UF62" s="7"/>
      <c r="UG62" s="7"/>
      <c r="UH62" s="7"/>
      <c r="UI62" s="7"/>
      <c r="UJ62" s="7"/>
      <c r="UK62" s="7"/>
      <c r="UL62" s="7"/>
      <c r="UM62" s="7"/>
      <c r="UN62" s="7"/>
      <c r="UO62" s="7"/>
      <c r="UP62" s="7"/>
      <c r="UQ62" s="7"/>
      <c r="UR62" s="7"/>
      <c r="US62" s="7"/>
      <c r="UT62" s="7"/>
      <c r="UU62" s="7"/>
      <c r="UV62" s="7"/>
      <c r="UW62" s="7"/>
      <c r="UX62" s="7"/>
      <c r="UY62" s="7"/>
      <c r="UZ62" s="7"/>
      <c r="VA62" s="7"/>
      <c r="VB62" s="7"/>
      <c r="VC62" s="7"/>
      <c r="VD62" s="7"/>
      <c r="VE62" s="7"/>
      <c r="VF62" s="7"/>
      <c r="VG62" s="7"/>
      <c r="VH62" s="7"/>
      <c r="VI62" s="7"/>
      <c r="VJ62" s="7"/>
      <c r="VK62" s="7"/>
      <c r="VL62" s="7"/>
      <c r="VM62" s="7"/>
      <c r="VN62" s="7"/>
      <c r="VO62" s="7"/>
      <c r="VP62" s="7"/>
      <c r="VQ62" s="7"/>
      <c r="VR62" s="7"/>
      <c r="VS62" s="7"/>
      <c r="VT62" s="7"/>
      <c r="VU62" s="7"/>
      <c r="VV62" s="7"/>
      <c r="VW62" s="7"/>
      <c r="VX62" s="7"/>
      <c r="VY62" s="7"/>
      <c r="VZ62" s="7"/>
      <c r="WA62" s="7"/>
      <c r="WB62" s="7"/>
      <c r="WC62" s="7"/>
      <c r="WD62" s="7"/>
      <c r="WE62" s="7"/>
      <c r="WF62" s="7"/>
      <c r="WG62" s="7"/>
      <c r="WH62" s="7"/>
      <c r="WI62" s="7"/>
      <c r="WJ62" s="7"/>
      <c r="WK62" s="7"/>
      <c r="WL62" s="7"/>
      <c r="WM62" s="7"/>
      <c r="WN62" s="7"/>
      <c r="WO62" s="7"/>
      <c r="WP62" s="7"/>
      <c r="WQ62" s="7"/>
      <c r="WR62" s="7"/>
      <c r="WS62" s="7"/>
      <c r="WT62" s="7"/>
      <c r="WU62" s="7"/>
      <c r="WV62" s="7"/>
      <c r="WW62" s="7"/>
      <c r="WX62" s="7"/>
      <c r="WY62" s="7"/>
      <c r="WZ62" s="7"/>
      <c r="XA62" s="7"/>
      <c r="XB62" s="7"/>
      <c r="XC62" s="7"/>
      <c r="XD62" s="7"/>
      <c r="XE62" s="7"/>
      <c r="XF62" s="7"/>
      <c r="XG62" s="7"/>
      <c r="XH62" s="7"/>
      <c r="XI62" s="7"/>
      <c r="XJ62" s="7"/>
      <c r="XK62" s="7"/>
      <c r="XL62" s="7"/>
      <c r="XM62" s="7"/>
      <c r="XN62" s="7"/>
      <c r="XO62" s="7"/>
      <c r="XP62" s="7"/>
      <c r="XQ62" s="7"/>
      <c r="XR62" s="7"/>
      <c r="XS62" s="7"/>
      <c r="XT62" s="7"/>
      <c r="XU62" s="7"/>
      <c r="XV62" s="7"/>
      <c r="XW62" s="7"/>
      <c r="XX62" s="7"/>
      <c r="XY62" s="7"/>
      <c r="XZ62" s="7"/>
      <c r="YA62" s="7"/>
      <c r="YB62" s="7"/>
      <c r="YC62" s="7"/>
      <c r="YD62" s="7"/>
      <c r="YE62" s="7"/>
      <c r="YF62" s="7"/>
      <c r="YG62" s="7"/>
      <c r="YH62" s="7"/>
      <c r="YI62" s="7"/>
      <c r="YJ62" s="7"/>
      <c r="YK62" s="7"/>
      <c r="YL62" s="7"/>
      <c r="YM62" s="7"/>
      <c r="YN62" s="7"/>
      <c r="YO62" s="7"/>
      <c r="YP62" s="7"/>
      <c r="YQ62" s="7"/>
      <c r="YR62" s="7"/>
      <c r="YS62" s="7"/>
      <c r="YT62" s="7"/>
      <c r="YU62" s="7"/>
      <c r="YV62" s="7"/>
      <c r="YW62" s="7"/>
      <c r="YX62" s="7"/>
      <c r="YY62" s="7"/>
      <c r="YZ62" s="7"/>
      <c r="ZA62" s="7"/>
      <c r="ZB62" s="7"/>
      <c r="ZC62" s="7"/>
      <c r="ZD62" s="7"/>
      <c r="ZE62" s="7"/>
      <c r="ZF62" s="7"/>
      <c r="ZG62" s="7"/>
      <c r="ZH62" s="7"/>
      <c r="ZI62" s="7"/>
      <c r="ZJ62" s="7"/>
      <c r="ZK62" s="7"/>
      <c r="ZL62" s="7"/>
      <c r="ZM62" s="7"/>
      <c r="ZN62" s="7"/>
      <c r="ZO62" s="7"/>
      <c r="ZP62" s="7"/>
      <c r="ZQ62" s="7"/>
      <c r="ZR62" s="7"/>
      <c r="ZS62" s="7"/>
      <c r="ZT62" s="7"/>
      <c r="ZU62" s="7"/>
      <c r="ZV62" s="7"/>
      <c r="ZW62" s="7"/>
      <c r="ZX62" s="7"/>
      <c r="ZY62" s="7"/>
      <c r="ZZ62" s="7"/>
      <c r="AAA62" s="7"/>
      <c r="AAB62" s="7"/>
      <c r="AAC62" s="7"/>
      <c r="AAD62" s="7"/>
      <c r="AAE62" s="7"/>
      <c r="AAF62" s="7"/>
      <c r="AAG62" s="7"/>
      <c r="AAH62" s="7"/>
      <c r="AAI62" s="7"/>
      <c r="AAJ62" s="7"/>
      <c r="AAK62" s="7"/>
      <c r="AAL62" s="7"/>
      <c r="AAM62" s="7"/>
      <c r="AAN62" s="7"/>
      <c r="AAO62" s="7"/>
      <c r="AAP62" s="7"/>
      <c r="AAQ62" s="7"/>
      <c r="AAR62" s="7"/>
      <c r="AAS62" s="7"/>
      <c r="AAT62" s="7"/>
      <c r="AAU62" s="7"/>
      <c r="AAV62" s="7"/>
      <c r="AAW62" s="7"/>
      <c r="AAX62" s="7"/>
      <c r="AAY62" s="7"/>
      <c r="AAZ62" s="7"/>
      <c r="ABA62" s="7"/>
      <c r="ABB62" s="7"/>
      <c r="ABC62" s="7"/>
      <c r="ABD62" s="7"/>
      <c r="ABE62" s="7"/>
      <c r="ABF62" s="7"/>
      <c r="ABG62" s="7"/>
      <c r="ABH62" s="7"/>
      <c r="ABI62" s="7"/>
      <c r="ABJ62" s="7"/>
      <c r="ABK62" s="7"/>
      <c r="ABL62" s="7"/>
      <c r="ABM62" s="7"/>
      <c r="ABN62" s="7"/>
      <c r="ABO62" s="7"/>
      <c r="ABP62" s="7"/>
      <c r="ABQ62" s="7"/>
      <c r="ABR62" s="7"/>
      <c r="ABS62" s="7"/>
      <c r="ABT62" s="7"/>
      <c r="ABU62" s="7"/>
      <c r="ABV62" s="7"/>
      <c r="ABW62" s="7"/>
      <c r="ABX62" s="7"/>
      <c r="ABY62" s="7"/>
      <c r="ABZ62" s="7"/>
      <c r="ACA62" s="7"/>
      <c r="ACB62" s="7"/>
      <c r="ACC62" s="7"/>
      <c r="ACD62" s="7"/>
      <c r="ACE62" s="7"/>
      <c r="ACF62" s="7"/>
      <c r="ACG62" s="7"/>
      <c r="ACH62" s="7"/>
      <c r="ACI62" s="7"/>
      <c r="ACJ62" s="7"/>
      <c r="ACK62" s="7"/>
      <c r="ACL62" s="7"/>
      <c r="ACM62" s="7"/>
      <c r="ACN62" s="7"/>
      <c r="ACO62" s="7"/>
      <c r="ACP62" s="7"/>
      <c r="ACQ62" s="7"/>
      <c r="ACR62" s="7"/>
      <c r="ACS62" s="7"/>
      <c r="ACT62" s="7"/>
      <c r="ACU62" s="7"/>
      <c r="ACV62" s="7"/>
      <c r="ACW62" s="7"/>
      <c r="ACX62" s="7"/>
      <c r="ACY62" s="7"/>
      <c r="ACZ62" s="7"/>
      <c r="ADA62" s="7"/>
      <c r="ADB62" s="7"/>
      <c r="ADC62" s="7"/>
      <c r="ADD62" s="7"/>
      <c r="ADE62" s="7"/>
      <c r="ADF62" s="7"/>
      <c r="ADG62" s="7"/>
      <c r="ADH62" s="7"/>
      <c r="ADI62" s="7"/>
      <c r="ADJ62" s="7"/>
      <c r="ADK62" s="7"/>
      <c r="ADL62" s="7"/>
      <c r="ADM62" s="7"/>
      <c r="ADN62" s="7"/>
      <c r="ADO62" s="7"/>
      <c r="ADP62" s="7"/>
      <c r="ADQ62" s="7"/>
      <c r="ADR62" s="7"/>
      <c r="ADS62" s="7"/>
      <c r="ADT62" s="7"/>
      <c r="ADU62" s="7"/>
      <c r="ADV62" s="7"/>
      <c r="ADW62" s="7"/>
      <c r="ADX62" s="7"/>
      <c r="ADY62" s="7"/>
      <c r="ADZ62" s="7"/>
      <c r="AEA62" s="7"/>
      <c r="AEB62" s="7"/>
      <c r="AEC62" s="7"/>
      <c r="AED62" s="7"/>
      <c r="AEE62" s="7"/>
      <c r="AEF62" s="7"/>
      <c r="AEG62" s="7"/>
      <c r="AEH62" s="7"/>
      <c r="AEI62" s="7"/>
      <c r="AEJ62" s="7"/>
      <c r="AEK62" s="7"/>
      <c r="AEL62" s="7"/>
      <c r="AEM62" s="7"/>
      <c r="AEN62" s="7"/>
      <c r="AEO62" s="7"/>
      <c r="AEP62" s="7"/>
      <c r="AEQ62" s="7"/>
      <c r="AER62" s="7"/>
      <c r="AES62" s="7"/>
      <c r="AET62" s="7"/>
      <c r="AEU62" s="7"/>
      <c r="AEV62" s="7"/>
      <c r="AEW62" s="7"/>
      <c r="AEX62" s="7"/>
      <c r="AEY62" s="7"/>
      <c r="AEZ62" s="7"/>
      <c r="AFA62" s="7"/>
      <c r="AFB62" s="7"/>
      <c r="AFC62" s="7"/>
      <c r="AFD62" s="7"/>
      <c r="AFE62" s="7"/>
      <c r="AFF62" s="7"/>
      <c r="AFG62" s="7"/>
      <c r="AFH62" s="7"/>
      <c r="AFI62" s="7"/>
      <c r="AFJ62" s="7"/>
      <c r="AFK62" s="7"/>
      <c r="AFL62" s="7"/>
      <c r="AFM62" s="7"/>
      <c r="AFN62" s="7"/>
      <c r="AFO62" s="7"/>
      <c r="AFP62" s="7"/>
      <c r="AFQ62" s="7"/>
      <c r="AFR62" s="7"/>
      <c r="AFS62" s="7"/>
      <c r="AFT62" s="7"/>
      <c r="AFU62" s="7"/>
      <c r="AFV62" s="7"/>
      <c r="AFW62" s="7"/>
      <c r="AFX62" s="7"/>
      <c r="AFY62" s="7"/>
      <c r="AFZ62" s="7"/>
      <c r="AGA62" s="7"/>
      <c r="AGB62" s="7"/>
      <c r="AGC62" s="7"/>
      <c r="AGD62" s="7"/>
      <c r="AGE62" s="7"/>
      <c r="AGF62" s="7"/>
      <c r="AGG62" s="7"/>
      <c r="AGH62" s="7"/>
      <c r="AGI62" s="7"/>
      <c r="AGJ62" s="7"/>
      <c r="AGK62" s="7"/>
      <c r="AGL62" s="7"/>
      <c r="AGM62" s="7"/>
      <c r="AGN62" s="7"/>
      <c r="AGO62" s="7"/>
      <c r="AGP62" s="7"/>
      <c r="AGQ62" s="7"/>
      <c r="AGR62" s="7"/>
      <c r="AGS62" s="7"/>
      <c r="AGT62" s="7"/>
      <c r="AGU62" s="7"/>
      <c r="AGV62" s="7"/>
      <c r="AGW62" s="7"/>
      <c r="AGX62" s="7"/>
      <c r="AGY62" s="7"/>
      <c r="AGZ62" s="7"/>
      <c r="AHA62" s="7"/>
      <c r="AHB62" s="7"/>
      <c r="AHC62" s="7"/>
      <c r="AHD62" s="7"/>
      <c r="AHE62" s="7"/>
      <c r="AHF62" s="7"/>
      <c r="AHG62" s="7"/>
      <c r="AHH62" s="7"/>
      <c r="AHI62" s="7"/>
      <c r="AHJ62" s="7"/>
      <c r="AHK62" s="7"/>
      <c r="AHL62" s="7"/>
      <c r="AHM62" s="7"/>
      <c r="AHN62" s="7"/>
      <c r="AHO62" s="7"/>
      <c r="AHP62" s="7"/>
      <c r="AHQ62" s="7"/>
      <c r="AHR62" s="7"/>
      <c r="AHS62" s="7"/>
      <c r="AHT62" s="7"/>
      <c r="AHU62" s="7"/>
      <c r="AHV62" s="7"/>
      <c r="AHW62" s="7"/>
      <c r="AHX62" s="7"/>
      <c r="AHY62" s="7"/>
      <c r="AHZ62" s="7"/>
      <c r="AIA62" s="7"/>
      <c r="AIB62" s="7"/>
      <c r="AIC62" s="7"/>
      <c r="AID62" s="7"/>
      <c r="AIE62" s="7"/>
      <c r="AIF62" s="7"/>
      <c r="AIG62" s="7"/>
      <c r="AIH62" s="7"/>
      <c r="AII62" s="7"/>
      <c r="AIJ62" s="7"/>
      <c r="AIK62" s="7"/>
      <c r="AIL62" s="7"/>
      <c r="AIM62" s="7"/>
      <c r="AIN62" s="7"/>
      <c r="AIO62" s="7"/>
      <c r="AIP62" s="7"/>
      <c r="AIQ62" s="7"/>
      <c r="AIR62" s="7"/>
      <c r="AIS62" s="7"/>
      <c r="AIT62" s="7"/>
      <c r="AIU62" s="7"/>
      <c r="AIV62" s="7"/>
      <c r="AIW62" s="7"/>
      <c r="AIX62" s="7"/>
      <c r="AIY62" s="7"/>
      <c r="AIZ62" s="7"/>
      <c r="AJA62" s="7"/>
      <c r="AJB62" s="7"/>
      <c r="AJC62" s="7"/>
      <c r="AJD62" s="7"/>
      <c r="AJE62" s="7"/>
      <c r="AJF62" s="7"/>
      <c r="AJG62" s="7"/>
      <c r="AJH62" s="7"/>
      <c r="AJI62" s="7"/>
      <c r="AJJ62" s="7"/>
      <c r="AJK62" s="7"/>
      <c r="AJL62" s="7"/>
      <c r="AJM62" s="7"/>
      <c r="AJN62" s="7"/>
      <c r="AJO62" s="7"/>
      <c r="AJP62" s="7"/>
      <c r="AJQ62" s="7"/>
      <c r="AJR62" s="7"/>
      <c r="AJS62" s="7"/>
      <c r="AJT62" s="7"/>
      <c r="AJU62" s="7"/>
      <c r="AJV62" s="7"/>
      <c r="AJW62" s="7"/>
      <c r="AJX62" s="7"/>
      <c r="AJY62" s="7"/>
      <c r="AJZ62" s="7"/>
      <c r="AKA62" s="7"/>
      <c r="AKB62" s="7"/>
      <c r="AKC62" s="7"/>
      <c r="AKD62" s="7"/>
      <c r="AKE62" s="7"/>
      <c r="AKF62" s="7"/>
      <c r="AKG62" s="7"/>
      <c r="AKH62" s="7"/>
      <c r="AKI62" s="7"/>
      <c r="AKJ62" s="7"/>
      <c r="AKK62" s="7"/>
      <c r="AKL62" s="7"/>
      <c r="AKM62" s="7"/>
      <c r="AKN62" s="7"/>
      <c r="AKO62" s="7"/>
      <c r="AKP62" s="7"/>
      <c r="AKQ62" s="7"/>
      <c r="AKR62" s="7"/>
      <c r="AKS62" s="7"/>
      <c r="AKT62" s="7"/>
      <c r="AKU62" s="7"/>
      <c r="AKV62" s="7"/>
      <c r="AKW62" s="7"/>
      <c r="AKX62" s="7"/>
      <c r="AKY62" s="7"/>
      <c r="AKZ62" s="7"/>
      <c r="ALA62" s="7"/>
      <c r="ALB62" s="7"/>
      <c r="ALC62" s="7"/>
      <c r="ALD62" s="7"/>
      <c r="ALE62" s="7"/>
      <c r="ALF62" s="7"/>
      <c r="ALG62" s="7"/>
      <c r="ALH62" s="7"/>
      <c r="ALI62" s="7"/>
      <c r="ALJ62" s="7"/>
      <c r="ALK62" s="7"/>
      <c r="ALL62" s="7"/>
      <c r="ALM62" s="7"/>
      <c r="ALN62" s="7"/>
      <c r="ALO62" s="7"/>
      <c r="ALP62" s="7"/>
      <c r="ALQ62" s="7"/>
      <c r="ALR62" s="7"/>
      <c r="ALS62" s="7"/>
      <c r="ALT62" s="7"/>
      <c r="ALU62" s="7"/>
      <c r="ALV62" s="7"/>
      <c r="ALW62" s="7"/>
      <c r="ALX62" s="7"/>
      <c r="ALY62" s="7"/>
      <c r="ALZ62" s="7"/>
      <c r="AMA62" s="7"/>
      <c r="AMB62" s="7"/>
      <c r="AMC62" s="7"/>
      <c r="AMD62" s="7"/>
      <c r="AME62" s="7"/>
    </row>
    <row r="63" spans="1:1019" x14ac:dyDescent="0.25">
      <c r="A63" s="32">
        <v>46</v>
      </c>
      <c r="B63" s="32" t="s">
        <v>1669</v>
      </c>
      <c r="C63" s="32" t="s">
        <v>1670</v>
      </c>
      <c r="D63" s="32" t="s">
        <v>575</v>
      </c>
      <c r="E63" s="32">
        <v>2007</v>
      </c>
      <c r="F63" s="32"/>
      <c r="G63" s="32" t="s">
        <v>605</v>
      </c>
      <c r="H63" s="29" t="s">
        <v>574</v>
      </c>
      <c r="I63" s="32">
        <v>1</v>
      </c>
      <c r="J63" s="31" t="str">
        <f>VLOOKUP(H63,AddInfo!$A:$H,5,FALSE)</f>
        <v>1_clear</v>
      </c>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c r="JD63" s="7"/>
      <c r="JE63" s="7"/>
      <c r="JF63" s="7"/>
      <c r="JG63" s="7"/>
      <c r="JH63" s="7"/>
      <c r="JI63" s="7"/>
      <c r="JJ63" s="7"/>
      <c r="JK63" s="7"/>
      <c r="JL63" s="7"/>
      <c r="JM63" s="7"/>
      <c r="JN63" s="7"/>
      <c r="JO63" s="7"/>
      <c r="JP63" s="7"/>
      <c r="JQ63" s="7"/>
      <c r="JR63" s="7"/>
      <c r="JS63" s="7"/>
      <c r="JT63" s="7"/>
      <c r="JU63" s="7"/>
      <c r="JV63" s="7"/>
      <c r="JW63" s="7"/>
      <c r="JX63" s="7"/>
      <c r="JY63" s="7"/>
      <c r="JZ63" s="7"/>
      <c r="KA63" s="7"/>
      <c r="KB63" s="7"/>
      <c r="KC63" s="7"/>
      <c r="KD63" s="7"/>
      <c r="KE63" s="7"/>
      <c r="KF63" s="7"/>
      <c r="KG63" s="7"/>
      <c r="KH63" s="7"/>
      <c r="KI63" s="7"/>
      <c r="KJ63" s="7"/>
      <c r="KK63" s="7"/>
      <c r="KL63" s="7"/>
      <c r="KM63" s="7"/>
      <c r="KN63" s="7"/>
      <c r="KO63" s="7"/>
      <c r="KP63" s="7"/>
      <c r="KQ63" s="7"/>
      <c r="KR63" s="7"/>
      <c r="KS63" s="7"/>
      <c r="KT63" s="7"/>
      <c r="KU63" s="7"/>
      <c r="KV63" s="7"/>
      <c r="KW63" s="7"/>
      <c r="KX63" s="7"/>
      <c r="KY63" s="7"/>
      <c r="KZ63" s="7"/>
      <c r="LA63" s="7"/>
      <c r="LB63" s="7"/>
      <c r="LC63" s="7"/>
      <c r="LD63" s="7"/>
      <c r="LE63" s="7"/>
      <c r="LF63" s="7"/>
      <c r="LG63" s="7"/>
      <c r="LH63" s="7"/>
      <c r="LI63" s="7"/>
      <c r="LJ63" s="7"/>
      <c r="LK63" s="7"/>
      <c r="LL63" s="7"/>
      <c r="LM63" s="7"/>
      <c r="LN63" s="7"/>
      <c r="LO63" s="7"/>
      <c r="LP63" s="7"/>
      <c r="LQ63" s="7"/>
      <c r="LR63" s="7"/>
      <c r="LS63" s="7"/>
      <c r="LT63" s="7"/>
      <c r="LU63" s="7"/>
      <c r="LV63" s="7"/>
      <c r="LW63" s="7"/>
      <c r="LX63" s="7"/>
      <c r="LY63" s="7"/>
      <c r="LZ63" s="7"/>
      <c r="MA63" s="7"/>
      <c r="MB63" s="7"/>
      <c r="MC63" s="7"/>
      <c r="MD63" s="7"/>
      <c r="ME63" s="7"/>
      <c r="MF63" s="7"/>
      <c r="MG63" s="7"/>
      <c r="MH63" s="7"/>
      <c r="MI63" s="7"/>
      <c r="MJ63" s="7"/>
      <c r="MK63" s="7"/>
      <c r="ML63" s="7"/>
      <c r="MM63" s="7"/>
      <c r="MN63" s="7"/>
      <c r="MO63" s="7"/>
      <c r="MP63" s="7"/>
      <c r="MQ63" s="7"/>
      <c r="MR63" s="7"/>
      <c r="MS63" s="7"/>
      <c r="MT63" s="7"/>
      <c r="MU63" s="7"/>
      <c r="MV63" s="7"/>
      <c r="MW63" s="7"/>
      <c r="MX63" s="7"/>
      <c r="MY63" s="7"/>
      <c r="MZ63" s="7"/>
      <c r="NA63" s="7"/>
      <c r="NB63" s="7"/>
      <c r="NC63" s="7"/>
      <c r="ND63" s="7"/>
      <c r="NE63" s="7"/>
      <c r="NF63" s="7"/>
      <c r="NG63" s="7"/>
      <c r="NH63" s="7"/>
      <c r="NI63" s="7"/>
      <c r="NJ63" s="7"/>
      <c r="NK63" s="7"/>
      <c r="NL63" s="7"/>
      <c r="NM63" s="7"/>
      <c r="NN63" s="7"/>
      <c r="NO63" s="7"/>
      <c r="NP63" s="7"/>
      <c r="NQ63" s="7"/>
      <c r="NR63" s="7"/>
      <c r="NS63" s="7"/>
      <c r="NT63" s="7"/>
      <c r="NU63" s="7"/>
      <c r="NV63" s="7"/>
      <c r="NW63" s="7"/>
      <c r="NX63" s="7"/>
      <c r="NY63" s="7"/>
      <c r="NZ63" s="7"/>
      <c r="OA63" s="7"/>
      <c r="OB63" s="7"/>
      <c r="OC63" s="7"/>
      <c r="OD63" s="7"/>
      <c r="OE63" s="7"/>
      <c r="OF63" s="7"/>
      <c r="OG63" s="7"/>
      <c r="OH63" s="7"/>
      <c r="OI63" s="7"/>
      <c r="OJ63" s="7"/>
      <c r="OK63" s="7"/>
      <c r="OL63" s="7"/>
      <c r="OM63" s="7"/>
      <c r="ON63" s="7"/>
      <c r="OO63" s="7"/>
      <c r="OP63" s="7"/>
      <c r="OQ63" s="7"/>
      <c r="OR63" s="7"/>
      <c r="OS63" s="7"/>
      <c r="OT63" s="7"/>
      <c r="OU63" s="7"/>
      <c r="OV63" s="7"/>
      <c r="OW63" s="7"/>
      <c r="OX63" s="7"/>
      <c r="OY63" s="7"/>
      <c r="OZ63" s="7"/>
      <c r="PA63" s="7"/>
      <c r="PB63" s="7"/>
      <c r="PC63" s="7"/>
      <c r="PD63" s="7"/>
      <c r="PE63" s="7"/>
      <c r="PF63" s="7"/>
      <c r="PG63" s="7"/>
      <c r="PH63" s="7"/>
      <c r="PI63" s="7"/>
      <c r="PJ63" s="7"/>
      <c r="PK63" s="7"/>
      <c r="PL63" s="7"/>
      <c r="PM63" s="7"/>
      <c r="PN63" s="7"/>
      <c r="PO63" s="7"/>
      <c r="PP63" s="7"/>
      <c r="PQ63" s="7"/>
      <c r="PR63" s="7"/>
      <c r="PS63" s="7"/>
      <c r="PT63" s="7"/>
      <c r="PU63" s="7"/>
      <c r="PV63" s="7"/>
      <c r="PW63" s="7"/>
      <c r="PX63" s="7"/>
      <c r="PY63" s="7"/>
      <c r="PZ63" s="7"/>
      <c r="QA63" s="7"/>
      <c r="QB63" s="7"/>
      <c r="QC63" s="7"/>
      <c r="QD63" s="7"/>
      <c r="QE63" s="7"/>
      <c r="QF63" s="7"/>
      <c r="QG63" s="7"/>
      <c r="QH63" s="7"/>
      <c r="QI63" s="7"/>
      <c r="QJ63" s="7"/>
      <c r="QK63" s="7"/>
      <c r="QL63" s="7"/>
      <c r="QM63" s="7"/>
      <c r="QN63" s="7"/>
      <c r="QO63" s="7"/>
      <c r="QP63" s="7"/>
      <c r="QQ63" s="7"/>
      <c r="QR63" s="7"/>
      <c r="QS63" s="7"/>
      <c r="QT63" s="7"/>
      <c r="QU63" s="7"/>
      <c r="QV63" s="7"/>
      <c r="QW63" s="7"/>
      <c r="QX63" s="7"/>
      <c r="QY63" s="7"/>
      <c r="QZ63" s="7"/>
      <c r="RA63" s="7"/>
      <c r="RB63" s="7"/>
      <c r="RC63" s="7"/>
      <c r="RD63" s="7"/>
      <c r="RE63" s="7"/>
      <c r="RF63" s="7"/>
      <c r="RG63" s="7"/>
      <c r="RH63" s="7"/>
      <c r="RI63" s="7"/>
      <c r="RJ63" s="7"/>
      <c r="RK63" s="7"/>
      <c r="RL63" s="7"/>
      <c r="RM63" s="7"/>
      <c r="RN63" s="7"/>
      <c r="RO63" s="7"/>
      <c r="RP63" s="7"/>
      <c r="RQ63" s="7"/>
      <c r="RR63" s="7"/>
      <c r="RS63" s="7"/>
      <c r="RT63" s="7"/>
      <c r="RU63" s="7"/>
      <c r="RV63" s="7"/>
      <c r="RW63" s="7"/>
      <c r="RX63" s="7"/>
      <c r="RY63" s="7"/>
      <c r="RZ63" s="7"/>
      <c r="SA63" s="7"/>
      <c r="SB63" s="7"/>
      <c r="SC63" s="7"/>
      <c r="SD63" s="7"/>
      <c r="SE63" s="7"/>
      <c r="SF63" s="7"/>
      <c r="SG63" s="7"/>
      <c r="SH63" s="7"/>
      <c r="SI63" s="7"/>
      <c r="SJ63" s="7"/>
      <c r="SK63" s="7"/>
      <c r="SL63" s="7"/>
      <c r="SM63" s="7"/>
      <c r="SN63" s="7"/>
      <c r="SO63" s="7"/>
      <c r="SP63" s="7"/>
      <c r="SQ63" s="7"/>
      <c r="SR63" s="7"/>
      <c r="SS63" s="7"/>
      <c r="ST63" s="7"/>
      <c r="SU63" s="7"/>
      <c r="SV63" s="7"/>
      <c r="SW63" s="7"/>
      <c r="SX63" s="7"/>
      <c r="SY63" s="7"/>
      <c r="SZ63" s="7"/>
      <c r="TA63" s="7"/>
      <c r="TB63" s="7"/>
      <c r="TC63" s="7"/>
      <c r="TD63" s="7"/>
      <c r="TE63" s="7"/>
      <c r="TF63" s="7"/>
      <c r="TG63" s="7"/>
      <c r="TH63" s="7"/>
      <c r="TI63" s="7"/>
      <c r="TJ63" s="7"/>
      <c r="TK63" s="7"/>
      <c r="TL63" s="7"/>
      <c r="TM63" s="7"/>
      <c r="TN63" s="7"/>
      <c r="TO63" s="7"/>
      <c r="TP63" s="7"/>
      <c r="TQ63" s="7"/>
      <c r="TR63" s="7"/>
      <c r="TS63" s="7"/>
      <c r="TT63" s="7"/>
      <c r="TU63" s="7"/>
      <c r="TV63" s="7"/>
      <c r="TW63" s="7"/>
      <c r="TX63" s="7"/>
      <c r="TY63" s="7"/>
      <c r="TZ63" s="7"/>
      <c r="UA63" s="7"/>
      <c r="UB63" s="7"/>
      <c r="UC63" s="7"/>
      <c r="UD63" s="7"/>
      <c r="UE63" s="7"/>
      <c r="UF63" s="7"/>
      <c r="UG63" s="7"/>
      <c r="UH63" s="7"/>
      <c r="UI63" s="7"/>
      <c r="UJ63" s="7"/>
      <c r="UK63" s="7"/>
      <c r="UL63" s="7"/>
      <c r="UM63" s="7"/>
      <c r="UN63" s="7"/>
      <c r="UO63" s="7"/>
      <c r="UP63" s="7"/>
      <c r="UQ63" s="7"/>
      <c r="UR63" s="7"/>
      <c r="US63" s="7"/>
      <c r="UT63" s="7"/>
      <c r="UU63" s="7"/>
      <c r="UV63" s="7"/>
      <c r="UW63" s="7"/>
      <c r="UX63" s="7"/>
      <c r="UY63" s="7"/>
      <c r="UZ63" s="7"/>
      <c r="VA63" s="7"/>
      <c r="VB63" s="7"/>
      <c r="VC63" s="7"/>
      <c r="VD63" s="7"/>
      <c r="VE63" s="7"/>
      <c r="VF63" s="7"/>
      <c r="VG63" s="7"/>
      <c r="VH63" s="7"/>
      <c r="VI63" s="7"/>
      <c r="VJ63" s="7"/>
      <c r="VK63" s="7"/>
      <c r="VL63" s="7"/>
      <c r="VM63" s="7"/>
      <c r="VN63" s="7"/>
      <c r="VO63" s="7"/>
      <c r="VP63" s="7"/>
      <c r="VQ63" s="7"/>
      <c r="VR63" s="7"/>
      <c r="VS63" s="7"/>
      <c r="VT63" s="7"/>
      <c r="VU63" s="7"/>
      <c r="VV63" s="7"/>
      <c r="VW63" s="7"/>
      <c r="VX63" s="7"/>
      <c r="VY63" s="7"/>
      <c r="VZ63" s="7"/>
      <c r="WA63" s="7"/>
      <c r="WB63" s="7"/>
      <c r="WC63" s="7"/>
      <c r="WD63" s="7"/>
      <c r="WE63" s="7"/>
      <c r="WF63" s="7"/>
      <c r="WG63" s="7"/>
      <c r="WH63" s="7"/>
      <c r="WI63" s="7"/>
      <c r="WJ63" s="7"/>
      <c r="WK63" s="7"/>
      <c r="WL63" s="7"/>
      <c r="WM63" s="7"/>
      <c r="WN63" s="7"/>
      <c r="WO63" s="7"/>
      <c r="WP63" s="7"/>
      <c r="WQ63" s="7"/>
      <c r="WR63" s="7"/>
      <c r="WS63" s="7"/>
      <c r="WT63" s="7"/>
      <c r="WU63" s="7"/>
      <c r="WV63" s="7"/>
      <c r="WW63" s="7"/>
      <c r="WX63" s="7"/>
      <c r="WY63" s="7"/>
      <c r="WZ63" s="7"/>
      <c r="XA63" s="7"/>
      <c r="XB63" s="7"/>
      <c r="XC63" s="7"/>
      <c r="XD63" s="7"/>
      <c r="XE63" s="7"/>
      <c r="XF63" s="7"/>
      <c r="XG63" s="7"/>
      <c r="XH63" s="7"/>
      <c r="XI63" s="7"/>
      <c r="XJ63" s="7"/>
      <c r="XK63" s="7"/>
      <c r="XL63" s="7"/>
      <c r="XM63" s="7"/>
      <c r="XN63" s="7"/>
      <c r="XO63" s="7"/>
      <c r="XP63" s="7"/>
      <c r="XQ63" s="7"/>
      <c r="XR63" s="7"/>
      <c r="XS63" s="7"/>
      <c r="XT63" s="7"/>
      <c r="XU63" s="7"/>
      <c r="XV63" s="7"/>
      <c r="XW63" s="7"/>
      <c r="XX63" s="7"/>
      <c r="XY63" s="7"/>
      <c r="XZ63" s="7"/>
      <c r="YA63" s="7"/>
      <c r="YB63" s="7"/>
      <c r="YC63" s="7"/>
      <c r="YD63" s="7"/>
      <c r="YE63" s="7"/>
      <c r="YF63" s="7"/>
      <c r="YG63" s="7"/>
      <c r="YH63" s="7"/>
      <c r="YI63" s="7"/>
      <c r="YJ63" s="7"/>
      <c r="YK63" s="7"/>
      <c r="YL63" s="7"/>
      <c r="YM63" s="7"/>
      <c r="YN63" s="7"/>
      <c r="YO63" s="7"/>
      <c r="YP63" s="7"/>
      <c r="YQ63" s="7"/>
      <c r="YR63" s="7"/>
      <c r="YS63" s="7"/>
      <c r="YT63" s="7"/>
      <c r="YU63" s="7"/>
      <c r="YV63" s="7"/>
      <c r="YW63" s="7"/>
      <c r="YX63" s="7"/>
      <c r="YY63" s="7"/>
      <c r="YZ63" s="7"/>
      <c r="ZA63" s="7"/>
      <c r="ZB63" s="7"/>
      <c r="ZC63" s="7"/>
      <c r="ZD63" s="7"/>
      <c r="ZE63" s="7"/>
      <c r="ZF63" s="7"/>
      <c r="ZG63" s="7"/>
      <c r="ZH63" s="7"/>
      <c r="ZI63" s="7"/>
      <c r="ZJ63" s="7"/>
      <c r="ZK63" s="7"/>
      <c r="ZL63" s="7"/>
      <c r="ZM63" s="7"/>
      <c r="ZN63" s="7"/>
      <c r="ZO63" s="7"/>
      <c r="ZP63" s="7"/>
      <c r="ZQ63" s="7"/>
      <c r="ZR63" s="7"/>
      <c r="ZS63" s="7"/>
      <c r="ZT63" s="7"/>
      <c r="ZU63" s="7"/>
      <c r="ZV63" s="7"/>
      <c r="ZW63" s="7"/>
      <c r="ZX63" s="7"/>
      <c r="ZY63" s="7"/>
      <c r="ZZ63" s="7"/>
      <c r="AAA63" s="7"/>
      <c r="AAB63" s="7"/>
      <c r="AAC63" s="7"/>
      <c r="AAD63" s="7"/>
      <c r="AAE63" s="7"/>
      <c r="AAF63" s="7"/>
      <c r="AAG63" s="7"/>
      <c r="AAH63" s="7"/>
      <c r="AAI63" s="7"/>
      <c r="AAJ63" s="7"/>
      <c r="AAK63" s="7"/>
      <c r="AAL63" s="7"/>
      <c r="AAM63" s="7"/>
      <c r="AAN63" s="7"/>
      <c r="AAO63" s="7"/>
      <c r="AAP63" s="7"/>
      <c r="AAQ63" s="7"/>
      <c r="AAR63" s="7"/>
      <c r="AAS63" s="7"/>
      <c r="AAT63" s="7"/>
      <c r="AAU63" s="7"/>
      <c r="AAV63" s="7"/>
      <c r="AAW63" s="7"/>
      <c r="AAX63" s="7"/>
      <c r="AAY63" s="7"/>
      <c r="AAZ63" s="7"/>
      <c r="ABA63" s="7"/>
      <c r="ABB63" s="7"/>
      <c r="ABC63" s="7"/>
      <c r="ABD63" s="7"/>
      <c r="ABE63" s="7"/>
      <c r="ABF63" s="7"/>
      <c r="ABG63" s="7"/>
      <c r="ABH63" s="7"/>
      <c r="ABI63" s="7"/>
      <c r="ABJ63" s="7"/>
      <c r="ABK63" s="7"/>
      <c r="ABL63" s="7"/>
      <c r="ABM63" s="7"/>
      <c r="ABN63" s="7"/>
      <c r="ABO63" s="7"/>
      <c r="ABP63" s="7"/>
      <c r="ABQ63" s="7"/>
      <c r="ABR63" s="7"/>
      <c r="ABS63" s="7"/>
      <c r="ABT63" s="7"/>
      <c r="ABU63" s="7"/>
      <c r="ABV63" s="7"/>
      <c r="ABW63" s="7"/>
      <c r="ABX63" s="7"/>
      <c r="ABY63" s="7"/>
      <c r="ABZ63" s="7"/>
      <c r="ACA63" s="7"/>
      <c r="ACB63" s="7"/>
      <c r="ACC63" s="7"/>
      <c r="ACD63" s="7"/>
      <c r="ACE63" s="7"/>
      <c r="ACF63" s="7"/>
      <c r="ACG63" s="7"/>
      <c r="ACH63" s="7"/>
      <c r="ACI63" s="7"/>
      <c r="ACJ63" s="7"/>
      <c r="ACK63" s="7"/>
      <c r="ACL63" s="7"/>
      <c r="ACM63" s="7"/>
      <c r="ACN63" s="7"/>
      <c r="ACO63" s="7"/>
      <c r="ACP63" s="7"/>
      <c r="ACQ63" s="7"/>
      <c r="ACR63" s="7"/>
      <c r="ACS63" s="7"/>
      <c r="ACT63" s="7"/>
      <c r="ACU63" s="7"/>
      <c r="ACV63" s="7"/>
      <c r="ACW63" s="7"/>
      <c r="ACX63" s="7"/>
      <c r="ACY63" s="7"/>
      <c r="ACZ63" s="7"/>
      <c r="ADA63" s="7"/>
      <c r="ADB63" s="7"/>
      <c r="ADC63" s="7"/>
      <c r="ADD63" s="7"/>
      <c r="ADE63" s="7"/>
      <c r="ADF63" s="7"/>
      <c r="ADG63" s="7"/>
      <c r="ADH63" s="7"/>
      <c r="ADI63" s="7"/>
      <c r="ADJ63" s="7"/>
      <c r="ADK63" s="7"/>
      <c r="ADL63" s="7"/>
      <c r="ADM63" s="7"/>
      <c r="ADN63" s="7"/>
      <c r="ADO63" s="7"/>
      <c r="ADP63" s="7"/>
      <c r="ADQ63" s="7"/>
      <c r="ADR63" s="7"/>
      <c r="ADS63" s="7"/>
      <c r="ADT63" s="7"/>
      <c r="ADU63" s="7"/>
      <c r="ADV63" s="7"/>
      <c r="ADW63" s="7"/>
      <c r="ADX63" s="7"/>
      <c r="ADY63" s="7"/>
      <c r="ADZ63" s="7"/>
      <c r="AEA63" s="7"/>
      <c r="AEB63" s="7"/>
      <c r="AEC63" s="7"/>
      <c r="AED63" s="7"/>
      <c r="AEE63" s="7"/>
      <c r="AEF63" s="7"/>
      <c r="AEG63" s="7"/>
      <c r="AEH63" s="7"/>
      <c r="AEI63" s="7"/>
      <c r="AEJ63" s="7"/>
      <c r="AEK63" s="7"/>
      <c r="AEL63" s="7"/>
      <c r="AEM63" s="7"/>
      <c r="AEN63" s="7"/>
      <c r="AEO63" s="7"/>
      <c r="AEP63" s="7"/>
      <c r="AEQ63" s="7"/>
      <c r="AER63" s="7"/>
      <c r="AES63" s="7"/>
      <c r="AET63" s="7"/>
      <c r="AEU63" s="7"/>
      <c r="AEV63" s="7"/>
      <c r="AEW63" s="7"/>
      <c r="AEX63" s="7"/>
      <c r="AEY63" s="7"/>
      <c r="AEZ63" s="7"/>
      <c r="AFA63" s="7"/>
      <c r="AFB63" s="7"/>
      <c r="AFC63" s="7"/>
      <c r="AFD63" s="7"/>
      <c r="AFE63" s="7"/>
      <c r="AFF63" s="7"/>
      <c r="AFG63" s="7"/>
      <c r="AFH63" s="7"/>
      <c r="AFI63" s="7"/>
      <c r="AFJ63" s="7"/>
      <c r="AFK63" s="7"/>
      <c r="AFL63" s="7"/>
      <c r="AFM63" s="7"/>
      <c r="AFN63" s="7"/>
      <c r="AFO63" s="7"/>
      <c r="AFP63" s="7"/>
      <c r="AFQ63" s="7"/>
      <c r="AFR63" s="7"/>
      <c r="AFS63" s="7"/>
      <c r="AFT63" s="7"/>
      <c r="AFU63" s="7"/>
      <c r="AFV63" s="7"/>
      <c r="AFW63" s="7"/>
      <c r="AFX63" s="7"/>
      <c r="AFY63" s="7"/>
      <c r="AFZ63" s="7"/>
      <c r="AGA63" s="7"/>
      <c r="AGB63" s="7"/>
      <c r="AGC63" s="7"/>
      <c r="AGD63" s="7"/>
      <c r="AGE63" s="7"/>
      <c r="AGF63" s="7"/>
      <c r="AGG63" s="7"/>
      <c r="AGH63" s="7"/>
      <c r="AGI63" s="7"/>
      <c r="AGJ63" s="7"/>
      <c r="AGK63" s="7"/>
      <c r="AGL63" s="7"/>
      <c r="AGM63" s="7"/>
      <c r="AGN63" s="7"/>
      <c r="AGO63" s="7"/>
      <c r="AGP63" s="7"/>
      <c r="AGQ63" s="7"/>
      <c r="AGR63" s="7"/>
      <c r="AGS63" s="7"/>
      <c r="AGT63" s="7"/>
      <c r="AGU63" s="7"/>
      <c r="AGV63" s="7"/>
      <c r="AGW63" s="7"/>
      <c r="AGX63" s="7"/>
      <c r="AGY63" s="7"/>
      <c r="AGZ63" s="7"/>
      <c r="AHA63" s="7"/>
      <c r="AHB63" s="7"/>
      <c r="AHC63" s="7"/>
      <c r="AHD63" s="7"/>
      <c r="AHE63" s="7"/>
      <c r="AHF63" s="7"/>
      <c r="AHG63" s="7"/>
      <c r="AHH63" s="7"/>
      <c r="AHI63" s="7"/>
      <c r="AHJ63" s="7"/>
      <c r="AHK63" s="7"/>
      <c r="AHL63" s="7"/>
      <c r="AHM63" s="7"/>
      <c r="AHN63" s="7"/>
      <c r="AHO63" s="7"/>
      <c r="AHP63" s="7"/>
      <c r="AHQ63" s="7"/>
      <c r="AHR63" s="7"/>
      <c r="AHS63" s="7"/>
      <c r="AHT63" s="7"/>
      <c r="AHU63" s="7"/>
      <c r="AHV63" s="7"/>
      <c r="AHW63" s="7"/>
      <c r="AHX63" s="7"/>
      <c r="AHY63" s="7"/>
      <c r="AHZ63" s="7"/>
      <c r="AIA63" s="7"/>
      <c r="AIB63" s="7"/>
      <c r="AIC63" s="7"/>
      <c r="AID63" s="7"/>
      <c r="AIE63" s="7"/>
      <c r="AIF63" s="7"/>
      <c r="AIG63" s="7"/>
      <c r="AIH63" s="7"/>
      <c r="AII63" s="7"/>
      <c r="AIJ63" s="7"/>
      <c r="AIK63" s="7"/>
      <c r="AIL63" s="7"/>
      <c r="AIM63" s="7"/>
      <c r="AIN63" s="7"/>
      <c r="AIO63" s="7"/>
      <c r="AIP63" s="7"/>
      <c r="AIQ63" s="7"/>
      <c r="AIR63" s="7"/>
      <c r="AIS63" s="7"/>
      <c r="AIT63" s="7"/>
      <c r="AIU63" s="7"/>
      <c r="AIV63" s="7"/>
      <c r="AIW63" s="7"/>
      <c r="AIX63" s="7"/>
      <c r="AIY63" s="7"/>
      <c r="AIZ63" s="7"/>
      <c r="AJA63" s="7"/>
      <c r="AJB63" s="7"/>
      <c r="AJC63" s="7"/>
      <c r="AJD63" s="7"/>
      <c r="AJE63" s="7"/>
      <c r="AJF63" s="7"/>
      <c r="AJG63" s="7"/>
      <c r="AJH63" s="7"/>
      <c r="AJI63" s="7"/>
      <c r="AJJ63" s="7"/>
      <c r="AJK63" s="7"/>
      <c r="AJL63" s="7"/>
      <c r="AJM63" s="7"/>
      <c r="AJN63" s="7"/>
      <c r="AJO63" s="7"/>
      <c r="AJP63" s="7"/>
      <c r="AJQ63" s="7"/>
      <c r="AJR63" s="7"/>
      <c r="AJS63" s="7"/>
      <c r="AJT63" s="7"/>
      <c r="AJU63" s="7"/>
      <c r="AJV63" s="7"/>
      <c r="AJW63" s="7"/>
      <c r="AJX63" s="7"/>
      <c r="AJY63" s="7"/>
      <c r="AJZ63" s="7"/>
      <c r="AKA63" s="7"/>
      <c r="AKB63" s="7"/>
      <c r="AKC63" s="7"/>
      <c r="AKD63" s="7"/>
      <c r="AKE63" s="7"/>
      <c r="AKF63" s="7"/>
      <c r="AKG63" s="7"/>
      <c r="AKH63" s="7"/>
      <c r="AKI63" s="7"/>
      <c r="AKJ63" s="7"/>
      <c r="AKK63" s="7"/>
      <c r="AKL63" s="7"/>
      <c r="AKM63" s="7"/>
      <c r="AKN63" s="7"/>
      <c r="AKO63" s="7"/>
      <c r="AKP63" s="7"/>
      <c r="AKQ63" s="7"/>
      <c r="AKR63" s="7"/>
      <c r="AKS63" s="7"/>
      <c r="AKT63" s="7"/>
      <c r="AKU63" s="7"/>
      <c r="AKV63" s="7"/>
      <c r="AKW63" s="7"/>
      <c r="AKX63" s="7"/>
      <c r="AKY63" s="7"/>
      <c r="AKZ63" s="7"/>
      <c r="ALA63" s="7"/>
      <c r="ALB63" s="7"/>
      <c r="ALC63" s="7"/>
      <c r="ALD63" s="7"/>
      <c r="ALE63" s="7"/>
      <c r="ALF63" s="7"/>
      <c r="ALG63" s="7"/>
      <c r="ALH63" s="7"/>
      <c r="ALI63" s="7"/>
      <c r="ALJ63" s="7"/>
      <c r="ALK63" s="7"/>
      <c r="ALL63" s="7"/>
      <c r="ALM63" s="7"/>
      <c r="ALN63" s="7"/>
      <c r="ALO63" s="7"/>
      <c r="ALP63" s="7"/>
      <c r="ALQ63" s="7"/>
      <c r="ALR63" s="7"/>
      <c r="ALS63" s="7"/>
      <c r="ALT63" s="7"/>
      <c r="ALU63" s="7"/>
      <c r="ALV63" s="7"/>
      <c r="ALW63" s="7"/>
      <c r="ALX63" s="7"/>
      <c r="ALY63" s="7"/>
      <c r="ALZ63" s="7"/>
      <c r="AMA63" s="7"/>
      <c r="AMB63" s="7"/>
      <c r="AMC63" s="7"/>
      <c r="AMD63" s="7"/>
      <c r="AME63" s="7"/>
    </row>
    <row r="64" spans="1:1019" x14ac:dyDescent="0.25">
      <c r="A64" s="32">
        <v>47</v>
      </c>
      <c r="B64" s="32" t="s">
        <v>1671</v>
      </c>
      <c r="C64" s="32" t="s">
        <v>1670</v>
      </c>
      <c r="D64" s="32" t="s">
        <v>575</v>
      </c>
      <c r="E64" s="32">
        <v>2007</v>
      </c>
      <c r="F64" s="32"/>
      <c r="G64" s="32" t="s">
        <v>605</v>
      </c>
      <c r="H64" s="29" t="s">
        <v>574</v>
      </c>
      <c r="I64" s="32">
        <v>6</v>
      </c>
      <c r="J64" s="31" t="str">
        <f>VLOOKUP(H64,AddInfo!$A:$H,5,FALSE)</f>
        <v>1_clear</v>
      </c>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c r="SK64" s="7"/>
      <c r="SL64" s="7"/>
      <c r="SM64" s="7"/>
      <c r="SN64" s="7"/>
      <c r="SO64" s="7"/>
      <c r="SP64" s="7"/>
      <c r="SQ64" s="7"/>
      <c r="SR64" s="7"/>
      <c r="SS64" s="7"/>
      <c r="ST64" s="7"/>
      <c r="SU64" s="7"/>
      <c r="SV64" s="7"/>
      <c r="SW64" s="7"/>
      <c r="SX64" s="7"/>
      <c r="SY64" s="7"/>
      <c r="SZ64" s="7"/>
      <c r="TA64" s="7"/>
      <c r="TB64" s="7"/>
      <c r="TC64" s="7"/>
      <c r="TD64" s="7"/>
      <c r="TE64" s="7"/>
      <c r="TF64" s="7"/>
      <c r="TG64" s="7"/>
      <c r="TH64" s="7"/>
      <c r="TI64" s="7"/>
      <c r="TJ64" s="7"/>
      <c r="TK64" s="7"/>
      <c r="TL64" s="7"/>
      <c r="TM64" s="7"/>
      <c r="TN64" s="7"/>
      <c r="TO64" s="7"/>
      <c r="TP64" s="7"/>
      <c r="TQ64" s="7"/>
      <c r="TR64" s="7"/>
      <c r="TS64" s="7"/>
      <c r="TT64" s="7"/>
      <c r="TU64" s="7"/>
      <c r="TV64" s="7"/>
      <c r="TW64" s="7"/>
      <c r="TX64" s="7"/>
      <c r="TY64" s="7"/>
      <c r="TZ64" s="7"/>
      <c r="UA64" s="7"/>
      <c r="UB64" s="7"/>
      <c r="UC64" s="7"/>
      <c r="UD64" s="7"/>
      <c r="UE64" s="7"/>
      <c r="UF64" s="7"/>
      <c r="UG64" s="7"/>
      <c r="UH64" s="7"/>
      <c r="UI64" s="7"/>
      <c r="UJ64" s="7"/>
      <c r="UK64" s="7"/>
      <c r="UL64" s="7"/>
      <c r="UM64" s="7"/>
      <c r="UN64" s="7"/>
      <c r="UO64" s="7"/>
      <c r="UP64" s="7"/>
      <c r="UQ64" s="7"/>
      <c r="UR64" s="7"/>
      <c r="US64" s="7"/>
      <c r="UT64" s="7"/>
      <c r="UU64" s="7"/>
      <c r="UV64" s="7"/>
      <c r="UW64" s="7"/>
      <c r="UX64" s="7"/>
      <c r="UY64" s="7"/>
      <c r="UZ64" s="7"/>
      <c r="VA64" s="7"/>
      <c r="VB64" s="7"/>
      <c r="VC64" s="7"/>
      <c r="VD64" s="7"/>
      <c r="VE64" s="7"/>
      <c r="VF64" s="7"/>
      <c r="VG64" s="7"/>
      <c r="VH64" s="7"/>
      <c r="VI64" s="7"/>
      <c r="VJ64" s="7"/>
      <c r="VK64" s="7"/>
      <c r="VL64" s="7"/>
      <c r="VM64" s="7"/>
      <c r="VN64" s="7"/>
      <c r="VO64" s="7"/>
      <c r="VP64" s="7"/>
      <c r="VQ64" s="7"/>
      <c r="VR64" s="7"/>
      <c r="VS64" s="7"/>
      <c r="VT64" s="7"/>
      <c r="VU64" s="7"/>
      <c r="VV64" s="7"/>
      <c r="VW64" s="7"/>
      <c r="VX64" s="7"/>
      <c r="VY64" s="7"/>
      <c r="VZ64" s="7"/>
      <c r="WA64" s="7"/>
      <c r="WB64" s="7"/>
      <c r="WC64" s="7"/>
      <c r="WD64" s="7"/>
      <c r="WE64" s="7"/>
      <c r="WF64" s="7"/>
      <c r="WG64" s="7"/>
      <c r="WH64" s="7"/>
      <c r="WI64" s="7"/>
      <c r="WJ64" s="7"/>
      <c r="WK64" s="7"/>
      <c r="WL64" s="7"/>
      <c r="WM64" s="7"/>
      <c r="WN64" s="7"/>
      <c r="WO64" s="7"/>
      <c r="WP64" s="7"/>
      <c r="WQ64" s="7"/>
      <c r="WR64" s="7"/>
      <c r="WS64" s="7"/>
      <c r="WT64" s="7"/>
      <c r="WU64" s="7"/>
      <c r="WV64" s="7"/>
      <c r="WW64" s="7"/>
      <c r="WX64" s="7"/>
      <c r="WY64" s="7"/>
      <c r="WZ64" s="7"/>
      <c r="XA64" s="7"/>
      <c r="XB64" s="7"/>
      <c r="XC64" s="7"/>
      <c r="XD64" s="7"/>
      <c r="XE64" s="7"/>
      <c r="XF64" s="7"/>
      <c r="XG64" s="7"/>
      <c r="XH64" s="7"/>
      <c r="XI64" s="7"/>
      <c r="XJ64" s="7"/>
      <c r="XK64" s="7"/>
      <c r="XL64" s="7"/>
      <c r="XM64" s="7"/>
      <c r="XN64" s="7"/>
      <c r="XO64" s="7"/>
      <c r="XP64" s="7"/>
      <c r="XQ64" s="7"/>
      <c r="XR64" s="7"/>
      <c r="XS64" s="7"/>
      <c r="XT64" s="7"/>
      <c r="XU64" s="7"/>
      <c r="XV64" s="7"/>
      <c r="XW64" s="7"/>
      <c r="XX64" s="7"/>
      <c r="XY64" s="7"/>
      <c r="XZ64" s="7"/>
      <c r="YA64" s="7"/>
      <c r="YB64" s="7"/>
      <c r="YC64" s="7"/>
      <c r="YD64" s="7"/>
      <c r="YE64" s="7"/>
      <c r="YF64" s="7"/>
      <c r="YG64" s="7"/>
      <c r="YH64" s="7"/>
      <c r="YI64" s="7"/>
      <c r="YJ64" s="7"/>
      <c r="YK64" s="7"/>
      <c r="YL64" s="7"/>
      <c r="YM64" s="7"/>
      <c r="YN64" s="7"/>
      <c r="YO64" s="7"/>
      <c r="YP64" s="7"/>
      <c r="YQ64" s="7"/>
      <c r="YR64" s="7"/>
      <c r="YS64" s="7"/>
      <c r="YT64" s="7"/>
      <c r="YU64" s="7"/>
      <c r="YV64" s="7"/>
      <c r="YW64" s="7"/>
      <c r="YX64" s="7"/>
      <c r="YY64" s="7"/>
      <c r="YZ64" s="7"/>
      <c r="ZA64" s="7"/>
      <c r="ZB64" s="7"/>
      <c r="ZC64" s="7"/>
      <c r="ZD64" s="7"/>
      <c r="ZE64" s="7"/>
      <c r="ZF64" s="7"/>
      <c r="ZG64" s="7"/>
      <c r="ZH64" s="7"/>
      <c r="ZI64" s="7"/>
      <c r="ZJ64" s="7"/>
      <c r="ZK64" s="7"/>
      <c r="ZL64" s="7"/>
      <c r="ZM64" s="7"/>
      <c r="ZN64" s="7"/>
      <c r="ZO64" s="7"/>
      <c r="ZP64" s="7"/>
      <c r="ZQ64" s="7"/>
      <c r="ZR64" s="7"/>
      <c r="ZS64" s="7"/>
      <c r="ZT64" s="7"/>
      <c r="ZU64" s="7"/>
      <c r="ZV64" s="7"/>
      <c r="ZW64" s="7"/>
      <c r="ZX64" s="7"/>
      <c r="ZY64" s="7"/>
      <c r="ZZ64" s="7"/>
      <c r="AAA64" s="7"/>
      <c r="AAB64" s="7"/>
      <c r="AAC64" s="7"/>
      <c r="AAD64" s="7"/>
      <c r="AAE64" s="7"/>
      <c r="AAF64" s="7"/>
      <c r="AAG64" s="7"/>
      <c r="AAH64" s="7"/>
      <c r="AAI64" s="7"/>
      <c r="AAJ64" s="7"/>
      <c r="AAK64" s="7"/>
      <c r="AAL64" s="7"/>
      <c r="AAM64" s="7"/>
      <c r="AAN64" s="7"/>
      <c r="AAO64" s="7"/>
      <c r="AAP64" s="7"/>
      <c r="AAQ64" s="7"/>
      <c r="AAR64" s="7"/>
      <c r="AAS64" s="7"/>
      <c r="AAT64" s="7"/>
      <c r="AAU64" s="7"/>
      <c r="AAV64" s="7"/>
      <c r="AAW64" s="7"/>
      <c r="AAX64" s="7"/>
      <c r="AAY64" s="7"/>
      <c r="AAZ64" s="7"/>
      <c r="ABA64" s="7"/>
      <c r="ABB64" s="7"/>
      <c r="ABC64" s="7"/>
      <c r="ABD64" s="7"/>
      <c r="ABE64" s="7"/>
      <c r="ABF64" s="7"/>
      <c r="ABG64" s="7"/>
      <c r="ABH64" s="7"/>
      <c r="ABI64" s="7"/>
      <c r="ABJ64" s="7"/>
      <c r="ABK64" s="7"/>
      <c r="ABL64" s="7"/>
      <c r="ABM64" s="7"/>
      <c r="ABN64" s="7"/>
      <c r="ABO64" s="7"/>
      <c r="ABP64" s="7"/>
      <c r="ABQ64" s="7"/>
      <c r="ABR64" s="7"/>
      <c r="ABS64" s="7"/>
      <c r="ABT64" s="7"/>
      <c r="ABU64" s="7"/>
      <c r="ABV64" s="7"/>
      <c r="ABW64" s="7"/>
      <c r="ABX64" s="7"/>
      <c r="ABY64" s="7"/>
      <c r="ABZ64" s="7"/>
      <c r="ACA64" s="7"/>
      <c r="ACB64" s="7"/>
      <c r="ACC64" s="7"/>
      <c r="ACD64" s="7"/>
      <c r="ACE64" s="7"/>
      <c r="ACF64" s="7"/>
      <c r="ACG64" s="7"/>
      <c r="ACH64" s="7"/>
      <c r="ACI64" s="7"/>
      <c r="ACJ64" s="7"/>
      <c r="ACK64" s="7"/>
      <c r="ACL64" s="7"/>
      <c r="ACM64" s="7"/>
      <c r="ACN64" s="7"/>
      <c r="ACO64" s="7"/>
      <c r="ACP64" s="7"/>
      <c r="ACQ64" s="7"/>
      <c r="ACR64" s="7"/>
      <c r="ACS64" s="7"/>
      <c r="ACT64" s="7"/>
      <c r="ACU64" s="7"/>
      <c r="ACV64" s="7"/>
      <c r="ACW64" s="7"/>
      <c r="ACX64" s="7"/>
      <c r="ACY64" s="7"/>
      <c r="ACZ64" s="7"/>
      <c r="ADA64" s="7"/>
      <c r="ADB64" s="7"/>
      <c r="ADC64" s="7"/>
      <c r="ADD64" s="7"/>
      <c r="ADE64" s="7"/>
      <c r="ADF64" s="7"/>
      <c r="ADG64" s="7"/>
      <c r="ADH64" s="7"/>
      <c r="ADI64" s="7"/>
      <c r="ADJ64" s="7"/>
      <c r="ADK64" s="7"/>
      <c r="ADL64" s="7"/>
      <c r="ADM64" s="7"/>
      <c r="ADN64" s="7"/>
      <c r="ADO64" s="7"/>
      <c r="ADP64" s="7"/>
      <c r="ADQ64" s="7"/>
      <c r="ADR64" s="7"/>
      <c r="ADS64" s="7"/>
      <c r="ADT64" s="7"/>
      <c r="ADU64" s="7"/>
      <c r="ADV64" s="7"/>
      <c r="ADW64" s="7"/>
      <c r="ADX64" s="7"/>
      <c r="ADY64" s="7"/>
      <c r="ADZ64" s="7"/>
      <c r="AEA64" s="7"/>
      <c r="AEB64" s="7"/>
      <c r="AEC64" s="7"/>
      <c r="AED64" s="7"/>
      <c r="AEE64" s="7"/>
      <c r="AEF64" s="7"/>
      <c r="AEG64" s="7"/>
      <c r="AEH64" s="7"/>
      <c r="AEI64" s="7"/>
      <c r="AEJ64" s="7"/>
      <c r="AEK64" s="7"/>
      <c r="AEL64" s="7"/>
      <c r="AEM64" s="7"/>
      <c r="AEN64" s="7"/>
      <c r="AEO64" s="7"/>
      <c r="AEP64" s="7"/>
      <c r="AEQ64" s="7"/>
      <c r="AER64" s="7"/>
      <c r="AES64" s="7"/>
      <c r="AET64" s="7"/>
      <c r="AEU64" s="7"/>
      <c r="AEV64" s="7"/>
      <c r="AEW64" s="7"/>
      <c r="AEX64" s="7"/>
      <c r="AEY64" s="7"/>
      <c r="AEZ64" s="7"/>
      <c r="AFA64" s="7"/>
      <c r="AFB64" s="7"/>
      <c r="AFC64" s="7"/>
      <c r="AFD64" s="7"/>
      <c r="AFE64" s="7"/>
      <c r="AFF64" s="7"/>
      <c r="AFG64" s="7"/>
      <c r="AFH64" s="7"/>
      <c r="AFI64" s="7"/>
      <c r="AFJ64" s="7"/>
      <c r="AFK64" s="7"/>
      <c r="AFL64" s="7"/>
      <c r="AFM64" s="7"/>
      <c r="AFN64" s="7"/>
      <c r="AFO64" s="7"/>
      <c r="AFP64" s="7"/>
      <c r="AFQ64" s="7"/>
      <c r="AFR64" s="7"/>
      <c r="AFS64" s="7"/>
      <c r="AFT64" s="7"/>
      <c r="AFU64" s="7"/>
      <c r="AFV64" s="7"/>
      <c r="AFW64" s="7"/>
      <c r="AFX64" s="7"/>
      <c r="AFY64" s="7"/>
      <c r="AFZ64" s="7"/>
      <c r="AGA64" s="7"/>
      <c r="AGB64" s="7"/>
      <c r="AGC64" s="7"/>
      <c r="AGD64" s="7"/>
      <c r="AGE64" s="7"/>
      <c r="AGF64" s="7"/>
      <c r="AGG64" s="7"/>
      <c r="AGH64" s="7"/>
      <c r="AGI64" s="7"/>
      <c r="AGJ64" s="7"/>
      <c r="AGK64" s="7"/>
      <c r="AGL64" s="7"/>
      <c r="AGM64" s="7"/>
      <c r="AGN64" s="7"/>
      <c r="AGO64" s="7"/>
      <c r="AGP64" s="7"/>
      <c r="AGQ64" s="7"/>
      <c r="AGR64" s="7"/>
      <c r="AGS64" s="7"/>
      <c r="AGT64" s="7"/>
      <c r="AGU64" s="7"/>
      <c r="AGV64" s="7"/>
      <c r="AGW64" s="7"/>
      <c r="AGX64" s="7"/>
      <c r="AGY64" s="7"/>
      <c r="AGZ64" s="7"/>
      <c r="AHA64" s="7"/>
      <c r="AHB64" s="7"/>
      <c r="AHC64" s="7"/>
      <c r="AHD64" s="7"/>
      <c r="AHE64" s="7"/>
      <c r="AHF64" s="7"/>
      <c r="AHG64" s="7"/>
      <c r="AHH64" s="7"/>
      <c r="AHI64" s="7"/>
      <c r="AHJ64" s="7"/>
      <c r="AHK64" s="7"/>
      <c r="AHL64" s="7"/>
      <c r="AHM64" s="7"/>
      <c r="AHN64" s="7"/>
      <c r="AHO64" s="7"/>
      <c r="AHP64" s="7"/>
      <c r="AHQ64" s="7"/>
      <c r="AHR64" s="7"/>
      <c r="AHS64" s="7"/>
      <c r="AHT64" s="7"/>
      <c r="AHU64" s="7"/>
      <c r="AHV64" s="7"/>
      <c r="AHW64" s="7"/>
      <c r="AHX64" s="7"/>
      <c r="AHY64" s="7"/>
      <c r="AHZ64" s="7"/>
      <c r="AIA64" s="7"/>
      <c r="AIB64" s="7"/>
      <c r="AIC64" s="7"/>
      <c r="AID64" s="7"/>
      <c r="AIE64" s="7"/>
      <c r="AIF64" s="7"/>
      <c r="AIG64" s="7"/>
      <c r="AIH64" s="7"/>
      <c r="AII64" s="7"/>
      <c r="AIJ64" s="7"/>
      <c r="AIK64" s="7"/>
      <c r="AIL64" s="7"/>
      <c r="AIM64" s="7"/>
      <c r="AIN64" s="7"/>
      <c r="AIO64" s="7"/>
      <c r="AIP64" s="7"/>
      <c r="AIQ64" s="7"/>
      <c r="AIR64" s="7"/>
      <c r="AIS64" s="7"/>
      <c r="AIT64" s="7"/>
      <c r="AIU64" s="7"/>
      <c r="AIV64" s="7"/>
      <c r="AIW64" s="7"/>
      <c r="AIX64" s="7"/>
      <c r="AIY64" s="7"/>
      <c r="AIZ64" s="7"/>
      <c r="AJA64" s="7"/>
      <c r="AJB64" s="7"/>
      <c r="AJC64" s="7"/>
      <c r="AJD64" s="7"/>
      <c r="AJE64" s="7"/>
      <c r="AJF64" s="7"/>
      <c r="AJG64" s="7"/>
      <c r="AJH64" s="7"/>
      <c r="AJI64" s="7"/>
      <c r="AJJ64" s="7"/>
      <c r="AJK64" s="7"/>
      <c r="AJL64" s="7"/>
      <c r="AJM64" s="7"/>
      <c r="AJN64" s="7"/>
      <c r="AJO64" s="7"/>
      <c r="AJP64" s="7"/>
      <c r="AJQ64" s="7"/>
      <c r="AJR64" s="7"/>
      <c r="AJS64" s="7"/>
      <c r="AJT64" s="7"/>
      <c r="AJU64" s="7"/>
      <c r="AJV64" s="7"/>
      <c r="AJW64" s="7"/>
      <c r="AJX64" s="7"/>
      <c r="AJY64" s="7"/>
      <c r="AJZ64" s="7"/>
      <c r="AKA64" s="7"/>
      <c r="AKB64" s="7"/>
      <c r="AKC64" s="7"/>
      <c r="AKD64" s="7"/>
      <c r="AKE64" s="7"/>
      <c r="AKF64" s="7"/>
      <c r="AKG64" s="7"/>
      <c r="AKH64" s="7"/>
      <c r="AKI64" s="7"/>
      <c r="AKJ64" s="7"/>
      <c r="AKK64" s="7"/>
      <c r="AKL64" s="7"/>
      <c r="AKM64" s="7"/>
      <c r="AKN64" s="7"/>
      <c r="AKO64" s="7"/>
      <c r="AKP64" s="7"/>
      <c r="AKQ64" s="7"/>
      <c r="AKR64" s="7"/>
      <c r="AKS64" s="7"/>
      <c r="AKT64" s="7"/>
      <c r="AKU64" s="7"/>
      <c r="AKV64" s="7"/>
      <c r="AKW64" s="7"/>
      <c r="AKX64" s="7"/>
      <c r="AKY64" s="7"/>
      <c r="AKZ64" s="7"/>
      <c r="ALA64" s="7"/>
      <c r="ALB64" s="7"/>
      <c r="ALC64" s="7"/>
      <c r="ALD64" s="7"/>
      <c r="ALE64" s="7"/>
      <c r="ALF64" s="7"/>
      <c r="ALG64" s="7"/>
      <c r="ALH64" s="7"/>
      <c r="ALI64" s="7"/>
      <c r="ALJ64" s="7"/>
      <c r="ALK64" s="7"/>
      <c r="ALL64" s="7"/>
      <c r="ALM64" s="7"/>
      <c r="ALN64" s="7"/>
      <c r="ALO64" s="7"/>
      <c r="ALP64" s="7"/>
      <c r="ALQ64" s="7"/>
      <c r="ALR64" s="7"/>
      <c r="ALS64" s="7"/>
      <c r="ALT64" s="7"/>
      <c r="ALU64" s="7"/>
      <c r="ALV64" s="7"/>
      <c r="ALW64" s="7"/>
      <c r="ALX64" s="7"/>
      <c r="ALY64" s="7"/>
      <c r="ALZ64" s="7"/>
      <c r="AMA64" s="7"/>
      <c r="AMB64" s="7"/>
      <c r="AMC64" s="7"/>
      <c r="AMD64" s="7"/>
      <c r="AME64" s="7"/>
    </row>
    <row r="65" spans="1:1019" x14ac:dyDescent="0.25">
      <c r="A65" s="32">
        <v>48</v>
      </c>
      <c r="B65" s="32" t="s">
        <v>1672</v>
      </c>
      <c r="C65" s="32" t="s">
        <v>1670</v>
      </c>
      <c r="D65" s="32" t="s">
        <v>575</v>
      </c>
      <c r="E65" s="32">
        <v>2007</v>
      </c>
      <c r="F65" s="32"/>
      <c r="G65" s="32" t="s">
        <v>605</v>
      </c>
      <c r="H65" s="29" t="s">
        <v>574</v>
      </c>
      <c r="I65" s="32">
        <v>12</v>
      </c>
      <c r="J65" s="31" t="str">
        <f>VLOOKUP(H65,AddInfo!$A:$H,5,FALSE)</f>
        <v>1_clear</v>
      </c>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c r="SK65" s="7"/>
      <c r="SL65" s="7"/>
      <c r="SM65" s="7"/>
      <c r="SN65" s="7"/>
      <c r="SO65" s="7"/>
      <c r="SP65" s="7"/>
      <c r="SQ65" s="7"/>
      <c r="SR65" s="7"/>
      <c r="SS65" s="7"/>
      <c r="ST65" s="7"/>
      <c r="SU65" s="7"/>
      <c r="SV65" s="7"/>
      <c r="SW65" s="7"/>
      <c r="SX65" s="7"/>
      <c r="SY65" s="7"/>
      <c r="SZ65" s="7"/>
      <c r="TA65" s="7"/>
      <c r="TB65" s="7"/>
      <c r="TC65" s="7"/>
      <c r="TD65" s="7"/>
      <c r="TE65" s="7"/>
      <c r="TF65" s="7"/>
      <c r="TG65" s="7"/>
      <c r="TH65" s="7"/>
      <c r="TI65" s="7"/>
      <c r="TJ65" s="7"/>
      <c r="TK65" s="7"/>
      <c r="TL65" s="7"/>
      <c r="TM65" s="7"/>
      <c r="TN65" s="7"/>
      <c r="TO65" s="7"/>
      <c r="TP65" s="7"/>
      <c r="TQ65" s="7"/>
      <c r="TR65" s="7"/>
      <c r="TS65" s="7"/>
      <c r="TT65" s="7"/>
      <c r="TU65" s="7"/>
      <c r="TV65" s="7"/>
      <c r="TW65" s="7"/>
      <c r="TX65" s="7"/>
      <c r="TY65" s="7"/>
      <c r="TZ65" s="7"/>
      <c r="UA65" s="7"/>
      <c r="UB65" s="7"/>
      <c r="UC65" s="7"/>
      <c r="UD65" s="7"/>
      <c r="UE65" s="7"/>
      <c r="UF65" s="7"/>
      <c r="UG65" s="7"/>
      <c r="UH65" s="7"/>
      <c r="UI65" s="7"/>
      <c r="UJ65" s="7"/>
      <c r="UK65" s="7"/>
      <c r="UL65" s="7"/>
      <c r="UM65" s="7"/>
      <c r="UN65" s="7"/>
      <c r="UO65" s="7"/>
      <c r="UP65" s="7"/>
      <c r="UQ65" s="7"/>
      <c r="UR65" s="7"/>
      <c r="US65" s="7"/>
      <c r="UT65" s="7"/>
      <c r="UU65" s="7"/>
      <c r="UV65" s="7"/>
      <c r="UW65" s="7"/>
      <c r="UX65" s="7"/>
      <c r="UY65" s="7"/>
      <c r="UZ65" s="7"/>
      <c r="VA65" s="7"/>
      <c r="VB65" s="7"/>
      <c r="VC65" s="7"/>
      <c r="VD65" s="7"/>
      <c r="VE65" s="7"/>
      <c r="VF65" s="7"/>
      <c r="VG65" s="7"/>
      <c r="VH65" s="7"/>
      <c r="VI65" s="7"/>
      <c r="VJ65" s="7"/>
      <c r="VK65" s="7"/>
      <c r="VL65" s="7"/>
      <c r="VM65" s="7"/>
      <c r="VN65" s="7"/>
      <c r="VO65" s="7"/>
      <c r="VP65" s="7"/>
      <c r="VQ65" s="7"/>
      <c r="VR65" s="7"/>
      <c r="VS65" s="7"/>
      <c r="VT65" s="7"/>
      <c r="VU65" s="7"/>
      <c r="VV65" s="7"/>
      <c r="VW65" s="7"/>
      <c r="VX65" s="7"/>
      <c r="VY65" s="7"/>
      <c r="VZ65" s="7"/>
      <c r="WA65" s="7"/>
      <c r="WB65" s="7"/>
      <c r="WC65" s="7"/>
      <c r="WD65" s="7"/>
      <c r="WE65" s="7"/>
      <c r="WF65" s="7"/>
      <c r="WG65" s="7"/>
      <c r="WH65" s="7"/>
      <c r="WI65" s="7"/>
      <c r="WJ65" s="7"/>
      <c r="WK65" s="7"/>
      <c r="WL65" s="7"/>
      <c r="WM65" s="7"/>
      <c r="WN65" s="7"/>
      <c r="WO65" s="7"/>
      <c r="WP65" s="7"/>
      <c r="WQ65" s="7"/>
      <c r="WR65" s="7"/>
      <c r="WS65" s="7"/>
      <c r="WT65" s="7"/>
      <c r="WU65" s="7"/>
      <c r="WV65" s="7"/>
      <c r="WW65" s="7"/>
      <c r="WX65" s="7"/>
      <c r="WY65" s="7"/>
      <c r="WZ65" s="7"/>
      <c r="XA65" s="7"/>
      <c r="XB65" s="7"/>
      <c r="XC65" s="7"/>
      <c r="XD65" s="7"/>
      <c r="XE65" s="7"/>
      <c r="XF65" s="7"/>
      <c r="XG65" s="7"/>
      <c r="XH65" s="7"/>
      <c r="XI65" s="7"/>
      <c r="XJ65" s="7"/>
      <c r="XK65" s="7"/>
      <c r="XL65" s="7"/>
      <c r="XM65" s="7"/>
      <c r="XN65" s="7"/>
      <c r="XO65" s="7"/>
      <c r="XP65" s="7"/>
      <c r="XQ65" s="7"/>
      <c r="XR65" s="7"/>
      <c r="XS65" s="7"/>
      <c r="XT65" s="7"/>
      <c r="XU65" s="7"/>
      <c r="XV65" s="7"/>
      <c r="XW65" s="7"/>
      <c r="XX65" s="7"/>
      <c r="XY65" s="7"/>
      <c r="XZ65" s="7"/>
      <c r="YA65" s="7"/>
      <c r="YB65" s="7"/>
      <c r="YC65" s="7"/>
      <c r="YD65" s="7"/>
      <c r="YE65" s="7"/>
      <c r="YF65" s="7"/>
      <c r="YG65" s="7"/>
      <c r="YH65" s="7"/>
      <c r="YI65" s="7"/>
      <c r="YJ65" s="7"/>
      <c r="YK65" s="7"/>
      <c r="YL65" s="7"/>
      <c r="YM65" s="7"/>
      <c r="YN65" s="7"/>
      <c r="YO65" s="7"/>
      <c r="YP65" s="7"/>
      <c r="YQ65" s="7"/>
      <c r="YR65" s="7"/>
      <c r="YS65" s="7"/>
      <c r="YT65" s="7"/>
      <c r="YU65" s="7"/>
      <c r="YV65" s="7"/>
      <c r="YW65" s="7"/>
      <c r="YX65" s="7"/>
      <c r="YY65" s="7"/>
      <c r="YZ65" s="7"/>
      <c r="ZA65" s="7"/>
      <c r="ZB65" s="7"/>
      <c r="ZC65" s="7"/>
      <c r="ZD65" s="7"/>
      <c r="ZE65" s="7"/>
      <c r="ZF65" s="7"/>
      <c r="ZG65" s="7"/>
      <c r="ZH65" s="7"/>
      <c r="ZI65" s="7"/>
      <c r="ZJ65" s="7"/>
      <c r="ZK65" s="7"/>
      <c r="ZL65" s="7"/>
      <c r="ZM65" s="7"/>
      <c r="ZN65" s="7"/>
      <c r="ZO65" s="7"/>
      <c r="ZP65" s="7"/>
      <c r="ZQ65" s="7"/>
      <c r="ZR65" s="7"/>
      <c r="ZS65" s="7"/>
      <c r="ZT65" s="7"/>
      <c r="ZU65" s="7"/>
      <c r="ZV65" s="7"/>
      <c r="ZW65" s="7"/>
      <c r="ZX65" s="7"/>
      <c r="ZY65" s="7"/>
      <c r="ZZ65" s="7"/>
      <c r="AAA65" s="7"/>
      <c r="AAB65" s="7"/>
      <c r="AAC65" s="7"/>
      <c r="AAD65" s="7"/>
      <c r="AAE65" s="7"/>
      <c r="AAF65" s="7"/>
      <c r="AAG65" s="7"/>
      <c r="AAH65" s="7"/>
      <c r="AAI65" s="7"/>
      <c r="AAJ65" s="7"/>
      <c r="AAK65" s="7"/>
      <c r="AAL65" s="7"/>
      <c r="AAM65" s="7"/>
      <c r="AAN65" s="7"/>
      <c r="AAO65" s="7"/>
      <c r="AAP65" s="7"/>
      <c r="AAQ65" s="7"/>
      <c r="AAR65" s="7"/>
      <c r="AAS65" s="7"/>
      <c r="AAT65" s="7"/>
      <c r="AAU65" s="7"/>
      <c r="AAV65" s="7"/>
      <c r="AAW65" s="7"/>
      <c r="AAX65" s="7"/>
      <c r="AAY65" s="7"/>
      <c r="AAZ65" s="7"/>
      <c r="ABA65" s="7"/>
      <c r="ABB65" s="7"/>
      <c r="ABC65" s="7"/>
      <c r="ABD65" s="7"/>
      <c r="ABE65" s="7"/>
      <c r="ABF65" s="7"/>
      <c r="ABG65" s="7"/>
      <c r="ABH65" s="7"/>
      <c r="ABI65" s="7"/>
      <c r="ABJ65" s="7"/>
      <c r="ABK65" s="7"/>
      <c r="ABL65" s="7"/>
      <c r="ABM65" s="7"/>
      <c r="ABN65" s="7"/>
      <c r="ABO65" s="7"/>
      <c r="ABP65" s="7"/>
      <c r="ABQ65" s="7"/>
      <c r="ABR65" s="7"/>
      <c r="ABS65" s="7"/>
      <c r="ABT65" s="7"/>
      <c r="ABU65" s="7"/>
      <c r="ABV65" s="7"/>
      <c r="ABW65" s="7"/>
      <c r="ABX65" s="7"/>
      <c r="ABY65" s="7"/>
      <c r="ABZ65" s="7"/>
      <c r="ACA65" s="7"/>
      <c r="ACB65" s="7"/>
      <c r="ACC65" s="7"/>
      <c r="ACD65" s="7"/>
      <c r="ACE65" s="7"/>
      <c r="ACF65" s="7"/>
      <c r="ACG65" s="7"/>
      <c r="ACH65" s="7"/>
      <c r="ACI65" s="7"/>
      <c r="ACJ65" s="7"/>
      <c r="ACK65" s="7"/>
      <c r="ACL65" s="7"/>
      <c r="ACM65" s="7"/>
      <c r="ACN65" s="7"/>
      <c r="ACO65" s="7"/>
      <c r="ACP65" s="7"/>
      <c r="ACQ65" s="7"/>
      <c r="ACR65" s="7"/>
      <c r="ACS65" s="7"/>
      <c r="ACT65" s="7"/>
      <c r="ACU65" s="7"/>
      <c r="ACV65" s="7"/>
      <c r="ACW65" s="7"/>
      <c r="ACX65" s="7"/>
      <c r="ACY65" s="7"/>
      <c r="ACZ65" s="7"/>
      <c r="ADA65" s="7"/>
      <c r="ADB65" s="7"/>
      <c r="ADC65" s="7"/>
      <c r="ADD65" s="7"/>
      <c r="ADE65" s="7"/>
      <c r="ADF65" s="7"/>
      <c r="ADG65" s="7"/>
      <c r="ADH65" s="7"/>
      <c r="ADI65" s="7"/>
      <c r="ADJ65" s="7"/>
      <c r="ADK65" s="7"/>
      <c r="ADL65" s="7"/>
      <c r="ADM65" s="7"/>
      <c r="ADN65" s="7"/>
      <c r="ADO65" s="7"/>
      <c r="ADP65" s="7"/>
      <c r="ADQ65" s="7"/>
      <c r="ADR65" s="7"/>
      <c r="ADS65" s="7"/>
      <c r="ADT65" s="7"/>
      <c r="ADU65" s="7"/>
      <c r="ADV65" s="7"/>
      <c r="ADW65" s="7"/>
      <c r="ADX65" s="7"/>
      <c r="ADY65" s="7"/>
      <c r="ADZ65" s="7"/>
      <c r="AEA65" s="7"/>
      <c r="AEB65" s="7"/>
      <c r="AEC65" s="7"/>
      <c r="AED65" s="7"/>
      <c r="AEE65" s="7"/>
      <c r="AEF65" s="7"/>
      <c r="AEG65" s="7"/>
      <c r="AEH65" s="7"/>
      <c r="AEI65" s="7"/>
      <c r="AEJ65" s="7"/>
      <c r="AEK65" s="7"/>
      <c r="AEL65" s="7"/>
      <c r="AEM65" s="7"/>
      <c r="AEN65" s="7"/>
      <c r="AEO65" s="7"/>
      <c r="AEP65" s="7"/>
      <c r="AEQ65" s="7"/>
      <c r="AER65" s="7"/>
      <c r="AES65" s="7"/>
      <c r="AET65" s="7"/>
      <c r="AEU65" s="7"/>
      <c r="AEV65" s="7"/>
      <c r="AEW65" s="7"/>
      <c r="AEX65" s="7"/>
      <c r="AEY65" s="7"/>
      <c r="AEZ65" s="7"/>
      <c r="AFA65" s="7"/>
      <c r="AFB65" s="7"/>
      <c r="AFC65" s="7"/>
      <c r="AFD65" s="7"/>
      <c r="AFE65" s="7"/>
      <c r="AFF65" s="7"/>
      <c r="AFG65" s="7"/>
      <c r="AFH65" s="7"/>
      <c r="AFI65" s="7"/>
      <c r="AFJ65" s="7"/>
      <c r="AFK65" s="7"/>
      <c r="AFL65" s="7"/>
      <c r="AFM65" s="7"/>
      <c r="AFN65" s="7"/>
      <c r="AFO65" s="7"/>
      <c r="AFP65" s="7"/>
      <c r="AFQ65" s="7"/>
      <c r="AFR65" s="7"/>
      <c r="AFS65" s="7"/>
      <c r="AFT65" s="7"/>
      <c r="AFU65" s="7"/>
      <c r="AFV65" s="7"/>
      <c r="AFW65" s="7"/>
      <c r="AFX65" s="7"/>
      <c r="AFY65" s="7"/>
      <c r="AFZ65" s="7"/>
      <c r="AGA65" s="7"/>
      <c r="AGB65" s="7"/>
      <c r="AGC65" s="7"/>
      <c r="AGD65" s="7"/>
      <c r="AGE65" s="7"/>
      <c r="AGF65" s="7"/>
      <c r="AGG65" s="7"/>
      <c r="AGH65" s="7"/>
      <c r="AGI65" s="7"/>
      <c r="AGJ65" s="7"/>
      <c r="AGK65" s="7"/>
      <c r="AGL65" s="7"/>
      <c r="AGM65" s="7"/>
      <c r="AGN65" s="7"/>
      <c r="AGO65" s="7"/>
      <c r="AGP65" s="7"/>
      <c r="AGQ65" s="7"/>
      <c r="AGR65" s="7"/>
      <c r="AGS65" s="7"/>
      <c r="AGT65" s="7"/>
      <c r="AGU65" s="7"/>
      <c r="AGV65" s="7"/>
      <c r="AGW65" s="7"/>
      <c r="AGX65" s="7"/>
      <c r="AGY65" s="7"/>
      <c r="AGZ65" s="7"/>
      <c r="AHA65" s="7"/>
      <c r="AHB65" s="7"/>
      <c r="AHC65" s="7"/>
      <c r="AHD65" s="7"/>
      <c r="AHE65" s="7"/>
      <c r="AHF65" s="7"/>
      <c r="AHG65" s="7"/>
      <c r="AHH65" s="7"/>
      <c r="AHI65" s="7"/>
      <c r="AHJ65" s="7"/>
      <c r="AHK65" s="7"/>
      <c r="AHL65" s="7"/>
      <c r="AHM65" s="7"/>
      <c r="AHN65" s="7"/>
      <c r="AHO65" s="7"/>
      <c r="AHP65" s="7"/>
      <c r="AHQ65" s="7"/>
      <c r="AHR65" s="7"/>
      <c r="AHS65" s="7"/>
      <c r="AHT65" s="7"/>
      <c r="AHU65" s="7"/>
      <c r="AHV65" s="7"/>
      <c r="AHW65" s="7"/>
      <c r="AHX65" s="7"/>
      <c r="AHY65" s="7"/>
      <c r="AHZ65" s="7"/>
      <c r="AIA65" s="7"/>
      <c r="AIB65" s="7"/>
      <c r="AIC65" s="7"/>
      <c r="AID65" s="7"/>
      <c r="AIE65" s="7"/>
      <c r="AIF65" s="7"/>
      <c r="AIG65" s="7"/>
      <c r="AIH65" s="7"/>
      <c r="AII65" s="7"/>
      <c r="AIJ65" s="7"/>
      <c r="AIK65" s="7"/>
      <c r="AIL65" s="7"/>
      <c r="AIM65" s="7"/>
      <c r="AIN65" s="7"/>
      <c r="AIO65" s="7"/>
      <c r="AIP65" s="7"/>
      <c r="AIQ65" s="7"/>
      <c r="AIR65" s="7"/>
      <c r="AIS65" s="7"/>
      <c r="AIT65" s="7"/>
      <c r="AIU65" s="7"/>
      <c r="AIV65" s="7"/>
      <c r="AIW65" s="7"/>
      <c r="AIX65" s="7"/>
      <c r="AIY65" s="7"/>
      <c r="AIZ65" s="7"/>
      <c r="AJA65" s="7"/>
      <c r="AJB65" s="7"/>
      <c r="AJC65" s="7"/>
      <c r="AJD65" s="7"/>
      <c r="AJE65" s="7"/>
      <c r="AJF65" s="7"/>
      <c r="AJG65" s="7"/>
      <c r="AJH65" s="7"/>
      <c r="AJI65" s="7"/>
      <c r="AJJ65" s="7"/>
      <c r="AJK65" s="7"/>
      <c r="AJL65" s="7"/>
      <c r="AJM65" s="7"/>
      <c r="AJN65" s="7"/>
      <c r="AJO65" s="7"/>
      <c r="AJP65" s="7"/>
      <c r="AJQ65" s="7"/>
      <c r="AJR65" s="7"/>
      <c r="AJS65" s="7"/>
      <c r="AJT65" s="7"/>
      <c r="AJU65" s="7"/>
      <c r="AJV65" s="7"/>
      <c r="AJW65" s="7"/>
      <c r="AJX65" s="7"/>
      <c r="AJY65" s="7"/>
      <c r="AJZ65" s="7"/>
      <c r="AKA65" s="7"/>
      <c r="AKB65" s="7"/>
      <c r="AKC65" s="7"/>
      <c r="AKD65" s="7"/>
      <c r="AKE65" s="7"/>
      <c r="AKF65" s="7"/>
      <c r="AKG65" s="7"/>
      <c r="AKH65" s="7"/>
      <c r="AKI65" s="7"/>
      <c r="AKJ65" s="7"/>
      <c r="AKK65" s="7"/>
      <c r="AKL65" s="7"/>
      <c r="AKM65" s="7"/>
      <c r="AKN65" s="7"/>
      <c r="AKO65" s="7"/>
      <c r="AKP65" s="7"/>
      <c r="AKQ65" s="7"/>
      <c r="AKR65" s="7"/>
      <c r="AKS65" s="7"/>
      <c r="AKT65" s="7"/>
      <c r="AKU65" s="7"/>
      <c r="AKV65" s="7"/>
      <c r="AKW65" s="7"/>
      <c r="AKX65" s="7"/>
      <c r="AKY65" s="7"/>
      <c r="AKZ65" s="7"/>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c r="AMC65" s="7"/>
      <c r="AMD65" s="7"/>
      <c r="AME65" s="7"/>
    </row>
    <row r="66" spans="1:1019" x14ac:dyDescent="0.25">
      <c r="A66" s="7">
        <v>114</v>
      </c>
      <c r="B66" s="7" t="s">
        <v>767</v>
      </c>
      <c r="C66" s="7" t="s">
        <v>1793</v>
      </c>
      <c r="D66" s="7" t="s">
        <v>1233</v>
      </c>
      <c r="E66" s="7">
        <v>2007</v>
      </c>
      <c r="F66" s="7"/>
      <c r="G66" s="7" t="s">
        <v>1328</v>
      </c>
      <c r="H66" s="4" t="s">
        <v>764</v>
      </c>
      <c r="I66" s="7">
        <v>12</v>
      </c>
      <c r="J66" s="31" t="str">
        <f>VLOOKUP(H66,AddInfo!$A:$H,5,FALSE)</f>
        <v>1_clear</v>
      </c>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c r="SK66" s="7"/>
      <c r="SL66" s="7"/>
      <c r="SM66" s="7"/>
      <c r="SN66" s="7"/>
      <c r="SO66" s="7"/>
      <c r="SP66" s="7"/>
      <c r="SQ66" s="7"/>
      <c r="SR66" s="7"/>
      <c r="SS66" s="7"/>
      <c r="ST66" s="7"/>
      <c r="SU66" s="7"/>
      <c r="SV66" s="7"/>
      <c r="SW66" s="7"/>
      <c r="SX66" s="7"/>
      <c r="SY66" s="7"/>
      <c r="SZ66" s="7"/>
      <c r="TA66" s="7"/>
      <c r="TB66" s="7"/>
      <c r="TC66" s="7"/>
      <c r="TD66" s="7"/>
      <c r="TE66" s="7"/>
      <c r="TF66" s="7"/>
      <c r="TG66" s="7"/>
      <c r="TH66" s="7"/>
      <c r="TI66" s="7"/>
      <c r="TJ66" s="7"/>
      <c r="TK66" s="7"/>
      <c r="TL66" s="7"/>
      <c r="TM66" s="7"/>
      <c r="TN66" s="7"/>
      <c r="TO66" s="7"/>
      <c r="TP66" s="7"/>
      <c r="TQ66" s="7"/>
      <c r="TR66" s="7"/>
      <c r="TS66" s="7"/>
      <c r="TT66" s="7"/>
      <c r="TU66" s="7"/>
      <c r="TV66" s="7"/>
      <c r="TW66" s="7"/>
      <c r="TX66" s="7"/>
      <c r="TY66" s="7"/>
      <c r="TZ66" s="7"/>
      <c r="UA66" s="7"/>
      <c r="UB66" s="7"/>
      <c r="UC66" s="7"/>
      <c r="UD66" s="7"/>
      <c r="UE66" s="7"/>
      <c r="UF66" s="7"/>
      <c r="UG66" s="7"/>
      <c r="UH66" s="7"/>
      <c r="UI66" s="7"/>
      <c r="UJ66" s="7"/>
      <c r="UK66" s="7"/>
      <c r="UL66" s="7"/>
      <c r="UM66" s="7"/>
      <c r="UN66" s="7"/>
      <c r="UO66" s="7"/>
      <c r="UP66" s="7"/>
      <c r="UQ66" s="7"/>
      <c r="UR66" s="7"/>
      <c r="US66" s="7"/>
      <c r="UT66" s="7"/>
      <c r="UU66" s="7"/>
      <c r="UV66" s="7"/>
      <c r="UW66" s="7"/>
      <c r="UX66" s="7"/>
      <c r="UY66" s="7"/>
      <c r="UZ66" s="7"/>
      <c r="VA66" s="7"/>
      <c r="VB66" s="7"/>
      <c r="VC66" s="7"/>
      <c r="VD66" s="7"/>
      <c r="VE66" s="7"/>
      <c r="VF66" s="7"/>
      <c r="VG66" s="7"/>
      <c r="VH66" s="7"/>
      <c r="VI66" s="7"/>
      <c r="VJ66" s="7"/>
      <c r="VK66" s="7"/>
      <c r="VL66" s="7"/>
      <c r="VM66" s="7"/>
      <c r="VN66" s="7"/>
      <c r="VO66" s="7"/>
      <c r="VP66" s="7"/>
      <c r="VQ66" s="7"/>
      <c r="VR66" s="7"/>
      <c r="VS66" s="7"/>
      <c r="VT66" s="7"/>
      <c r="VU66" s="7"/>
      <c r="VV66" s="7"/>
      <c r="VW66" s="7"/>
      <c r="VX66" s="7"/>
      <c r="VY66" s="7"/>
      <c r="VZ66" s="7"/>
      <c r="WA66" s="7"/>
      <c r="WB66" s="7"/>
      <c r="WC66" s="7"/>
      <c r="WD66" s="7"/>
      <c r="WE66" s="7"/>
      <c r="WF66" s="7"/>
      <c r="WG66" s="7"/>
      <c r="WH66" s="7"/>
      <c r="WI66" s="7"/>
      <c r="WJ66" s="7"/>
      <c r="WK66" s="7"/>
      <c r="WL66" s="7"/>
      <c r="WM66" s="7"/>
      <c r="WN66" s="7"/>
      <c r="WO66" s="7"/>
      <c r="WP66" s="7"/>
      <c r="WQ66" s="7"/>
      <c r="WR66" s="7"/>
      <c r="WS66" s="7"/>
      <c r="WT66" s="7"/>
      <c r="WU66" s="7"/>
      <c r="WV66" s="7"/>
      <c r="WW66" s="7"/>
      <c r="WX66" s="7"/>
      <c r="WY66" s="7"/>
      <c r="WZ66" s="7"/>
      <c r="XA66" s="7"/>
      <c r="XB66" s="7"/>
      <c r="XC66" s="7"/>
      <c r="XD66" s="7"/>
      <c r="XE66" s="7"/>
      <c r="XF66" s="7"/>
      <c r="XG66" s="7"/>
      <c r="XH66" s="7"/>
      <c r="XI66" s="7"/>
      <c r="XJ66" s="7"/>
      <c r="XK66" s="7"/>
      <c r="XL66" s="7"/>
      <c r="XM66" s="7"/>
      <c r="XN66" s="7"/>
      <c r="XO66" s="7"/>
      <c r="XP66" s="7"/>
      <c r="XQ66" s="7"/>
      <c r="XR66" s="7"/>
      <c r="XS66" s="7"/>
      <c r="XT66" s="7"/>
      <c r="XU66" s="7"/>
      <c r="XV66" s="7"/>
      <c r="XW66" s="7"/>
      <c r="XX66" s="7"/>
      <c r="XY66" s="7"/>
      <c r="XZ66" s="7"/>
      <c r="YA66" s="7"/>
      <c r="YB66" s="7"/>
      <c r="YC66" s="7"/>
      <c r="YD66" s="7"/>
      <c r="YE66" s="7"/>
      <c r="YF66" s="7"/>
      <c r="YG66" s="7"/>
      <c r="YH66" s="7"/>
      <c r="YI66" s="7"/>
      <c r="YJ66" s="7"/>
      <c r="YK66" s="7"/>
      <c r="YL66" s="7"/>
      <c r="YM66" s="7"/>
      <c r="YN66" s="7"/>
      <c r="YO66" s="7"/>
      <c r="YP66" s="7"/>
      <c r="YQ66" s="7"/>
      <c r="YR66" s="7"/>
      <c r="YS66" s="7"/>
      <c r="YT66" s="7"/>
      <c r="YU66" s="7"/>
      <c r="YV66" s="7"/>
      <c r="YW66" s="7"/>
      <c r="YX66" s="7"/>
      <c r="YY66" s="7"/>
      <c r="YZ66" s="7"/>
      <c r="ZA66" s="7"/>
      <c r="ZB66" s="7"/>
      <c r="ZC66" s="7"/>
      <c r="ZD66" s="7"/>
      <c r="ZE66" s="7"/>
      <c r="ZF66" s="7"/>
      <c r="ZG66" s="7"/>
      <c r="ZH66" s="7"/>
      <c r="ZI66" s="7"/>
      <c r="ZJ66" s="7"/>
      <c r="ZK66" s="7"/>
      <c r="ZL66" s="7"/>
      <c r="ZM66" s="7"/>
      <c r="ZN66" s="7"/>
      <c r="ZO66" s="7"/>
      <c r="ZP66" s="7"/>
      <c r="ZQ66" s="7"/>
      <c r="ZR66" s="7"/>
      <c r="ZS66" s="7"/>
      <c r="ZT66" s="7"/>
      <c r="ZU66" s="7"/>
      <c r="ZV66" s="7"/>
      <c r="ZW66" s="7"/>
      <c r="ZX66" s="7"/>
      <c r="ZY66" s="7"/>
      <c r="ZZ66" s="7"/>
      <c r="AAA66" s="7"/>
      <c r="AAB66" s="7"/>
      <c r="AAC66" s="7"/>
      <c r="AAD66" s="7"/>
      <c r="AAE66" s="7"/>
      <c r="AAF66" s="7"/>
      <c r="AAG66" s="7"/>
      <c r="AAH66" s="7"/>
      <c r="AAI66" s="7"/>
      <c r="AAJ66" s="7"/>
      <c r="AAK66" s="7"/>
      <c r="AAL66" s="7"/>
      <c r="AAM66" s="7"/>
      <c r="AAN66" s="7"/>
      <c r="AAO66" s="7"/>
      <c r="AAP66" s="7"/>
      <c r="AAQ66" s="7"/>
      <c r="AAR66" s="7"/>
      <c r="AAS66" s="7"/>
      <c r="AAT66" s="7"/>
      <c r="AAU66" s="7"/>
      <c r="AAV66" s="7"/>
      <c r="AAW66" s="7"/>
      <c r="AAX66" s="7"/>
      <c r="AAY66" s="7"/>
      <c r="AAZ66" s="7"/>
      <c r="ABA66" s="7"/>
      <c r="ABB66" s="7"/>
      <c r="ABC66" s="7"/>
      <c r="ABD66" s="7"/>
      <c r="ABE66" s="7"/>
      <c r="ABF66" s="7"/>
      <c r="ABG66" s="7"/>
      <c r="ABH66" s="7"/>
      <c r="ABI66" s="7"/>
      <c r="ABJ66" s="7"/>
      <c r="ABK66" s="7"/>
      <c r="ABL66" s="7"/>
      <c r="ABM66" s="7"/>
      <c r="ABN66" s="7"/>
      <c r="ABO66" s="7"/>
      <c r="ABP66" s="7"/>
      <c r="ABQ66" s="7"/>
      <c r="ABR66" s="7"/>
      <c r="ABS66" s="7"/>
      <c r="ABT66" s="7"/>
      <c r="ABU66" s="7"/>
      <c r="ABV66" s="7"/>
      <c r="ABW66" s="7"/>
      <c r="ABX66" s="7"/>
      <c r="ABY66" s="7"/>
      <c r="ABZ66" s="7"/>
      <c r="ACA66" s="7"/>
      <c r="ACB66" s="7"/>
      <c r="ACC66" s="7"/>
      <c r="ACD66" s="7"/>
      <c r="ACE66" s="7"/>
      <c r="ACF66" s="7"/>
      <c r="ACG66" s="7"/>
      <c r="ACH66" s="7"/>
      <c r="ACI66" s="7"/>
      <c r="ACJ66" s="7"/>
      <c r="ACK66" s="7"/>
      <c r="ACL66" s="7"/>
      <c r="ACM66" s="7"/>
      <c r="ACN66" s="7"/>
      <c r="ACO66" s="7"/>
      <c r="ACP66" s="7"/>
      <c r="ACQ66" s="7"/>
      <c r="ACR66" s="7"/>
      <c r="ACS66" s="7"/>
      <c r="ACT66" s="7"/>
      <c r="ACU66" s="7"/>
      <c r="ACV66" s="7"/>
      <c r="ACW66" s="7"/>
      <c r="ACX66" s="7"/>
      <c r="ACY66" s="7"/>
      <c r="ACZ66" s="7"/>
      <c r="ADA66" s="7"/>
      <c r="ADB66" s="7"/>
      <c r="ADC66" s="7"/>
      <c r="ADD66" s="7"/>
      <c r="ADE66" s="7"/>
      <c r="ADF66" s="7"/>
      <c r="ADG66" s="7"/>
      <c r="ADH66" s="7"/>
      <c r="ADI66" s="7"/>
      <c r="ADJ66" s="7"/>
      <c r="ADK66" s="7"/>
      <c r="ADL66" s="7"/>
      <c r="ADM66" s="7"/>
      <c r="ADN66" s="7"/>
      <c r="ADO66" s="7"/>
      <c r="ADP66" s="7"/>
      <c r="ADQ66" s="7"/>
      <c r="ADR66" s="7"/>
      <c r="ADS66" s="7"/>
      <c r="ADT66" s="7"/>
      <c r="ADU66" s="7"/>
      <c r="ADV66" s="7"/>
      <c r="ADW66" s="7"/>
      <c r="ADX66" s="7"/>
      <c r="ADY66" s="7"/>
      <c r="ADZ66" s="7"/>
      <c r="AEA66" s="7"/>
      <c r="AEB66" s="7"/>
      <c r="AEC66" s="7"/>
      <c r="AED66" s="7"/>
      <c r="AEE66" s="7"/>
      <c r="AEF66" s="7"/>
      <c r="AEG66" s="7"/>
      <c r="AEH66" s="7"/>
      <c r="AEI66" s="7"/>
      <c r="AEJ66" s="7"/>
      <c r="AEK66" s="7"/>
      <c r="AEL66" s="7"/>
      <c r="AEM66" s="7"/>
      <c r="AEN66" s="7"/>
      <c r="AEO66" s="7"/>
      <c r="AEP66" s="7"/>
      <c r="AEQ66" s="7"/>
      <c r="AER66" s="7"/>
      <c r="AES66" s="7"/>
      <c r="AET66" s="7"/>
      <c r="AEU66" s="7"/>
      <c r="AEV66" s="7"/>
      <c r="AEW66" s="7"/>
      <c r="AEX66" s="7"/>
      <c r="AEY66" s="7"/>
      <c r="AEZ66" s="7"/>
      <c r="AFA66" s="7"/>
      <c r="AFB66" s="7"/>
      <c r="AFC66" s="7"/>
      <c r="AFD66" s="7"/>
      <c r="AFE66" s="7"/>
      <c r="AFF66" s="7"/>
      <c r="AFG66" s="7"/>
      <c r="AFH66" s="7"/>
      <c r="AFI66" s="7"/>
      <c r="AFJ66" s="7"/>
      <c r="AFK66" s="7"/>
      <c r="AFL66" s="7"/>
      <c r="AFM66" s="7"/>
      <c r="AFN66" s="7"/>
      <c r="AFO66" s="7"/>
      <c r="AFP66" s="7"/>
      <c r="AFQ66" s="7"/>
      <c r="AFR66" s="7"/>
      <c r="AFS66" s="7"/>
      <c r="AFT66" s="7"/>
      <c r="AFU66" s="7"/>
      <c r="AFV66" s="7"/>
      <c r="AFW66" s="7"/>
      <c r="AFX66" s="7"/>
      <c r="AFY66" s="7"/>
      <c r="AFZ66" s="7"/>
      <c r="AGA66" s="7"/>
      <c r="AGB66" s="7"/>
      <c r="AGC66" s="7"/>
      <c r="AGD66" s="7"/>
      <c r="AGE66" s="7"/>
      <c r="AGF66" s="7"/>
      <c r="AGG66" s="7"/>
      <c r="AGH66" s="7"/>
      <c r="AGI66" s="7"/>
      <c r="AGJ66" s="7"/>
      <c r="AGK66" s="7"/>
      <c r="AGL66" s="7"/>
      <c r="AGM66" s="7"/>
      <c r="AGN66" s="7"/>
      <c r="AGO66" s="7"/>
      <c r="AGP66" s="7"/>
      <c r="AGQ66" s="7"/>
      <c r="AGR66" s="7"/>
      <c r="AGS66" s="7"/>
      <c r="AGT66" s="7"/>
      <c r="AGU66" s="7"/>
      <c r="AGV66" s="7"/>
      <c r="AGW66" s="7"/>
      <c r="AGX66" s="7"/>
      <c r="AGY66" s="7"/>
      <c r="AGZ66" s="7"/>
      <c r="AHA66" s="7"/>
      <c r="AHB66" s="7"/>
      <c r="AHC66" s="7"/>
      <c r="AHD66" s="7"/>
      <c r="AHE66" s="7"/>
      <c r="AHF66" s="7"/>
      <c r="AHG66" s="7"/>
      <c r="AHH66" s="7"/>
      <c r="AHI66" s="7"/>
      <c r="AHJ66" s="7"/>
      <c r="AHK66" s="7"/>
      <c r="AHL66" s="7"/>
      <c r="AHM66" s="7"/>
      <c r="AHN66" s="7"/>
      <c r="AHO66" s="7"/>
      <c r="AHP66" s="7"/>
      <c r="AHQ66" s="7"/>
      <c r="AHR66" s="7"/>
      <c r="AHS66" s="7"/>
      <c r="AHT66" s="7"/>
      <c r="AHU66" s="7"/>
      <c r="AHV66" s="7"/>
      <c r="AHW66" s="7"/>
      <c r="AHX66" s="7"/>
      <c r="AHY66" s="7"/>
      <c r="AHZ66" s="7"/>
      <c r="AIA66" s="7"/>
      <c r="AIB66" s="7"/>
      <c r="AIC66" s="7"/>
      <c r="AID66" s="7"/>
      <c r="AIE66" s="7"/>
      <c r="AIF66" s="7"/>
      <c r="AIG66" s="7"/>
      <c r="AIH66" s="7"/>
      <c r="AII66" s="7"/>
      <c r="AIJ66" s="7"/>
      <c r="AIK66" s="7"/>
      <c r="AIL66" s="7"/>
      <c r="AIM66" s="7"/>
      <c r="AIN66" s="7"/>
      <c r="AIO66" s="7"/>
      <c r="AIP66" s="7"/>
      <c r="AIQ66" s="7"/>
      <c r="AIR66" s="7"/>
      <c r="AIS66" s="7"/>
      <c r="AIT66" s="7"/>
      <c r="AIU66" s="7"/>
      <c r="AIV66" s="7"/>
      <c r="AIW66" s="7"/>
      <c r="AIX66" s="7"/>
      <c r="AIY66" s="7"/>
      <c r="AIZ66" s="7"/>
      <c r="AJA66" s="7"/>
      <c r="AJB66" s="7"/>
      <c r="AJC66" s="7"/>
      <c r="AJD66" s="7"/>
      <c r="AJE66" s="7"/>
      <c r="AJF66" s="7"/>
      <c r="AJG66" s="7"/>
      <c r="AJH66" s="7"/>
      <c r="AJI66" s="7"/>
      <c r="AJJ66" s="7"/>
      <c r="AJK66" s="7"/>
      <c r="AJL66" s="7"/>
      <c r="AJM66" s="7"/>
      <c r="AJN66" s="7"/>
      <c r="AJO66" s="7"/>
      <c r="AJP66" s="7"/>
      <c r="AJQ66" s="7"/>
      <c r="AJR66" s="7"/>
      <c r="AJS66" s="7"/>
      <c r="AJT66" s="7"/>
      <c r="AJU66" s="7"/>
      <c r="AJV66" s="7"/>
      <c r="AJW66" s="7"/>
      <c r="AJX66" s="7"/>
      <c r="AJY66" s="7"/>
      <c r="AJZ66" s="7"/>
      <c r="AKA66" s="7"/>
      <c r="AKB66" s="7"/>
      <c r="AKC66" s="7"/>
      <c r="AKD66" s="7"/>
      <c r="AKE66" s="7"/>
      <c r="AKF66" s="7"/>
      <c r="AKG66" s="7"/>
      <c r="AKH66" s="7"/>
      <c r="AKI66" s="7"/>
      <c r="AKJ66" s="7"/>
      <c r="AKK66" s="7"/>
      <c r="AKL66" s="7"/>
      <c r="AKM66" s="7"/>
      <c r="AKN66" s="7"/>
      <c r="AKO66" s="7"/>
      <c r="AKP66" s="7"/>
      <c r="AKQ66" s="7"/>
      <c r="AKR66" s="7"/>
      <c r="AKS66" s="7"/>
      <c r="AKT66" s="7"/>
      <c r="AKU66" s="7"/>
      <c r="AKV66" s="7"/>
      <c r="AKW66" s="7"/>
      <c r="AKX66" s="7"/>
      <c r="AKY66" s="7"/>
      <c r="AKZ66" s="7"/>
      <c r="ALA66" s="7"/>
      <c r="ALB66" s="7"/>
      <c r="ALC66" s="7"/>
      <c r="ALD66" s="7"/>
      <c r="ALE66" s="7"/>
      <c r="ALF66" s="7"/>
      <c r="ALG66" s="7"/>
      <c r="ALH66" s="7"/>
      <c r="ALI66" s="7"/>
      <c r="ALJ66" s="7"/>
      <c r="ALK66" s="7"/>
      <c r="ALL66" s="7"/>
      <c r="ALM66" s="7"/>
      <c r="ALN66" s="7"/>
      <c r="ALO66" s="7"/>
      <c r="ALP66" s="7"/>
      <c r="ALQ66" s="7"/>
      <c r="ALR66" s="7"/>
      <c r="ALS66" s="7"/>
      <c r="ALT66" s="7"/>
      <c r="ALU66" s="7"/>
      <c r="ALV66" s="7"/>
      <c r="ALW66" s="7"/>
      <c r="ALX66" s="7"/>
      <c r="ALY66" s="7"/>
      <c r="ALZ66" s="7"/>
      <c r="AMA66" s="7"/>
      <c r="AMB66" s="7"/>
      <c r="AMC66" s="7"/>
      <c r="AMD66" s="7"/>
      <c r="AME66" s="7"/>
    </row>
    <row r="67" spans="1:1019" x14ac:dyDescent="0.25">
      <c r="A67" s="7">
        <v>99</v>
      </c>
      <c r="B67" s="7" t="s">
        <v>679</v>
      </c>
      <c r="C67" s="7" t="s">
        <v>1759</v>
      </c>
      <c r="D67" s="7" t="s">
        <v>676</v>
      </c>
      <c r="E67" s="7">
        <v>2011</v>
      </c>
      <c r="F67" s="7"/>
      <c r="G67" s="7" t="s">
        <v>1328</v>
      </c>
      <c r="H67" s="4" t="s">
        <v>675</v>
      </c>
      <c r="I67" s="7">
        <v>12</v>
      </c>
      <c r="J67" s="31" t="str">
        <f>VLOOKUP(H67,AddInfo!$A:$H,5,FALSE)</f>
        <v>1_clear</v>
      </c>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c r="SK67" s="7"/>
      <c r="SL67" s="7"/>
      <c r="SM67" s="7"/>
      <c r="SN67" s="7"/>
      <c r="SO67" s="7"/>
      <c r="SP67" s="7"/>
      <c r="SQ67" s="7"/>
      <c r="SR67" s="7"/>
      <c r="SS67" s="7"/>
      <c r="ST67" s="7"/>
      <c r="SU67" s="7"/>
      <c r="SV67" s="7"/>
      <c r="SW67" s="7"/>
      <c r="SX67" s="7"/>
      <c r="SY67" s="7"/>
      <c r="SZ67" s="7"/>
      <c r="TA67" s="7"/>
      <c r="TB67" s="7"/>
      <c r="TC67" s="7"/>
      <c r="TD67" s="7"/>
      <c r="TE67" s="7"/>
      <c r="TF67" s="7"/>
      <c r="TG67" s="7"/>
      <c r="TH67" s="7"/>
      <c r="TI67" s="7"/>
      <c r="TJ67" s="7"/>
      <c r="TK67" s="7"/>
      <c r="TL67" s="7"/>
      <c r="TM67" s="7"/>
      <c r="TN67" s="7"/>
      <c r="TO67" s="7"/>
      <c r="TP67" s="7"/>
      <c r="TQ67" s="7"/>
      <c r="TR67" s="7"/>
      <c r="TS67" s="7"/>
      <c r="TT67" s="7"/>
      <c r="TU67" s="7"/>
      <c r="TV67" s="7"/>
      <c r="TW67" s="7"/>
      <c r="TX67" s="7"/>
      <c r="TY67" s="7"/>
      <c r="TZ67" s="7"/>
      <c r="UA67" s="7"/>
      <c r="UB67" s="7"/>
      <c r="UC67" s="7"/>
      <c r="UD67" s="7"/>
      <c r="UE67" s="7"/>
      <c r="UF67" s="7"/>
      <c r="UG67" s="7"/>
      <c r="UH67" s="7"/>
      <c r="UI67" s="7"/>
      <c r="UJ67" s="7"/>
      <c r="UK67" s="7"/>
      <c r="UL67" s="7"/>
      <c r="UM67" s="7"/>
      <c r="UN67" s="7"/>
      <c r="UO67" s="7"/>
      <c r="UP67" s="7"/>
      <c r="UQ67" s="7"/>
      <c r="UR67" s="7"/>
      <c r="US67" s="7"/>
      <c r="UT67" s="7"/>
      <c r="UU67" s="7"/>
      <c r="UV67" s="7"/>
      <c r="UW67" s="7"/>
      <c r="UX67" s="7"/>
      <c r="UY67" s="7"/>
      <c r="UZ67" s="7"/>
      <c r="VA67" s="7"/>
      <c r="VB67" s="7"/>
      <c r="VC67" s="7"/>
      <c r="VD67" s="7"/>
      <c r="VE67" s="7"/>
      <c r="VF67" s="7"/>
      <c r="VG67" s="7"/>
      <c r="VH67" s="7"/>
      <c r="VI67" s="7"/>
      <c r="VJ67" s="7"/>
      <c r="VK67" s="7"/>
      <c r="VL67" s="7"/>
      <c r="VM67" s="7"/>
      <c r="VN67" s="7"/>
      <c r="VO67" s="7"/>
      <c r="VP67" s="7"/>
      <c r="VQ67" s="7"/>
      <c r="VR67" s="7"/>
      <c r="VS67" s="7"/>
      <c r="VT67" s="7"/>
      <c r="VU67" s="7"/>
      <c r="VV67" s="7"/>
      <c r="VW67" s="7"/>
      <c r="VX67" s="7"/>
      <c r="VY67" s="7"/>
      <c r="VZ67" s="7"/>
      <c r="WA67" s="7"/>
      <c r="WB67" s="7"/>
      <c r="WC67" s="7"/>
      <c r="WD67" s="7"/>
      <c r="WE67" s="7"/>
      <c r="WF67" s="7"/>
      <c r="WG67" s="7"/>
      <c r="WH67" s="7"/>
      <c r="WI67" s="7"/>
      <c r="WJ67" s="7"/>
      <c r="WK67" s="7"/>
      <c r="WL67" s="7"/>
      <c r="WM67" s="7"/>
      <c r="WN67" s="7"/>
      <c r="WO67" s="7"/>
      <c r="WP67" s="7"/>
      <c r="WQ67" s="7"/>
      <c r="WR67" s="7"/>
      <c r="WS67" s="7"/>
      <c r="WT67" s="7"/>
      <c r="WU67" s="7"/>
      <c r="WV67" s="7"/>
      <c r="WW67" s="7"/>
      <c r="WX67" s="7"/>
      <c r="WY67" s="7"/>
      <c r="WZ67" s="7"/>
      <c r="XA67" s="7"/>
      <c r="XB67" s="7"/>
      <c r="XC67" s="7"/>
      <c r="XD67" s="7"/>
      <c r="XE67" s="7"/>
      <c r="XF67" s="7"/>
      <c r="XG67" s="7"/>
      <c r="XH67" s="7"/>
      <c r="XI67" s="7"/>
      <c r="XJ67" s="7"/>
      <c r="XK67" s="7"/>
      <c r="XL67" s="7"/>
      <c r="XM67" s="7"/>
      <c r="XN67" s="7"/>
      <c r="XO67" s="7"/>
      <c r="XP67" s="7"/>
      <c r="XQ67" s="7"/>
      <c r="XR67" s="7"/>
      <c r="XS67" s="7"/>
      <c r="XT67" s="7"/>
      <c r="XU67" s="7"/>
      <c r="XV67" s="7"/>
      <c r="XW67" s="7"/>
      <c r="XX67" s="7"/>
      <c r="XY67" s="7"/>
      <c r="XZ67" s="7"/>
      <c r="YA67" s="7"/>
      <c r="YB67" s="7"/>
      <c r="YC67" s="7"/>
      <c r="YD67" s="7"/>
      <c r="YE67" s="7"/>
      <c r="YF67" s="7"/>
      <c r="YG67" s="7"/>
      <c r="YH67" s="7"/>
      <c r="YI67" s="7"/>
      <c r="YJ67" s="7"/>
      <c r="YK67" s="7"/>
      <c r="YL67" s="7"/>
      <c r="YM67" s="7"/>
      <c r="YN67" s="7"/>
      <c r="YO67" s="7"/>
      <c r="YP67" s="7"/>
      <c r="YQ67" s="7"/>
      <c r="YR67" s="7"/>
      <c r="YS67" s="7"/>
      <c r="YT67" s="7"/>
      <c r="YU67" s="7"/>
      <c r="YV67" s="7"/>
      <c r="YW67" s="7"/>
      <c r="YX67" s="7"/>
      <c r="YY67" s="7"/>
      <c r="YZ67" s="7"/>
      <c r="ZA67" s="7"/>
      <c r="ZB67" s="7"/>
      <c r="ZC67" s="7"/>
      <c r="ZD67" s="7"/>
      <c r="ZE67" s="7"/>
      <c r="ZF67" s="7"/>
      <c r="ZG67" s="7"/>
      <c r="ZH67" s="7"/>
      <c r="ZI67" s="7"/>
      <c r="ZJ67" s="7"/>
      <c r="ZK67" s="7"/>
      <c r="ZL67" s="7"/>
      <c r="ZM67" s="7"/>
      <c r="ZN67" s="7"/>
      <c r="ZO67" s="7"/>
      <c r="ZP67" s="7"/>
      <c r="ZQ67" s="7"/>
      <c r="ZR67" s="7"/>
      <c r="ZS67" s="7"/>
      <c r="ZT67" s="7"/>
      <c r="ZU67" s="7"/>
      <c r="ZV67" s="7"/>
      <c r="ZW67" s="7"/>
      <c r="ZX67" s="7"/>
      <c r="ZY67" s="7"/>
      <c r="ZZ67" s="7"/>
      <c r="AAA67" s="7"/>
      <c r="AAB67" s="7"/>
      <c r="AAC67" s="7"/>
      <c r="AAD67" s="7"/>
      <c r="AAE67" s="7"/>
      <c r="AAF67" s="7"/>
      <c r="AAG67" s="7"/>
      <c r="AAH67" s="7"/>
      <c r="AAI67" s="7"/>
      <c r="AAJ67" s="7"/>
      <c r="AAK67" s="7"/>
      <c r="AAL67" s="7"/>
      <c r="AAM67" s="7"/>
      <c r="AAN67" s="7"/>
      <c r="AAO67" s="7"/>
      <c r="AAP67" s="7"/>
      <c r="AAQ67" s="7"/>
      <c r="AAR67" s="7"/>
      <c r="AAS67" s="7"/>
      <c r="AAT67" s="7"/>
      <c r="AAU67" s="7"/>
      <c r="AAV67" s="7"/>
      <c r="AAW67" s="7"/>
      <c r="AAX67" s="7"/>
      <c r="AAY67" s="7"/>
      <c r="AAZ67" s="7"/>
      <c r="ABA67" s="7"/>
      <c r="ABB67" s="7"/>
      <c r="ABC67" s="7"/>
      <c r="ABD67" s="7"/>
      <c r="ABE67" s="7"/>
      <c r="ABF67" s="7"/>
      <c r="ABG67" s="7"/>
      <c r="ABH67" s="7"/>
      <c r="ABI67" s="7"/>
      <c r="ABJ67" s="7"/>
      <c r="ABK67" s="7"/>
      <c r="ABL67" s="7"/>
      <c r="ABM67" s="7"/>
      <c r="ABN67" s="7"/>
      <c r="ABO67" s="7"/>
      <c r="ABP67" s="7"/>
      <c r="ABQ67" s="7"/>
      <c r="ABR67" s="7"/>
      <c r="ABS67" s="7"/>
      <c r="ABT67" s="7"/>
      <c r="ABU67" s="7"/>
      <c r="ABV67" s="7"/>
      <c r="ABW67" s="7"/>
      <c r="ABX67" s="7"/>
      <c r="ABY67" s="7"/>
      <c r="ABZ67" s="7"/>
      <c r="ACA67" s="7"/>
      <c r="ACB67" s="7"/>
      <c r="ACC67" s="7"/>
      <c r="ACD67" s="7"/>
      <c r="ACE67" s="7"/>
      <c r="ACF67" s="7"/>
      <c r="ACG67" s="7"/>
      <c r="ACH67" s="7"/>
      <c r="ACI67" s="7"/>
      <c r="ACJ67" s="7"/>
      <c r="ACK67" s="7"/>
      <c r="ACL67" s="7"/>
      <c r="ACM67" s="7"/>
      <c r="ACN67" s="7"/>
      <c r="ACO67" s="7"/>
      <c r="ACP67" s="7"/>
      <c r="ACQ67" s="7"/>
      <c r="ACR67" s="7"/>
      <c r="ACS67" s="7"/>
      <c r="ACT67" s="7"/>
      <c r="ACU67" s="7"/>
      <c r="ACV67" s="7"/>
      <c r="ACW67" s="7"/>
      <c r="ACX67" s="7"/>
      <c r="ACY67" s="7"/>
      <c r="ACZ67" s="7"/>
      <c r="ADA67" s="7"/>
      <c r="ADB67" s="7"/>
      <c r="ADC67" s="7"/>
      <c r="ADD67" s="7"/>
      <c r="ADE67" s="7"/>
      <c r="ADF67" s="7"/>
      <c r="ADG67" s="7"/>
      <c r="ADH67" s="7"/>
      <c r="ADI67" s="7"/>
      <c r="ADJ67" s="7"/>
      <c r="ADK67" s="7"/>
      <c r="ADL67" s="7"/>
      <c r="ADM67" s="7"/>
      <c r="ADN67" s="7"/>
      <c r="ADO67" s="7"/>
      <c r="ADP67" s="7"/>
      <c r="ADQ67" s="7"/>
      <c r="ADR67" s="7"/>
      <c r="ADS67" s="7"/>
      <c r="ADT67" s="7"/>
      <c r="ADU67" s="7"/>
      <c r="ADV67" s="7"/>
      <c r="ADW67" s="7"/>
      <c r="ADX67" s="7"/>
      <c r="ADY67" s="7"/>
      <c r="ADZ67" s="7"/>
      <c r="AEA67" s="7"/>
      <c r="AEB67" s="7"/>
      <c r="AEC67" s="7"/>
      <c r="AED67" s="7"/>
      <c r="AEE67" s="7"/>
      <c r="AEF67" s="7"/>
      <c r="AEG67" s="7"/>
      <c r="AEH67" s="7"/>
      <c r="AEI67" s="7"/>
      <c r="AEJ67" s="7"/>
      <c r="AEK67" s="7"/>
      <c r="AEL67" s="7"/>
      <c r="AEM67" s="7"/>
      <c r="AEN67" s="7"/>
      <c r="AEO67" s="7"/>
      <c r="AEP67" s="7"/>
      <c r="AEQ67" s="7"/>
      <c r="AER67" s="7"/>
      <c r="AES67" s="7"/>
      <c r="AET67" s="7"/>
      <c r="AEU67" s="7"/>
      <c r="AEV67" s="7"/>
      <c r="AEW67" s="7"/>
      <c r="AEX67" s="7"/>
      <c r="AEY67" s="7"/>
      <c r="AEZ67" s="7"/>
      <c r="AFA67" s="7"/>
      <c r="AFB67" s="7"/>
      <c r="AFC67" s="7"/>
      <c r="AFD67" s="7"/>
      <c r="AFE67" s="7"/>
      <c r="AFF67" s="7"/>
      <c r="AFG67" s="7"/>
      <c r="AFH67" s="7"/>
      <c r="AFI67" s="7"/>
      <c r="AFJ67" s="7"/>
      <c r="AFK67" s="7"/>
      <c r="AFL67" s="7"/>
      <c r="AFM67" s="7"/>
      <c r="AFN67" s="7"/>
      <c r="AFO67" s="7"/>
      <c r="AFP67" s="7"/>
      <c r="AFQ67" s="7"/>
      <c r="AFR67" s="7"/>
      <c r="AFS67" s="7"/>
      <c r="AFT67" s="7"/>
      <c r="AFU67" s="7"/>
      <c r="AFV67" s="7"/>
      <c r="AFW67" s="7"/>
      <c r="AFX67" s="7"/>
      <c r="AFY67" s="7"/>
      <c r="AFZ67" s="7"/>
      <c r="AGA67" s="7"/>
      <c r="AGB67" s="7"/>
      <c r="AGC67" s="7"/>
      <c r="AGD67" s="7"/>
      <c r="AGE67" s="7"/>
      <c r="AGF67" s="7"/>
      <c r="AGG67" s="7"/>
      <c r="AGH67" s="7"/>
      <c r="AGI67" s="7"/>
      <c r="AGJ67" s="7"/>
      <c r="AGK67" s="7"/>
      <c r="AGL67" s="7"/>
      <c r="AGM67" s="7"/>
      <c r="AGN67" s="7"/>
      <c r="AGO67" s="7"/>
      <c r="AGP67" s="7"/>
      <c r="AGQ67" s="7"/>
      <c r="AGR67" s="7"/>
      <c r="AGS67" s="7"/>
      <c r="AGT67" s="7"/>
      <c r="AGU67" s="7"/>
      <c r="AGV67" s="7"/>
      <c r="AGW67" s="7"/>
      <c r="AGX67" s="7"/>
      <c r="AGY67" s="7"/>
      <c r="AGZ67" s="7"/>
      <c r="AHA67" s="7"/>
      <c r="AHB67" s="7"/>
      <c r="AHC67" s="7"/>
      <c r="AHD67" s="7"/>
      <c r="AHE67" s="7"/>
      <c r="AHF67" s="7"/>
      <c r="AHG67" s="7"/>
      <c r="AHH67" s="7"/>
      <c r="AHI67" s="7"/>
      <c r="AHJ67" s="7"/>
      <c r="AHK67" s="7"/>
      <c r="AHL67" s="7"/>
      <c r="AHM67" s="7"/>
      <c r="AHN67" s="7"/>
      <c r="AHO67" s="7"/>
      <c r="AHP67" s="7"/>
      <c r="AHQ67" s="7"/>
      <c r="AHR67" s="7"/>
      <c r="AHS67" s="7"/>
      <c r="AHT67" s="7"/>
      <c r="AHU67" s="7"/>
      <c r="AHV67" s="7"/>
      <c r="AHW67" s="7"/>
      <c r="AHX67" s="7"/>
      <c r="AHY67" s="7"/>
      <c r="AHZ67" s="7"/>
      <c r="AIA67" s="7"/>
      <c r="AIB67" s="7"/>
      <c r="AIC67" s="7"/>
      <c r="AID67" s="7"/>
      <c r="AIE67" s="7"/>
      <c r="AIF67" s="7"/>
      <c r="AIG67" s="7"/>
      <c r="AIH67" s="7"/>
      <c r="AII67" s="7"/>
      <c r="AIJ67" s="7"/>
      <c r="AIK67" s="7"/>
      <c r="AIL67" s="7"/>
      <c r="AIM67" s="7"/>
      <c r="AIN67" s="7"/>
      <c r="AIO67" s="7"/>
      <c r="AIP67" s="7"/>
      <c r="AIQ67" s="7"/>
      <c r="AIR67" s="7"/>
      <c r="AIS67" s="7"/>
      <c r="AIT67" s="7"/>
      <c r="AIU67" s="7"/>
      <c r="AIV67" s="7"/>
      <c r="AIW67" s="7"/>
      <c r="AIX67" s="7"/>
      <c r="AIY67" s="7"/>
      <c r="AIZ67" s="7"/>
      <c r="AJA67" s="7"/>
      <c r="AJB67" s="7"/>
      <c r="AJC67" s="7"/>
      <c r="AJD67" s="7"/>
      <c r="AJE67" s="7"/>
      <c r="AJF67" s="7"/>
      <c r="AJG67" s="7"/>
      <c r="AJH67" s="7"/>
      <c r="AJI67" s="7"/>
      <c r="AJJ67" s="7"/>
      <c r="AJK67" s="7"/>
      <c r="AJL67" s="7"/>
      <c r="AJM67" s="7"/>
      <c r="AJN67" s="7"/>
      <c r="AJO67" s="7"/>
      <c r="AJP67" s="7"/>
      <c r="AJQ67" s="7"/>
      <c r="AJR67" s="7"/>
      <c r="AJS67" s="7"/>
      <c r="AJT67" s="7"/>
      <c r="AJU67" s="7"/>
      <c r="AJV67" s="7"/>
      <c r="AJW67" s="7"/>
      <c r="AJX67" s="7"/>
      <c r="AJY67" s="7"/>
      <c r="AJZ67" s="7"/>
      <c r="AKA67" s="7"/>
      <c r="AKB67" s="7"/>
      <c r="AKC67" s="7"/>
      <c r="AKD67" s="7"/>
      <c r="AKE67" s="7"/>
      <c r="AKF67" s="7"/>
      <c r="AKG67" s="7"/>
      <c r="AKH67" s="7"/>
      <c r="AKI67" s="7"/>
      <c r="AKJ67" s="7"/>
      <c r="AKK67" s="7"/>
      <c r="AKL67" s="7"/>
      <c r="AKM67" s="7"/>
      <c r="AKN67" s="7"/>
      <c r="AKO67" s="7"/>
      <c r="AKP67" s="7"/>
      <c r="AKQ67" s="7"/>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c r="ALR67" s="7"/>
      <c r="ALS67" s="7"/>
      <c r="ALT67" s="7"/>
      <c r="ALU67" s="7"/>
      <c r="ALV67" s="7"/>
      <c r="ALW67" s="7"/>
      <c r="ALX67" s="7"/>
      <c r="ALY67" s="7"/>
      <c r="ALZ67" s="7"/>
      <c r="AMA67" s="7"/>
      <c r="AMB67" s="7"/>
      <c r="AMC67" s="7"/>
      <c r="AMD67" s="7"/>
      <c r="AME67" s="7"/>
    </row>
    <row r="68" spans="1:1019" s="18" customFormat="1" x14ac:dyDescent="0.25">
      <c r="A68" s="7">
        <v>74</v>
      </c>
      <c r="B68" s="7" t="s">
        <v>1470</v>
      </c>
      <c r="C68" s="7" t="s">
        <v>1471</v>
      </c>
      <c r="D68" s="7" t="s">
        <v>178</v>
      </c>
      <c r="E68" s="7">
        <v>1983</v>
      </c>
      <c r="F68" s="7"/>
      <c r="G68" s="7" t="s">
        <v>1328</v>
      </c>
      <c r="H68" s="28" t="s">
        <v>177</v>
      </c>
      <c r="I68" s="7">
        <v>12</v>
      </c>
      <c r="J68" s="31" t="str">
        <f>VLOOKUP(H68,AddInfo!$A:$H,5,FALSE)</f>
        <v>1_clear</v>
      </c>
    </row>
    <row r="69" spans="1:1019" s="18" customFormat="1" x14ac:dyDescent="0.25">
      <c r="A69" s="7">
        <v>122</v>
      </c>
      <c r="B69" s="7" t="s">
        <v>351</v>
      </c>
      <c r="C69" s="7" t="s">
        <v>350</v>
      </c>
      <c r="D69" s="7" t="s">
        <v>349</v>
      </c>
      <c r="E69" s="7">
        <v>2004</v>
      </c>
      <c r="F69" s="7"/>
      <c r="G69" s="7" t="s">
        <v>1328</v>
      </c>
      <c r="H69" s="10" t="s">
        <v>348</v>
      </c>
      <c r="I69" s="7">
        <v>12</v>
      </c>
      <c r="J69" s="31" t="str">
        <f>VLOOKUP(H69,AddInfo!$A:$H,5,FALSE)</f>
        <v>1_clear</v>
      </c>
      <c r="K69" s="31"/>
    </row>
    <row r="70" spans="1:1019" x14ac:dyDescent="0.25">
      <c r="A70" s="32">
        <v>123</v>
      </c>
      <c r="B70" s="32" t="s">
        <v>1726</v>
      </c>
      <c r="C70" s="32" t="s">
        <v>1727</v>
      </c>
      <c r="D70" s="32" t="s">
        <v>623</v>
      </c>
      <c r="E70" s="32">
        <v>1996</v>
      </c>
      <c r="F70" s="32"/>
      <c r="G70" s="32" t="s">
        <v>1328</v>
      </c>
      <c r="H70" s="32" t="s">
        <v>622</v>
      </c>
      <c r="I70" s="32">
        <v>1</v>
      </c>
      <c r="J70" s="31" t="str">
        <f>VLOOKUP(H70,AddInfo!$A:$H,5,FALSE)</f>
        <v>1_clear</v>
      </c>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c r="SK70" s="7"/>
      <c r="SL70" s="7"/>
      <c r="SM70" s="7"/>
      <c r="SN70" s="7"/>
      <c r="SO70" s="7"/>
      <c r="SP70" s="7"/>
      <c r="SQ70" s="7"/>
      <c r="SR70" s="7"/>
      <c r="SS70" s="7"/>
      <c r="ST70" s="7"/>
      <c r="SU70" s="7"/>
      <c r="SV70" s="7"/>
      <c r="SW70" s="7"/>
      <c r="SX70" s="7"/>
      <c r="SY70" s="7"/>
      <c r="SZ70" s="7"/>
      <c r="TA70" s="7"/>
      <c r="TB70" s="7"/>
      <c r="TC70" s="7"/>
      <c r="TD70" s="7"/>
      <c r="TE70" s="7"/>
      <c r="TF70" s="7"/>
      <c r="TG70" s="7"/>
      <c r="TH70" s="7"/>
      <c r="TI70" s="7"/>
      <c r="TJ70" s="7"/>
      <c r="TK70" s="7"/>
      <c r="TL70" s="7"/>
      <c r="TM70" s="7"/>
      <c r="TN70" s="7"/>
      <c r="TO70" s="7"/>
      <c r="TP70" s="7"/>
      <c r="TQ70" s="7"/>
      <c r="TR70" s="7"/>
      <c r="TS70" s="7"/>
      <c r="TT70" s="7"/>
      <c r="TU70" s="7"/>
      <c r="TV70" s="7"/>
      <c r="TW70" s="7"/>
      <c r="TX70" s="7"/>
      <c r="TY70" s="7"/>
      <c r="TZ70" s="7"/>
      <c r="UA70" s="7"/>
      <c r="UB70" s="7"/>
      <c r="UC70" s="7"/>
      <c r="UD70" s="7"/>
      <c r="UE70" s="7"/>
      <c r="UF70" s="7"/>
      <c r="UG70" s="7"/>
      <c r="UH70" s="7"/>
      <c r="UI70" s="7"/>
      <c r="UJ70" s="7"/>
      <c r="UK70" s="7"/>
      <c r="UL70" s="7"/>
      <c r="UM70" s="7"/>
      <c r="UN70" s="7"/>
      <c r="UO70" s="7"/>
      <c r="UP70" s="7"/>
      <c r="UQ70" s="7"/>
      <c r="UR70" s="7"/>
      <c r="US70" s="7"/>
      <c r="UT70" s="7"/>
      <c r="UU70" s="7"/>
      <c r="UV70" s="7"/>
      <c r="UW70" s="7"/>
      <c r="UX70" s="7"/>
      <c r="UY70" s="7"/>
      <c r="UZ70" s="7"/>
      <c r="VA70" s="7"/>
      <c r="VB70" s="7"/>
      <c r="VC70" s="7"/>
      <c r="VD70" s="7"/>
      <c r="VE70" s="7"/>
      <c r="VF70" s="7"/>
      <c r="VG70" s="7"/>
      <c r="VH70" s="7"/>
      <c r="VI70" s="7"/>
      <c r="VJ70" s="7"/>
      <c r="VK70" s="7"/>
      <c r="VL70" s="7"/>
      <c r="VM70" s="7"/>
      <c r="VN70" s="7"/>
      <c r="VO70" s="7"/>
      <c r="VP70" s="7"/>
      <c r="VQ70" s="7"/>
      <c r="VR70" s="7"/>
      <c r="VS70" s="7"/>
      <c r="VT70" s="7"/>
      <c r="VU70" s="7"/>
      <c r="VV70" s="7"/>
      <c r="VW70" s="7"/>
      <c r="VX70" s="7"/>
      <c r="VY70" s="7"/>
      <c r="VZ70" s="7"/>
      <c r="WA70" s="7"/>
      <c r="WB70" s="7"/>
      <c r="WC70" s="7"/>
      <c r="WD70" s="7"/>
      <c r="WE70" s="7"/>
      <c r="WF70" s="7"/>
      <c r="WG70" s="7"/>
      <c r="WH70" s="7"/>
      <c r="WI70" s="7"/>
      <c r="WJ70" s="7"/>
      <c r="WK70" s="7"/>
      <c r="WL70" s="7"/>
      <c r="WM70" s="7"/>
      <c r="WN70" s="7"/>
      <c r="WO70" s="7"/>
      <c r="WP70" s="7"/>
      <c r="WQ70" s="7"/>
      <c r="WR70" s="7"/>
      <c r="WS70" s="7"/>
      <c r="WT70" s="7"/>
      <c r="WU70" s="7"/>
      <c r="WV70" s="7"/>
      <c r="WW70" s="7"/>
      <c r="WX70" s="7"/>
      <c r="WY70" s="7"/>
      <c r="WZ70" s="7"/>
      <c r="XA70" s="7"/>
      <c r="XB70" s="7"/>
      <c r="XC70" s="7"/>
      <c r="XD70" s="7"/>
      <c r="XE70" s="7"/>
      <c r="XF70" s="7"/>
      <c r="XG70" s="7"/>
      <c r="XH70" s="7"/>
      <c r="XI70" s="7"/>
      <c r="XJ70" s="7"/>
      <c r="XK70" s="7"/>
      <c r="XL70" s="7"/>
      <c r="XM70" s="7"/>
      <c r="XN70" s="7"/>
      <c r="XO70" s="7"/>
      <c r="XP70" s="7"/>
      <c r="XQ70" s="7"/>
      <c r="XR70" s="7"/>
      <c r="XS70" s="7"/>
      <c r="XT70" s="7"/>
      <c r="XU70" s="7"/>
      <c r="XV70" s="7"/>
      <c r="XW70" s="7"/>
      <c r="XX70" s="7"/>
      <c r="XY70" s="7"/>
      <c r="XZ70" s="7"/>
      <c r="YA70" s="7"/>
      <c r="YB70" s="7"/>
      <c r="YC70" s="7"/>
      <c r="YD70" s="7"/>
      <c r="YE70" s="7"/>
      <c r="YF70" s="7"/>
      <c r="YG70" s="7"/>
      <c r="YH70" s="7"/>
      <c r="YI70" s="7"/>
      <c r="YJ70" s="7"/>
      <c r="YK70" s="7"/>
      <c r="YL70" s="7"/>
      <c r="YM70" s="7"/>
      <c r="YN70" s="7"/>
      <c r="YO70" s="7"/>
      <c r="YP70" s="7"/>
      <c r="YQ70" s="7"/>
      <c r="YR70" s="7"/>
      <c r="YS70" s="7"/>
      <c r="YT70" s="7"/>
      <c r="YU70" s="7"/>
      <c r="YV70" s="7"/>
      <c r="YW70" s="7"/>
      <c r="YX70" s="7"/>
      <c r="YY70" s="7"/>
      <c r="YZ70" s="7"/>
      <c r="ZA70" s="7"/>
      <c r="ZB70" s="7"/>
      <c r="ZC70" s="7"/>
      <c r="ZD70" s="7"/>
      <c r="ZE70" s="7"/>
      <c r="ZF70" s="7"/>
      <c r="ZG70" s="7"/>
      <c r="ZH70" s="7"/>
      <c r="ZI70" s="7"/>
      <c r="ZJ70" s="7"/>
      <c r="ZK70" s="7"/>
      <c r="ZL70" s="7"/>
      <c r="ZM70" s="7"/>
      <c r="ZN70" s="7"/>
      <c r="ZO70" s="7"/>
      <c r="ZP70" s="7"/>
      <c r="ZQ70" s="7"/>
      <c r="ZR70" s="7"/>
      <c r="ZS70" s="7"/>
      <c r="ZT70" s="7"/>
      <c r="ZU70" s="7"/>
      <c r="ZV70" s="7"/>
      <c r="ZW70" s="7"/>
      <c r="ZX70" s="7"/>
      <c r="ZY70" s="7"/>
      <c r="ZZ70" s="7"/>
      <c r="AAA70" s="7"/>
      <c r="AAB70" s="7"/>
      <c r="AAC70" s="7"/>
      <c r="AAD70" s="7"/>
      <c r="AAE70" s="7"/>
      <c r="AAF70" s="7"/>
      <c r="AAG70" s="7"/>
      <c r="AAH70" s="7"/>
      <c r="AAI70" s="7"/>
      <c r="AAJ70" s="7"/>
      <c r="AAK70" s="7"/>
      <c r="AAL70" s="7"/>
      <c r="AAM70" s="7"/>
      <c r="AAN70" s="7"/>
      <c r="AAO70" s="7"/>
      <c r="AAP70" s="7"/>
      <c r="AAQ70" s="7"/>
      <c r="AAR70" s="7"/>
      <c r="AAS70" s="7"/>
      <c r="AAT70" s="7"/>
      <c r="AAU70" s="7"/>
      <c r="AAV70" s="7"/>
      <c r="AAW70" s="7"/>
      <c r="AAX70" s="7"/>
      <c r="AAY70" s="7"/>
      <c r="AAZ70" s="7"/>
      <c r="ABA70" s="7"/>
      <c r="ABB70" s="7"/>
      <c r="ABC70" s="7"/>
      <c r="ABD70" s="7"/>
      <c r="ABE70" s="7"/>
      <c r="ABF70" s="7"/>
      <c r="ABG70" s="7"/>
      <c r="ABH70" s="7"/>
      <c r="ABI70" s="7"/>
      <c r="ABJ70" s="7"/>
      <c r="ABK70" s="7"/>
      <c r="ABL70" s="7"/>
      <c r="ABM70" s="7"/>
      <c r="ABN70" s="7"/>
      <c r="ABO70" s="7"/>
      <c r="ABP70" s="7"/>
      <c r="ABQ70" s="7"/>
      <c r="ABR70" s="7"/>
      <c r="ABS70" s="7"/>
      <c r="ABT70" s="7"/>
      <c r="ABU70" s="7"/>
      <c r="ABV70" s="7"/>
      <c r="ABW70" s="7"/>
      <c r="ABX70" s="7"/>
      <c r="ABY70" s="7"/>
      <c r="ABZ70" s="7"/>
      <c r="ACA70" s="7"/>
      <c r="ACB70" s="7"/>
      <c r="ACC70" s="7"/>
      <c r="ACD70" s="7"/>
      <c r="ACE70" s="7"/>
      <c r="ACF70" s="7"/>
      <c r="ACG70" s="7"/>
      <c r="ACH70" s="7"/>
      <c r="ACI70" s="7"/>
      <c r="ACJ70" s="7"/>
      <c r="ACK70" s="7"/>
      <c r="ACL70" s="7"/>
      <c r="ACM70" s="7"/>
      <c r="ACN70" s="7"/>
      <c r="ACO70" s="7"/>
      <c r="ACP70" s="7"/>
      <c r="ACQ70" s="7"/>
      <c r="ACR70" s="7"/>
      <c r="ACS70" s="7"/>
      <c r="ACT70" s="7"/>
      <c r="ACU70" s="7"/>
      <c r="ACV70" s="7"/>
      <c r="ACW70" s="7"/>
      <c r="ACX70" s="7"/>
      <c r="ACY70" s="7"/>
      <c r="ACZ70" s="7"/>
      <c r="ADA70" s="7"/>
      <c r="ADB70" s="7"/>
      <c r="ADC70" s="7"/>
      <c r="ADD70" s="7"/>
      <c r="ADE70" s="7"/>
      <c r="ADF70" s="7"/>
      <c r="ADG70" s="7"/>
      <c r="ADH70" s="7"/>
      <c r="ADI70" s="7"/>
      <c r="ADJ70" s="7"/>
      <c r="ADK70" s="7"/>
      <c r="ADL70" s="7"/>
      <c r="ADM70" s="7"/>
      <c r="ADN70" s="7"/>
      <c r="ADO70" s="7"/>
      <c r="ADP70" s="7"/>
      <c r="ADQ70" s="7"/>
      <c r="ADR70" s="7"/>
      <c r="ADS70" s="7"/>
      <c r="ADT70" s="7"/>
      <c r="ADU70" s="7"/>
      <c r="ADV70" s="7"/>
      <c r="ADW70" s="7"/>
      <c r="ADX70" s="7"/>
      <c r="ADY70" s="7"/>
      <c r="ADZ70" s="7"/>
      <c r="AEA70" s="7"/>
      <c r="AEB70" s="7"/>
      <c r="AEC70" s="7"/>
      <c r="AED70" s="7"/>
      <c r="AEE70" s="7"/>
      <c r="AEF70" s="7"/>
      <c r="AEG70" s="7"/>
      <c r="AEH70" s="7"/>
      <c r="AEI70" s="7"/>
      <c r="AEJ70" s="7"/>
      <c r="AEK70" s="7"/>
      <c r="AEL70" s="7"/>
      <c r="AEM70" s="7"/>
      <c r="AEN70" s="7"/>
      <c r="AEO70" s="7"/>
      <c r="AEP70" s="7"/>
      <c r="AEQ70" s="7"/>
      <c r="AER70" s="7"/>
      <c r="AES70" s="7"/>
      <c r="AET70" s="7"/>
      <c r="AEU70" s="7"/>
      <c r="AEV70" s="7"/>
      <c r="AEW70" s="7"/>
      <c r="AEX70" s="7"/>
      <c r="AEY70" s="7"/>
      <c r="AEZ70" s="7"/>
      <c r="AFA70" s="7"/>
      <c r="AFB70" s="7"/>
      <c r="AFC70" s="7"/>
      <c r="AFD70" s="7"/>
      <c r="AFE70" s="7"/>
      <c r="AFF70" s="7"/>
      <c r="AFG70" s="7"/>
      <c r="AFH70" s="7"/>
      <c r="AFI70" s="7"/>
      <c r="AFJ70" s="7"/>
      <c r="AFK70" s="7"/>
      <c r="AFL70" s="7"/>
      <c r="AFM70" s="7"/>
      <c r="AFN70" s="7"/>
      <c r="AFO70" s="7"/>
      <c r="AFP70" s="7"/>
      <c r="AFQ70" s="7"/>
      <c r="AFR70" s="7"/>
      <c r="AFS70" s="7"/>
      <c r="AFT70" s="7"/>
      <c r="AFU70" s="7"/>
      <c r="AFV70" s="7"/>
      <c r="AFW70" s="7"/>
      <c r="AFX70" s="7"/>
      <c r="AFY70" s="7"/>
      <c r="AFZ70" s="7"/>
      <c r="AGA70" s="7"/>
      <c r="AGB70" s="7"/>
      <c r="AGC70" s="7"/>
      <c r="AGD70" s="7"/>
      <c r="AGE70" s="7"/>
      <c r="AGF70" s="7"/>
      <c r="AGG70" s="7"/>
      <c r="AGH70" s="7"/>
      <c r="AGI70" s="7"/>
      <c r="AGJ70" s="7"/>
      <c r="AGK70" s="7"/>
      <c r="AGL70" s="7"/>
      <c r="AGM70" s="7"/>
      <c r="AGN70" s="7"/>
      <c r="AGO70" s="7"/>
      <c r="AGP70" s="7"/>
      <c r="AGQ70" s="7"/>
      <c r="AGR70" s="7"/>
      <c r="AGS70" s="7"/>
      <c r="AGT70" s="7"/>
      <c r="AGU70" s="7"/>
      <c r="AGV70" s="7"/>
      <c r="AGW70" s="7"/>
      <c r="AGX70" s="7"/>
      <c r="AGY70" s="7"/>
      <c r="AGZ70" s="7"/>
      <c r="AHA70" s="7"/>
      <c r="AHB70" s="7"/>
      <c r="AHC70" s="7"/>
      <c r="AHD70" s="7"/>
      <c r="AHE70" s="7"/>
      <c r="AHF70" s="7"/>
      <c r="AHG70" s="7"/>
      <c r="AHH70" s="7"/>
      <c r="AHI70" s="7"/>
      <c r="AHJ70" s="7"/>
      <c r="AHK70" s="7"/>
      <c r="AHL70" s="7"/>
      <c r="AHM70" s="7"/>
      <c r="AHN70" s="7"/>
      <c r="AHO70" s="7"/>
      <c r="AHP70" s="7"/>
      <c r="AHQ70" s="7"/>
      <c r="AHR70" s="7"/>
      <c r="AHS70" s="7"/>
      <c r="AHT70" s="7"/>
      <c r="AHU70" s="7"/>
      <c r="AHV70" s="7"/>
      <c r="AHW70" s="7"/>
      <c r="AHX70" s="7"/>
      <c r="AHY70" s="7"/>
      <c r="AHZ70" s="7"/>
      <c r="AIA70" s="7"/>
      <c r="AIB70" s="7"/>
      <c r="AIC70" s="7"/>
      <c r="AID70" s="7"/>
      <c r="AIE70" s="7"/>
      <c r="AIF70" s="7"/>
      <c r="AIG70" s="7"/>
      <c r="AIH70" s="7"/>
      <c r="AII70" s="7"/>
      <c r="AIJ70" s="7"/>
      <c r="AIK70" s="7"/>
      <c r="AIL70" s="7"/>
      <c r="AIM70" s="7"/>
      <c r="AIN70" s="7"/>
      <c r="AIO70" s="7"/>
      <c r="AIP70" s="7"/>
      <c r="AIQ70" s="7"/>
      <c r="AIR70" s="7"/>
      <c r="AIS70" s="7"/>
      <c r="AIT70" s="7"/>
      <c r="AIU70" s="7"/>
      <c r="AIV70" s="7"/>
      <c r="AIW70" s="7"/>
      <c r="AIX70" s="7"/>
      <c r="AIY70" s="7"/>
      <c r="AIZ70" s="7"/>
      <c r="AJA70" s="7"/>
      <c r="AJB70" s="7"/>
      <c r="AJC70" s="7"/>
      <c r="AJD70" s="7"/>
      <c r="AJE70" s="7"/>
      <c r="AJF70" s="7"/>
      <c r="AJG70" s="7"/>
      <c r="AJH70" s="7"/>
      <c r="AJI70" s="7"/>
      <c r="AJJ70" s="7"/>
      <c r="AJK70" s="7"/>
      <c r="AJL70" s="7"/>
      <c r="AJM70" s="7"/>
      <c r="AJN70" s="7"/>
      <c r="AJO70" s="7"/>
      <c r="AJP70" s="7"/>
      <c r="AJQ70" s="7"/>
      <c r="AJR70" s="7"/>
      <c r="AJS70" s="7"/>
      <c r="AJT70" s="7"/>
      <c r="AJU70" s="7"/>
      <c r="AJV70" s="7"/>
      <c r="AJW70" s="7"/>
      <c r="AJX70" s="7"/>
      <c r="AJY70" s="7"/>
      <c r="AJZ70" s="7"/>
      <c r="AKA70" s="7"/>
      <c r="AKB70" s="7"/>
      <c r="AKC70" s="7"/>
      <c r="AKD70" s="7"/>
      <c r="AKE70" s="7"/>
      <c r="AKF70" s="7"/>
      <c r="AKG70" s="7"/>
      <c r="AKH70" s="7"/>
      <c r="AKI70" s="7"/>
      <c r="AKJ70" s="7"/>
      <c r="AKK70" s="7"/>
      <c r="AKL70" s="7"/>
      <c r="AKM70" s="7"/>
      <c r="AKN70" s="7"/>
      <c r="AKO70" s="7"/>
      <c r="AKP70" s="7"/>
      <c r="AKQ70" s="7"/>
      <c r="AKR70" s="7"/>
      <c r="AKS70" s="7"/>
      <c r="AKT70" s="7"/>
      <c r="AKU70" s="7"/>
      <c r="AKV70" s="7"/>
      <c r="AKW70" s="7"/>
      <c r="AKX70" s="7"/>
      <c r="AKY70" s="7"/>
      <c r="AKZ70" s="7"/>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c r="AMC70" s="7"/>
      <c r="AMD70" s="7"/>
      <c r="AME70" s="7"/>
    </row>
    <row r="71" spans="1:1019" x14ac:dyDescent="0.25">
      <c r="A71" s="32">
        <v>331</v>
      </c>
      <c r="B71" s="32" t="s">
        <v>1572</v>
      </c>
      <c r="C71" s="32" t="s">
        <v>1573</v>
      </c>
      <c r="D71" s="32" t="s">
        <v>374</v>
      </c>
      <c r="E71" s="32">
        <v>2002</v>
      </c>
      <c r="F71" s="32"/>
      <c r="G71" s="32" t="s">
        <v>1270</v>
      </c>
      <c r="H71" s="32" t="s">
        <v>373</v>
      </c>
      <c r="I71" s="32">
        <v>1</v>
      </c>
      <c r="J71" s="31" t="str">
        <f>VLOOKUP(H71,AddInfo!$A:$H,5,FALSE)</f>
        <v>1_clear</v>
      </c>
      <c r="K71" s="16"/>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c r="SK71" s="7"/>
      <c r="SL71" s="7"/>
      <c r="SM71" s="7"/>
      <c r="SN71" s="7"/>
      <c r="SO71" s="7"/>
      <c r="SP71" s="7"/>
      <c r="SQ71" s="7"/>
      <c r="SR71" s="7"/>
      <c r="SS71" s="7"/>
      <c r="ST71" s="7"/>
      <c r="SU71" s="7"/>
      <c r="SV71" s="7"/>
      <c r="SW71" s="7"/>
      <c r="SX71" s="7"/>
      <c r="SY71" s="7"/>
      <c r="SZ71" s="7"/>
      <c r="TA71" s="7"/>
      <c r="TB71" s="7"/>
      <c r="TC71" s="7"/>
      <c r="TD71" s="7"/>
      <c r="TE71" s="7"/>
      <c r="TF71" s="7"/>
      <c r="TG71" s="7"/>
      <c r="TH71" s="7"/>
      <c r="TI71" s="7"/>
      <c r="TJ71" s="7"/>
      <c r="TK71" s="7"/>
      <c r="TL71" s="7"/>
      <c r="TM71" s="7"/>
      <c r="TN71" s="7"/>
      <c r="TO71" s="7"/>
      <c r="TP71" s="7"/>
      <c r="TQ71" s="7"/>
      <c r="TR71" s="7"/>
      <c r="TS71" s="7"/>
      <c r="TT71" s="7"/>
      <c r="TU71" s="7"/>
      <c r="TV71" s="7"/>
      <c r="TW71" s="7"/>
      <c r="TX71" s="7"/>
      <c r="TY71" s="7"/>
      <c r="TZ71" s="7"/>
      <c r="UA71" s="7"/>
      <c r="UB71" s="7"/>
      <c r="UC71" s="7"/>
      <c r="UD71" s="7"/>
      <c r="UE71" s="7"/>
      <c r="UF71" s="7"/>
      <c r="UG71" s="7"/>
      <c r="UH71" s="7"/>
      <c r="UI71" s="7"/>
      <c r="UJ71" s="7"/>
      <c r="UK71" s="7"/>
      <c r="UL71" s="7"/>
      <c r="UM71" s="7"/>
      <c r="UN71" s="7"/>
      <c r="UO71" s="7"/>
      <c r="UP71" s="7"/>
      <c r="UQ71" s="7"/>
      <c r="UR71" s="7"/>
      <c r="US71" s="7"/>
      <c r="UT71" s="7"/>
      <c r="UU71" s="7"/>
      <c r="UV71" s="7"/>
      <c r="UW71" s="7"/>
      <c r="UX71" s="7"/>
      <c r="UY71" s="7"/>
      <c r="UZ71" s="7"/>
      <c r="VA71" s="7"/>
      <c r="VB71" s="7"/>
      <c r="VC71" s="7"/>
      <c r="VD71" s="7"/>
      <c r="VE71" s="7"/>
      <c r="VF71" s="7"/>
      <c r="VG71" s="7"/>
      <c r="VH71" s="7"/>
      <c r="VI71" s="7"/>
      <c r="VJ71" s="7"/>
      <c r="VK71" s="7"/>
      <c r="VL71" s="7"/>
      <c r="VM71" s="7"/>
      <c r="VN71" s="7"/>
      <c r="VO71" s="7"/>
      <c r="VP71" s="7"/>
      <c r="VQ71" s="7"/>
      <c r="VR71" s="7"/>
      <c r="VS71" s="7"/>
      <c r="VT71" s="7"/>
      <c r="VU71" s="7"/>
      <c r="VV71" s="7"/>
      <c r="VW71" s="7"/>
      <c r="VX71" s="7"/>
      <c r="VY71" s="7"/>
      <c r="VZ71" s="7"/>
      <c r="WA71" s="7"/>
      <c r="WB71" s="7"/>
      <c r="WC71" s="7"/>
      <c r="WD71" s="7"/>
      <c r="WE71" s="7"/>
      <c r="WF71" s="7"/>
      <c r="WG71" s="7"/>
      <c r="WH71" s="7"/>
      <c r="WI71" s="7"/>
      <c r="WJ71" s="7"/>
      <c r="WK71" s="7"/>
      <c r="WL71" s="7"/>
      <c r="WM71" s="7"/>
      <c r="WN71" s="7"/>
      <c r="WO71" s="7"/>
      <c r="WP71" s="7"/>
      <c r="WQ71" s="7"/>
      <c r="WR71" s="7"/>
      <c r="WS71" s="7"/>
      <c r="WT71" s="7"/>
      <c r="WU71" s="7"/>
      <c r="WV71" s="7"/>
      <c r="WW71" s="7"/>
      <c r="WX71" s="7"/>
      <c r="WY71" s="7"/>
      <c r="WZ71" s="7"/>
      <c r="XA71" s="7"/>
      <c r="XB71" s="7"/>
      <c r="XC71" s="7"/>
      <c r="XD71" s="7"/>
      <c r="XE71" s="7"/>
      <c r="XF71" s="7"/>
      <c r="XG71" s="7"/>
      <c r="XH71" s="7"/>
      <c r="XI71" s="7"/>
      <c r="XJ71" s="7"/>
      <c r="XK71" s="7"/>
      <c r="XL71" s="7"/>
      <c r="XM71" s="7"/>
      <c r="XN71" s="7"/>
      <c r="XO71" s="7"/>
      <c r="XP71" s="7"/>
      <c r="XQ71" s="7"/>
      <c r="XR71" s="7"/>
      <c r="XS71" s="7"/>
      <c r="XT71" s="7"/>
      <c r="XU71" s="7"/>
      <c r="XV71" s="7"/>
      <c r="XW71" s="7"/>
      <c r="XX71" s="7"/>
      <c r="XY71" s="7"/>
      <c r="XZ71" s="7"/>
      <c r="YA71" s="7"/>
      <c r="YB71" s="7"/>
      <c r="YC71" s="7"/>
      <c r="YD71" s="7"/>
      <c r="YE71" s="7"/>
      <c r="YF71" s="7"/>
      <c r="YG71" s="7"/>
      <c r="YH71" s="7"/>
      <c r="YI71" s="7"/>
      <c r="YJ71" s="7"/>
      <c r="YK71" s="7"/>
      <c r="YL71" s="7"/>
      <c r="YM71" s="7"/>
      <c r="YN71" s="7"/>
      <c r="YO71" s="7"/>
      <c r="YP71" s="7"/>
      <c r="YQ71" s="7"/>
      <c r="YR71" s="7"/>
      <c r="YS71" s="7"/>
      <c r="YT71" s="7"/>
      <c r="YU71" s="7"/>
      <c r="YV71" s="7"/>
      <c r="YW71" s="7"/>
      <c r="YX71" s="7"/>
      <c r="YY71" s="7"/>
      <c r="YZ71" s="7"/>
      <c r="ZA71" s="7"/>
      <c r="ZB71" s="7"/>
      <c r="ZC71" s="7"/>
      <c r="ZD71" s="7"/>
      <c r="ZE71" s="7"/>
      <c r="ZF71" s="7"/>
      <c r="ZG71" s="7"/>
      <c r="ZH71" s="7"/>
      <c r="ZI71" s="7"/>
      <c r="ZJ71" s="7"/>
      <c r="ZK71" s="7"/>
      <c r="ZL71" s="7"/>
      <c r="ZM71" s="7"/>
      <c r="ZN71" s="7"/>
      <c r="ZO71" s="7"/>
      <c r="ZP71" s="7"/>
      <c r="ZQ71" s="7"/>
      <c r="ZR71" s="7"/>
      <c r="ZS71" s="7"/>
      <c r="ZT71" s="7"/>
      <c r="ZU71" s="7"/>
      <c r="ZV71" s="7"/>
      <c r="ZW71" s="7"/>
      <c r="ZX71" s="7"/>
      <c r="ZY71" s="7"/>
      <c r="ZZ71" s="7"/>
      <c r="AAA71" s="7"/>
      <c r="AAB71" s="7"/>
      <c r="AAC71" s="7"/>
      <c r="AAD71" s="7"/>
      <c r="AAE71" s="7"/>
      <c r="AAF71" s="7"/>
      <c r="AAG71" s="7"/>
      <c r="AAH71" s="7"/>
      <c r="AAI71" s="7"/>
      <c r="AAJ71" s="7"/>
      <c r="AAK71" s="7"/>
      <c r="AAL71" s="7"/>
      <c r="AAM71" s="7"/>
      <c r="AAN71" s="7"/>
      <c r="AAO71" s="7"/>
      <c r="AAP71" s="7"/>
      <c r="AAQ71" s="7"/>
      <c r="AAR71" s="7"/>
      <c r="AAS71" s="7"/>
      <c r="AAT71" s="7"/>
      <c r="AAU71" s="7"/>
      <c r="AAV71" s="7"/>
      <c r="AAW71" s="7"/>
      <c r="AAX71" s="7"/>
      <c r="AAY71" s="7"/>
      <c r="AAZ71" s="7"/>
      <c r="ABA71" s="7"/>
      <c r="ABB71" s="7"/>
      <c r="ABC71" s="7"/>
      <c r="ABD71" s="7"/>
      <c r="ABE71" s="7"/>
      <c r="ABF71" s="7"/>
      <c r="ABG71" s="7"/>
      <c r="ABH71" s="7"/>
      <c r="ABI71" s="7"/>
      <c r="ABJ71" s="7"/>
      <c r="ABK71" s="7"/>
      <c r="ABL71" s="7"/>
      <c r="ABM71" s="7"/>
      <c r="ABN71" s="7"/>
      <c r="ABO71" s="7"/>
      <c r="ABP71" s="7"/>
      <c r="ABQ71" s="7"/>
      <c r="ABR71" s="7"/>
      <c r="ABS71" s="7"/>
      <c r="ABT71" s="7"/>
      <c r="ABU71" s="7"/>
      <c r="ABV71" s="7"/>
      <c r="ABW71" s="7"/>
      <c r="ABX71" s="7"/>
      <c r="ABY71" s="7"/>
      <c r="ABZ71" s="7"/>
      <c r="ACA71" s="7"/>
      <c r="ACB71" s="7"/>
      <c r="ACC71" s="7"/>
      <c r="ACD71" s="7"/>
      <c r="ACE71" s="7"/>
      <c r="ACF71" s="7"/>
      <c r="ACG71" s="7"/>
      <c r="ACH71" s="7"/>
      <c r="ACI71" s="7"/>
      <c r="ACJ71" s="7"/>
      <c r="ACK71" s="7"/>
      <c r="ACL71" s="7"/>
      <c r="ACM71" s="7"/>
      <c r="ACN71" s="7"/>
      <c r="ACO71" s="7"/>
      <c r="ACP71" s="7"/>
      <c r="ACQ71" s="7"/>
      <c r="ACR71" s="7"/>
      <c r="ACS71" s="7"/>
      <c r="ACT71" s="7"/>
      <c r="ACU71" s="7"/>
      <c r="ACV71" s="7"/>
      <c r="ACW71" s="7"/>
      <c r="ACX71" s="7"/>
      <c r="ACY71" s="7"/>
      <c r="ACZ71" s="7"/>
      <c r="ADA71" s="7"/>
      <c r="ADB71" s="7"/>
      <c r="ADC71" s="7"/>
      <c r="ADD71" s="7"/>
      <c r="ADE71" s="7"/>
      <c r="ADF71" s="7"/>
      <c r="ADG71" s="7"/>
      <c r="ADH71" s="7"/>
      <c r="ADI71" s="7"/>
      <c r="ADJ71" s="7"/>
      <c r="ADK71" s="7"/>
      <c r="ADL71" s="7"/>
      <c r="ADM71" s="7"/>
      <c r="ADN71" s="7"/>
      <c r="ADO71" s="7"/>
      <c r="ADP71" s="7"/>
      <c r="ADQ71" s="7"/>
      <c r="ADR71" s="7"/>
      <c r="ADS71" s="7"/>
      <c r="ADT71" s="7"/>
      <c r="ADU71" s="7"/>
      <c r="ADV71" s="7"/>
      <c r="ADW71" s="7"/>
      <c r="ADX71" s="7"/>
      <c r="ADY71" s="7"/>
      <c r="ADZ71" s="7"/>
      <c r="AEA71" s="7"/>
      <c r="AEB71" s="7"/>
      <c r="AEC71" s="7"/>
      <c r="AED71" s="7"/>
      <c r="AEE71" s="7"/>
      <c r="AEF71" s="7"/>
      <c r="AEG71" s="7"/>
      <c r="AEH71" s="7"/>
      <c r="AEI71" s="7"/>
      <c r="AEJ71" s="7"/>
      <c r="AEK71" s="7"/>
      <c r="AEL71" s="7"/>
      <c r="AEM71" s="7"/>
      <c r="AEN71" s="7"/>
      <c r="AEO71" s="7"/>
      <c r="AEP71" s="7"/>
      <c r="AEQ71" s="7"/>
      <c r="AER71" s="7"/>
      <c r="AES71" s="7"/>
      <c r="AET71" s="7"/>
      <c r="AEU71" s="7"/>
      <c r="AEV71" s="7"/>
      <c r="AEW71" s="7"/>
      <c r="AEX71" s="7"/>
      <c r="AEY71" s="7"/>
      <c r="AEZ71" s="7"/>
      <c r="AFA71" s="7"/>
      <c r="AFB71" s="7"/>
      <c r="AFC71" s="7"/>
      <c r="AFD71" s="7"/>
      <c r="AFE71" s="7"/>
      <c r="AFF71" s="7"/>
      <c r="AFG71" s="7"/>
      <c r="AFH71" s="7"/>
      <c r="AFI71" s="7"/>
      <c r="AFJ71" s="7"/>
      <c r="AFK71" s="7"/>
      <c r="AFL71" s="7"/>
      <c r="AFM71" s="7"/>
      <c r="AFN71" s="7"/>
      <c r="AFO71" s="7"/>
      <c r="AFP71" s="7"/>
      <c r="AFQ71" s="7"/>
      <c r="AFR71" s="7"/>
      <c r="AFS71" s="7"/>
      <c r="AFT71" s="7"/>
      <c r="AFU71" s="7"/>
      <c r="AFV71" s="7"/>
      <c r="AFW71" s="7"/>
      <c r="AFX71" s="7"/>
      <c r="AFY71" s="7"/>
      <c r="AFZ71" s="7"/>
      <c r="AGA71" s="7"/>
      <c r="AGB71" s="7"/>
      <c r="AGC71" s="7"/>
      <c r="AGD71" s="7"/>
      <c r="AGE71" s="7"/>
      <c r="AGF71" s="7"/>
      <c r="AGG71" s="7"/>
      <c r="AGH71" s="7"/>
      <c r="AGI71" s="7"/>
      <c r="AGJ71" s="7"/>
      <c r="AGK71" s="7"/>
      <c r="AGL71" s="7"/>
      <c r="AGM71" s="7"/>
      <c r="AGN71" s="7"/>
      <c r="AGO71" s="7"/>
      <c r="AGP71" s="7"/>
      <c r="AGQ71" s="7"/>
      <c r="AGR71" s="7"/>
      <c r="AGS71" s="7"/>
      <c r="AGT71" s="7"/>
      <c r="AGU71" s="7"/>
      <c r="AGV71" s="7"/>
      <c r="AGW71" s="7"/>
      <c r="AGX71" s="7"/>
      <c r="AGY71" s="7"/>
      <c r="AGZ71" s="7"/>
      <c r="AHA71" s="7"/>
      <c r="AHB71" s="7"/>
      <c r="AHC71" s="7"/>
      <c r="AHD71" s="7"/>
      <c r="AHE71" s="7"/>
      <c r="AHF71" s="7"/>
      <c r="AHG71" s="7"/>
      <c r="AHH71" s="7"/>
      <c r="AHI71" s="7"/>
      <c r="AHJ71" s="7"/>
      <c r="AHK71" s="7"/>
      <c r="AHL71" s="7"/>
      <c r="AHM71" s="7"/>
      <c r="AHN71" s="7"/>
      <c r="AHO71" s="7"/>
      <c r="AHP71" s="7"/>
      <c r="AHQ71" s="7"/>
      <c r="AHR71" s="7"/>
      <c r="AHS71" s="7"/>
      <c r="AHT71" s="7"/>
      <c r="AHU71" s="7"/>
      <c r="AHV71" s="7"/>
      <c r="AHW71" s="7"/>
      <c r="AHX71" s="7"/>
      <c r="AHY71" s="7"/>
      <c r="AHZ71" s="7"/>
      <c r="AIA71" s="7"/>
      <c r="AIB71" s="7"/>
      <c r="AIC71" s="7"/>
      <c r="AID71" s="7"/>
      <c r="AIE71" s="7"/>
      <c r="AIF71" s="7"/>
      <c r="AIG71" s="7"/>
      <c r="AIH71" s="7"/>
      <c r="AII71" s="7"/>
      <c r="AIJ71" s="7"/>
      <c r="AIK71" s="7"/>
      <c r="AIL71" s="7"/>
      <c r="AIM71" s="7"/>
      <c r="AIN71" s="7"/>
      <c r="AIO71" s="7"/>
      <c r="AIP71" s="7"/>
      <c r="AIQ71" s="7"/>
      <c r="AIR71" s="7"/>
      <c r="AIS71" s="7"/>
      <c r="AIT71" s="7"/>
      <c r="AIU71" s="7"/>
      <c r="AIV71" s="7"/>
      <c r="AIW71" s="7"/>
      <c r="AIX71" s="7"/>
      <c r="AIY71" s="7"/>
      <c r="AIZ71" s="7"/>
      <c r="AJA71" s="7"/>
      <c r="AJB71" s="7"/>
      <c r="AJC71" s="7"/>
      <c r="AJD71" s="7"/>
      <c r="AJE71" s="7"/>
      <c r="AJF71" s="7"/>
      <c r="AJG71" s="7"/>
      <c r="AJH71" s="7"/>
      <c r="AJI71" s="7"/>
      <c r="AJJ71" s="7"/>
      <c r="AJK71" s="7"/>
      <c r="AJL71" s="7"/>
      <c r="AJM71" s="7"/>
      <c r="AJN71" s="7"/>
      <c r="AJO71" s="7"/>
      <c r="AJP71" s="7"/>
      <c r="AJQ71" s="7"/>
      <c r="AJR71" s="7"/>
      <c r="AJS71" s="7"/>
      <c r="AJT71" s="7"/>
      <c r="AJU71" s="7"/>
      <c r="AJV71" s="7"/>
      <c r="AJW71" s="7"/>
      <c r="AJX71" s="7"/>
      <c r="AJY71" s="7"/>
      <c r="AJZ71" s="7"/>
      <c r="AKA71" s="7"/>
      <c r="AKB71" s="7"/>
      <c r="AKC71" s="7"/>
      <c r="AKD71" s="7"/>
      <c r="AKE71" s="7"/>
      <c r="AKF71" s="7"/>
      <c r="AKG71" s="7"/>
      <c r="AKH71" s="7"/>
      <c r="AKI71" s="7"/>
      <c r="AKJ71" s="7"/>
      <c r="AKK71" s="7"/>
      <c r="AKL71" s="7"/>
      <c r="AKM71" s="7"/>
      <c r="AKN71" s="7"/>
      <c r="AKO71" s="7"/>
      <c r="AKP71" s="7"/>
      <c r="AKQ71" s="7"/>
      <c r="AKR71" s="7"/>
      <c r="AKS71" s="7"/>
      <c r="AKT71" s="7"/>
      <c r="AKU71" s="7"/>
      <c r="AKV71" s="7"/>
      <c r="AKW71" s="7"/>
      <c r="AKX71" s="7"/>
      <c r="AKY71" s="7"/>
      <c r="AKZ71" s="7"/>
      <c r="ALA71" s="7"/>
      <c r="ALB71" s="7"/>
      <c r="ALC71" s="7"/>
      <c r="ALD71" s="7"/>
      <c r="ALE71" s="7"/>
      <c r="ALF71" s="7"/>
      <c r="ALG71" s="7"/>
      <c r="ALH71" s="7"/>
      <c r="ALI71" s="7"/>
      <c r="ALJ71" s="7"/>
      <c r="ALK71" s="7"/>
      <c r="ALL71" s="7"/>
      <c r="ALM71" s="7"/>
      <c r="ALN71" s="7"/>
      <c r="ALO71" s="7"/>
      <c r="ALP71" s="7"/>
      <c r="ALQ71" s="7"/>
      <c r="ALR71" s="7"/>
      <c r="ALS71" s="7"/>
      <c r="ALT71" s="7"/>
      <c r="ALU71" s="7"/>
      <c r="ALV71" s="7"/>
      <c r="ALW71" s="7"/>
      <c r="ALX71" s="7"/>
      <c r="ALY71" s="7"/>
      <c r="ALZ71" s="7"/>
      <c r="AMA71" s="7"/>
      <c r="AMB71" s="7"/>
      <c r="AMC71" s="7"/>
      <c r="AMD71" s="7"/>
      <c r="AME71" s="7"/>
    </row>
    <row r="72" spans="1:1019" x14ac:dyDescent="0.25">
      <c r="A72" s="32">
        <v>332</v>
      </c>
      <c r="B72" s="32" t="s">
        <v>1574</v>
      </c>
      <c r="C72" s="32" t="s">
        <v>1573</v>
      </c>
      <c r="D72" s="32" t="s">
        <v>374</v>
      </c>
      <c r="E72" s="32">
        <v>2002</v>
      </c>
      <c r="F72" s="32"/>
      <c r="G72" s="32" t="s">
        <v>1270</v>
      </c>
      <c r="H72" s="32" t="s">
        <v>373</v>
      </c>
      <c r="I72" s="32">
        <v>6</v>
      </c>
      <c r="J72" s="31" t="str">
        <f>VLOOKUP(H72,AddInfo!$A:$H,5,FALSE)</f>
        <v>1_clear</v>
      </c>
      <c r="K72" s="16"/>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c r="KF72" s="7"/>
      <c r="KG72" s="7"/>
      <c r="KH72" s="7"/>
      <c r="KI72" s="7"/>
      <c r="KJ72" s="7"/>
      <c r="KK72" s="7"/>
      <c r="KL72" s="7"/>
      <c r="KM72" s="7"/>
      <c r="KN72" s="7"/>
      <c r="KO72" s="7"/>
      <c r="KP72" s="7"/>
      <c r="KQ72" s="7"/>
      <c r="KR72" s="7"/>
      <c r="KS72" s="7"/>
      <c r="KT72" s="7"/>
      <c r="KU72" s="7"/>
      <c r="KV72" s="7"/>
      <c r="KW72" s="7"/>
      <c r="KX72" s="7"/>
      <c r="KY72" s="7"/>
      <c r="KZ72" s="7"/>
      <c r="LA72" s="7"/>
      <c r="LB72" s="7"/>
      <c r="LC72" s="7"/>
      <c r="LD72" s="7"/>
      <c r="LE72" s="7"/>
      <c r="LF72" s="7"/>
      <c r="LG72" s="7"/>
      <c r="LH72" s="7"/>
      <c r="LI72" s="7"/>
      <c r="LJ72" s="7"/>
      <c r="LK72" s="7"/>
      <c r="LL72" s="7"/>
      <c r="LM72" s="7"/>
      <c r="LN72" s="7"/>
      <c r="LO72" s="7"/>
      <c r="LP72" s="7"/>
      <c r="LQ72" s="7"/>
      <c r="LR72" s="7"/>
      <c r="LS72" s="7"/>
      <c r="LT72" s="7"/>
      <c r="LU72" s="7"/>
      <c r="LV72" s="7"/>
      <c r="LW72" s="7"/>
      <c r="LX72" s="7"/>
      <c r="LY72" s="7"/>
      <c r="LZ72" s="7"/>
      <c r="MA72" s="7"/>
      <c r="MB72" s="7"/>
      <c r="MC72" s="7"/>
      <c r="MD72" s="7"/>
      <c r="ME72" s="7"/>
      <c r="MF72" s="7"/>
      <c r="MG72" s="7"/>
      <c r="MH72" s="7"/>
      <c r="MI72" s="7"/>
      <c r="MJ72" s="7"/>
      <c r="MK72" s="7"/>
      <c r="ML72" s="7"/>
      <c r="MM72" s="7"/>
      <c r="MN72" s="7"/>
      <c r="MO72" s="7"/>
      <c r="MP72" s="7"/>
      <c r="MQ72" s="7"/>
      <c r="MR72" s="7"/>
      <c r="MS72" s="7"/>
      <c r="MT72" s="7"/>
      <c r="MU72" s="7"/>
      <c r="MV72" s="7"/>
      <c r="MW72" s="7"/>
      <c r="MX72" s="7"/>
      <c r="MY72" s="7"/>
      <c r="MZ72" s="7"/>
      <c r="NA72" s="7"/>
      <c r="NB72" s="7"/>
      <c r="NC72" s="7"/>
      <c r="ND72" s="7"/>
      <c r="NE72" s="7"/>
      <c r="NF72" s="7"/>
      <c r="NG72" s="7"/>
      <c r="NH72" s="7"/>
      <c r="NI72" s="7"/>
      <c r="NJ72" s="7"/>
      <c r="NK72" s="7"/>
      <c r="NL72" s="7"/>
      <c r="NM72" s="7"/>
      <c r="NN72" s="7"/>
      <c r="NO72" s="7"/>
      <c r="NP72" s="7"/>
      <c r="NQ72" s="7"/>
      <c r="NR72" s="7"/>
      <c r="NS72" s="7"/>
      <c r="NT72" s="7"/>
      <c r="NU72" s="7"/>
      <c r="NV72" s="7"/>
      <c r="NW72" s="7"/>
      <c r="NX72" s="7"/>
      <c r="NY72" s="7"/>
      <c r="NZ72" s="7"/>
      <c r="OA72" s="7"/>
      <c r="OB72" s="7"/>
      <c r="OC72" s="7"/>
      <c r="OD72" s="7"/>
      <c r="OE72" s="7"/>
      <c r="OF72" s="7"/>
      <c r="OG72" s="7"/>
      <c r="OH72" s="7"/>
      <c r="OI72" s="7"/>
      <c r="OJ72" s="7"/>
      <c r="OK72" s="7"/>
      <c r="OL72" s="7"/>
      <c r="OM72" s="7"/>
      <c r="ON72" s="7"/>
      <c r="OO72" s="7"/>
      <c r="OP72" s="7"/>
      <c r="OQ72" s="7"/>
      <c r="OR72" s="7"/>
      <c r="OS72" s="7"/>
      <c r="OT72" s="7"/>
      <c r="OU72" s="7"/>
      <c r="OV72" s="7"/>
      <c r="OW72" s="7"/>
      <c r="OX72" s="7"/>
      <c r="OY72" s="7"/>
      <c r="OZ72" s="7"/>
      <c r="PA72" s="7"/>
      <c r="PB72" s="7"/>
      <c r="PC72" s="7"/>
      <c r="PD72" s="7"/>
      <c r="PE72" s="7"/>
      <c r="PF72" s="7"/>
      <c r="PG72" s="7"/>
      <c r="PH72" s="7"/>
      <c r="PI72" s="7"/>
      <c r="PJ72" s="7"/>
      <c r="PK72" s="7"/>
      <c r="PL72" s="7"/>
      <c r="PM72" s="7"/>
      <c r="PN72" s="7"/>
      <c r="PO72" s="7"/>
      <c r="PP72" s="7"/>
      <c r="PQ72" s="7"/>
      <c r="PR72" s="7"/>
      <c r="PS72" s="7"/>
      <c r="PT72" s="7"/>
      <c r="PU72" s="7"/>
      <c r="PV72" s="7"/>
      <c r="PW72" s="7"/>
      <c r="PX72" s="7"/>
      <c r="PY72" s="7"/>
      <c r="PZ72" s="7"/>
      <c r="QA72" s="7"/>
      <c r="QB72" s="7"/>
      <c r="QC72" s="7"/>
      <c r="QD72" s="7"/>
      <c r="QE72" s="7"/>
      <c r="QF72" s="7"/>
      <c r="QG72" s="7"/>
      <c r="QH72" s="7"/>
      <c r="QI72" s="7"/>
      <c r="QJ72" s="7"/>
      <c r="QK72" s="7"/>
      <c r="QL72" s="7"/>
      <c r="QM72" s="7"/>
      <c r="QN72" s="7"/>
      <c r="QO72" s="7"/>
      <c r="QP72" s="7"/>
      <c r="QQ72" s="7"/>
      <c r="QR72" s="7"/>
      <c r="QS72" s="7"/>
      <c r="QT72" s="7"/>
      <c r="QU72" s="7"/>
      <c r="QV72" s="7"/>
      <c r="QW72" s="7"/>
      <c r="QX72" s="7"/>
      <c r="QY72" s="7"/>
      <c r="QZ72" s="7"/>
      <c r="RA72" s="7"/>
      <c r="RB72" s="7"/>
      <c r="RC72" s="7"/>
      <c r="RD72" s="7"/>
      <c r="RE72" s="7"/>
      <c r="RF72" s="7"/>
      <c r="RG72" s="7"/>
      <c r="RH72" s="7"/>
      <c r="RI72" s="7"/>
      <c r="RJ72" s="7"/>
      <c r="RK72" s="7"/>
      <c r="RL72" s="7"/>
      <c r="RM72" s="7"/>
      <c r="RN72" s="7"/>
      <c r="RO72" s="7"/>
      <c r="RP72" s="7"/>
      <c r="RQ72" s="7"/>
      <c r="RR72" s="7"/>
      <c r="RS72" s="7"/>
      <c r="RT72" s="7"/>
      <c r="RU72" s="7"/>
      <c r="RV72" s="7"/>
      <c r="RW72" s="7"/>
      <c r="RX72" s="7"/>
      <c r="RY72" s="7"/>
      <c r="RZ72" s="7"/>
      <c r="SA72" s="7"/>
      <c r="SB72" s="7"/>
      <c r="SC72" s="7"/>
      <c r="SD72" s="7"/>
      <c r="SE72" s="7"/>
      <c r="SF72" s="7"/>
      <c r="SG72" s="7"/>
      <c r="SH72" s="7"/>
      <c r="SI72" s="7"/>
      <c r="SJ72" s="7"/>
      <c r="SK72" s="7"/>
      <c r="SL72" s="7"/>
      <c r="SM72" s="7"/>
      <c r="SN72" s="7"/>
      <c r="SO72" s="7"/>
      <c r="SP72" s="7"/>
      <c r="SQ72" s="7"/>
      <c r="SR72" s="7"/>
      <c r="SS72" s="7"/>
      <c r="ST72" s="7"/>
      <c r="SU72" s="7"/>
      <c r="SV72" s="7"/>
      <c r="SW72" s="7"/>
      <c r="SX72" s="7"/>
      <c r="SY72" s="7"/>
      <c r="SZ72" s="7"/>
      <c r="TA72" s="7"/>
      <c r="TB72" s="7"/>
      <c r="TC72" s="7"/>
      <c r="TD72" s="7"/>
      <c r="TE72" s="7"/>
      <c r="TF72" s="7"/>
      <c r="TG72" s="7"/>
      <c r="TH72" s="7"/>
      <c r="TI72" s="7"/>
      <c r="TJ72" s="7"/>
      <c r="TK72" s="7"/>
      <c r="TL72" s="7"/>
      <c r="TM72" s="7"/>
      <c r="TN72" s="7"/>
      <c r="TO72" s="7"/>
      <c r="TP72" s="7"/>
      <c r="TQ72" s="7"/>
      <c r="TR72" s="7"/>
      <c r="TS72" s="7"/>
      <c r="TT72" s="7"/>
      <c r="TU72" s="7"/>
      <c r="TV72" s="7"/>
      <c r="TW72" s="7"/>
      <c r="TX72" s="7"/>
      <c r="TY72" s="7"/>
      <c r="TZ72" s="7"/>
      <c r="UA72" s="7"/>
      <c r="UB72" s="7"/>
      <c r="UC72" s="7"/>
      <c r="UD72" s="7"/>
      <c r="UE72" s="7"/>
      <c r="UF72" s="7"/>
      <c r="UG72" s="7"/>
      <c r="UH72" s="7"/>
      <c r="UI72" s="7"/>
      <c r="UJ72" s="7"/>
      <c r="UK72" s="7"/>
      <c r="UL72" s="7"/>
      <c r="UM72" s="7"/>
      <c r="UN72" s="7"/>
      <c r="UO72" s="7"/>
      <c r="UP72" s="7"/>
      <c r="UQ72" s="7"/>
      <c r="UR72" s="7"/>
      <c r="US72" s="7"/>
      <c r="UT72" s="7"/>
      <c r="UU72" s="7"/>
      <c r="UV72" s="7"/>
      <c r="UW72" s="7"/>
      <c r="UX72" s="7"/>
      <c r="UY72" s="7"/>
      <c r="UZ72" s="7"/>
      <c r="VA72" s="7"/>
      <c r="VB72" s="7"/>
      <c r="VC72" s="7"/>
      <c r="VD72" s="7"/>
      <c r="VE72" s="7"/>
      <c r="VF72" s="7"/>
      <c r="VG72" s="7"/>
      <c r="VH72" s="7"/>
      <c r="VI72" s="7"/>
      <c r="VJ72" s="7"/>
      <c r="VK72" s="7"/>
      <c r="VL72" s="7"/>
      <c r="VM72" s="7"/>
      <c r="VN72" s="7"/>
      <c r="VO72" s="7"/>
      <c r="VP72" s="7"/>
      <c r="VQ72" s="7"/>
      <c r="VR72" s="7"/>
      <c r="VS72" s="7"/>
      <c r="VT72" s="7"/>
      <c r="VU72" s="7"/>
      <c r="VV72" s="7"/>
      <c r="VW72" s="7"/>
      <c r="VX72" s="7"/>
      <c r="VY72" s="7"/>
      <c r="VZ72" s="7"/>
      <c r="WA72" s="7"/>
      <c r="WB72" s="7"/>
      <c r="WC72" s="7"/>
      <c r="WD72" s="7"/>
      <c r="WE72" s="7"/>
      <c r="WF72" s="7"/>
      <c r="WG72" s="7"/>
      <c r="WH72" s="7"/>
      <c r="WI72" s="7"/>
      <c r="WJ72" s="7"/>
      <c r="WK72" s="7"/>
      <c r="WL72" s="7"/>
      <c r="WM72" s="7"/>
      <c r="WN72" s="7"/>
      <c r="WO72" s="7"/>
      <c r="WP72" s="7"/>
      <c r="WQ72" s="7"/>
      <c r="WR72" s="7"/>
      <c r="WS72" s="7"/>
      <c r="WT72" s="7"/>
      <c r="WU72" s="7"/>
      <c r="WV72" s="7"/>
      <c r="WW72" s="7"/>
      <c r="WX72" s="7"/>
      <c r="WY72" s="7"/>
      <c r="WZ72" s="7"/>
      <c r="XA72" s="7"/>
      <c r="XB72" s="7"/>
      <c r="XC72" s="7"/>
      <c r="XD72" s="7"/>
      <c r="XE72" s="7"/>
      <c r="XF72" s="7"/>
      <c r="XG72" s="7"/>
      <c r="XH72" s="7"/>
      <c r="XI72" s="7"/>
      <c r="XJ72" s="7"/>
      <c r="XK72" s="7"/>
      <c r="XL72" s="7"/>
      <c r="XM72" s="7"/>
      <c r="XN72" s="7"/>
      <c r="XO72" s="7"/>
      <c r="XP72" s="7"/>
      <c r="XQ72" s="7"/>
      <c r="XR72" s="7"/>
      <c r="XS72" s="7"/>
      <c r="XT72" s="7"/>
      <c r="XU72" s="7"/>
      <c r="XV72" s="7"/>
      <c r="XW72" s="7"/>
      <c r="XX72" s="7"/>
      <c r="XY72" s="7"/>
      <c r="XZ72" s="7"/>
      <c r="YA72" s="7"/>
      <c r="YB72" s="7"/>
      <c r="YC72" s="7"/>
      <c r="YD72" s="7"/>
      <c r="YE72" s="7"/>
      <c r="YF72" s="7"/>
      <c r="YG72" s="7"/>
      <c r="YH72" s="7"/>
      <c r="YI72" s="7"/>
      <c r="YJ72" s="7"/>
      <c r="YK72" s="7"/>
      <c r="YL72" s="7"/>
      <c r="YM72" s="7"/>
      <c r="YN72" s="7"/>
      <c r="YO72" s="7"/>
      <c r="YP72" s="7"/>
      <c r="YQ72" s="7"/>
      <c r="YR72" s="7"/>
      <c r="YS72" s="7"/>
      <c r="YT72" s="7"/>
      <c r="YU72" s="7"/>
      <c r="YV72" s="7"/>
      <c r="YW72" s="7"/>
      <c r="YX72" s="7"/>
      <c r="YY72" s="7"/>
      <c r="YZ72" s="7"/>
      <c r="ZA72" s="7"/>
      <c r="ZB72" s="7"/>
      <c r="ZC72" s="7"/>
      <c r="ZD72" s="7"/>
      <c r="ZE72" s="7"/>
      <c r="ZF72" s="7"/>
      <c r="ZG72" s="7"/>
      <c r="ZH72" s="7"/>
      <c r="ZI72" s="7"/>
      <c r="ZJ72" s="7"/>
      <c r="ZK72" s="7"/>
      <c r="ZL72" s="7"/>
      <c r="ZM72" s="7"/>
      <c r="ZN72" s="7"/>
      <c r="ZO72" s="7"/>
      <c r="ZP72" s="7"/>
      <c r="ZQ72" s="7"/>
      <c r="ZR72" s="7"/>
      <c r="ZS72" s="7"/>
      <c r="ZT72" s="7"/>
      <c r="ZU72" s="7"/>
      <c r="ZV72" s="7"/>
      <c r="ZW72" s="7"/>
      <c r="ZX72" s="7"/>
      <c r="ZY72" s="7"/>
      <c r="ZZ72" s="7"/>
      <c r="AAA72" s="7"/>
      <c r="AAB72" s="7"/>
      <c r="AAC72" s="7"/>
      <c r="AAD72" s="7"/>
      <c r="AAE72" s="7"/>
      <c r="AAF72" s="7"/>
      <c r="AAG72" s="7"/>
      <c r="AAH72" s="7"/>
      <c r="AAI72" s="7"/>
      <c r="AAJ72" s="7"/>
      <c r="AAK72" s="7"/>
      <c r="AAL72" s="7"/>
      <c r="AAM72" s="7"/>
      <c r="AAN72" s="7"/>
      <c r="AAO72" s="7"/>
      <c r="AAP72" s="7"/>
      <c r="AAQ72" s="7"/>
      <c r="AAR72" s="7"/>
      <c r="AAS72" s="7"/>
      <c r="AAT72" s="7"/>
      <c r="AAU72" s="7"/>
      <c r="AAV72" s="7"/>
      <c r="AAW72" s="7"/>
      <c r="AAX72" s="7"/>
      <c r="AAY72" s="7"/>
      <c r="AAZ72" s="7"/>
      <c r="ABA72" s="7"/>
      <c r="ABB72" s="7"/>
      <c r="ABC72" s="7"/>
      <c r="ABD72" s="7"/>
      <c r="ABE72" s="7"/>
      <c r="ABF72" s="7"/>
      <c r="ABG72" s="7"/>
      <c r="ABH72" s="7"/>
      <c r="ABI72" s="7"/>
      <c r="ABJ72" s="7"/>
      <c r="ABK72" s="7"/>
      <c r="ABL72" s="7"/>
      <c r="ABM72" s="7"/>
      <c r="ABN72" s="7"/>
      <c r="ABO72" s="7"/>
      <c r="ABP72" s="7"/>
      <c r="ABQ72" s="7"/>
      <c r="ABR72" s="7"/>
      <c r="ABS72" s="7"/>
      <c r="ABT72" s="7"/>
      <c r="ABU72" s="7"/>
      <c r="ABV72" s="7"/>
      <c r="ABW72" s="7"/>
      <c r="ABX72" s="7"/>
      <c r="ABY72" s="7"/>
      <c r="ABZ72" s="7"/>
      <c r="ACA72" s="7"/>
      <c r="ACB72" s="7"/>
      <c r="ACC72" s="7"/>
      <c r="ACD72" s="7"/>
      <c r="ACE72" s="7"/>
      <c r="ACF72" s="7"/>
      <c r="ACG72" s="7"/>
      <c r="ACH72" s="7"/>
      <c r="ACI72" s="7"/>
      <c r="ACJ72" s="7"/>
      <c r="ACK72" s="7"/>
      <c r="ACL72" s="7"/>
      <c r="ACM72" s="7"/>
      <c r="ACN72" s="7"/>
      <c r="ACO72" s="7"/>
      <c r="ACP72" s="7"/>
      <c r="ACQ72" s="7"/>
      <c r="ACR72" s="7"/>
      <c r="ACS72" s="7"/>
      <c r="ACT72" s="7"/>
      <c r="ACU72" s="7"/>
      <c r="ACV72" s="7"/>
      <c r="ACW72" s="7"/>
      <c r="ACX72" s="7"/>
      <c r="ACY72" s="7"/>
      <c r="ACZ72" s="7"/>
      <c r="ADA72" s="7"/>
      <c r="ADB72" s="7"/>
      <c r="ADC72" s="7"/>
      <c r="ADD72" s="7"/>
      <c r="ADE72" s="7"/>
      <c r="ADF72" s="7"/>
      <c r="ADG72" s="7"/>
      <c r="ADH72" s="7"/>
      <c r="ADI72" s="7"/>
      <c r="ADJ72" s="7"/>
      <c r="ADK72" s="7"/>
      <c r="ADL72" s="7"/>
      <c r="ADM72" s="7"/>
      <c r="ADN72" s="7"/>
      <c r="ADO72" s="7"/>
      <c r="ADP72" s="7"/>
      <c r="ADQ72" s="7"/>
      <c r="ADR72" s="7"/>
      <c r="ADS72" s="7"/>
      <c r="ADT72" s="7"/>
      <c r="ADU72" s="7"/>
      <c r="ADV72" s="7"/>
      <c r="ADW72" s="7"/>
      <c r="ADX72" s="7"/>
      <c r="ADY72" s="7"/>
      <c r="ADZ72" s="7"/>
      <c r="AEA72" s="7"/>
      <c r="AEB72" s="7"/>
      <c r="AEC72" s="7"/>
      <c r="AED72" s="7"/>
      <c r="AEE72" s="7"/>
      <c r="AEF72" s="7"/>
      <c r="AEG72" s="7"/>
      <c r="AEH72" s="7"/>
      <c r="AEI72" s="7"/>
      <c r="AEJ72" s="7"/>
      <c r="AEK72" s="7"/>
      <c r="AEL72" s="7"/>
      <c r="AEM72" s="7"/>
      <c r="AEN72" s="7"/>
      <c r="AEO72" s="7"/>
      <c r="AEP72" s="7"/>
      <c r="AEQ72" s="7"/>
      <c r="AER72" s="7"/>
      <c r="AES72" s="7"/>
      <c r="AET72" s="7"/>
      <c r="AEU72" s="7"/>
      <c r="AEV72" s="7"/>
      <c r="AEW72" s="7"/>
      <c r="AEX72" s="7"/>
      <c r="AEY72" s="7"/>
      <c r="AEZ72" s="7"/>
      <c r="AFA72" s="7"/>
      <c r="AFB72" s="7"/>
      <c r="AFC72" s="7"/>
      <c r="AFD72" s="7"/>
      <c r="AFE72" s="7"/>
      <c r="AFF72" s="7"/>
      <c r="AFG72" s="7"/>
      <c r="AFH72" s="7"/>
      <c r="AFI72" s="7"/>
      <c r="AFJ72" s="7"/>
      <c r="AFK72" s="7"/>
      <c r="AFL72" s="7"/>
      <c r="AFM72" s="7"/>
      <c r="AFN72" s="7"/>
      <c r="AFO72" s="7"/>
      <c r="AFP72" s="7"/>
      <c r="AFQ72" s="7"/>
      <c r="AFR72" s="7"/>
      <c r="AFS72" s="7"/>
      <c r="AFT72" s="7"/>
      <c r="AFU72" s="7"/>
      <c r="AFV72" s="7"/>
      <c r="AFW72" s="7"/>
      <c r="AFX72" s="7"/>
      <c r="AFY72" s="7"/>
      <c r="AFZ72" s="7"/>
      <c r="AGA72" s="7"/>
      <c r="AGB72" s="7"/>
      <c r="AGC72" s="7"/>
      <c r="AGD72" s="7"/>
      <c r="AGE72" s="7"/>
      <c r="AGF72" s="7"/>
      <c r="AGG72" s="7"/>
      <c r="AGH72" s="7"/>
      <c r="AGI72" s="7"/>
      <c r="AGJ72" s="7"/>
      <c r="AGK72" s="7"/>
      <c r="AGL72" s="7"/>
      <c r="AGM72" s="7"/>
      <c r="AGN72" s="7"/>
      <c r="AGO72" s="7"/>
      <c r="AGP72" s="7"/>
      <c r="AGQ72" s="7"/>
      <c r="AGR72" s="7"/>
      <c r="AGS72" s="7"/>
      <c r="AGT72" s="7"/>
      <c r="AGU72" s="7"/>
      <c r="AGV72" s="7"/>
      <c r="AGW72" s="7"/>
      <c r="AGX72" s="7"/>
      <c r="AGY72" s="7"/>
      <c r="AGZ72" s="7"/>
      <c r="AHA72" s="7"/>
      <c r="AHB72" s="7"/>
      <c r="AHC72" s="7"/>
      <c r="AHD72" s="7"/>
      <c r="AHE72" s="7"/>
      <c r="AHF72" s="7"/>
      <c r="AHG72" s="7"/>
      <c r="AHH72" s="7"/>
      <c r="AHI72" s="7"/>
      <c r="AHJ72" s="7"/>
      <c r="AHK72" s="7"/>
      <c r="AHL72" s="7"/>
      <c r="AHM72" s="7"/>
      <c r="AHN72" s="7"/>
      <c r="AHO72" s="7"/>
      <c r="AHP72" s="7"/>
      <c r="AHQ72" s="7"/>
      <c r="AHR72" s="7"/>
      <c r="AHS72" s="7"/>
      <c r="AHT72" s="7"/>
      <c r="AHU72" s="7"/>
      <c r="AHV72" s="7"/>
      <c r="AHW72" s="7"/>
      <c r="AHX72" s="7"/>
      <c r="AHY72" s="7"/>
      <c r="AHZ72" s="7"/>
      <c r="AIA72" s="7"/>
      <c r="AIB72" s="7"/>
      <c r="AIC72" s="7"/>
      <c r="AID72" s="7"/>
      <c r="AIE72" s="7"/>
      <c r="AIF72" s="7"/>
      <c r="AIG72" s="7"/>
      <c r="AIH72" s="7"/>
      <c r="AII72" s="7"/>
      <c r="AIJ72" s="7"/>
      <c r="AIK72" s="7"/>
      <c r="AIL72" s="7"/>
      <c r="AIM72" s="7"/>
      <c r="AIN72" s="7"/>
      <c r="AIO72" s="7"/>
      <c r="AIP72" s="7"/>
      <c r="AIQ72" s="7"/>
      <c r="AIR72" s="7"/>
      <c r="AIS72" s="7"/>
      <c r="AIT72" s="7"/>
      <c r="AIU72" s="7"/>
      <c r="AIV72" s="7"/>
      <c r="AIW72" s="7"/>
      <c r="AIX72" s="7"/>
      <c r="AIY72" s="7"/>
      <c r="AIZ72" s="7"/>
      <c r="AJA72" s="7"/>
      <c r="AJB72" s="7"/>
      <c r="AJC72" s="7"/>
      <c r="AJD72" s="7"/>
      <c r="AJE72" s="7"/>
      <c r="AJF72" s="7"/>
      <c r="AJG72" s="7"/>
      <c r="AJH72" s="7"/>
      <c r="AJI72" s="7"/>
      <c r="AJJ72" s="7"/>
      <c r="AJK72" s="7"/>
      <c r="AJL72" s="7"/>
      <c r="AJM72" s="7"/>
      <c r="AJN72" s="7"/>
      <c r="AJO72" s="7"/>
      <c r="AJP72" s="7"/>
      <c r="AJQ72" s="7"/>
      <c r="AJR72" s="7"/>
      <c r="AJS72" s="7"/>
      <c r="AJT72" s="7"/>
      <c r="AJU72" s="7"/>
      <c r="AJV72" s="7"/>
      <c r="AJW72" s="7"/>
      <c r="AJX72" s="7"/>
      <c r="AJY72" s="7"/>
      <c r="AJZ72" s="7"/>
      <c r="AKA72" s="7"/>
      <c r="AKB72" s="7"/>
      <c r="AKC72" s="7"/>
      <c r="AKD72" s="7"/>
      <c r="AKE72" s="7"/>
      <c r="AKF72" s="7"/>
      <c r="AKG72" s="7"/>
      <c r="AKH72" s="7"/>
      <c r="AKI72" s="7"/>
      <c r="AKJ72" s="7"/>
      <c r="AKK72" s="7"/>
      <c r="AKL72" s="7"/>
      <c r="AKM72" s="7"/>
      <c r="AKN72" s="7"/>
      <c r="AKO72" s="7"/>
      <c r="AKP72" s="7"/>
      <c r="AKQ72" s="7"/>
      <c r="AKR72" s="7"/>
      <c r="AKS72" s="7"/>
      <c r="AKT72" s="7"/>
      <c r="AKU72" s="7"/>
      <c r="AKV72" s="7"/>
      <c r="AKW72" s="7"/>
      <c r="AKX72" s="7"/>
      <c r="AKY72" s="7"/>
      <c r="AKZ72" s="7"/>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c r="AMC72" s="7"/>
      <c r="AMD72" s="7"/>
      <c r="AME72" s="7"/>
    </row>
    <row r="73" spans="1:1019" x14ac:dyDescent="0.25">
      <c r="A73" s="32">
        <v>333</v>
      </c>
      <c r="B73" s="32" t="s">
        <v>1575</v>
      </c>
      <c r="C73" s="32" t="s">
        <v>1573</v>
      </c>
      <c r="D73" s="32" t="s">
        <v>374</v>
      </c>
      <c r="E73" s="32">
        <v>2002</v>
      </c>
      <c r="F73" s="32"/>
      <c r="G73" s="32" t="s">
        <v>1270</v>
      </c>
      <c r="H73" s="32" t="s">
        <v>373</v>
      </c>
      <c r="I73" s="32">
        <v>12</v>
      </c>
      <c r="J73" s="31" t="str">
        <f>VLOOKUP(H73,AddInfo!$A:$H,5,FALSE)</f>
        <v>1_clear</v>
      </c>
    </row>
    <row r="74" spans="1:1019" x14ac:dyDescent="0.25">
      <c r="A74" s="7">
        <v>306</v>
      </c>
      <c r="B74" s="7" t="s">
        <v>493</v>
      </c>
      <c r="C74" s="7" t="s">
        <v>1622</v>
      </c>
      <c r="D74" s="7" t="s">
        <v>489</v>
      </c>
      <c r="E74" s="7">
        <v>2003</v>
      </c>
      <c r="F74" s="7"/>
      <c r="G74" s="7" t="s">
        <v>1270</v>
      </c>
      <c r="H74" s="31" t="s">
        <v>5169</v>
      </c>
      <c r="I74" s="7">
        <v>1</v>
      </c>
      <c r="J74" s="31" t="str">
        <f>VLOOKUP(H74,AddInfo!$A:$H,5,FALSE)</f>
        <v>1_clear</v>
      </c>
      <c r="K74" s="32"/>
    </row>
    <row r="75" spans="1:1019" x14ac:dyDescent="0.25">
      <c r="A75" s="32">
        <v>193</v>
      </c>
      <c r="B75" s="32" t="s">
        <v>1782</v>
      </c>
      <c r="C75" s="32" t="s">
        <v>1783</v>
      </c>
      <c r="D75" s="32" t="s">
        <v>714</v>
      </c>
      <c r="E75" s="32">
        <v>2013</v>
      </c>
      <c r="F75" s="32"/>
      <c r="G75" s="32" t="s">
        <v>113</v>
      </c>
      <c r="H75" s="32" t="s">
        <v>713</v>
      </c>
      <c r="I75" s="32">
        <v>12</v>
      </c>
      <c r="J75" s="31" t="str">
        <f>VLOOKUP(H75,AddInfo!$A:$H,5,FALSE)</f>
        <v>1_clear</v>
      </c>
    </row>
    <row r="76" spans="1:1019" x14ac:dyDescent="0.25">
      <c r="A76" s="7">
        <v>247</v>
      </c>
      <c r="B76" s="7" t="s">
        <v>674</v>
      </c>
      <c r="C76" s="7" t="s">
        <v>1758</v>
      </c>
      <c r="D76" s="7" t="s">
        <v>672</v>
      </c>
      <c r="E76" s="7">
        <v>2014</v>
      </c>
      <c r="F76" s="7"/>
      <c r="G76" s="7" t="s">
        <v>1270</v>
      </c>
      <c r="H76" s="31" t="s">
        <v>671</v>
      </c>
      <c r="I76" s="7">
        <v>12</v>
      </c>
      <c r="J76" s="31" t="str">
        <f>VLOOKUP(H76,AddInfo!$A:$H,5,FALSE)</f>
        <v>1_clear</v>
      </c>
    </row>
    <row r="77" spans="1:1019" x14ac:dyDescent="0.25">
      <c r="A77" s="32">
        <v>137</v>
      </c>
      <c r="B77" s="32" t="s">
        <v>1403</v>
      </c>
      <c r="C77" s="32" t="s">
        <v>1404</v>
      </c>
      <c r="D77" s="32" t="s">
        <v>87</v>
      </c>
      <c r="E77" s="32">
        <v>2006</v>
      </c>
      <c r="F77" s="32"/>
      <c r="G77" s="32" t="s">
        <v>863</v>
      </c>
      <c r="H77" s="32" t="s">
        <v>86</v>
      </c>
      <c r="I77" s="32">
        <v>12</v>
      </c>
      <c r="J77" s="31" t="str">
        <f>VLOOKUP(H77,AddInfo!$A:$H,5,FALSE)</f>
        <v>1_clear</v>
      </c>
    </row>
    <row r="78" spans="1:1019" x14ac:dyDescent="0.25">
      <c r="A78" s="32">
        <v>138</v>
      </c>
      <c r="B78" s="32" t="s">
        <v>1405</v>
      </c>
      <c r="C78" s="32" t="s">
        <v>1406</v>
      </c>
      <c r="D78" s="32" t="s">
        <v>87</v>
      </c>
      <c r="E78" s="32">
        <v>2006</v>
      </c>
      <c r="F78" s="32"/>
      <c r="G78" s="32" t="s">
        <v>863</v>
      </c>
      <c r="H78" s="32" t="s">
        <v>3175</v>
      </c>
      <c r="I78" s="32">
        <v>12</v>
      </c>
      <c r="J78" s="31" t="str">
        <f>VLOOKUP(H78,AddInfo!$A:$H,5,FALSE)</f>
        <v>1_clear</v>
      </c>
    </row>
    <row r="79" spans="1:1019" x14ac:dyDescent="0.25">
      <c r="A79" s="32">
        <v>267</v>
      </c>
      <c r="B79" s="32" t="s">
        <v>1682</v>
      </c>
      <c r="C79" s="32" t="s">
        <v>1683</v>
      </c>
      <c r="D79" s="32" t="s">
        <v>584</v>
      </c>
      <c r="E79" s="32">
        <v>2006</v>
      </c>
      <c r="F79" s="32"/>
      <c r="G79" s="32" t="s">
        <v>1270</v>
      </c>
      <c r="H79" s="32" t="s">
        <v>583</v>
      </c>
      <c r="I79" s="32">
        <v>1</v>
      </c>
      <c r="J79" s="31" t="str">
        <f>VLOOKUP(H79,AddInfo!$A:$H,5,FALSE)</f>
        <v>1_clear</v>
      </c>
      <c r="K79" s="32"/>
    </row>
    <row r="80" spans="1:1019" x14ac:dyDescent="0.25">
      <c r="A80" s="32">
        <v>269</v>
      </c>
      <c r="B80" s="32" t="s">
        <v>1686</v>
      </c>
      <c r="C80" s="32" t="s">
        <v>1687</v>
      </c>
      <c r="D80" s="32" t="s">
        <v>584</v>
      </c>
      <c r="E80" s="32">
        <v>2006</v>
      </c>
      <c r="F80" s="32"/>
      <c r="G80" s="32" t="s">
        <v>1270</v>
      </c>
      <c r="H80" s="32" t="s">
        <v>3177</v>
      </c>
      <c r="I80" s="32">
        <v>1</v>
      </c>
      <c r="J80" s="31" t="str">
        <f>VLOOKUP(H80,AddInfo!$A:$H,5,FALSE)</f>
        <v>1_clear</v>
      </c>
    </row>
    <row r="81" spans="1:11" x14ac:dyDescent="0.25">
      <c r="A81" s="7">
        <v>260</v>
      </c>
      <c r="B81" s="7" t="s">
        <v>187</v>
      </c>
      <c r="C81" s="7" t="s">
        <v>1479</v>
      </c>
      <c r="D81" s="7" t="s">
        <v>1480</v>
      </c>
      <c r="E81" s="31">
        <v>2014</v>
      </c>
      <c r="F81" s="7"/>
      <c r="G81" s="7" t="s">
        <v>1270</v>
      </c>
      <c r="H81" s="31" t="s">
        <v>183</v>
      </c>
      <c r="I81" s="7">
        <v>1</v>
      </c>
      <c r="J81" s="31" t="str">
        <f>VLOOKUP(H81,AddInfo!$A:$H,5,FALSE)</f>
        <v>1_clear</v>
      </c>
    </row>
    <row r="82" spans="1:11" x14ac:dyDescent="0.25">
      <c r="A82" s="31">
        <v>358</v>
      </c>
      <c r="B82" s="31" t="s">
        <v>1424</v>
      </c>
      <c r="C82" s="31" t="s">
        <v>1425</v>
      </c>
      <c r="D82" s="31" t="s">
        <v>1242</v>
      </c>
      <c r="E82" s="31">
        <v>2006</v>
      </c>
      <c r="F82" s="31"/>
      <c r="G82" s="31" t="s">
        <v>1276</v>
      </c>
      <c r="H82" s="12" t="s">
        <v>90</v>
      </c>
      <c r="I82" s="31">
        <v>1</v>
      </c>
      <c r="J82" s="31" t="str">
        <f>VLOOKUP(H82,AddInfo!$A:$H,5,FALSE)</f>
        <v>1_clear</v>
      </c>
    </row>
    <row r="83" spans="1:11" x14ac:dyDescent="0.25">
      <c r="A83" s="31">
        <v>359</v>
      </c>
      <c r="B83" s="31" t="s">
        <v>1426</v>
      </c>
      <c r="C83" s="31" t="s">
        <v>1425</v>
      </c>
      <c r="D83" s="31" t="s">
        <v>1242</v>
      </c>
      <c r="E83" s="31">
        <v>2006</v>
      </c>
      <c r="F83" s="31"/>
      <c r="G83" s="31" t="s">
        <v>1276</v>
      </c>
      <c r="H83" s="12" t="s">
        <v>90</v>
      </c>
      <c r="I83" s="31">
        <v>6</v>
      </c>
      <c r="J83" s="31" t="str">
        <f>VLOOKUP(H83,AddInfo!$A:$H,5,FALSE)</f>
        <v>1_clear</v>
      </c>
    </row>
    <row r="84" spans="1:11" x14ac:dyDescent="0.25">
      <c r="A84" s="31">
        <v>360</v>
      </c>
      <c r="B84" s="31" t="s">
        <v>1427</v>
      </c>
      <c r="C84" s="31" t="s">
        <v>1425</v>
      </c>
      <c r="D84" s="31" t="s">
        <v>1242</v>
      </c>
      <c r="E84" s="31">
        <v>2006</v>
      </c>
      <c r="F84" s="31"/>
      <c r="G84" s="31" t="s">
        <v>1276</v>
      </c>
      <c r="H84" s="12" t="s">
        <v>90</v>
      </c>
      <c r="I84" s="31">
        <v>12</v>
      </c>
      <c r="J84" s="31" t="str">
        <f>VLOOKUP(H84,AddInfo!$A:$H,5,FALSE)</f>
        <v>1_clear</v>
      </c>
    </row>
    <row r="85" spans="1:11" x14ac:dyDescent="0.25">
      <c r="A85" s="31">
        <v>349</v>
      </c>
      <c r="B85" s="31" t="s">
        <v>1412</v>
      </c>
      <c r="C85" s="31" t="s">
        <v>1413</v>
      </c>
      <c r="D85" s="31" t="s">
        <v>1242</v>
      </c>
      <c r="E85" s="31">
        <v>2006</v>
      </c>
      <c r="F85" s="31"/>
      <c r="G85" s="31" t="s">
        <v>1276</v>
      </c>
      <c r="H85" s="12" t="s">
        <v>3118</v>
      </c>
      <c r="I85" s="31">
        <v>1</v>
      </c>
      <c r="J85" s="31" t="str">
        <f>VLOOKUP(H85,AddInfo!$A:$H,5,FALSE)</f>
        <v>1_clear</v>
      </c>
    </row>
    <row r="86" spans="1:11" x14ac:dyDescent="0.25">
      <c r="A86" s="31">
        <v>350</v>
      </c>
      <c r="B86" s="31" t="s">
        <v>1414</v>
      </c>
      <c r="C86" s="31" t="s">
        <v>1413</v>
      </c>
      <c r="D86" s="31" t="s">
        <v>1242</v>
      </c>
      <c r="E86" s="31">
        <v>2006</v>
      </c>
      <c r="F86" s="31"/>
      <c r="G86" s="31" t="s">
        <v>1276</v>
      </c>
      <c r="H86" s="12" t="s">
        <v>3118</v>
      </c>
      <c r="I86" s="31">
        <v>6</v>
      </c>
      <c r="J86" s="31" t="str">
        <f>VLOOKUP(H86,AddInfo!$A:$H,5,FALSE)</f>
        <v>1_clear</v>
      </c>
    </row>
    <row r="87" spans="1:11" x14ac:dyDescent="0.25">
      <c r="A87" s="31">
        <v>351</v>
      </c>
      <c r="B87" s="31" t="s">
        <v>1415</v>
      </c>
      <c r="C87" s="31" t="s">
        <v>1413</v>
      </c>
      <c r="D87" s="31" t="s">
        <v>1242</v>
      </c>
      <c r="E87" s="31">
        <v>2006</v>
      </c>
      <c r="F87" s="31"/>
      <c r="G87" s="31" t="s">
        <v>1276</v>
      </c>
      <c r="H87" s="12" t="s">
        <v>3118</v>
      </c>
      <c r="I87" s="31">
        <v>12</v>
      </c>
      <c r="J87" s="31" t="str">
        <f>VLOOKUP(H87,AddInfo!$A:$H,5,FALSE)</f>
        <v>1_clear</v>
      </c>
    </row>
    <row r="88" spans="1:11" x14ac:dyDescent="0.25">
      <c r="A88" s="31">
        <v>348</v>
      </c>
      <c r="B88" s="31" t="s">
        <v>94</v>
      </c>
      <c r="C88" s="31" t="s">
        <v>1397</v>
      </c>
      <c r="D88" s="31" t="s">
        <v>1398</v>
      </c>
      <c r="E88" s="31">
        <v>2003</v>
      </c>
      <c r="F88" s="31"/>
      <c r="G88" s="31" t="s">
        <v>1276</v>
      </c>
      <c r="H88" s="12" t="s">
        <v>3120</v>
      </c>
      <c r="I88" s="31">
        <v>1</v>
      </c>
      <c r="J88" s="31" t="str">
        <f>VLOOKUP(H88,AddInfo!$A:$H,5,FALSE)</f>
        <v>1_clear</v>
      </c>
      <c r="K88" s="32"/>
    </row>
    <row r="89" spans="1:11" x14ac:dyDescent="0.25">
      <c r="A89" s="31">
        <v>388</v>
      </c>
      <c r="B89" s="31" t="s">
        <v>1399</v>
      </c>
      <c r="C89" s="31" t="s">
        <v>1400</v>
      </c>
      <c r="D89" s="31" t="s">
        <v>1241</v>
      </c>
      <c r="E89" s="31">
        <v>2002</v>
      </c>
      <c r="F89" s="31"/>
      <c r="G89" s="31" t="s">
        <v>1276</v>
      </c>
      <c r="H89" s="12" t="s">
        <v>75</v>
      </c>
      <c r="I89" s="31">
        <v>1</v>
      </c>
      <c r="J89" s="31" t="str">
        <f>VLOOKUP(H89,AddInfo!$A:$H,5,FALSE)</f>
        <v>1_clear</v>
      </c>
      <c r="K89" s="32"/>
    </row>
    <row r="90" spans="1:11" x14ac:dyDescent="0.25">
      <c r="A90" s="31">
        <v>389</v>
      </c>
      <c r="B90" s="31" t="s">
        <v>1401</v>
      </c>
      <c r="C90" s="31" t="s">
        <v>1400</v>
      </c>
      <c r="D90" s="31" t="s">
        <v>1241</v>
      </c>
      <c r="E90" s="31">
        <v>2002</v>
      </c>
      <c r="F90" s="31"/>
      <c r="G90" s="31" t="s">
        <v>1276</v>
      </c>
      <c r="H90" s="12" t="s">
        <v>75</v>
      </c>
      <c r="I90" s="31">
        <v>6</v>
      </c>
      <c r="J90" s="31" t="str">
        <f>VLOOKUP(H90,AddInfo!$A:$H,5,FALSE)</f>
        <v>1_clear</v>
      </c>
      <c r="K90" s="32"/>
    </row>
    <row r="91" spans="1:11" x14ac:dyDescent="0.25">
      <c r="A91" s="31">
        <v>390</v>
      </c>
      <c r="B91" s="31" t="s">
        <v>1402</v>
      </c>
      <c r="C91" s="31" t="s">
        <v>1400</v>
      </c>
      <c r="D91" s="31" t="s">
        <v>1241</v>
      </c>
      <c r="E91" s="31">
        <v>2002</v>
      </c>
      <c r="F91" s="31"/>
      <c r="G91" s="31" t="s">
        <v>1276</v>
      </c>
      <c r="H91" s="12" t="s">
        <v>75</v>
      </c>
      <c r="I91" s="31">
        <v>12</v>
      </c>
      <c r="J91" s="31" t="str">
        <f>VLOOKUP(H91,AddInfo!$A:$H,5,FALSE)</f>
        <v>1_clear</v>
      </c>
      <c r="K91" s="32"/>
    </row>
    <row r="92" spans="1:11" x14ac:dyDescent="0.25">
      <c r="A92" s="31">
        <v>16</v>
      </c>
      <c r="B92" s="31" t="s">
        <v>1772</v>
      </c>
      <c r="C92" s="31" t="s">
        <v>1773</v>
      </c>
      <c r="D92" s="31" t="s">
        <v>1774</v>
      </c>
      <c r="E92" s="31">
        <v>1999</v>
      </c>
      <c r="F92" s="31"/>
      <c r="G92" s="31" t="s">
        <v>605</v>
      </c>
      <c r="H92" s="4" t="s">
        <v>500</v>
      </c>
      <c r="I92" s="31">
        <v>1</v>
      </c>
      <c r="J92" s="31" t="str">
        <f>VLOOKUP(H92,AddInfo!$A:$H,5,FALSE)</f>
        <v>1_clear</v>
      </c>
    </row>
    <row r="93" spans="1:11" s="18" customFormat="1" x14ac:dyDescent="0.25">
      <c r="A93" s="31">
        <v>17</v>
      </c>
      <c r="B93" s="31" t="s">
        <v>1775</v>
      </c>
      <c r="C93" s="31" t="s">
        <v>1773</v>
      </c>
      <c r="D93" s="31" t="s">
        <v>1774</v>
      </c>
      <c r="E93" s="31">
        <v>1999</v>
      </c>
      <c r="F93" s="31"/>
      <c r="G93" s="31" t="s">
        <v>605</v>
      </c>
      <c r="H93" s="4" t="s">
        <v>500</v>
      </c>
      <c r="I93" s="31">
        <v>6</v>
      </c>
      <c r="J93" s="31" t="str">
        <f>VLOOKUP(H93,AddInfo!$A:$H,5,FALSE)</f>
        <v>1_clear</v>
      </c>
      <c r="K93" s="31"/>
    </row>
    <row r="94" spans="1:11" s="18" customFormat="1" x14ac:dyDescent="0.25">
      <c r="A94" s="31">
        <v>18</v>
      </c>
      <c r="B94" s="31" t="s">
        <v>1776</v>
      </c>
      <c r="C94" s="31" t="s">
        <v>1773</v>
      </c>
      <c r="D94" s="31" t="s">
        <v>1774</v>
      </c>
      <c r="E94" s="31">
        <v>1999</v>
      </c>
      <c r="F94" s="31"/>
      <c r="G94" s="31" t="s">
        <v>605</v>
      </c>
      <c r="H94" s="4" t="s">
        <v>500</v>
      </c>
      <c r="I94" s="31">
        <v>12</v>
      </c>
      <c r="J94" s="31" t="str">
        <f>VLOOKUP(H94,AddInfo!$A:$H,5,FALSE)</f>
        <v>1_clear</v>
      </c>
      <c r="K94" s="31"/>
    </row>
    <row r="95" spans="1:11" s="18" customFormat="1" x14ac:dyDescent="0.25">
      <c r="A95" s="32">
        <v>43</v>
      </c>
      <c r="B95" s="32" t="s">
        <v>1665</v>
      </c>
      <c r="C95" s="32" t="s">
        <v>1666</v>
      </c>
      <c r="D95" s="32" t="s">
        <v>575</v>
      </c>
      <c r="E95" s="32">
        <v>2007</v>
      </c>
      <c r="F95" s="32"/>
      <c r="G95" s="32" t="s">
        <v>605</v>
      </c>
      <c r="H95" s="29" t="s">
        <v>577</v>
      </c>
      <c r="I95" s="32">
        <v>1</v>
      </c>
      <c r="J95" s="31" t="str">
        <f>VLOOKUP(H95,AddInfo!$A:$H,5,FALSE)</f>
        <v>1_clear</v>
      </c>
      <c r="K95" s="31"/>
    </row>
    <row r="96" spans="1:11" s="18" customFormat="1" x14ac:dyDescent="0.25">
      <c r="A96" s="32">
        <v>44</v>
      </c>
      <c r="B96" s="32" t="s">
        <v>1667</v>
      </c>
      <c r="C96" s="32" t="s">
        <v>1666</v>
      </c>
      <c r="D96" s="32" t="s">
        <v>575</v>
      </c>
      <c r="E96" s="32">
        <v>2007</v>
      </c>
      <c r="F96" s="32"/>
      <c r="G96" s="32" t="s">
        <v>605</v>
      </c>
      <c r="H96" s="32" t="s">
        <v>577</v>
      </c>
      <c r="I96" s="32">
        <v>6</v>
      </c>
      <c r="J96" s="31" t="str">
        <f>VLOOKUP(H96,AddInfo!$A:$H,5,FALSE)</f>
        <v>1_clear</v>
      </c>
    </row>
    <row r="97" spans="1:11" s="18" customFormat="1" x14ac:dyDescent="0.25">
      <c r="A97" s="32">
        <v>45</v>
      </c>
      <c r="B97" s="32" t="s">
        <v>1668</v>
      </c>
      <c r="C97" s="32" t="s">
        <v>1666</v>
      </c>
      <c r="D97" s="32" t="s">
        <v>575</v>
      </c>
      <c r="E97" s="32">
        <v>2007</v>
      </c>
      <c r="F97" s="32"/>
      <c r="G97" s="32" t="s">
        <v>605</v>
      </c>
      <c r="H97" s="29" t="s">
        <v>577</v>
      </c>
      <c r="I97" s="32">
        <v>12</v>
      </c>
      <c r="J97" s="31" t="str">
        <f>VLOOKUP(H97,AddInfo!$A:$H,5,FALSE)</f>
        <v>1_clear</v>
      </c>
    </row>
    <row r="98" spans="1:11" s="18" customFormat="1" x14ac:dyDescent="0.25">
      <c r="A98" s="31">
        <v>111</v>
      </c>
      <c r="B98" s="31" t="s">
        <v>324</v>
      </c>
      <c r="C98" s="31" t="s">
        <v>1548</v>
      </c>
      <c r="D98" s="31" t="s">
        <v>315</v>
      </c>
      <c r="E98" s="31">
        <v>2006</v>
      </c>
      <c r="F98" s="31"/>
      <c r="G98" s="31" t="s">
        <v>1328</v>
      </c>
      <c r="H98" s="28" t="s">
        <v>322</v>
      </c>
      <c r="I98" s="31">
        <v>1</v>
      </c>
      <c r="J98" s="31" t="str">
        <f>VLOOKUP(H98,AddInfo!$A:$H,5,FALSE)</f>
        <v>1_clear</v>
      </c>
      <c r="K98" s="31"/>
    </row>
    <row r="99" spans="1:11" s="18" customFormat="1" x14ac:dyDescent="0.25">
      <c r="A99" s="7">
        <v>127</v>
      </c>
      <c r="B99" s="7" t="s">
        <v>866</v>
      </c>
      <c r="C99" s="7" t="s">
        <v>1846</v>
      </c>
      <c r="D99" s="7" t="s">
        <v>1265</v>
      </c>
      <c r="E99" s="7">
        <v>2004</v>
      </c>
      <c r="F99" s="7"/>
      <c r="G99" s="7" t="s">
        <v>863</v>
      </c>
      <c r="H99" s="4" t="s">
        <v>863</v>
      </c>
      <c r="I99" s="7">
        <v>1</v>
      </c>
      <c r="J99" s="31" t="str">
        <f>VLOOKUP(H99,AddInfo!$A:$H,5,FALSE)</f>
        <v>1_clear</v>
      </c>
    </row>
    <row r="100" spans="1:11" s="18" customFormat="1" x14ac:dyDescent="0.25">
      <c r="A100" s="32">
        <v>132</v>
      </c>
      <c r="B100" s="32" t="s">
        <v>1764</v>
      </c>
      <c r="C100" s="32" t="s">
        <v>1765</v>
      </c>
      <c r="D100" s="32" t="s">
        <v>681</v>
      </c>
      <c r="E100" s="32">
        <v>2008</v>
      </c>
      <c r="F100" s="32"/>
      <c r="G100" s="32" t="s">
        <v>863</v>
      </c>
      <c r="H100" s="32" t="s">
        <v>3166</v>
      </c>
      <c r="I100" s="32">
        <v>1</v>
      </c>
      <c r="J100" s="31" t="str">
        <f>VLOOKUP(H100,AddInfo!$A:$H,5,FALSE)</f>
        <v>1_clear</v>
      </c>
      <c r="K100" s="31"/>
    </row>
    <row r="101" spans="1:11" s="18" customFormat="1" x14ac:dyDescent="0.25">
      <c r="A101" s="16">
        <v>143</v>
      </c>
      <c r="B101" s="16" t="s">
        <v>1476</v>
      </c>
      <c r="C101" s="16" t="s">
        <v>1477</v>
      </c>
      <c r="D101" s="16" t="s">
        <v>1478</v>
      </c>
      <c r="E101" s="16">
        <v>2011</v>
      </c>
      <c r="F101" s="16"/>
      <c r="G101" s="16" t="s">
        <v>863</v>
      </c>
      <c r="H101" s="16" t="s">
        <v>3165</v>
      </c>
      <c r="I101" s="16">
        <v>1</v>
      </c>
      <c r="J101" s="31" t="str">
        <f>VLOOKUP(H101,AddInfo!$A:$H,5,FALSE)</f>
        <v>1_clear</v>
      </c>
      <c r="K101" s="16"/>
    </row>
    <row r="102" spans="1:11" s="18" customFormat="1" x14ac:dyDescent="0.25">
      <c r="A102" s="7">
        <v>55</v>
      </c>
      <c r="B102" s="7" t="s">
        <v>1352</v>
      </c>
      <c r="C102" s="7" t="s">
        <v>1353</v>
      </c>
      <c r="D102" s="7" t="s">
        <v>1349</v>
      </c>
      <c r="E102" s="7">
        <v>2010</v>
      </c>
      <c r="F102" s="7"/>
      <c r="G102" s="7" t="s">
        <v>605</v>
      </c>
      <c r="H102" s="31" t="s">
        <v>3109</v>
      </c>
      <c r="I102" s="7">
        <v>1</v>
      </c>
      <c r="J102" s="31" t="str">
        <f>VLOOKUP(H102,AddInfo!$A:$H,5,FALSE)</f>
        <v>1_clear</v>
      </c>
      <c r="K102" s="31"/>
    </row>
    <row r="103" spans="1:11" x14ac:dyDescent="0.25">
      <c r="A103" s="7">
        <v>56</v>
      </c>
      <c r="B103" s="7" t="s">
        <v>1354</v>
      </c>
      <c r="C103" s="7" t="s">
        <v>1353</v>
      </c>
      <c r="D103" s="31" t="s">
        <v>1349</v>
      </c>
      <c r="E103" s="7">
        <v>2010</v>
      </c>
      <c r="F103" s="7"/>
      <c r="G103" s="7" t="s">
        <v>605</v>
      </c>
      <c r="H103" s="31" t="s">
        <v>3109</v>
      </c>
      <c r="I103" s="7">
        <v>6</v>
      </c>
      <c r="J103" s="31" t="str">
        <f>VLOOKUP(H103,AddInfo!$A:$H,5,FALSE)</f>
        <v>1_clear</v>
      </c>
    </row>
    <row r="104" spans="1:11" s="16" customFormat="1" x14ac:dyDescent="0.25">
      <c r="A104" s="31">
        <v>57</v>
      </c>
      <c r="B104" s="31" t="s">
        <v>1355</v>
      </c>
      <c r="C104" s="31" t="s">
        <v>1353</v>
      </c>
      <c r="D104" s="31" t="s">
        <v>1349</v>
      </c>
      <c r="E104" s="31">
        <v>2010</v>
      </c>
      <c r="F104" s="31"/>
      <c r="G104" s="31" t="s">
        <v>605</v>
      </c>
      <c r="H104" s="31" t="s">
        <v>3109</v>
      </c>
      <c r="I104" s="31">
        <v>12</v>
      </c>
      <c r="J104" s="31" t="str">
        <f>VLOOKUP(H104,AddInfo!$A:$H,5,FALSE)</f>
        <v>1_clear</v>
      </c>
      <c r="K104" s="31"/>
    </row>
    <row r="105" spans="1:11" x14ac:dyDescent="0.25">
      <c r="A105" s="7">
        <v>52</v>
      </c>
      <c r="B105" s="7" t="s">
        <v>1347</v>
      </c>
      <c r="C105" s="7" t="s">
        <v>1348</v>
      </c>
      <c r="D105" s="31" t="s">
        <v>1349</v>
      </c>
      <c r="E105" s="7">
        <v>2010</v>
      </c>
      <c r="F105" s="7"/>
      <c r="G105" s="7" t="s">
        <v>605</v>
      </c>
      <c r="H105" s="31" t="s">
        <v>3110</v>
      </c>
      <c r="I105" s="7">
        <v>1</v>
      </c>
      <c r="J105" s="31" t="str">
        <f>VLOOKUP(H105,AddInfo!$A:$H,5,FALSE)</f>
        <v>1_clear</v>
      </c>
    </row>
    <row r="106" spans="1:11" x14ac:dyDescent="0.25">
      <c r="A106" s="6">
        <v>53</v>
      </c>
      <c r="B106" s="6" t="s">
        <v>1350</v>
      </c>
      <c r="C106" s="6" t="s">
        <v>1348</v>
      </c>
      <c r="D106" s="6" t="s">
        <v>1349</v>
      </c>
      <c r="E106" s="7">
        <v>2010</v>
      </c>
      <c r="G106" s="6" t="s">
        <v>605</v>
      </c>
      <c r="H106" s="27" t="s">
        <v>3110</v>
      </c>
      <c r="I106" s="7">
        <v>6</v>
      </c>
      <c r="J106" s="31" t="str">
        <f>VLOOKUP(H106,AddInfo!$A:$H,5,FALSE)</f>
        <v>1_clear</v>
      </c>
    </row>
    <row r="107" spans="1:11" x14ac:dyDescent="0.25">
      <c r="A107" s="7">
        <v>54</v>
      </c>
      <c r="B107" s="7" t="s">
        <v>1351</v>
      </c>
      <c r="C107" s="7" t="s">
        <v>1348</v>
      </c>
      <c r="D107" s="7" t="s">
        <v>1349</v>
      </c>
      <c r="E107" s="7">
        <v>2010</v>
      </c>
      <c r="F107" s="7"/>
      <c r="G107" s="7" t="s">
        <v>605</v>
      </c>
      <c r="H107" s="27" t="s">
        <v>3110</v>
      </c>
      <c r="I107" s="7">
        <v>12</v>
      </c>
      <c r="J107" s="31" t="str">
        <f>VLOOKUP(H107,AddInfo!$A:$H,5,FALSE)</f>
        <v>1_clear</v>
      </c>
    </row>
    <row r="108" spans="1:11" x14ac:dyDescent="0.25">
      <c r="A108" s="7">
        <v>63</v>
      </c>
      <c r="B108" s="7" t="s">
        <v>199</v>
      </c>
      <c r="C108" s="7" t="s">
        <v>1481</v>
      </c>
      <c r="D108" s="7" t="s">
        <v>197</v>
      </c>
      <c r="E108" s="7">
        <v>1988</v>
      </c>
      <c r="F108" s="7"/>
      <c r="G108" s="7" t="s">
        <v>1328</v>
      </c>
      <c r="H108" s="31" t="s">
        <v>196</v>
      </c>
      <c r="I108" s="7">
        <v>1</v>
      </c>
      <c r="J108" s="31" t="str">
        <f>VLOOKUP(H108,AddInfo!$A:$H,5,FALSE)</f>
        <v>1_clear</v>
      </c>
    </row>
    <row r="109" spans="1:11" x14ac:dyDescent="0.25">
      <c r="A109" s="7">
        <v>71</v>
      </c>
      <c r="B109" s="7" t="s">
        <v>1553</v>
      </c>
      <c r="C109" s="7" t="s">
        <v>1554</v>
      </c>
      <c r="D109" s="7" t="s">
        <v>337</v>
      </c>
      <c r="E109" s="7">
        <v>1985</v>
      </c>
      <c r="F109" s="7"/>
      <c r="G109" s="7" t="s">
        <v>1328</v>
      </c>
      <c r="H109" s="28" t="s">
        <v>5350</v>
      </c>
      <c r="I109" s="7">
        <v>1</v>
      </c>
      <c r="J109" s="31" t="str">
        <f>VLOOKUP(H109,AddInfo!$A:$H,5,FALSE)</f>
        <v>1_clear</v>
      </c>
    </row>
    <row r="110" spans="1:11" x14ac:dyDescent="0.25">
      <c r="A110" s="6">
        <v>72</v>
      </c>
      <c r="B110" s="6" t="s">
        <v>1555</v>
      </c>
      <c r="C110" s="6" t="s">
        <v>1554</v>
      </c>
      <c r="D110" s="6" t="s">
        <v>337</v>
      </c>
      <c r="E110" s="6">
        <v>1985</v>
      </c>
      <c r="G110" s="6" t="s">
        <v>1328</v>
      </c>
      <c r="H110" s="28" t="s">
        <v>5350</v>
      </c>
      <c r="I110" s="7">
        <v>6</v>
      </c>
      <c r="J110" s="31" t="str">
        <f>VLOOKUP(H110,AddInfo!$A:$H,5,FALSE)</f>
        <v>1_clear</v>
      </c>
    </row>
    <row r="111" spans="1:11" x14ac:dyDescent="0.25">
      <c r="A111" s="7">
        <v>73</v>
      </c>
      <c r="B111" s="7" t="s">
        <v>1556</v>
      </c>
      <c r="C111" s="7" t="s">
        <v>1554</v>
      </c>
      <c r="D111" s="7" t="s">
        <v>337</v>
      </c>
      <c r="E111" s="7">
        <v>1985</v>
      </c>
      <c r="F111" s="7"/>
      <c r="G111" s="7" t="s">
        <v>1328</v>
      </c>
      <c r="H111" s="28" t="s">
        <v>5350</v>
      </c>
      <c r="I111" s="7">
        <v>12</v>
      </c>
      <c r="J111" s="31" t="str">
        <f>VLOOKUP(H111,AddInfo!$A:$H,5,FALSE)</f>
        <v>1_clear</v>
      </c>
    </row>
    <row r="112" spans="1:11" x14ac:dyDescent="0.25">
      <c r="A112" s="6">
        <v>400</v>
      </c>
      <c r="B112" s="6" t="s">
        <v>1441</v>
      </c>
      <c r="C112" s="6" t="s">
        <v>1442</v>
      </c>
      <c r="D112" s="6" t="s">
        <v>1230</v>
      </c>
      <c r="E112" s="6">
        <v>2011</v>
      </c>
      <c r="G112" s="6" t="s">
        <v>1276</v>
      </c>
      <c r="H112" s="11" t="s">
        <v>121</v>
      </c>
      <c r="I112" s="7">
        <v>1</v>
      </c>
      <c r="J112" s="31" t="str">
        <f>VLOOKUP(H112,AddInfo!$A:$H,5,FALSE)</f>
        <v>1_clear</v>
      </c>
    </row>
    <row r="113" spans="1:11" s="18" customFormat="1" x14ac:dyDescent="0.25">
      <c r="A113" s="31">
        <v>401</v>
      </c>
      <c r="B113" s="31" t="s">
        <v>1443</v>
      </c>
      <c r="C113" s="31" t="s">
        <v>1442</v>
      </c>
      <c r="D113" s="31" t="s">
        <v>1230</v>
      </c>
      <c r="E113" s="31">
        <v>2011</v>
      </c>
      <c r="F113" s="31"/>
      <c r="G113" s="31" t="s">
        <v>1276</v>
      </c>
      <c r="H113" s="11" t="s">
        <v>121</v>
      </c>
      <c r="I113" s="31">
        <v>6</v>
      </c>
      <c r="J113" s="31" t="str">
        <f>VLOOKUP(H113,AddInfo!$A:$H,5,FALSE)</f>
        <v>1_clear</v>
      </c>
    </row>
    <row r="114" spans="1:11" x14ac:dyDescent="0.25">
      <c r="A114" s="31">
        <v>402</v>
      </c>
      <c r="B114" s="31" t="s">
        <v>1444</v>
      </c>
      <c r="C114" s="31" t="s">
        <v>1442</v>
      </c>
      <c r="D114" s="31" t="s">
        <v>1230</v>
      </c>
      <c r="E114" s="31">
        <v>2011</v>
      </c>
      <c r="F114" s="31"/>
      <c r="G114" s="31" t="s">
        <v>1276</v>
      </c>
      <c r="H114" s="11" t="s">
        <v>121</v>
      </c>
      <c r="I114" s="31">
        <v>12</v>
      </c>
      <c r="J114" s="31" t="str">
        <f>VLOOKUP(H114,AddInfo!$A:$H,5,FALSE)</f>
        <v>1_clear</v>
      </c>
      <c r="K114" s="32"/>
    </row>
    <row r="115" spans="1:11" x14ac:dyDescent="0.25">
      <c r="A115" s="31">
        <v>97</v>
      </c>
      <c r="B115" s="31" t="s">
        <v>629</v>
      </c>
      <c r="C115" s="31" t="s">
        <v>1733</v>
      </c>
      <c r="D115" s="31" t="s">
        <v>1262</v>
      </c>
      <c r="E115" s="31">
        <v>1994</v>
      </c>
      <c r="F115" s="31"/>
      <c r="G115" s="31" t="s">
        <v>1328</v>
      </c>
      <c r="H115" s="4" t="s">
        <v>626</v>
      </c>
      <c r="I115" s="31">
        <v>12</v>
      </c>
      <c r="J115" s="31" t="str">
        <f>VLOOKUP(H115,AddInfo!$A:$H,5,FALSE)</f>
        <v>1_clear</v>
      </c>
    </row>
    <row r="116" spans="1:11" ht="17.25" x14ac:dyDescent="0.25">
      <c r="A116" s="31">
        <v>13</v>
      </c>
      <c r="B116" s="31" t="s">
        <v>1705</v>
      </c>
      <c r="C116" s="31" t="s">
        <v>1706</v>
      </c>
      <c r="D116" s="31" t="s">
        <v>601</v>
      </c>
      <c r="E116" s="31">
        <v>1993</v>
      </c>
      <c r="F116" s="31"/>
      <c r="G116" s="31" t="s">
        <v>605</v>
      </c>
      <c r="H116" s="28" t="s">
        <v>600</v>
      </c>
      <c r="I116" s="31">
        <v>1</v>
      </c>
      <c r="J116" s="31" t="str">
        <f>VLOOKUP(H116,AddInfo!$A:$H,5,FALSE)</f>
        <v>1_clear</v>
      </c>
    </row>
    <row r="117" spans="1:11" ht="17.25" x14ac:dyDescent="0.25">
      <c r="A117" s="6">
        <v>14</v>
      </c>
      <c r="B117" s="6" t="s">
        <v>1707</v>
      </c>
      <c r="C117" s="6" t="s">
        <v>1706</v>
      </c>
      <c r="D117" s="6" t="s">
        <v>601</v>
      </c>
      <c r="E117" s="6">
        <v>1993</v>
      </c>
      <c r="G117" s="6" t="s">
        <v>605</v>
      </c>
      <c r="H117" s="4" t="s">
        <v>600</v>
      </c>
      <c r="I117" s="31">
        <v>6</v>
      </c>
      <c r="J117" s="31" t="str">
        <f>VLOOKUP(H117,AddInfo!$A:$H,5,FALSE)</f>
        <v>1_clear</v>
      </c>
    </row>
    <row r="118" spans="1:11" s="18" customFormat="1" ht="17.25" x14ac:dyDescent="0.25">
      <c r="A118" s="7">
        <v>15</v>
      </c>
      <c r="B118" s="7" t="s">
        <v>1708</v>
      </c>
      <c r="C118" s="7" t="s">
        <v>1706</v>
      </c>
      <c r="D118" s="7" t="s">
        <v>601</v>
      </c>
      <c r="E118" s="7">
        <v>1993</v>
      </c>
      <c r="F118" s="7"/>
      <c r="G118" s="7" t="s">
        <v>605</v>
      </c>
      <c r="H118" s="4" t="s">
        <v>600</v>
      </c>
      <c r="I118" s="31">
        <v>12</v>
      </c>
      <c r="J118" s="31" t="str">
        <f>VLOOKUP(H118,AddInfo!$A:$H,5,FALSE)</f>
        <v>1_clear</v>
      </c>
      <c r="K118" s="31"/>
    </row>
    <row r="119" spans="1:11" s="18" customFormat="1" x14ac:dyDescent="0.25">
      <c r="A119" s="32">
        <v>338</v>
      </c>
      <c r="B119" s="32" t="s">
        <v>1646</v>
      </c>
      <c r="C119" s="32" t="s">
        <v>1647</v>
      </c>
      <c r="D119" s="32" t="s">
        <v>1260</v>
      </c>
      <c r="E119" s="32">
        <v>2008</v>
      </c>
      <c r="F119" s="32"/>
      <c r="G119" s="32" t="s">
        <v>1270</v>
      </c>
      <c r="H119" s="32" t="s">
        <v>5248</v>
      </c>
      <c r="I119" s="32">
        <v>1</v>
      </c>
      <c r="J119" s="31" t="str">
        <f>VLOOKUP(H119,AddInfo!$A:$H,5,FALSE)</f>
        <v>1_clear</v>
      </c>
      <c r="K119" s="31"/>
    </row>
    <row r="120" spans="1:11" ht="17.25" x14ac:dyDescent="0.25">
      <c r="A120" s="7">
        <v>10</v>
      </c>
      <c r="B120" s="7" t="s">
        <v>1709</v>
      </c>
      <c r="C120" s="7" t="s">
        <v>1710</v>
      </c>
      <c r="D120" s="7" t="s">
        <v>601</v>
      </c>
      <c r="E120" s="7">
        <v>1993</v>
      </c>
      <c r="F120" s="7"/>
      <c r="G120" s="7" t="s">
        <v>605</v>
      </c>
      <c r="H120" s="28" t="s">
        <v>603</v>
      </c>
      <c r="I120" s="31">
        <v>1</v>
      </c>
      <c r="J120" s="31" t="str">
        <f>VLOOKUP(H120,AddInfo!$A:$H,5,FALSE)</f>
        <v>1_clear</v>
      </c>
    </row>
    <row r="121" spans="1:11" ht="17.25" x14ac:dyDescent="0.25">
      <c r="A121" s="7">
        <v>11</v>
      </c>
      <c r="B121" s="7" t="s">
        <v>1711</v>
      </c>
      <c r="C121" s="7" t="s">
        <v>1710</v>
      </c>
      <c r="D121" s="7" t="s">
        <v>601</v>
      </c>
      <c r="E121" s="7">
        <v>1993</v>
      </c>
      <c r="F121" s="7"/>
      <c r="G121" s="7" t="s">
        <v>605</v>
      </c>
      <c r="H121" s="28" t="s">
        <v>603</v>
      </c>
      <c r="I121" s="7">
        <v>6</v>
      </c>
      <c r="J121" s="31" t="str">
        <f>VLOOKUP(H121,AddInfo!$A:$H,5,FALSE)</f>
        <v>1_clear</v>
      </c>
    </row>
    <row r="122" spans="1:11" ht="17.25" x14ac:dyDescent="0.25">
      <c r="A122" s="6">
        <v>12</v>
      </c>
      <c r="B122" s="6" t="s">
        <v>1712</v>
      </c>
      <c r="C122" s="6" t="s">
        <v>1710</v>
      </c>
      <c r="D122" s="6" t="s">
        <v>601</v>
      </c>
      <c r="E122" s="7">
        <v>1993</v>
      </c>
      <c r="G122" s="6" t="s">
        <v>605</v>
      </c>
      <c r="H122" s="28" t="s">
        <v>603</v>
      </c>
      <c r="I122" s="7">
        <v>12</v>
      </c>
      <c r="J122" s="31" t="str">
        <f>VLOOKUP(H122,AddInfo!$A:$H,5,FALSE)</f>
        <v>1_clear</v>
      </c>
    </row>
    <row r="123" spans="1:11" x14ac:dyDescent="0.25">
      <c r="A123" s="32">
        <v>340</v>
      </c>
      <c r="B123" s="32" t="s">
        <v>1650</v>
      </c>
      <c r="C123" s="32" t="s">
        <v>1651</v>
      </c>
      <c r="D123" s="32" t="s">
        <v>1260</v>
      </c>
      <c r="E123" s="32">
        <v>2008</v>
      </c>
      <c r="F123" s="32"/>
      <c r="G123" s="32" t="s">
        <v>1270</v>
      </c>
      <c r="H123" s="32" t="s">
        <v>5249</v>
      </c>
      <c r="I123" s="32">
        <v>1</v>
      </c>
      <c r="J123" s="31" t="str">
        <f>VLOOKUP(H123,AddInfo!$A:$H,5,FALSE)</f>
        <v>1_clear</v>
      </c>
    </row>
    <row r="124" spans="1:11" x14ac:dyDescent="0.25">
      <c r="A124" s="32">
        <v>342</v>
      </c>
      <c r="B124" s="32" t="s">
        <v>1654</v>
      </c>
      <c r="C124" s="32" t="s">
        <v>1655</v>
      </c>
      <c r="D124" s="32" t="s">
        <v>1260</v>
      </c>
      <c r="E124" s="32">
        <v>2008</v>
      </c>
      <c r="F124" s="32"/>
      <c r="G124" s="32" t="s">
        <v>1270</v>
      </c>
      <c r="H124" s="32" t="s">
        <v>5256</v>
      </c>
      <c r="I124" s="32">
        <v>1</v>
      </c>
      <c r="J124" s="31" t="str">
        <f>VLOOKUP(H124,AddInfo!$A:$H,5,FALSE)</f>
        <v>1_clear</v>
      </c>
    </row>
    <row r="125" spans="1:11" x14ac:dyDescent="0.25">
      <c r="A125" s="32">
        <v>346</v>
      </c>
      <c r="B125" s="32" t="s">
        <v>1662</v>
      </c>
      <c r="C125" s="32" t="s">
        <v>1663</v>
      </c>
      <c r="D125" s="32" t="s">
        <v>1260</v>
      </c>
      <c r="E125" s="32">
        <v>2008</v>
      </c>
      <c r="F125" s="32"/>
      <c r="G125" s="32" t="s">
        <v>1270</v>
      </c>
      <c r="H125" s="32" t="s">
        <v>5252</v>
      </c>
      <c r="I125" s="32">
        <v>1</v>
      </c>
      <c r="J125" s="31" t="str">
        <f>VLOOKUP(H125,AddInfo!$A:$H,5,FALSE)</f>
        <v>1_clear</v>
      </c>
    </row>
    <row r="126" spans="1:11" x14ac:dyDescent="0.25">
      <c r="A126" s="32">
        <v>339</v>
      </c>
      <c r="B126" s="32" t="s">
        <v>1648</v>
      </c>
      <c r="C126" s="32" t="s">
        <v>1649</v>
      </c>
      <c r="D126" s="32" t="s">
        <v>1260</v>
      </c>
      <c r="E126" s="32">
        <v>2008</v>
      </c>
      <c r="F126" s="32"/>
      <c r="G126" s="32" t="s">
        <v>1270</v>
      </c>
      <c r="H126" s="29" t="s">
        <v>5243</v>
      </c>
      <c r="I126" s="32">
        <v>1</v>
      </c>
      <c r="J126" s="31" t="str">
        <f>VLOOKUP(H126,AddInfo!$A:$H,5,FALSE)</f>
        <v>1_clear</v>
      </c>
    </row>
    <row r="127" spans="1:11" x14ac:dyDescent="0.25">
      <c r="A127" s="32">
        <v>341</v>
      </c>
      <c r="B127" s="32" t="s">
        <v>1652</v>
      </c>
      <c r="C127" s="32" t="s">
        <v>1653</v>
      </c>
      <c r="D127" s="32" t="s">
        <v>1260</v>
      </c>
      <c r="E127" s="32">
        <v>2008</v>
      </c>
      <c r="F127" s="32"/>
      <c r="G127" s="32" t="s">
        <v>1270</v>
      </c>
      <c r="H127" s="32" t="s">
        <v>5246</v>
      </c>
      <c r="I127" s="32">
        <v>1</v>
      </c>
      <c r="J127" s="31" t="str">
        <f>VLOOKUP(H127,AddInfo!$A:$H,5,FALSE)</f>
        <v>1_clear</v>
      </c>
    </row>
    <row r="128" spans="1:11" x14ac:dyDescent="0.25">
      <c r="A128" s="32">
        <v>343</v>
      </c>
      <c r="B128" s="32" t="s">
        <v>1656</v>
      </c>
      <c r="C128" s="32" t="s">
        <v>1657</v>
      </c>
      <c r="D128" s="32" t="s">
        <v>1260</v>
      </c>
      <c r="E128" s="32">
        <v>2008</v>
      </c>
      <c r="F128" s="32"/>
      <c r="G128" s="32" t="s">
        <v>1270</v>
      </c>
      <c r="H128" s="29" t="s">
        <v>5245</v>
      </c>
      <c r="I128" s="32">
        <v>1</v>
      </c>
      <c r="J128" s="31" t="str">
        <f>VLOOKUP(H128,AddInfo!$A:$H,5,FALSE)</f>
        <v>1_clear</v>
      </c>
    </row>
    <row r="129" spans="1:11" x14ac:dyDescent="0.25">
      <c r="A129" s="32">
        <v>345</v>
      </c>
      <c r="B129" s="32" t="s">
        <v>1660</v>
      </c>
      <c r="C129" s="32" t="s">
        <v>1661</v>
      </c>
      <c r="D129" s="32" t="s">
        <v>1260</v>
      </c>
      <c r="E129" s="32">
        <v>2008</v>
      </c>
      <c r="F129" s="32"/>
      <c r="G129" s="32" t="s">
        <v>1270</v>
      </c>
      <c r="H129" s="29" t="s">
        <v>5247</v>
      </c>
      <c r="I129" s="32">
        <v>1</v>
      </c>
      <c r="J129" s="31" t="str">
        <f>VLOOKUP(H129,AddInfo!$A:$H,5,FALSE)</f>
        <v>1_clear</v>
      </c>
    </row>
    <row r="130" spans="1:11" x14ac:dyDescent="0.25">
      <c r="A130" s="32">
        <v>337</v>
      </c>
      <c r="B130" s="32" t="s">
        <v>1644</v>
      </c>
      <c r="C130" s="32" t="s">
        <v>1645</v>
      </c>
      <c r="D130" s="32" t="s">
        <v>1260</v>
      </c>
      <c r="E130" s="32">
        <v>2008</v>
      </c>
      <c r="F130" s="32"/>
      <c r="G130" s="32" t="s">
        <v>1270</v>
      </c>
      <c r="H130" s="32" t="s">
        <v>5244</v>
      </c>
      <c r="I130" s="32">
        <v>1</v>
      </c>
      <c r="J130" s="31" t="str">
        <f>VLOOKUP(H130,AddInfo!$A:$H,5,FALSE)</f>
        <v>1_clear</v>
      </c>
    </row>
    <row r="131" spans="1:11" s="16" customFormat="1" x14ac:dyDescent="0.25">
      <c r="A131" s="31">
        <v>229</v>
      </c>
      <c r="B131" s="31" t="s">
        <v>695</v>
      </c>
      <c r="C131" s="31" t="s">
        <v>1771</v>
      </c>
      <c r="D131" s="31" t="s">
        <v>692</v>
      </c>
      <c r="E131" s="31">
        <v>2005</v>
      </c>
      <c r="F131" s="31"/>
      <c r="G131" s="31" t="s">
        <v>113</v>
      </c>
      <c r="H131" s="31" t="s">
        <v>666</v>
      </c>
      <c r="I131" s="31">
        <v>12</v>
      </c>
      <c r="J131" s="31" t="str">
        <f>VLOOKUP(H131,AddInfo!$A:$H,5,FALSE)</f>
        <v>1_clear</v>
      </c>
      <c r="K131" s="31"/>
    </row>
    <row r="132" spans="1:11" s="16" customFormat="1" x14ac:dyDescent="0.25">
      <c r="A132" s="31">
        <v>164</v>
      </c>
      <c r="B132" s="31" t="s">
        <v>217</v>
      </c>
      <c r="C132" s="31" t="s">
        <v>1496</v>
      </c>
      <c r="D132" s="31" t="s">
        <v>1250</v>
      </c>
      <c r="E132" s="31">
        <v>2006</v>
      </c>
      <c r="F132" s="31"/>
      <c r="G132" s="31" t="s">
        <v>863</v>
      </c>
      <c r="H132" s="11" t="s">
        <v>215</v>
      </c>
      <c r="I132" s="31">
        <v>12</v>
      </c>
      <c r="J132" s="31" t="str">
        <f>VLOOKUP(H132,AddInfo!$A:$H,5,FALSE)</f>
        <v>1_clear</v>
      </c>
      <c r="K132" s="31"/>
    </row>
    <row r="133" spans="1:11" s="16" customFormat="1" x14ac:dyDescent="0.25">
      <c r="A133" s="31">
        <v>118</v>
      </c>
      <c r="B133" s="31" t="s">
        <v>770</v>
      </c>
      <c r="C133" s="31" t="s">
        <v>1798</v>
      </c>
      <c r="D133" s="31" t="s">
        <v>1233</v>
      </c>
      <c r="E133" s="31">
        <v>2007</v>
      </c>
      <c r="F133" s="31"/>
      <c r="G133" s="31" t="s">
        <v>1328</v>
      </c>
      <c r="H133" s="31" t="s">
        <v>768</v>
      </c>
      <c r="I133" s="31">
        <v>12</v>
      </c>
      <c r="J133" s="31" t="str">
        <f>VLOOKUP(H133,AddInfo!$A:$H,5,FALSE)</f>
        <v>1_clear</v>
      </c>
      <c r="K133" s="31"/>
    </row>
    <row r="134" spans="1:11" s="16" customFormat="1" x14ac:dyDescent="0.25">
      <c r="A134" s="31">
        <v>163</v>
      </c>
      <c r="B134" s="31" t="s">
        <v>221</v>
      </c>
      <c r="C134" s="31" t="s">
        <v>1497</v>
      </c>
      <c r="D134" s="31" t="s">
        <v>1250</v>
      </c>
      <c r="E134" s="31">
        <v>2006</v>
      </c>
      <c r="F134" s="31"/>
      <c r="G134" s="31" t="s">
        <v>863</v>
      </c>
      <c r="H134" s="11" t="s">
        <v>219</v>
      </c>
      <c r="I134" s="31">
        <v>12</v>
      </c>
      <c r="J134" s="31" t="str">
        <f>VLOOKUP(H134,AddInfo!$A:$H,5,FALSE)</f>
        <v>1_clear</v>
      </c>
      <c r="K134" s="31"/>
    </row>
    <row r="135" spans="1:11" x14ac:dyDescent="0.25">
      <c r="A135" s="7">
        <v>93</v>
      </c>
      <c r="B135" s="7" t="s">
        <v>211</v>
      </c>
      <c r="C135" s="7" t="s">
        <v>1486</v>
      </c>
      <c r="D135" s="7" t="s">
        <v>1249</v>
      </c>
      <c r="E135" s="7">
        <v>2007</v>
      </c>
      <c r="F135" s="7"/>
      <c r="G135" s="7" t="s">
        <v>1328</v>
      </c>
      <c r="H135" s="31" t="s">
        <v>208</v>
      </c>
      <c r="I135" s="7">
        <v>12</v>
      </c>
      <c r="J135" s="31" t="str">
        <f>VLOOKUP(H135,AddInfo!$A:$H,5,FALSE)</f>
        <v>1_clear</v>
      </c>
    </row>
    <row r="136" spans="1:11" x14ac:dyDescent="0.25">
      <c r="A136" s="31">
        <v>133</v>
      </c>
      <c r="B136" s="31" t="s">
        <v>560</v>
      </c>
      <c r="C136" s="31" t="s">
        <v>1664</v>
      </c>
      <c r="D136" s="31" t="s">
        <v>1261</v>
      </c>
      <c r="E136" s="31">
        <v>2004</v>
      </c>
      <c r="F136" s="31"/>
      <c r="G136" s="31" t="s">
        <v>863</v>
      </c>
      <c r="H136" s="4" t="s">
        <v>557</v>
      </c>
      <c r="I136" s="31">
        <v>12</v>
      </c>
      <c r="J136" s="31" t="str">
        <f>VLOOKUP(H136,AddInfo!$A:$H,5,FALSE)</f>
        <v>1_clear</v>
      </c>
    </row>
    <row r="137" spans="1:11" x14ac:dyDescent="0.25">
      <c r="A137" s="31">
        <v>256</v>
      </c>
      <c r="B137" s="31" t="s">
        <v>721</v>
      </c>
      <c r="C137" s="31" t="s">
        <v>1777</v>
      </c>
      <c r="D137" s="31" t="s">
        <v>714</v>
      </c>
      <c r="E137" s="31">
        <v>2011</v>
      </c>
      <c r="F137" s="31"/>
      <c r="G137" s="31" t="s">
        <v>1270</v>
      </c>
      <c r="H137" s="31" t="s">
        <v>718</v>
      </c>
      <c r="I137" s="31">
        <v>12</v>
      </c>
      <c r="J137" s="31" t="str">
        <f>VLOOKUP(H137,AddInfo!$A:$H,5,FALSE)</f>
        <v>1_clear</v>
      </c>
    </row>
    <row r="138" spans="1:11" x14ac:dyDescent="0.25">
      <c r="A138" s="31">
        <v>311</v>
      </c>
      <c r="B138" s="31" t="s">
        <v>789</v>
      </c>
      <c r="C138" s="31" t="s">
        <v>1809</v>
      </c>
      <c r="D138" s="31" t="s">
        <v>787</v>
      </c>
      <c r="E138" s="31">
        <v>2003</v>
      </c>
      <c r="F138" s="31"/>
      <c r="G138" s="31" t="s">
        <v>1270</v>
      </c>
      <c r="H138" s="31" t="s">
        <v>786</v>
      </c>
      <c r="I138" s="31">
        <v>12</v>
      </c>
      <c r="J138" s="31" t="str">
        <f>VLOOKUP(H138,AddInfo!$A:$H,5,FALSE)</f>
        <v>1_clear</v>
      </c>
    </row>
    <row r="139" spans="1:11" x14ac:dyDescent="0.25">
      <c r="A139" s="32">
        <v>245</v>
      </c>
      <c r="B139" s="32" t="s">
        <v>1577</v>
      </c>
      <c r="C139" s="32" t="s">
        <v>1578</v>
      </c>
      <c r="D139" s="32" t="s">
        <v>394</v>
      </c>
      <c r="E139" s="32">
        <v>2013</v>
      </c>
      <c r="F139" s="32"/>
      <c r="G139" s="32" t="s">
        <v>1270</v>
      </c>
      <c r="H139" s="32" t="s">
        <v>393</v>
      </c>
      <c r="I139" s="31">
        <v>12</v>
      </c>
      <c r="J139" s="31" t="str">
        <f>VLOOKUP(H139,AddInfo!$A:$H,5,FALSE)</f>
        <v>1_clear</v>
      </c>
      <c r="K139" s="32"/>
    </row>
    <row r="140" spans="1:11" x14ac:dyDescent="0.25">
      <c r="A140" s="31">
        <v>221</v>
      </c>
      <c r="B140" s="31" t="s">
        <v>363</v>
      </c>
      <c r="C140" s="31" t="s">
        <v>1562</v>
      </c>
      <c r="D140" s="31" t="s">
        <v>360</v>
      </c>
      <c r="E140" s="31">
        <v>1998</v>
      </c>
      <c r="F140" s="31"/>
      <c r="G140" s="31" t="s">
        <v>113</v>
      </c>
      <c r="H140" s="31" t="s">
        <v>359</v>
      </c>
      <c r="I140" s="31">
        <v>12</v>
      </c>
      <c r="J140" s="31" t="str">
        <f>VLOOKUP(H140,AddInfo!$A:$H,5,FALSE)</f>
        <v>1_clear</v>
      </c>
    </row>
    <row r="141" spans="1:11" x14ac:dyDescent="0.25">
      <c r="A141" s="31">
        <v>265</v>
      </c>
      <c r="B141" s="31" t="s">
        <v>556</v>
      </c>
      <c r="C141" s="31" t="s">
        <v>1345</v>
      </c>
      <c r="D141" s="31" t="s">
        <v>551</v>
      </c>
      <c r="E141" s="31">
        <v>2013</v>
      </c>
      <c r="F141" s="31"/>
      <c r="G141" s="31" t="s">
        <v>1270</v>
      </c>
      <c r="H141" s="31" t="s">
        <v>554</v>
      </c>
      <c r="I141" s="31">
        <v>1</v>
      </c>
      <c r="J141" s="31" t="str">
        <f>VLOOKUP(H141,AddInfo!$A:$H,5,FALSE)</f>
        <v>1_clear</v>
      </c>
    </row>
    <row r="142" spans="1:11" x14ac:dyDescent="0.25">
      <c r="A142" s="7">
        <v>89</v>
      </c>
      <c r="B142" s="7" t="s">
        <v>1491</v>
      </c>
      <c r="C142" s="7" t="s">
        <v>213</v>
      </c>
      <c r="D142" s="7" t="s">
        <v>1249</v>
      </c>
      <c r="E142" s="7">
        <v>2007</v>
      </c>
      <c r="F142" s="7"/>
      <c r="G142" s="7" t="s">
        <v>1328</v>
      </c>
      <c r="H142" s="31" t="s">
        <v>212</v>
      </c>
      <c r="I142" s="7">
        <v>12</v>
      </c>
      <c r="J142" s="31" t="str">
        <f>VLOOKUP(H142,AddInfo!$A:$H,5,FALSE)</f>
        <v>1_clear</v>
      </c>
    </row>
    <row r="143" spans="1:11" x14ac:dyDescent="0.25">
      <c r="A143" s="31">
        <v>159</v>
      </c>
      <c r="B143" s="31" t="s">
        <v>508</v>
      </c>
      <c r="C143" s="31" t="s">
        <v>1623</v>
      </c>
      <c r="D143" s="31" t="s">
        <v>1259</v>
      </c>
      <c r="E143" s="31">
        <v>2011</v>
      </c>
      <c r="F143" s="31"/>
      <c r="G143" s="31" t="s">
        <v>863</v>
      </c>
      <c r="H143" s="26" t="s">
        <v>505</v>
      </c>
      <c r="I143" s="31">
        <v>12</v>
      </c>
      <c r="J143" s="31" t="str">
        <f>VLOOKUP(H143,AddInfo!$A:$H,5,FALSE)</f>
        <v>1_clear</v>
      </c>
      <c r="K143" s="32"/>
    </row>
    <row r="144" spans="1:11" x14ac:dyDescent="0.25">
      <c r="A144" s="32">
        <v>160</v>
      </c>
      <c r="B144" s="32" t="s">
        <v>514</v>
      </c>
      <c r="C144" s="32" t="s">
        <v>1624</v>
      </c>
      <c r="D144" s="32" t="s">
        <v>1259</v>
      </c>
      <c r="E144" s="32">
        <v>2011</v>
      </c>
      <c r="F144" s="32"/>
      <c r="G144" s="32" t="s">
        <v>863</v>
      </c>
      <c r="H144" s="32" t="s">
        <v>511</v>
      </c>
      <c r="I144" s="7">
        <v>12</v>
      </c>
      <c r="J144" s="31" t="str">
        <f>VLOOKUP(H144,AddInfo!$A:$H,5,FALSE)</f>
        <v>1_clear</v>
      </c>
      <c r="K144" s="32"/>
    </row>
    <row r="145" spans="1:11" x14ac:dyDescent="0.25">
      <c r="A145" s="6">
        <v>385</v>
      </c>
      <c r="B145" s="6" t="s">
        <v>1766</v>
      </c>
      <c r="C145" s="6" t="s">
        <v>1767</v>
      </c>
      <c r="D145" s="6" t="s">
        <v>1768</v>
      </c>
      <c r="E145" s="6">
        <v>1982</v>
      </c>
      <c r="G145" s="6" t="s">
        <v>1276</v>
      </c>
      <c r="H145" s="31" t="s">
        <v>95</v>
      </c>
      <c r="I145" s="7">
        <v>1</v>
      </c>
      <c r="J145" s="31" t="str">
        <f>VLOOKUP(H145,AddInfo!$A:$H,5,FALSE)</f>
        <v>1_clear</v>
      </c>
    </row>
    <row r="146" spans="1:11" x14ac:dyDescent="0.25">
      <c r="A146" s="31">
        <v>386</v>
      </c>
      <c r="B146" s="31" t="s">
        <v>1769</v>
      </c>
      <c r="C146" s="31" t="s">
        <v>1767</v>
      </c>
      <c r="D146" s="31" t="s">
        <v>1768</v>
      </c>
      <c r="E146" s="31">
        <v>1982</v>
      </c>
      <c r="F146" s="31"/>
      <c r="G146" s="31" t="s">
        <v>1276</v>
      </c>
      <c r="H146" s="31" t="s">
        <v>95</v>
      </c>
      <c r="I146" s="31">
        <v>6</v>
      </c>
      <c r="J146" s="31" t="str">
        <f>VLOOKUP(H146,AddInfo!$A:$H,5,FALSE)</f>
        <v>1_clear</v>
      </c>
    </row>
    <row r="147" spans="1:11" x14ac:dyDescent="0.25">
      <c r="A147" s="6">
        <v>387</v>
      </c>
      <c r="B147" s="6" t="s">
        <v>1770</v>
      </c>
      <c r="C147" s="6" t="s">
        <v>1767</v>
      </c>
      <c r="D147" s="6" t="s">
        <v>1768</v>
      </c>
      <c r="E147" s="6">
        <v>1982</v>
      </c>
      <c r="G147" s="6" t="s">
        <v>1276</v>
      </c>
      <c r="H147" s="31" t="s">
        <v>95</v>
      </c>
      <c r="I147" s="7">
        <v>12</v>
      </c>
      <c r="J147" s="31" t="str">
        <f>VLOOKUP(H147,AddInfo!$A:$H,5,FALSE)</f>
        <v>1_clear</v>
      </c>
    </row>
    <row r="148" spans="1:11" x14ac:dyDescent="0.25">
      <c r="A148" s="32">
        <v>273</v>
      </c>
      <c r="B148" s="32" t="s">
        <v>1677</v>
      </c>
      <c r="C148" s="32" t="s">
        <v>3187</v>
      </c>
      <c r="D148" s="32" t="s">
        <v>580</v>
      </c>
      <c r="E148" s="32">
        <v>2005</v>
      </c>
      <c r="F148" s="32"/>
      <c r="G148" s="32" t="s">
        <v>1270</v>
      </c>
      <c r="H148" s="32" t="s">
        <v>3188</v>
      </c>
      <c r="I148" s="32">
        <v>1</v>
      </c>
      <c r="J148" s="31" t="str">
        <f>VLOOKUP(H148,AddInfo!$A:$H,5,FALSE)</f>
        <v>1_clear</v>
      </c>
      <c r="K148" s="32"/>
    </row>
    <row r="149" spans="1:11" x14ac:dyDescent="0.25">
      <c r="A149" s="6">
        <v>213</v>
      </c>
      <c r="B149" s="6" t="s">
        <v>775</v>
      </c>
      <c r="C149" s="6" t="s">
        <v>1803</v>
      </c>
      <c r="D149" s="7" t="s">
        <v>772</v>
      </c>
      <c r="E149" s="6">
        <v>2000</v>
      </c>
      <c r="G149" s="6" t="s">
        <v>113</v>
      </c>
      <c r="H149" s="31" t="s">
        <v>771</v>
      </c>
      <c r="I149" s="7">
        <v>1</v>
      </c>
      <c r="J149" s="31" t="str">
        <f>VLOOKUP(H149,AddInfo!$A:$H,5,FALSE)</f>
        <v>1_clear</v>
      </c>
    </row>
    <row r="150" spans="1:11" x14ac:dyDescent="0.25">
      <c r="A150" s="7">
        <v>248</v>
      </c>
      <c r="B150" s="7" t="s">
        <v>267</v>
      </c>
      <c r="C150" s="7" t="s">
        <v>1520</v>
      </c>
      <c r="D150" s="7" t="s">
        <v>1253</v>
      </c>
      <c r="E150" s="7">
        <v>2001</v>
      </c>
      <c r="F150" s="7"/>
      <c r="G150" s="7" t="s">
        <v>1270</v>
      </c>
      <c r="H150" s="11" t="s">
        <v>264</v>
      </c>
      <c r="I150" s="7">
        <v>12</v>
      </c>
      <c r="J150" s="31" t="str">
        <f>VLOOKUP(H150,AddInfo!$A:$H,5,FALSE)</f>
        <v>1_clear</v>
      </c>
    </row>
    <row r="151" spans="1:11" x14ac:dyDescent="0.25">
      <c r="A151" s="7">
        <v>261</v>
      </c>
      <c r="B151" s="7" t="s">
        <v>655</v>
      </c>
      <c r="C151" s="7" t="s">
        <v>654</v>
      </c>
      <c r="D151" s="7" t="s">
        <v>653</v>
      </c>
      <c r="E151" s="7">
        <v>2011</v>
      </c>
      <c r="F151" s="7"/>
      <c r="G151" s="7" t="s">
        <v>1270</v>
      </c>
      <c r="H151" s="7" t="s">
        <v>652</v>
      </c>
      <c r="I151" s="7">
        <v>12</v>
      </c>
      <c r="J151" s="31" t="str">
        <f>VLOOKUP(H151,AddInfo!$A:$H,5,FALSE)</f>
        <v>1_clear</v>
      </c>
    </row>
    <row r="152" spans="1:11" x14ac:dyDescent="0.25">
      <c r="A152" s="7">
        <v>37</v>
      </c>
      <c r="B152" s="7" t="s">
        <v>3178</v>
      </c>
      <c r="C152" s="7" t="s">
        <v>1320</v>
      </c>
      <c r="D152" s="7" t="s">
        <v>1117</v>
      </c>
      <c r="E152" s="7">
        <v>2011</v>
      </c>
      <c r="F152" s="7"/>
      <c r="G152" s="7" t="s">
        <v>605</v>
      </c>
      <c r="H152" s="31" t="s">
        <v>5228</v>
      </c>
      <c r="I152" s="7">
        <v>1</v>
      </c>
      <c r="J152" s="31" t="str">
        <f>VLOOKUP(H152,AddInfo!$A:$H,5,FALSE)</f>
        <v>1_clear</v>
      </c>
    </row>
    <row r="153" spans="1:11" x14ac:dyDescent="0.25">
      <c r="A153" s="7">
        <v>38</v>
      </c>
      <c r="B153" s="7" t="s">
        <v>3180</v>
      </c>
      <c r="C153" s="7" t="s">
        <v>1320</v>
      </c>
      <c r="D153" s="7" t="s">
        <v>1117</v>
      </c>
      <c r="E153" s="7">
        <v>2011</v>
      </c>
      <c r="F153" s="7"/>
      <c r="G153" s="7" t="s">
        <v>605</v>
      </c>
      <c r="H153" s="31" t="s">
        <v>5228</v>
      </c>
      <c r="I153" s="7">
        <v>6</v>
      </c>
      <c r="J153" s="31" t="str">
        <f>VLOOKUP(H153,AddInfo!$A:$H,5,FALSE)</f>
        <v>1_clear</v>
      </c>
    </row>
    <row r="154" spans="1:11" x14ac:dyDescent="0.25">
      <c r="A154" s="7">
        <v>39</v>
      </c>
      <c r="B154" s="7" t="s">
        <v>3179</v>
      </c>
      <c r="C154" s="7" t="s">
        <v>1320</v>
      </c>
      <c r="D154" s="7" t="s">
        <v>1117</v>
      </c>
      <c r="E154" s="7">
        <v>2011</v>
      </c>
      <c r="F154" s="7"/>
      <c r="G154" s="7" t="s">
        <v>605</v>
      </c>
      <c r="H154" s="31" t="s">
        <v>5228</v>
      </c>
      <c r="I154" s="7">
        <v>12</v>
      </c>
      <c r="J154" s="31" t="str">
        <f>VLOOKUP(H154,AddInfo!$A:$H,5,FALSE)</f>
        <v>1_clear</v>
      </c>
      <c r="K154" s="32"/>
    </row>
    <row r="155" spans="1:11" x14ac:dyDescent="0.25">
      <c r="A155" s="31">
        <v>40</v>
      </c>
      <c r="B155" s="31" t="s">
        <v>1533</v>
      </c>
      <c r="C155" s="31" t="s">
        <v>1534</v>
      </c>
      <c r="D155" s="31" t="s">
        <v>293</v>
      </c>
      <c r="E155" s="31">
        <v>2012</v>
      </c>
      <c r="F155" s="31"/>
      <c r="G155" s="31" t="s">
        <v>605</v>
      </c>
      <c r="H155" s="11" t="s">
        <v>292</v>
      </c>
      <c r="I155" s="31">
        <v>1</v>
      </c>
      <c r="J155" s="31" t="str">
        <f>VLOOKUP(H155,AddInfo!$A:$H,5,FALSE)</f>
        <v>1_clear</v>
      </c>
    </row>
    <row r="156" spans="1:11" x14ac:dyDescent="0.25">
      <c r="A156" s="7">
        <v>41</v>
      </c>
      <c r="B156" s="7" t="s">
        <v>1535</v>
      </c>
      <c r="C156" s="7" t="s">
        <v>1534</v>
      </c>
      <c r="D156" s="7" t="s">
        <v>293</v>
      </c>
      <c r="E156" s="7">
        <v>2012</v>
      </c>
      <c r="F156" s="7"/>
      <c r="G156" s="7" t="s">
        <v>605</v>
      </c>
      <c r="H156" s="11" t="s">
        <v>292</v>
      </c>
      <c r="I156" s="7">
        <v>6</v>
      </c>
      <c r="J156" s="31" t="str">
        <f>VLOOKUP(H156,AddInfo!$A:$H,5,FALSE)</f>
        <v>1_clear</v>
      </c>
    </row>
    <row r="157" spans="1:11" x14ac:dyDescent="0.25">
      <c r="A157" s="31">
        <v>42</v>
      </c>
      <c r="B157" s="31" t="s">
        <v>1536</v>
      </c>
      <c r="C157" s="31" t="s">
        <v>1534</v>
      </c>
      <c r="D157" s="31" t="s">
        <v>293</v>
      </c>
      <c r="E157" s="31">
        <v>2012</v>
      </c>
      <c r="F157" s="31"/>
      <c r="G157" s="31" t="s">
        <v>605</v>
      </c>
      <c r="H157" s="11" t="s">
        <v>292</v>
      </c>
      <c r="I157" s="31">
        <v>12</v>
      </c>
      <c r="J157" s="31" t="str">
        <f>VLOOKUP(H157,AddInfo!$A:$H,5,FALSE)</f>
        <v>1_clear</v>
      </c>
    </row>
    <row r="158" spans="1:11" x14ac:dyDescent="0.25">
      <c r="A158" s="7">
        <v>403</v>
      </c>
      <c r="B158" s="7" t="s">
        <v>1302</v>
      </c>
      <c r="C158" s="7" t="s">
        <v>1303</v>
      </c>
      <c r="D158" s="7" t="s">
        <v>1118</v>
      </c>
      <c r="E158" s="7">
        <v>2015</v>
      </c>
      <c r="F158" s="7"/>
      <c r="G158" s="7" t="s">
        <v>1276</v>
      </c>
      <c r="H158" s="10" t="s">
        <v>126</v>
      </c>
      <c r="I158" s="7">
        <v>1</v>
      </c>
      <c r="J158" s="31" t="str">
        <f>VLOOKUP(H158,AddInfo!$A:$H,5,FALSE)</f>
        <v>1_clear</v>
      </c>
    </row>
    <row r="159" spans="1:11" x14ac:dyDescent="0.25">
      <c r="A159" s="7">
        <v>404</v>
      </c>
      <c r="B159" s="7" t="s">
        <v>1304</v>
      </c>
      <c r="C159" s="7" t="s">
        <v>1303</v>
      </c>
      <c r="D159" s="7" t="s">
        <v>1118</v>
      </c>
      <c r="E159" s="7">
        <v>2015</v>
      </c>
      <c r="F159" s="7"/>
      <c r="G159" s="7" t="s">
        <v>1276</v>
      </c>
      <c r="H159" s="10" t="s">
        <v>126</v>
      </c>
      <c r="I159" s="7">
        <v>6</v>
      </c>
      <c r="J159" s="31" t="str">
        <f>VLOOKUP(H159,AddInfo!$A:$H,5,FALSE)</f>
        <v>1_clear</v>
      </c>
    </row>
    <row r="160" spans="1:11" x14ac:dyDescent="0.25">
      <c r="A160" s="6">
        <v>405</v>
      </c>
      <c r="B160" s="6" t="s">
        <v>1305</v>
      </c>
      <c r="C160" s="6" t="s">
        <v>1303</v>
      </c>
      <c r="D160" s="6" t="s">
        <v>1118</v>
      </c>
      <c r="E160" s="6">
        <v>2015</v>
      </c>
      <c r="G160" s="6" t="s">
        <v>1276</v>
      </c>
      <c r="H160" s="10" t="s">
        <v>126</v>
      </c>
      <c r="I160" s="7">
        <v>12</v>
      </c>
      <c r="J160" s="31" t="str">
        <f>VLOOKUP(H160,AddInfo!$A:$H,5,FALSE)</f>
        <v>1_clear</v>
      </c>
    </row>
    <row r="161" spans="1:10" x14ac:dyDescent="0.25">
      <c r="A161" s="6">
        <v>409</v>
      </c>
      <c r="B161" s="6" t="s">
        <v>1310</v>
      </c>
      <c r="C161" s="6" t="s">
        <v>1311</v>
      </c>
      <c r="D161" s="6" t="s">
        <v>1118</v>
      </c>
      <c r="E161" s="6">
        <v>2015</v>
      </c>
      <c r="G161" s="6" t="s">
        <v>1276</v>
      </c>
      <c r="H161" s="11" t="s">
        <v>128</v>
      </c>
      <c r="I161" s="7">
        <v>1</v>
      </c>
      <c r="J161" s="31" t="str">
        <f>VLOOKUP(H161,AddInfo!$A:$H,5,FALSE)</f>
        <v>1_clear</v>
      </c>
    </row>
    <row r="162" spans="1:10" x14ac:dyDescent="0.25">
      <c r="A162" s="6">
        <v>410</v>
      </c>
      <c r="B162" s="6" t="s">
        <v>1312</v>
      </c>
      <c r="C162" s="6" t="s">
        <v>1311</v>
      </c>
      <c r="D162" s="6" t="s">
        <v>1118</v>
      </c>
      <c r="E162" s="6">
        <v>2015</v>
      </c>
      <c r="G162" s="6" t="s">
        <v>1276</v>
      </c>
      <c r="H162" s="11" t="s">
        <v>128</v>
      </c>
      <c r="I162" s="7">
        <v>6</v>
      </c>
      <c r="J162" s="31" t="str">
        <f>VLOOKUP(H162,AddInfo!$A:$H,5,FALSE)</f>
        <v>1_clear</v>
      </c>
    </row>
    <row r="163" spans="1:10" x14ac:dyDescent="0.25">
      <c r="A163" s="6">
        <v>411</v>
      </c>
      <c r="B163" s="6" t="s">
        <v>1313</v>
      </c>
      <c r="C163" s="6" t="s">
        <v>1311</v>
      </c>
      <c r="D163" s="6" t="s">
        <v>1118</v>
      </c>
      <c r="E163" s="6">
        <v>2015</v>
      </c>
      <c r="G163" s="6" t="s">
        <v>1276</v>
      </c>
      <c r="H163" s="11" t="s">
        <v>128</v>
      </c>
      <c r="I163" s="7">
        <v>12</v>
      </c>
      <c r="J163" s="31" t="str">
        <f>VLOOKUP(H163,AddInfo!$A:$H,5,FALSE)</f>
        <v>1_clear</v>
      </c>
    </row>
    <row r="164" spans="1:10" x14ac:dyDescent="0.25">
      <c r="A164" s="6">
        <v>7</v>
      </c>
      <c r="B164" s="6" t="s">
        <v>1509</v>
      </c>
      <c r="C164" s="6" t="s">
        <v>1510</v>
      </c>
      <c r="D164" s="6" t="s">
        <v>1240</v>
      </c>
      <c r="E164" s="6">
        <v>1996</v>
      </c>
      <c r="G164" s="6" t="s">
        <v>605</v>
      </c>
      <c r="H164" s="11" t="s">
        <v>252</v>
      </c>
      <c r="I164" s="7">
        <v>1</v>
      </c>
      <c r="J164" s="31" t="str">
        <f>VLOOKUP(H164,AddInfo!$A:$H,5,FALSE)</f>
        <v>1_clear</v>
      </c>
    </row>
    <row r="165" spans="1:10" x14ac:dyDescent="0.25">
      <c r="A165" s="6">
        <v>8</v>
      </c>
      <c r="B165" s="6" t="s">
        <v>1511</v>
      </c>
      <c r="C165" s="6" t="s">
        <v>1510</v>
      </c>
      <c r="D165" s="6" t="s">
        <v>1240</v>
      </c>
      <c r="E165" s="6">
        <v>1996</v>
      </c>
      <c r="G165" s="6" t="s">
        <v>605</v>
      </c>
      <c r="H165" s="11" t="s">
        <v>252</v>
      </c>
      <c r="I165" s="7">
        <v>6</v>
      </c>
      <c r="J165" s="31" t="str">
        <f>VLOOKUP(H165,AddInfo!$A:$H,5,FALSE)</f>
        <v>1_clear</v>
      </c>
    </row>
    <row r="166" spans="1:10" x14ac:dyDescent="0.25">
      <c r="A166" s="6">
        <v>9</v>
      </c>
      <c r="B166" s="6" t="s">
        <v>1512</v>
      </c>
      <c r="C166" s="6" t="s">
        <v>1510</v>
      </c>
      <c r="D166" s="6" t="s">
        <v>1240</v>
      </c>
      <c r="E166" s="6">
        <v>1996</v>
      </c>
      <c r="G166" s="6" t="s">
        <v>605</v>
      </c>
      <c r="H166" s="11" t="s">
        <v>252</v>
      </c>
      <c r="I166" s="7">
        <v>12</v>
      </c>
      <c r="J166" s="31" t="str">
        <f>VLOOKUP(H166,AddInfo!$A:$H,5,FALSE)</f>
        <v>1_clear</v>
      </c>
    </row>
    <row r="167" spans="1:10" x14ac:dyDescent="0.25">
      <c r="A167" s="6">
        <v>19</v>
      </c>
      <c r="B167" s="6" t="s">
        <v>1701</v>
      </c>
      <c r="C167" s="6" t="s">
        <v>1702</v>
      </c>
      <c r="D167" s="6" t="s">
        <v>596</v>
      </c>
      <c r="E167" s="7">
        <v>2006</v>
      </c>
      <c r="G167" s="6" t="s">
        <v>605</v>
      </c>
      <c r="H167" s="4" t="s">
        <v>595</v>
      </c>
      <c r="I167" s="7">
        <v>1</v>
      </c>
      <c r="J167" s="31" t="str">
        <f>VLOOKUP(H167,AddInfo!$A:$H,5,FALSE)</f>
        <v>1_clear</v>
      </c>
    </row>
    <row r="168" spans="1:10" x14ac:dyDescent="0.25">
      <c r="A168" s="31">
        <v>20</v>
      </c>
      <c r="B168" s="31" t="s">
        <v>1703</v>
      </c>
      <c r="C168" s="31" t="s">
        <v>1702</v>
      </c>
      <c r="D168" s="31" t="s">
        <v>596</v>
      </c>
      <c r="E168" s="31">
        <v>2006</v>
      </c>
      <c r="F168" s="31"/>
      <c r="G168" s="31" t="s">
        <v>605</v>
      </c>
      <c r="H168" s="4" t="s">
        <v>595</v>
      </c>
      <c r="I168" s="31">
        <v>6</v>
      </c>
      <c r="J168" s="31" t="str">
        <f>VLOOKUP(H168,AddInfo!$A:$H,5,FALSE)</f>
        <v>1_clear</v>
      </c>
    </row>
    <row r="169" spans="1:10" x14ac:dyDescent="0.25">
      <c r="A169" s="31">
        <v>21</v>
      </c>
      <c r="B169" s="31" t="s">
        <v>1704</v>
      </c>
      <c r="C169" s="31" t="s">
        <v>1702</v>
      </c>
      <c r="D169" s="31" t="s">
        <v>596</v>
      </c>
      <c r="E169" s="31">
        <v>2006</v>
      </c>
      <c r="F169" s="31"/>
      <c r="G169" s="31" t="s">
        <v>605</v>
      </c>
      <c r="H169" s="4" t="s">
        <v>595</v>
      </c>
      <c r="I169" s="31">
        <v>12</v>
      </c>
      <c r="J169" s="31" t="str">
        <f>VLOOKUP(H169,AddInfo!$A:$H,5,FALSE)</f>
        <v>1_clear</v>
      </c>
    </row>
    <row r="170" spans="1:10" x14ac:dyDescent="0.25">
      <c r="A170" s="31">
        <v>171</v>
      </c>
      <c r="B170" s="31" t="s">
        <v>1438</v>
      </c>
      <c r="C170" s="31" t="s">
        <v>120</v>
      </c>
      <c r="D170" s="31" t="s">
        <v>1244</v>
      </c>
      <c r="E170" s="31">
        <v>2010</v>
      </c>
      <c r="F170" s="31" t="s">
        <v>116</v>
      </c>
      <c r="G170" s="31" t="s">
        <v>113</v>
      </c>
      <c r="H170" s="11" t="s">
        <v>119</v>
      </c>
      <c r="I170" s="31">
        <v>1</v>
      </c>
      <c r="J170" s="31" t="str">
        <f>VLOOKUP(H170,AddInfo!$A:$H,5,FALSE)</f>
        <v>1_clear</v>
      </c>
    </row>
    <row r="171" spans="1:10" x14ac:dyDescent="0.25">
      <c r="A171" s="7">
        <v>172</v>
      </c>
      <c r="B171" s="7" t="s">
        <v>1439</v>
      </c>
      <c r="C171" s="7" t="s">
        <v>120</v>
      </c>
      <c r="D171" s="7" t="s">
        <v>1244</v>
      </c>
      <c r="E171" s="7">
        <v>2010</v>
      </c>
      <c r="F171" s="7" t="s">
        <v>116</v>
      </c>
      <c r="G171" s="7" t="s">
        <v>113</v>
      </c>
      <c r="H171" s="11" t="s">
        <v>119</v>
      </c>
      <c r="I171" s="7">
        <v>6</v>
      </c>
      <c r="J171" s="31" t="str">
        <f>VLOOKUP(H171,AddInfo!$A:$H,5,FALSE)</f>
        <v>1_clear</v>
      </c>
    </row>
    <row r="172" spans="1:10" x14ac:dyDescent="0.25">
      <c r="A172" s="7">
        <v>173</v>
      </c>
      <c r="B172" s="7" t="s">
        <v>1440</v>
      </c>
      <c r="C172" s="7" t="s">
        <v>120</v>
      </c>
      <c r="D172" s="7" t="s">
        <v>1244</v>
      </c>
      <c r="E172" s="7">
        <v>2010</v>
      </c>
      <c r="F172" s="7" t="s">
        <v>116</v>
      </c>
      <c r="G172" s="7" t="s">
        <v>113</v>
      </c>
      <c r="H172" s="11" t="s">
        <v>119</v>
      </c>
      <c r="I172" s="7">
        <v>12</v>
      </c>
      <c r="J172" s="31" t="str">
        <f>VLOOKUP(H172,AddInfo!$A:$H,5,FALSE)</f>
        <v>1_clear</v>
      </c>
    </row>
    <row r="173" spans="1:10" x14ac:dyDescent="0.25">
      <c r="A173" s="7">
        <v>139</v>
      </c>
      <c r="B173" s="7" t="s">
        <v>781</v>
      </c>
      <c r="C173" s="7" t="s">
        <v>1808</v>
      </c>
      <c r="D173" s="7" t="s">
        <v>778</v>
      </c>
      <c r="E173" s="7">
        <v>2008</v>
      </c>
      <c r="F173" s="7"/>
      <c r="G173" s="7" t="s">
        <v>863</v>
      </c>
      <c r="H173" s="4" t="s">
        <v>777</v>
      </c>
      <c r="I173" s="7">
        <v>12</v>
      </c>
      <c r="J173" s="31" t="str">
        <f>VLOOKUP(H173,AddInfo!$A:$H,5,FALSE)</f>
        <v>1_clear</v>
      </c>
    </row>
    <row r="174" spans="1:10" x14ac:dyDescent="0.25">
      <c r="A174" s="7">
        <v>373</v>
      </c>
      <c r="B174" s="7" t="s">
        <v>1549</v>
      </c>
      <c r="C174" s="7" t="s">
        <v>1550</v>
      </c>
      <c r="D174" s="7" t="s">
        <v>1254</v>
      </c>
      <c r="E174" s="7">
        <v>1998</v>
      </c>
      <c r="F174" s="7"/>
      <c r="G174" s="7" t="s">
        <v>1276</v>
      </c>
      <c r="H174" s="31" t="s">
        <v>332</v>
      </c>
      <c r="I174" s="7">
        <v>1</v>
      </c>
      <c r="J174" s="31" t="str">
        <f>VLOOKUP(H174,AddInfo!$A:$H,5,FALSE)</f>
        <v>1_clear</v>
      </c>
    </row>
    <row r="175" spans="1:10" x14ac:dyDescent="0.25">
      <c r="A175" s="7">
        <v>374</v>
      </c>
      <c r="B175" s="7" t="s">
        <v>1551</v>
      </c>
      <c r="C175" s="7" t="s">
        <v>1550</v>
      </c>
      <c r="D175" s="7" t="s">
        <v>1254</v>
      </c>
      <c r="E175" s="7">
        <v>1998</v>
      </c>
      <c r="F175" s="7"/>
      <c r="G175" s="7" t="s">
        <v>1276</v>
      </c>
      <c r="H175" s="31" t="s">
        <v>332</v>
      </c>
      <c r="I175" s="7">
        <v>6</v>
      </c>
      <c r="J175" s="31" t="str">
        <f>VLOOKUP(H175,AddInfo!$A:$H,5,FALSE)</f>
        <v>1_clear</v>
      </c>
    </row>
    <row r="176" spans="1:10" x14ac:dyDescent="0.25">
      <c r="A176" s="6">
        <v>375</v>
      </c>
      <c r="B176" s="6" t="s">
        <v>1552</v>
      </c>
      <c r="C176" s="6" t="s">
        <v>1550</v>
      </c>
      <c r="D176" s="7" t="s">
        <v>1254</v>
      </c>
      <c r="E176" s="6">
        <v>1998</v>
      </c>
      <c r="G176" s="6" t="s">
        <v>1276</v>
      </c>
      <c r="H176" s="31" t="s">
        <v>332</v>
      </c>
      <c r="I176" s="7">
        <v>12</v>
      </c>
      <c r="J176" s="31" t="str">
        <f>VLOOKUP(H176,AddInfo!$A:$H,5,FALSE)</f>
        <v>1_clear</v>
      </c>
    </row>
    <row r="177" spans="1:11" x14ac:dyDescent="0.25">
      <c r="A177" s="6">
        <v>347</v>
      </c>
      <c r="B177" s="6" t="s">
        <v>137</v>
      </c>
      <c r="C177" s="6" t="s">
        <v>1460</v>
      </c>
      <c r="D177" s="7" t="s">
        <v>136</v>
      </c>
      <c r="E177" s="6">
        <v>1981</v>
      </c>
      <c r="G177" s="6" t="s">
        <v>1276</v>
      </c>
      <c r="H177" s="27" t="s">
        <v>135</v>
      </c>
      <c r="I177" s="7">
        <v>1</v>
      </c>
      <c r="J177" s="31" t="str">
        <f>VLOOKUP(H177,AddInfo!$A:$H,5,FALSE)</f>
        <v>1_clear</v>
      </c>
    </row>
    <row r="178" spans="1:11" x14ac:dyDescent="0.25">
      <c r="A178" s="6">
        <v>376</v>
      </c>
      <c r="B178" s="6" t="s">
        <v>1525</v>
      </c>
      <c r="C178" s="6" t="s">
        <v>1526</v>
      </c>
      <c r="D178" s="6" t="s">
        <v>1231</v>
      </c>
      <c r="E178" s="6">
        <v>2001</v>
      </c>
      <c r="G178" s="6" t="s">
        <v>1276</v>
      </c>
      <c r="H178" s="31" t="s">
        <v>286</v>
      </c>
      <c r="I178" s="7">
        <v>1</v>
      </c>
      <c r="J178" s="31" t="str">
        <f>VLOOKUP(H178,AddInfo!$A:$H,5,FALSE)</f>
        <v>1_clear</v>
      </c>
    </row>
    <row r="179" spans="1:11" x14ac:dyDescent="0.25">
      <c r="A179" s="7">
        <v>377</v>
      </c>
      <c r="B179" s="7" t="s">
        <v>1527</v>
      </c>
      <c r="C179" s="7" t="s">
        <v>1526</v>
      </c>
      <c r="D179" s="7" t="s">
        <v>1231</v>
      </c>
      <c r="E179" s="7">
        <v>2001</v>
      </c>
      <c r="F179" s="7"/>
      <c r="G179" s="7" t="s">
        <v>1276</v>
      </c>
      <c r="H179" s="31" t="s">
        <v>286</v>
      </c>
      <c r="I179" s="7">
        <v>6</v>
      </c>
      <c r="J179" s="31" t="str">
        <f>VLOOKUP(H179,AddInfo!$A:$H,5,FALSE)</f>
        <v>1_clear</v>
      </c>
    </row>
    <row r="180" spans="1:11" x14ac:dyDescent="0.25">
      <c r="A180" s="7">
        <v>378</v>
      </c>
      <c r="B180" s="7" t="s">
        <v>1528</v>
      </c>
      <c r="C180" s="7" t="s">
        <v>1526</v>
      </c>
      <c r="D180" s="7" t="s">
        <v>1231</v>
      </c>
      <c r="E180" s="7">
        <v>2001</v>
      </c>
      <c r="F180" s="7"/>
      <c r="G180" s="7" t="s">
        <v>1276</v>
      </c>
      <c r="H180" s="31" t="s">
        <v>286</v>
      </c>
      <c r="I180" s="7">
        <v>12</v>
      </c>
      <c r="J180" s="31" t="str">
        <f>VLOOKUP(H180,AddInfo!$A:$H,5,FALSE)</f>
        <v>1_clear</v>
      </c>
    </row>
    <row r="181" spans="1:11" x14ac:dyDescent="0.25">
      <c r="A181" s="7">
        <v>418</v>
      </c>
      <c r="B181" s="7" t="s">
        <v>611</v>
      </c>
      <c r="C181" s="7" t="s">
        <v>1700</v>
      </c>
      <c r="D181" s="7" t="s">
        <v>608</v>
      </c>
      <c r="E181" s="7">
        <v>1990</v>
      </c>
      <c r="F181" s="7"/>
      <c r="G181" s="7" t="s">
        <v>1276</v>
      </c>
      <c r="H181" s="31" t="s">
        <v>5349</v>
      </c>
      <c r="I181" s="7">
        <v>1</v>
      </c>
      <c r="J181" s="31" t="str">
        <f>VLOOKUP(H181,AddInfo!$A:$H,5,FALSE)</f>
        <v>1_clear</v>
      </c>
    </row>
    <row r="182" spans="1:11" x14ac:dyDescent="0.25">
      <c r="A182" s="7">
        <v>285</v>
      </c>
      <c r="B182" s="7" t="s">
        <v>518</v>
      </c>
      <c r="C182" s="7" t="s">
        <v>1627</v>
      </c>
      <c r="D182" s="7" t="s">
        <v>516</v>
      </c>
      <c r="E182" s="7">
        <v>2009</v>
      </c>
      <c r="F182" s="7"/>
      <c r="G182" s="7" t="s">
        <v>1270</v>
      </c>
      <c r="H182" s="31" t="s">
        <v>515</v>
      </c>
      <c r="I182" s="7">
        <v>12</v>
      </c>
      <c r="J182" s="31" t="str">
        <f>VLOOKUP(H182,AddInfo!$A:$H,5,FALSE)</f>
        <v>1_clear</v>
      </c>
    </row>
    <row r="183" spans="1:11" x14ac:dyDescent="0.25">
      <c r="A183" s="7">
        <v>233</v>
      </c>
      <c r="B183" s="7" t="s">
        <v>650</v>
      </c>
      <c r="C183" s="7" t="s">
        <v>1744</v>
      </c>
      <c r="D183" s="7" t="s">
        <v>648</v>
      </c>
      <c r="E183" s="7">
        <v>2004</v>
      </c>
      <c r="F183" s="7"/>
      <c r="G183" s="7" t="s">
        <v>113</v>
      </c>
      <c r="H183" s="31" t="s">
        <v>647</v>
      </c>
      <c r="I183" s="7">
        <v>12</v>
      </c>
      <c r="J183" s="31" t="str">
        <f>VLOOKUP(H183,AddInfo!$A:$H,5,FALSE)</f>
        <v>1_clear</v>
      </c>
      <c r="K183" s="32"/>
    </row>
    <row r="184" spans="1:11" x14ac:dyDescent="0.25">
      <c r="A184" s="7">
        <v>146</v>
      </c>
      <c r="B184" s="7" t="s">
        <v>825</v>
      </c>
      <c r="C184" s="7" t="s">
        <v>1810</v>
      </c>
      <c r="D184" s="7" t="s">
        <v>973</v>
      </c>
      <c r="E184" s="7">
        <v>2005</v>
      </c>
      <c r="F184" s="7"/>
      <c r="G184" s="7" t="s">
        <v>863</v>
      </c>
      <c r="H184" s="31" t="s">
        <v>3113</v>
      </c>
      <c r="I184" s="7">
        <v>12</v>
      </c>
      <c r="J184" s="31" t="str">
        <f>VLOOKUP(H184,AddInfo!$A:$H,5,FALSE)</f>
        <v>1_clear</v>
      </c>
    </row>
    <row r="185" spans="1:11" x14ac:dyDescent="0.25">
      <c r="A185" s="31">
        <v>382</v>
      </c>
      <c r="B185" s="31" t="s">
        <v>1529</v>
      </c>
      <c r="C185" s="31" t="s">
        <v>1530</v>
      </c>
      <c r="D185" s="31" t="s">
        <v>1231</v>
      </c>
      <c r="E185" s="31">
        <v>2001</v>
      </c>
      <c r="F185" s="31"/>
      <c r="G185" s="31" t="s">
        <v>1276</v>
      </c>
      <c r="H185" s="31" t="s">
        <v>283</v>
      </c>
      <c r="I185" s="31">
        <v>1</v>
      </c>
      <c r="J185" s="31" t="str">
        <f>VLOOKUP(H185,AddInfo!$A:$H,5,FALSE)</f>
        <v>1_clear</v>
      </c>
    </row>
    <row r="186" spans="1:11" x14ac:dyDescent="0.25">
      <c r="A186" s="31">
        <v>383</v>
      </c>
      <c r="B186" s="31" t="s">
        <v>1531</v>
      </c>
      <c r="C186" s="31" t="s">
        <v>1530</v>
      </c>
      <c r="D186" s="31" t="s">
        <v>1231</v>
      </c>
      <c r="E186" s="31">
        <v>2001</v>
      </c>
      <c r="F186" s="31"/>
      <c r="G186" s="31" t="s">
        <v>1276</v>
      </c>
      <c r="H186" s="31" t="s">
        <v>283</v>
      </c>
      <c r="I186" s="31">
        <v>6</v>
      </c>
      <c r="J186" s="31" t="str">
        <f>VLOOKUP(H186,AddInfo!$A:$H,5,FALSE)</f>
        <v>1_clear</v>
      </c>
    </row>
    <row r="187" spans="1:11" s="18" customFormat="1" x14ac:dyDescent="0.25">
      <c r="A187" s="31">
        <v>384</v>
      </c>
      <c r="B187" s="31" t="s">
        <v>1532</v>
      </c>
      <c r="C187" s="31" t="s">
        <v>1530</v>
      </c>
      <c r="D187" s="31" t="s">
        <v>1231</v>
      </c>
      <c r="E187" s="31">
        <v>2001</v>
      </c>
      <c r="F187" s="31"/>
      <c r="G187" s="31" t="s">
        <v>1276</v>
      </c>
      <c r="H187" s="31" t="s">
        <v>283</v>
      </c>
      <c r="I187" s="31">
        <v>12</v>
      </c>
      <c r="J187" s="31" t="str">
        <f>VLOOKUP(H187,AddInfo!$A:$H,5,FALSE)</f>
        <v>1_clear</v>
      </c>
      <c r="K187" s="31"/>
    </row>
    <row r="188" spans="1:11" s="18" customFormat="1" x14ac:dyDescent="0.25">
      <c r="A188" s="31">
        <v>162</v>
      </c>
      <c r="B188" s="31" t="s">
        <v>225</v>
      </c>
      <c r="C188" s="31" t="s">
        <v>1498</v>
      </c>
      <c r="D188" s="31" t="s">
        <v>1250</v>
      </c>
      <c r="E188" s="31">
        <v>2006</v>
      </c>
      <c r="F188" s="31"/>
      <c r="G188" s="31" t="s">
        <v>863</v>
      </c>
      <c r="H188" s="31" t="s">
        <v>222</v>
      </c>
      <c r="I188" s="31">
        <v>12</v>
      </c>
      <c r="J188" s="31" t="str">
        <f>VLOOKUP(H188,AddInfo!$A:$H,5,FALSE)</f>
        <v>1_clear</v>
      </c>
      <c r="K188" s="31"/>
    </row>
    <row r="189" spans="1:11" s="18" customFormat="1" x14ac:dyDescent="0.25">
      <c r="A189" s="32">
        <v>394</v>
      </c>
      <c r="B189" s="32" t="s">
        <v>3196</v>
      </c>
      <c r="C189" s="32" t="s">
        <v>1756</v>
      </c>
      <c r="D189" s="32" t="s">
        <v>1264</v>
      </c>
      <c r="E189" s="32">
        <v>2006</v>
      </c>
      <c r="F189" s="32"/>
      <c r="G189" s="32" t="s">
        <v>1276</v>
      </c>
      <c r="H189" s="32" t="s">
        <v>656</v>
      </c>
      <c r="I189" s="32">
        <v>1</v>
      </c>
      <c r="J189" s="31" t="str">
        <f>VLOOKUP(H189,AddInfo!$A:$H,5,FALSE)</f>
        <v>1_clear</v>
      </c>
      <c r="K189" s="31"/>
    </row>
    <row r="190" spans="1:11" s="18" customFormat="1" x14ac:dyDescent="0.25">
      <c r="A190" s="32">
        <v>395</v>
      </c>
      <c r="B190" s="32" t="s">
        <v>3198</v>
      </c>
      <c r="C190" s="32" t="s">
        <v>1756</v>
      </c>
      <c r="D190" s="32" t="s">
        <v>1264</v>
      </c>
      <c r="E190" s="32">
        <v>2006</v>
      </c>
      <c r="F190" s="32"/>
      <c r="G190" s="32" t="s">
        <v>1276</v>
      </c>
      <c r="H190" s="32" t="s">
        <v>656</v>
      </c>
      <c r="I190" s="32">
        <v>6</v>
      </c>
      <c r="J190" s="31" t="str">
        <f>VLOOKUP(H190,AddInfo!$A:$H,5,FALSE)</f>
        <v>1_clear</v>
      </c>
    </row>
    <row r="191" spans="1:11" s="18" customFormat="1" x14ac:dyDescent="0.25">
      <c r="A191" s="32">
        <v>396</v>
      </c>
      <c r="B191" s="32" t="s">
        <v>3197</v>
      </c>
      <c r="C191" s="32" t="s">
        <v>1756</v>
      </c>
      <c r="D191" s="32" t="s">
        <v>1264</v>
      </c>
      <c r="E191" s="32">
        <v>2006</v>
      </c>
      <c r="F191" s="32"/>
      <c r="G191" s="32" t="s">
        <v>1276</v>
      </c>
      <c r="H191" s="32" t="s">
        <v>656</v>
      </c>
      <c r="I191" s="32">
        <v>12</v>
      </c>
      <c r="J191" s="31" t="str">
        <f>VLOOKUP(H191,AddInfo!$A:$H,5,FALSE)</f>
        <v>1_clear</v>
      </c>
    </row>
    <row r="192" spans="1:11" s="18" customFormat="1" x14ac:dyDescent="0.25">
      <c r="A192" s="32">
        <v>391</v>
      </c>
      <c r="B192" s="32" t="s">
        <v>3190</v>
      </c>
      <c r="C192" s="32" t="s">
        <v>1755</v>
      </c>
      <c r="D192" s="32" t="s">
        <v>1264</v>
      </c>
      <c r="E192" s="32">
        <v>2006</v>
      </c>
      <c r="F192" s="32"/>
      <c r="G192" s="32" t="s">
        <v>1276</v>
      </c>
      <c r="H192" s="32" t="s">
        <v>3202</v>
      </c>
      <c r="I192" s="32">
        <v>1</v>
      </c>
      <c r="J192" s="31" t="str">
        <f>VLOOKUP(H192,AddInfo!$A:$H,5,FALSE)</f>
        <v>1_clear</v>
      </c>
    </row>
    <row r="193" spans="1:11" s="16" customFormat="1" x14ac:dyDescent="0.25">
      <c r="A193" s="32">
        <v>392</v>
      </c>
      <c r="B193" s="32" t="s">
        <v>3195</v>
      </c>
      <c r="C193" s="32" t="s">
        <v>1755</v>
      </c>
      <c r="D193" s="32" t="s">
        <v>1264</v>
      </c>
      <c r="E193" s="32">
        <v>2006</v>
      </c>
      <c r="F193" s="32"/>
      <c r="G193" s="32" t="s">
        <v>1276</v>
      </c>
      <c r="H193" s="32" t="s">
        <v>3202</v>
      </c>
      <c r="I193" s="32">
        <v>6</v>
      </c>
      <c r="J193" s="31" t="str">
        <f>VLOOKUP(H193,AddInfo!$A:$H,5,FALSE)</f>
        <v>1_clear</v>
      </c>
      <c r="K193" s="31"/>
    </row>
    <row r="194" spans="1:11" s="16" customFormat="1" x14ac:dyDescent="0.25">
      <c r="A194" s="32">
        <v>393</v>
      </c>
      <c r="B194" s="32" t="s">
        <v>3191</v>
      </c>
      <c r="C194" s="32" t="s">
        <v>1755</v>
      </c>
      <c r="D194" s="32" t="s">
        <v>1264</v>
      </c>
      <c r="E194" s="32">
        <v>2006</v>
      </c>
      <c r="F194" s="32"/>
      <c r="G194" s="32" t="s">
        <v>1276</v>
      </c>
      <c r="H194" s="32" t="s">
        <v>3202</v>
      </c>
      <c r="I194" s="32">
        <v>12</v>
      </c>
      <c r="J194" s="31" t="str">
        <f>VLOOKUP(H194,AddInfo!$A:$H,5,FALSE)</f>
        <v>1_clear</v>
      </c>
      <c r="K194" s="31"/>
    </row>
    <row r="195" spans="1:11" x14ac:dyDescent="0.25">
      <c r="A195" s="32">
        <v>397</v>
      </c>
      <c r="B195" s="32" t="s">
        <v>3192</v>
      </c>
      <c r="C195" s="32" t="s">
        <v>1757</v>
      </c>
      <c r="D195" s="32" t="s">
        <v>1264</v>
      </c>
      <c r="E195" s="32">
        <v>2006</v>
      </c>
      <c r="F195" s="32"/>
      <c r="G195" s="32" t="s">
        <v>1276</v>
      </c>
      <c r="H195" s="32" t="s">
        <v>3203</v>
      </c>
      <c r="I195" s="32">
        <v>1</v>
      </c>
      <c r="J195" s="31" t="str">
        <f>VLOOKUP(H195,AddInfo!$A:$H,5,FALSE)</f>
        <v>1_clear</v>
      </c>
    </row>
    <row r="196" spans="1:11" x14ac:dyDescent="0.25">
      <c r="A196" s="32">
        <v>398</v>
      </c>
      <c r="B196" s="32" t="s">
        <v>3194</v>
      </c>
      <c r="C196" s="32" t="s">
        <v>1757</v>
      </c>
      <c r="D196" s="32" t="s">
        <v>1264</v>
      </c>
      <c r="E196" s="32">
        <v>2006</v>
      </c>
      <c r="F196" s="32"/>
      <c r="G196" s="32" t="s">
        <v>1276</v>
      </c>
      <c r="H196" s="32" t="s">
        <v>3203</v>
      </c>
      <c r="I196" s="32">
        <v>6</v>
      </c>
      <c r="J196" s="31" t="str">
        <f>VLOOKUP(H196,AddInfo!$A:$H,5,FALSE)</f>
        <v>1_clear</v>
      </c>
    </row>
    <row r="197" spans="1:11" x14ac:dyDescent="0.25">
      <c r="A197" s="32">
        <v>399</v>
      </c>
      <c r="B197" s="32" t="s">
        <v>3193</v>
      </c>
      <c r="C197" s="32" t="s">
        <v>1757</v>
      </c>
      <c r="D197" s="32" t="s">
        <v>1264</v>
      </c>
      <c r="E197" s="32">
        <v>2006</v>
      </c>
      <c r="F197" s="32"/>
      <c r="G197" s="32" t="s">
        <v>1276</v>
      </c>
      <c r="H197" s="32" t="s">
        <v>3203</v>
      </c>
      <c r="I197" s="32">
        <v>12</v>
      </c>
      <c r="J197" s="31" t="str">
        <f>VLOOKUP(H197,AddInfo!$A:$H,5,FALSE)</f>
        <v>1_clear</v>
      </c>
    </row>
    <row r="198" spans="1:11" s="18" customFormat="1" x14ac:dyDescent="0.25">
      <c r="A198" s="31">
        <v>246</v>
      </c>
      <c r="B198" s="31" t="s">
        <v>1513</v>
      </c>
      <c r="C198" s="31" t="s">
        <v>1514</v>
      </c>
      <c r="D198" s="31" t="s">
        <v>1253</v>
      </c>
      <c r="E198" s="31">
        <v>2001</v>
      </c>
      <c r="F198" s="31"/>
      <c r="G198" s="31" t="s">
        <v>1270</v>
      </c>
      <c r="H198" s="11" t="s">
        <v>255</v>
      </c>
      <c r="I198" s="31">
        <v>12</v>
      </c>
      <c r="J198" s="31" t="str">
        <f>VLOOKUP(H198,AddInfo!$A:$H,5,FALSE)</f>
        <v>2_likely</v>
      </c>
      <c r="K198" s="31"/>
    </row>
    <row r="199" spans="1:11" s="18" customFormat="1" x14ac:dyDescent="0.25">
      <c r="A199" s="31">
        <v>113</v>
      </c>
      <c r="B199" s="31" t="s">
        <v>477</v>
      </c>
      <c r="C199" s="31" t="s">
        <v>1610</v>
      </c>
      <c r="D199" s="31" t="s">
        <v>465</v>
      </c>
      <c r="E199" s="31">
        <v>1998</v>
      </c>
      <c r="F199" s="31"/>
      <c r="G199" s="31" t="s">
        <v>1328</v>
      </c>
      <c r="H199" s="31" t="s">
        <v>475</v>
      </c>
      <c r="I199" s="31">
        <v>1</v>
      </c>
      <c r="J199" s="31" t="str">
        <f>VLOOKUP(H199,AddInfo!$A:$H,5,FALSE)</f>
        <v>2_likely</v>
      </c>
      <c r="K199" s="31"/>
    </row>
    <row r="200" spans="1:11" s="18" customFormat="1" x14ac:dyDescent="0.25">
      <c r="A200" s="31">
        <v>263</v>
      </c>
      <c r="B200" s="31" t="s">
        <v>467</v>
      </c>
      <c r="C200" s="31" t="s">
        <v>1611</v>
      </c>
      <c r="D200" s="31" t="s">
        <v>465</v>
      </c>
      <c r="E200" s="31">
        <v>1998</v>
      </c>
      <c r="F200" s="31"/>
      <c r="G200" s="31" t="s">
        <v>1270</v>
      </c>
      <c r="H200" s="4" t="s">
        <v>464</v>
      </c>
      <c r="I200" s="31">
        <v>1</v>
      </c>
      <c r="J200" s="31" t="str">
        <f>VLOOKUP(H200,AddInfo!$A:$H,5,FALSE)</f>
        <v>2_likely</v>
      </c>
      <c r="K200" s="31"/>
    </row>
    <row r="201" spans="1:11" s="18" customFormat="1" x14ac:dyDescent="0.25">
      <c r="A201" s="31">
        <v>364</v>
      </c>
      <c r="B201" s="31" t="s">
        <v>1600</v>
      </c>
      <c r="C201" s="31" t="s">
        <v>1601</v>
      </c>
      <c r="D201" s="31" t="s">
        <v>429</v>
      </c>
      <c r="E201" s="31">
        <v>1973</v>
      </c>
      <c r="F201" s="31"/>
      <c r="G201" s="31" t="s">
        <v>1276</v>
      </c>
      <c r="H201" s="31" t="s">
        <v>428</v>
      </c>
      <c r="I201" s="31">
        <v>1</v>
      </c>
      <c r="J201" s="31" t="str">
        <f>VLOOKUP(H201,AddInfo!$A:$H,5,FALSE)</f>
        <v>2_likely</v>
      </c>
      <c r="K201" s="31"/>
    </row>
    <row r="202" spans="1:11" s="18" customFormat="1" x14ac:dyDescent="0.25">
      <c r="A202" s="31">
        <v>365</v>
      </c>
      <c r="B202" s="31" t="s">
        <v>1602</v>
      </c>
      <c r="C202" s="31" t="s">
        <v>1601</v>
      </c>
      <c r="D202" s="31" t="s">
        <v>429</v>
      </c>
      <c r="E202" s="31">
        <v>1973</v>
      </c>
      <c r="F202" s="31"/>
      <c r="G202" s="31" t="s">
        <v>1276</v>
      </c>
      <c r="H202" s="31" t="s">
        <v>428</v>
      </c>
      <c r="I202" s="31">
        <v>6</v>
      </c>
      <c r="J202" s="31" t="str">
        <f>VLOOKUP(H202,AddInfo!$A:$H,5,FALSE)</f>
        <v>2_likely</v>
      </c>
      <c r="K202" s="31"/>
    </row>
    <row r="203" spans="1:11" s="18" customFormat="1" x14ac:dyDescent="0.25">
      <c r="A203" s="31">
        <v>366</v>
      </c>
      <c r="B203" s="31" t="s">
        <v>1603</v>
      </c>
      <c r="C203" s="31" t="s">
        <v>1601</v>
      </c>
      <c r="D203" s="31" t="s">
        <v>429</v>
      </c>
      <c r="E203" s="31">
        <v>1973</v>
      </c>
      <c r="F203" s="31"/>
      <c r="G203" s="31" t="s">
        <v>1276</v>
      </c>
      <c r="H203" s="31" t="s">
        <v>428</v>
      </c>
      <c r="I203" s="31">
        <v>12</v>
      </c>
      <c r="J203" s="31" t="str">
        <f>VLOOKUP(H203,AddInfo!$A:$H,5,FALSE)</f>
        <v>2_likely</v>
      </c>
      <c r="K203" s="31"/>
    </row>
    <row r="204" spans="1:11" x14ac:dyDescent="0.25">
      <c r="A204" s="7">
        <v>367</v>
      </c>
      <c r="B204" s="7" t="s">
        <v>1337</v>
      </c>
      <c r="C204" s="7" t="s">
        <v>1338</v>
      </c>
      <c r="D204" s="7" t="s">
        <v>482</v>
      </c>
      <c r="E204" s="7">
        <v>2014</v>
      </c>
      <c r="F204" s="7"/>
      <c r="G204" s="7" t="s">
        <v>1276</v>
      </c>
      <c r="H204" s="31" t="s">
        <v>481</v>
      </c>
      <c r="I204" s="7">
        <v>1</v>
      </c>
      <c r="J204" s="31" t="str">
        <f>VLOOKUP(H204,AddInfo!$A:$H,5,FALSE)</f>
        <v>2_likely</v>
      </c>
    </row>
    <row r="205" spans="1:11" x14ac:dyDescent="0.25">
      <c r="A205" s="31">
        <v>368</v>
      </c>
      <c r="B205" s="31" t="s">
        <v>1339</v>
      </c>
      <c r="C205" s="31" t="s">
        <v>1338</v>
      </c>
      <c r="D205" s="31" t="s">
        <v>482</v>
      </c>
      <c r="E205" s="31">
        <v>2014</v>
      </c>
      <c r="F205" s="31"/>
      <c r="G205" s="31" t="s">
        <v>1276</v>
      </c>
      <c r="H205" s="4" t="s">
        <v>481</v>
      </c>
      <c r="I205" s="31">
        <v>6</v>
      </c>
      <c r="J205" s="31" t="str">
        <f>VLOOKUP(H205,AddInfo!$A:$H,5,FALSE)</f>
        <v>2_likely</v>
      </c>
    </row>
    <row r="206" spans="1:11" x14ac:dyDescent="0.25">
      <c r="A206" s="31">
        <v>369</v>
      </c>
      <c r="B206" s="31" t="s">
        <v>1340</v>
      </c>
      <c r="C206" s="31" t="s">
        <v>1338</v>
      </c>
      <c r="D206" s="31" t="s">
        <v>482</v>
      </c>
      <c r="E206" s="31">
        <v>2014</v>
      </c>
      <c r="F206" s="31"/>
      <c r="G206" s="31" t="s">
        <v>1276</v>
      </c>
      <c r="H206" s="4" t="s">
        <v>481</v>
      </c>
      <c r="I206" s="31">
        <v>12</v>
      </c>
      <c r="J206" s="31" t="str">
        <f>VLOOKUP(H206,AddInfo!$A:$H,5,FALSE)</f>
        <v>2_likely</v>
      </c>
    </row>
    <row r="207" spans="1:11" s="18" customFormat="1" x14ac:dyDescent="0.25">
      <c r="A207" s="31">
        <v>440</v>
      </c>
      <c r="B207" s="31" t="s">
        <v>1543</v>
      </c>
      <c r="C207" s="31" t="s">
        <v>1544</v>
      </c>
      <c r="D207" s="31" t="s">
        <v>1545</v>
      </c>
      <c r="E207" s="31">
        <v>2012</v>
      </c>
      <c r="F207" s="31"/>
      <c r="G207" s="31" t="s">
        <v>1276</v>
      </c>
      <c r="H207" s="11" t="s">
        <v>81</v>
      </c>
      <c r="I207" s="31">
        <v>1</v>
      </c>
      <c r="J207" s="31" t="str">
        <f>VLOOKUP(H207,AddInfo!$A:$H,5,FALSE)</f>
        <v>2_likely</v>
      </c>
      <c r="K207" s="31"/>
    </row>
    <row r="208" spans="1:11" s="18" customFormat="1" x14ac:dyDescent="0.25">
      <c r="A208" s="31">
        <v>441</v>
      </c>
      <c r="B208" s="31" t="s">
        <v>1546</v>
      </c>
      <c r="C208" s="31" t="s">
        <v>1544</v>
      </c>
      <c r="D208" s="31" t="s">
        <v>1545</v>
      </c>
      <c r="E208" s="31">
        <v>2012</v>
      </c>
      <c r="F208" s="31"/>
      <c r="G208" s="31" t="s">
        <v>1276</v>
      </c>
      <c r="H208" s="11" t="s">
        <v>81</v>
      </c>
      <c r="I208" s="31">
        <v>6</v>
      </c>
      <c r="J208" s="31" t="str">
        <f>VLOOKUP(H208,AddInfo!$A:$H,5,FALSE)</f>
        <v>2_likely</v>
      </c>
      <c r="K208" s="31"/>
    </row>
    <row r="209" spans="1:11" s="18" customFormat="1" x14ac:dyDescent="0.25">
      <c r="A209" s="31">
        <v>442</v>
      </c>
      <c r="B209" s="31" t="s">
        <v>1547</v>
      </c>
      <c r="C209" s="31" t="s">
        <v>1544</v>
      </c>
      <c r="D209" s="31" t="s">
        <v>1545</v>
      </c>
      <c r="E209" s="31">
        <v>2012</v>
      </c>
      <c r="F209" s="31"/>
      <c r="G209" s="31" t="s">
        <v>1276</v>
      </c>
      <c r="H209" s="11" t="s">
        <v>81</v>
      </c>
      <c r="I209" s="31">
        <v>12</v>
      </c>
      <c r="J209" s="31" t="str">
        <f>VLOOKUP(H209,AddInfo!$A:$H,5,FALSE)</f>
        <v>2_likely</v>
      </c>
      <c r="K209" s="31"/>
    </row>
    <row r="210" spans="1:11" s="18" customFormat="1" x14ac:dyDescent="0.25">
      <c r="A210" s="7">
        <v>415</v>
      </c>
      <c r="B210" s="7" t="s">
        <v>1632</v>
      </c>
      <c r="C210" s="7" t="s">
        <v>524</v>
      </c>
      <c r="D210" s="7" t="s">
        <v>525</v>
      </c>
      <c r="E210" s="7">
        <v>2000</v>
      </c>
      <c r="F210" s="7"/>
      <c r="G210" s="7" t="s">
        <v>1276</v>
      </c>
      <c r="H210" s="7" t="s">
        <v>524</v>
      </c>
      <c r="I210" s="7">
        <v>1</v>
      </c>
      <c r="J210" s="31" t="str">
        <f>VLOOKUP(H210,AddInfo!$A:$H,5,FALSE)</f>
        <v>2_likely</v>
      </c>
      <c r="K210" s="31"/>
    </row>
    <row r="211" spans="1:11" s="18" customFormat="1" x14ac:dyDescent="0.25">
      <c r="A211" s="31">
        <v>416</v>
      </c>
      <c r="B211" s="31" t="s">
        <v>1633</v>
      </c>
      <c r="C211" s="31" t="s">
        <v>524</v>
      </c>
      <c r="D211" s="31" t="s">
        <v>525</v>
      </c>
      <c r="E211" s="31">
        <v>2000</v>
      </c>
      <c r="F211" s="31"/>
      <c r="G211" s="31" t="s">
        <v>1276</v>
      </c>
      <c r="H211" s="31" t="s">
        <v>524</v>
      </c>
      <c r="I211" s="31">
        <v>6</v>
      </c>
      <c r="J211" s="31" t="str">
        <f>VLOOKUP(H211,AddInfo!$A:$H,5,FALSE)</f>
        <v>2_likely</v>
      </c>
      <c r="K211" s="31"/>
    </row>
    <row r="212" spans="1:11" s="18" customFormat="1" x14ac:dyDescent="0.25">
      <c r="A212" s="31">
        <v>417</v>
      </c>
      <c r="B212" s="31" t="s">
        <v>1634</v>
      </c>
      <c r="C212" s="31" t="s">
        <v>524</v>
      </c>
      <c r="D212" s="31" t="s">
        <v>525</v>
      </c>
      <c r="E212" s="31">
        <v>2000</v>
      </c>
      <c r="F212" s="31"/>
      <c r="G212" s="31" t="s">
        <v>1276</v>
      </c>
      <c r="H212" s="31" t="s">
        <v>524</v>
      </c>
      <c r="I212" s="31">
        <v>12</v>
      </c>
      <c r="J212" s="31" t="str">
        <f>VLOOKUP(H212,AddInfo!$A:$H,5,FALSE)</f>
        <v>2_likely</v>
      </c>
      <c r="K212" s="31"/>
    </row>
    <row r="213" spans="1:11" s="18" customFormat="1" x14ac:dyDescent="0.25">
      <c r="A213" s="31">
        <v>270</v>
      </c>
      <c r="B213" s="31" t="s">
        <v>1713</v>
      </c>
      <c r="C213" s="31" t="s">
        <v>1714</v>
      </c>
      <c r="D213" s="31" t="s">
        <v>1715</v>
      </c>
      <c r="E213" s="31">
        <v>2005</v>
      </c>
      <c r="F213" s="31"/>
      <c r="G213" s="31" t="s">
        <v>1270</v>
      </c>
      <c r="H213" s="31" t="s">
        <v>161</v>
      </c>
      <c r="I213" s="31">
        <v>1</v>
      </c>
      <c r="J213" s="31" t="str">
        <f>VLOOKUP(H213,AddInfo!$A:$H,5,FALSE)</f>
        <v>2_likely</v>
      </c>
      <c r="K213" s="31"/>
    </row>
    <row r="214" spans="1:11" s="18" customFormat="1" x14ac:dyDescent="0.25">
      <c r="A214" s="31">
        <v>271</v>
      </c>
      <c r="B214" s="31" t="s">
        <v>1716</v>
      </c>
      <c r="C214" s="31" t="s">
        <v>1714</v>
      </c>
      <c r="D214" s="31" t="s">
        <v>1715</v>
      </c>
      <c r="E214" s="31">
        <v>2005</v>
      </c>
      <c r="F214" s="31"/>
      <c r="G214" s="31" t="s">
        <v>1270</v>
      </c>
      <c r="H214" s="31" t="s">
        <v>161</v>
      </c>
      <c r="I214" s="31">
        <v>6</v>
      </c>
      <c r="J214" s="31" t="str">
        <f>VLOOKUP(H214,AddInfo!$A:$H,5,FALSE)</f>
        <v>2_likely</v>
      </c>
    </row>
    <row r="215" spans="1:11" x14ac:dyDescent="0.25">
      <c r="A215" s="31">
        <v>272</v>
      </c>
      <c r="B215" s="31" t="s">
        <v>1717</v>
      </c>
      <c r="C215" s="31" t="s">
        <v>1714</v>
      </c>
      <c r="D215" s="31" t="s">
        <v>1715</v>
      </c>
      <c r="E215" s="31">
        <v>2005</v>
      </c>
      <c r="F215" s="31"/>
      <c r="G215" s="31" t="s">
        <v>1270</v>
      </c>
      <c r="H215" s="31" t="s">
        <v>161</v>
      </c>
      <c r="I215" s="31">
        <v>12</v>
      </c>
      <c r="J215" s="31" t="str">
        <f>VLOOKUP(H215,AddInfo!$A:$H,5,FALSE)</f>
        <v>2_likely</v>
      </c>
      <c r="K215" s="32"/>
    </row>
    <row r="216" spans="1:11" x14ac:dyDescent="0.25">
      <c r="A216" s="32">
        <v>318</v>
      </c>
      <c r="B216" s="32" t="s">
        <v>1614</v>
      </c>
      <c r="C216" s="32" t="s">
        <v>1615</v>
      </c>
      <c r="D216" s="32" t="s">
        <v>1258</v>
      </c>
      <c r="E216" s="32">
        <v>2006</v>
      </c>
      <c r="F216" s="32"/>
      <c r="G216" s="32" t="s">
        <v>1270</v>
      </c>
      <c r="H216" s="32" t="s">
        <v>478</v>
      </c>
      <c r="I216" s="32">
        <v>12</v>
      </c>
      <c r="J216" s="31" t="str">
        <f>VLOOKUP(H216,AddInfo!$A:$H,5,FALSE)</f>
        <v>2_likely</v>
      </c>
    </row>
    <row r="217" spans="1:11" x14ac:dyDescent="0.25">
      <c r="A217" s="32">
        <v>135</v>
      </c>
      <c r="B217" s="32" t="s">
        <v>408</v>
      </c>
      <c r="C217" s="32" t="s">
        <v>1587</v>
      </c>
      <c r="D217" s="32" t="s">
        <v>405</v>
      </c>
      <c r="E217" s="32">
        <v>2003</v>
      </c>
      <c r="F217" s="32"/>
      <c r="G217" s="32" t="s">
        <v>863</v>
      </c>
      <c r="H217" s="32" t="s">
        <v>404</v>
      </c>
      <c r="I217" s="31">
        <v>12</v>
      </c>
      <c r="J217" s="31" t="str">
        <f>VLOOKUP(H217,AddInfo!$A:$H,5,FALSE)</f>
        <v>2_likely</v>
      </c>
    </row>
    <row r="218" spans="1:11" x14ac:dyDescent="0.25">
      <c r="A218" s="31">
        <v>276</v>
      </c>
      <c r="B218" s="31" t="s">
        <v>44</v>
      </c>
      <c r="C218" s="31" t="s">
        <v>1395</v>
      </c>
      <c r="D218" s="31" t="s">
        <v>12</v>
      </c>
      <c r="E218" s="31">
        <v>1998</v>
      </c>
      <c r="F218" s="31"/>
      <c r="G218" s="31" t="s">
        <v>1270</v>
      </c>
      <c r="H218" s="12" t="s">
        <v>41</v>
      </c>
      <c r="I218" s="31">
        <v>12</v>
      </c>
      <c r="J218" s="31" t="str">
        <f>VLOOKUP(H218,AddInfo!$A:$H,5,FALSE)</f>
        <v>2_likely</v>
      </c>
    </row>
    <row r="219" spans="1:11" x14ac:dyDescent="0.25">
      <c r="A219" s="31">
        <v>279</v>
      </c>
      <c r="B219" s="31" t="s">
        <v>51</v>
      </c>
      <c r="C219" s="31" t="s">
        <v>1396</v>
      </c>
      <c r="D219" s="31" t="s">
        <v>12</v>
      </c>
      <c r="E219" s="31">
        <v>1998</v>
      </c>
      <c r="F219" s="31"/>
      <c r="G219" s="31" t="s">
        <v>1270</v>
      </c>
      <c r="H219" s="11" t="s">
        <v>48</v>
      </c>
      <c r="I219" s="31">
        <v>12</v>
      </c>
      <c r="J219" s="31" t="str">
        <f>VLOOKUP(H219,AddInfo!$A:$H,5,FALSE)</f>
        <v>2_likely</v>
      </c>
    </row>
    <row r="220" spans="1:11" x14ac:dyDescent="0.25">
      <c r="A220" s="32">
        <v>268</v>
      </c>
      <c r="B220" s="32" t="s">
        <v>1684</v>
      </c>
      <c r="C220" s="32" t="s">
        <v>1685</v>
      </c>
      <c r="D220" s="32" t="s">
        <v>584</v>
      </c>
      <c r="E220" s="32">
        <v>2006</v>
      </c>
      <c r="F220" s="32"/>
      <c r="G220" s="32" t="s">
        <v>1270</v>
      </c>
      <c r="H220" s="32" t="s">
        <v>3176</v>
      </c>
      <c r="I220" s="32">
        <v>1</v>
      </c>
      <c r="J220" s="31" t="str">
        <f>VLOOKUP(H220,AddInfo!$A:$H,5,FALSE)</f>
        <v>2_likely</v>
      </c>
      <c r="K220" s="32"/>
    </row>
    <row r="221" spans="1:11" x14ac:dyDescent="0.25">
      <c r="A221" s="31">
        <v>31</v>
      </c>
      <c r="B221" s="31" t="s">
        <v>1618</v>
      </c>
      <c r="C221" s="31" t="s">
        <v>1619</v>
      </c>
      <c r="D221" s="31" t="s">
        <v>485</v>
      </c>
      <c r="E221" s="31">
        <v>2004</v>
      </c>
      <c r="F221" s="31"/>
      <c r="G221" s="31" t="s">
        <v>605</v>
      </c>
      <c r="H221" s="4" t="s">
        <v>484</v>
      </c>
      <c r="I221" s="31">
        <v>1</v>
      </c>
      <c r="J221" s="31" t="str">
        <f>VLOOKUP(H221,AddInfo!$A:$H,5,FALSE)</f>
        <v>2_likely</v>
      </c>
    </row>
    <row r="222" spans="1:11" s="18" customFormat="1" x14ac:dyDescent="0.25">
      <c r="A222" s="31">
        <v>32</v>
      </c>
      <c r="B222" s="31" t="s">
        <v>1620</v>
      </c>
      <c r="C222" s="31" t="s">
        <v>1619</v>
      </c>
      <c r="D222" s="31" t="s">
        <v>485</v>
      </c>
      <c r="E222" s="31">
        <v>2004</v>
      </c>
      <c r="F222" s="31"/>
      <c r="G222" s="31" t="s">
        <v>605</v>
      </c>
      <c r="H222" s="4" t="s">
        <v>484</v>
      </c>
      <c r="I222" s="31">
        <v>6</v>
      </c>
      <c r="J222" s="31" t="str">
        <f>VLOOKUP(H222,AddInfo!$A:$H,5,FALSE)</f>
        <v>2_likely</v>
      </c>
    </row>
    <row r="223" spans="1:11" s="18" customFormat="1" x14ac:dyDescent="0.25">
      <c r="A223" s="31">
        <v>33</v>
      </c>
      <c r="B223" s="31" t="s">
        <v>1621</v>
      </c>
      <c r="C223" s="31" t="s">
        <v>1619</v>
      </c>
      <c r="D223" s="31" t="s">
        <v>485</v>
      </c>
      <c r="E223" s="31">
        <v>2004</v>
      </c>
      <c r="F223" s="31"/>
      <c r="G223" s="31" t="s">
        <v>605</v>
      </c>
      <c r="H223" s="4" t="s">
        <v>484</v>
      </c>
      <c r="I223" s="31">
        <v>12</v>
      </c>
      <c r="J223" s="31" t="str">
        <f>VLOOKUP(H223,AddInfo!$A:$H,5,FALSE)</f>
        <v>2_likely</v>
      </c>
    </row>
    <row r="224" spans="1:11" s="18" customFormat="1" x14ac:dyDescent="0.25">
      <c r="A224" s="32">
        <v>344</v>
      </c>
      <c r="B224" s="32" t="s">
        <v>1658</v>
      </c>
      <c r="C224" s="32" t="s">
        <v>1659</v>
      </c>
      <c r="D224" s="32" t="s">
        <v>1260</v>
      </c>
      <c r="E224" s="32">
        <v>2008</v>
      </c>
      <c r="F224" s="32"/>
      <c r="G224" s="32" t="s">
        <v>1270</v>
      </c>
      <c r="H224" s="29" t="s">
        <v>5251</v>
      </c>
      <c r="I224" s="32">
        <v>1</v>
      </c>
      <c r="J224" s="31" t="str">
        <f>VLOOKUP(H224,AddInfo!$A:$H,5,FALSE)</f>
        <v>2_likely</v>
      </c>
      <c r="K224" s="31"/>
    </row>
    <row r="225" spans="1:11" x14ac:dyDescent="0.25">
      <c r="A225" s="31">
        <v>28</v>
      </c>
      <c r="B225" s="31" t="s">
        <v>1465</v>
      </c>
      <c r="C225" s="31" t="s">
        <v>1466</v>
      </c>
      <c r="D225" s="31" t="s">
        <v>1467</v>
      </c>
      <c r="E225" s="31">
        <v>1999</v>
      </c>
      <c r="F225" s="31"/>
      <c r="G225" s="31" t="s">
        <v>605</v>
      </c>
      <c r="H225" s="28" t="s">
        <v>668</v>
      </c>
      <c r="I225" s="31">
        <v>1</v>
      </c>
      <c r="J225" s="31" t="str">
        <f>VLOOKUP(H225,AddInfo!$A:$H,5,FALSE)</f>
        <v>2_likely</v>
      </c>
      <c r="K225" s="32"/>
    </row>
    <row r="226" spans="1:11" x14ac:dyDescent="0.25">
      <c r="A226" s="7">
        <v>29</v>
      </c>
      <c r="B226" s="7" t="s">
        <v>1468</v>
      </c>
      <c r="C226" s="7" t="s">
        <v>1466</v>
      </c>
      <c r="D226" s="7" t="s">
        <v>1467</v>
      </c>
      <c r="E226" s="7">
        <v>1999</v>
      </c>
      <c r="F226" s="7"/>
      <c r="G226" s="7" t="s">
        <v>605</v>
      </c>
      <c r="H226" s="4" t="s">
        <v>668</v>
      </c>
      <c r="I226" s="7">
        <v>6</v>
      </c>
      <c r="J226" s="31" t="str">
        <f>VLOOKUP(H226,AddInfo!$A:$H,5,FALSE)</f>
        <v>2_likely</v>
      </c>
      <c r="K226" s="32"/>
    </row>
    <row r="227" spans="1:11" x14ac:dyDescent="0.25">
      <c r="A227" s="7">
        <v>30</v>
      </c>
      <c r="B227" s="7" t="s">
        <v>1469</v>
      </c>
      <c r="C227" s="7" t="s">
        <v>1466</v>
      </c>
      <c r="D227" s="7" t="s">
        <v>1467</v>
      </c>
      <c r="E227" s="7">
        <v>1999</v>
      </c>
      <c r="F227" s="7"/>
      <c r="G227" s="7" t="s">
        <v>605</v>
      </c>
      <c r="H227" s="4" t="s">
        <v>668</v>
      </c>
      <c r="I227" s="7">
        <v>12</v>
      </c>
      <c r="J227" s="31" t="str">
        <f>VLOOKUP(H227,AddInfo!$A:$H,5,FALSE)</f>
        <v>2_likely</v>
      </c>
      <c r="K227" s="32"/>
    </row>
    <row r="228" spans="1:11" x14ac:dyDescent="0.25">
      <c r="A228" s="32">
        <v>198</v>
      </c>
      <c r="B228" s="32" t="s">
        <v>421</v>
      </c>
      <c r="C228" s="32" t="s">
        <v>1593</v>
      </c>
      <c r="D228" s="32" t="s">
        <v>1594</v>
      </c>
      <c r="E228" s="32">
        <v>2015</v>
      </c>
      <c r="F228" s="32"/>
      <c r="G228" s="32" t="s">
        <v>113</v>
      </c>
      <c r="H228" s="32" t="s">
        <v>419</v>
      </c>
      <c r="I228" s="32">
        <v>12</v>
      </c>
      <c r="J228" s="31" t="str">
        <f>VLOOKUP(H228,AddInfo!$A:$H,5,FALSE)</f>
        <v>2_likely</v>
      </c>
      <c r="K228" s="32"/>
    </row>
    <row r="229" spans="1:11" x14ac:dyDescent="0.25">
      <c r="A229" s="32">
        <v>203</v>
      </c>
      <c r="B229" s="32" t="s">
        <v>1445</v>
      </c>
      <c r="C229" s="32" t="s">
        <v>1446</v>
      </c>
      <c r="D229" s="32" t="s">
        <v>1245</v>
      </c>
      <c r="E229" s="32">
        <v>2016</v>
      </c>
      <c r="F229" s="32"/>
      <c r="G229" s="32" t="s">
        <v>113</v>
      </c>
      <c r="H229" s="32" t="s">
        <v>3164</v>
      </c>
      <c r="I229" s="32">
        <v>1</v>
      </c>
      <c r="J229" s="31" t="str">
        <f>VLOOKUP(H229,AddInfo!$A:$H,5,FALSE)</f>
        <v>2_likely</v>
      </c>
    </row>
    <row r="230" spans="1:11" x14ac:dyDescent="0.25">
      <c r="A230" s="7">
        <v>264</v>
      </c>
      <c r="B230" s="7" t="s">
        <v>471</v>
      </c>
      <c r="C230" s="7" t="s">
        <v>1613</v>
      </c>
      <c r="D230" s="7" t="s">
        <v>465</v>
      </c>
      <c r="E230" s="7">
        <v>1998</v>
      </c>
      <c r="F230" s="7"/>
      <c r="G230" s="7" t="s">
        <v>1270</v>
      </c>
      <c r="H230" s="9" t="s">
        <v>469</v>
      </c>
      <c r="I230" s="7">
        <v>1</v>
      </c>
      <c r="J230" s="31" t="str">
        <f>VLOOKUP(H230,AddInfo!$A:$H,5,FALSE)</f>
        <v>2_likely</v>
      </c>
    </row>
    <row r="231" spans="1:11" x14ac:dyDescent="0.25">
      <c r="A231" s="32">
        <v>274</v>
      </c>
      <c r="B231" s="32" t="s">
        <v>1678</v>
      </c>
      <c r="C231" s="32" t="s">
        <v>1679</v>
      </c>
      <c r="D231" s="32" t="s">
        <v>580</v>
      </c>
      <c r="E231" s="32">
        <v>2005</v>
      </c>
      <c r="F231" s="32"/>
      <c r="G231" s="32" t="s">
        <v>1270</v>
      </c>
      <c r="H231" s="32" t="s">
        <v>5143</v>
      </c>
      <c r="I231" s="32">
        <v>1</v>
      </c>
      <c r="J231" s="31" t="str">
        <f>VLOOKUP(H231,AddInfo!$A:$H,5,FALSE)</f>
        <v>2_likely</v>
      </c>
      <c r="K231" s="32"/>
    </row>
    <row r="232" spans="1:11" x14ac:dyDescent="0.25">
      <c r="A232" s="32">
        <v>275</v>
      </c>
      <c r="B232" s="32" t="s">
        <v>1680</v>
      </c>
      <c r="C232" s="32" t="s">
        <v>1681</v>
      </c>
      <c r="D232" s="32" t="s">
        <v>580</v>
      </c>
      <c r="E232" s="32">
        <v>2005</v>
      </c>
      <c r="F232" s="32"/>
      <c r="G232" s="32" t="s">
        <v>1270</v>
      </c>
      <c r="H232" s="32" t="s">
        <v>5144</v>
      </c>
      <c r="I232" s="32">
        <v>1</v>
      </c>
      <c r="J232" s="31" t="str">
        <f>VLOOKUP(H232,AddInfo!$A:$H,5,FALSE)</f>
        <v>2_likely</v>
      </c>
      <c r="K232" s="32"/>
    </row>
    <row r="233" spans="1:11" x14ac:dyDescent="0.25">
      <c r="A233" s="31">
        <v>452</v>
      </c>
      <c r="B233" s="31" t="s">
        <v>388</v>
      </c>
      <c r="C233" s="31" t="s">
        <v>387</v>
      </c>
      <c r="D233" s="31" t="s">
        <v>1065</v>
      </c>
      <c r="E233" s="31">
        <v>2002</v>
      </c>
      <c r="F233" s="31"/>
      <c r="G233" s="31" t="s">
        <v>1276</v>
      </c>
      <c r="H233" s="31" t="s">
        <v>385</v>
      </c>
      <c r="I233" s="31">
        <v>1</v>
      </c>
      <c r="J233" s="31" t="str">
        <f>VLOOKUP(H233,AddInfo!$A:$H,5,FALSE)</f>
        <v>2_likely</v>
      </c>
    </row>
    <row r="234" spans="1:11" x14ac:dyDescent="0.25">
      <c r="A234" s="31">
        <v>289</v>
      </c>
      <c r="B234" s="31" t="s">
        <v>871</v>
      </c>
      <c r="C234" s="31" t="s">
        <v>1847</v>
      </c>
      <c r="D234" s="31" t="s">
        <v>869</v>
      </c>
      <c r="E234" s="31">
        <v>2010</v>
      </c>
      <c r="F234" s="31"/>
      <c r="G234" s="31" t="s">
        <v>1270</v>
      </c>
      <c r="H234" s="31" t="s">
        <v>868</v>
      </c>
      <c r="I234" s="31">
        <v>12</v>
      </c>
      <c r="J234" s="31" t="str">
        <f>VLOOKUP(H234,AddInfo!$A:$H,5,FALSE)</f>
        <v>2_likely</v>
      </c>
      <c r="K234" s="32"/>
    </row>
    <row r="235" spans="1:11" x14ac:dyDescent="0.25">
      <c r="A235" s="31">
        <v>165</v>
      </c>
      <c r="B235" s="31" t="s">
        <v>1691</v>
      </c>
      <c r="C235" s="31" t="s">
        <v>1692</v>
      </c>
      <c r="D235" s="31" t="s">
        <v>1690</v>
      </c>
      <c r="E235" s="31">
        <v>2015</v>
      </c>
      <c r="F235" s="31"/>
      <c r="G235" s="31" t="s">
        <v>113</v>
      </c>
      <c r="H235" s="31" t="s">
        <v>531</v>
      </c>
      <c r="I235" s="31">
        <v>1</v>
      </c>
      <c r="J235" s="31" t="str">
        <f>VLOOKUP(H235,AddInfo!$A:$H,5,FALSE)</f>
        <v>2_likely</v>
      </c>
    </row>
    <row r="236" spans="1:11" x14ac:dyDescent="0.25">
      <c r="A236" s="31">
        <v>166</v>
      </c>
      <c r="B236" s="31" t="s">
        <v>1693</v>
      </c>
      <c r="C236" s="31" t="s">
        <v>1692</v>
      </c>
      <c r="D236" s="31" t="s">
        <v>1690</v>
      </c>
      <c r="E236" s="31">
        <v>2015</v>
      </c>
      <c r="F236" s="31"/>
      <c r="G236" s="31" t="s">
        <v>113</v>
      </c>
      <c r="H236" s="31" t="s">
        <v>531</v>
      </c>
      <c r="I236" s="31">
        <v>6</v>
      </c>
      <c r="J236" s="31" t="str">
        <f>VLOOKUP(H236,AddInfo!$A:$H,5,FALSE)</f>
        <v>2_likely</v>
      </c>
    </row>
    <row r="237" spans="1:11" x14ac:dyDescent="0.25">
      <c r="A237" s="7">
        <v>167</v>
      </c>
      <c r="B237" s="7" t="s">
        <v>1694</v>
      </c>
      <c r="C237" s="7" t="s">
        <v>1692</v>
      </c>
      <c r="D237" s="7" t="s">
        <v>1690</v>
      </c>
      <c r="E237" s="7">
        <v>2015</v>
      </c>
      <c r="F237" s="7"/>
      <c r="G237" s="7" t="s">
        <v>113</v>
      </c>
      <c r="H237" s="31" t="s">
        <v>531</v>
      </c>
      <c r="I237" s="7">
        <v>12</v>
      </c>
      <c r="J237" s="31" t="str">
        <f>VLOOKUP(H237,AddInfo!$A:$H,5,FALSE)</f>
        <v>2_likely</v>
      </c>
    </row>
    <row r="238" spans="1:11" x14ac:dyDescent="0.25">
      <c r="A238" s="7">
        <v>78</v>
      </c>
      <c r="B238" s="7" t="s">
        <v>1583</v>
      </c>
      <c r="C238" s="7" t="s">
        <v>1584</v>
      </c>
      <c r="D238" s="7" t="s">
        <v>1232</v>
      </c>
      <c r="E238" s="7">
        <v>2001</v>
      </c>
      <c r="F238" s="7"/>
      <c r="G238" s="7" t="s">
        <v>1328</v>
      </c>
      <c r="H238" s="4" t="s">
        <v>399</v>
      </c>
      <c r="I238" s="7">
        <v>1</v>
      </c>
      <c r="J238" s="31" t="str">
        <f>VLOOKUP(H238,AddInfo!$A:$H,5,FALSE)</f>
        <v>1_clear</v>
      </c>
      <c r="K238" s="32"/>
    </row>
    <row r="239" spans="1:11" x14ac:dyDescent="0.25">
      <c r="A239" s="31">
        <v>79</v>
      </c>
      <c r="B239" s="31" t="s">
        <v>1585</v>
      </c>
      <c r="C239" s="31" t="s">
        <v>1584</v>
      </c>
      <c r="D239" s="31" t="s">
        <v>1232</v>
      </c>
      <c r="E239" s="31">
        <v>2001</v>
      </c>
      <c r="F239" s="31"/>
      <c r="G239" s="31" t="s">
        <v>1328</v>
      </c>
      <c r="H239" s="4" t="s">
        <v>399</v>
      </c>
      <c r="I239" s="31">
        <v>6</v>
      </c>
      <c r="J239" s="31" t="str">
        <f>VLOOKUP(H239,AddInfo!$A:$H,5,FALSE)</f>
        <v>1_clear</v>
      </c>
      <c r="K239" s="32"/>
    </row>
    <row r="240" spans="1:11" x14ac:dyDescent="0.25">
      <c r="A240" s="31">
        <v>80</v>
      </c>
      <c r="B240" s="31" t="s">
        <v>1586</v>
      </c>
      <c r="C240" s="31" t="s">
        <v>1584</v>
      </c>
      <c r="D240" s="31" t="s">
        <v>1232</v>
      </c>
      <c r="E240" s="31">
        <v>2001</v>
      </c>
      <c r="F240" s="31"/>
      <c r="G240" s="31" t="s">
        <v>1328</v>
      </c>
      <c r="H240" s="4" t="s">
        <v>399</v>
      </c>
      <c r="I240" s="31">
        <v>12</v>
      </c>
      <c r="J240" s="31" t="str">
        <f>VLOOKUP(H240,AddInfo!$A:$H,5,FALSE)</f>
        <v>1_clear</v>
      </c>
    </row>
    <row r="241" spans="1:11" x14ac:dyDescent="0.25">
      <c r="A241" s="7">
        <v>103</v>
      </c>
      <c r="B241" s="7" t="s">
        <v>145</v>
      </c>
      <c r="C241" s="7" t="s">
        <v>142</v>
      </c>
      <c r="D241" s="7" t="s">
        <v>1246</v>
      </c>
      <c r="E241" s="7">
        <v>1996</v>
      </c>
      <c r="F241" s="7"/>
      <c r="G241" s="7" t="s">
        <v>1328</v>
      </c>
      <c r="H241" s="4" t="s">
        <v>140</v>
      </c>
      <c r="I241" s="7">
        <v>12</v>
      </c>
      <c r="J241" s="31" t="str">
        <f>VLOOKUP(H241,AddInfo!$A:$H,5,FALSE)</f>
        <v>2_likely</v>
      </c>
      <c r="K241" s="32"/>
    </row>
    <row r="242" spans="1:11" x14ac:dyDescent="0.25">
      <c r="A242" s="7">
        <v>300</v>
      </c>
      <c r="B242" s="7" t="s">
        <v>1695</v>
      </c>
      <c r="C242" s="7" t="s">
        <v>1696</v>
      </c>
      <c r="D242" s="7" t="s">
        <v>1697</v>
      </c>
      <c r="E242" s="7">
        <v>2009</v>
      </c>
      <c r="F242" s="7"/>
      <c r="G242" s="7" t="s">
        <v>1270</v>
      </c>
      <c r="H242" s="31" t="s">
        <v>534</v>
      </c>
      <c r="I242" s="7">
        <v>1</v>
      </c>
      <c r="J242" s="31" t="str">
        <f>VLOOKUP(H242,AddInfo!$A:$H,5,FALSE)</f>
        <v>2_likely</v>
      </c>
    </row>
    <row r="243" spans="1:11" x14ac:dyDescent="0.25">
      <c r="A243" s="7">
        <v>301</v>
      </c>
      <c r="B243" s="7" t="s">
        <v>1698</v>
      </c>
      <c r="C243" s="7" t="s">
        <v>1696</v>
      </c>
      <c r="D243" s="7" t="s">
        <v>1697</v>
      </c>
      <c r="E243" s="7">
        <v>2009</v>
      </c>
      <c r="F243" s="7"/>
      <c r="G243" s="7" t="s">
        <v>1270</v>
      </c>
      <c r="H243" s="31" t="s">
        <v>534</v>
      </c>
      <c r="I243" s="7">
        <v>6</v>
      </c>
      <c r="J243" s="31" t="str">
        <f>VLOOKUP(H243,AddInfo!$A:$H,5,FALSE)</f>
        <v>2_likely</v>
      </c>
    </row>
    <row r="244" spans="1:11" x14ac:dyDescent="0.25">
      <c r="A244" s="7">
        <v>302</v>
      </c>
      <c r="B244" s="7" t="s">
        <v>1699</v>
      </c>
      <c r="C244" s="7" t="s">
        <v>1696</v>
      </c>
      <c r="D244" s="7" t="s">
        <v>1697</v>
      </c>
      <c r="E244" s="7">
        <v>2009</v>
      </c>
      <c r="F244" s="7"/>
      <c r="G244" s="7" t="s">
        <v>1270</v>
      </c>
      <c r="H244" s="31" t="s">
        <v>534</v>
      </c>
      <c r="I244" s="7">
        <v>12</v>
      </c>
      <c r="J244" s="31" t="str">
        <f>VLOOKUP(H244,AddInfo!$A:$H,5,FALSE)</f>
        <v>2_likely</v>
      </c>
    </row>
    <row r="245" spans="1:11" x14ac:dyDescent="0.25">
      <c r="A245" s="31">
        <v>446</v>
      </c>
      <c r="B245" s="31" t="s">
        <v>1295</v>
      </c>
      <c r="C245" s="31" t="s">
        <v>1296</v>
      </c>
      <c r="D245" s="31" t="s">
        <v>1116</v>
      </c>
      <c r="E245" s="31">
        <v>2014</v>
      </c>
      <c r="F245" s="31"/>
      <c r="G245" s="31" t="s">
        <v>1276</v>
      </c>
      <c r="H245" s="27" t="s">
        <v>66</v>
      </c>
      <c r="I245" s="31">
        <v>1</v>
      </c>
      <c r="J245" s="31" t="str">
        <f>VLOOKUP(H245,AddInfo!$A:$H,5,FALSE)</f>
        <v>4_not</v>
      </c>
    </row>
    <row r="246" spans="1:11" x14ac:dyDescent="0.25">
      <c r="A246" s="31">
        <v>447</v>
      </c>
      <c r="B246" s="31" t="s">
        <v>1297</v>
      </c>
      <c r="C246" s="31" t="s">
        <v>1296</v>
      </c>
      <c r="D246" s="31" t="s">
        <v>1116</v>
      </c>
      <c r="E246" s="31">
        <v>2014</v>
      </c>
      <c r="F246" s="31"/>
      <c r="G246" s="31" t="s">
        <v>1276</v>
      </c>
      <c r="H246" s="31" t="s">
        <v>66</v>
      </c>
      <c r="I246" s="31">
        <v>6</v>
      </c>
      <c r="J246" s="31" t="str">
        <f>VLOOKUP(H246,AddInfo!$A:$H,5,FALSE)</f>
        <v>4_not</v>
      </c>
      <c r="K246" s="32"/>
    </row>
    <row r="247" spans="1:11" x14ac:dyDescent="0.25">
      <c r="A247" s="31">
        <v>448</v>
      </c>
      <c r="B247" s="31" t="s">
        <v>1298</v>
      </c>
      <c r="C247" s="31" t="s">
        <v>1296</v>
      </c>
      <c r="D247" s="31" t="s">
        <v>1116</v>
      </c>
      <c r="E247" s="31">
        <v>2014</v>
      </c>
      <c r="F247" s="31"/>
      <c r="G247" s="31" t="s">
        <v>1276</v>
      </c>
      <c r="H247" s="31" t="s">
        <v>66</v>
      </c>
      <c r="I247" s="31">
        <v>12</v>
      </c>
      <c r="J247" s="31" t="str">
        <f>VLOOKUP(H247,AddInfo!$A:$H,5,FALSE)</f>
        <v>4_not</v>
      </c>
      <c r="K247" s="32"/>
    </row>
    <row r="248" spans="1:11" s="18" customFormat="1" x14ac:dyDescent="0.25">
      <c r="A248" s="7">
        <v>443</v>
      </c>
      <c r="B248" s="7" t="s">
        <v>1673</v>
      </c>
      <c r="C248" s="7" t="s">
        <v>83</v>
      </c>
      <c r="D248" s="7" t="s">
        <v>1674</v>
      </c>
      <c r="E248" s="7">
        <v>2015</v>
      </c>
      <c r="F248" s="7"/>
      <c r="G248" s="7" t="s">
        <v>1276</v>
      </c>
      <c r="H248" s="11" t="s">
        <v>3114</v>
      </c>
      <c r="I248" s="7">
        <v>1</v>
      </c>
      <c r="J248" s="31" t="str">
        <f>VLOOKUP(H248,AddInfo!$A:$H,5,FALSE)</f>
        <v>4_not</v>
      </c>
    </row>
    <row r="249" spans="1:11" s="18" customFormat="1" x14ac:dyDescent="0.25">
      <c r="A249" s="7">
        <v>444</v>
      </c>
      <c r="B249" s="7" t="s">
        <v>1675</v>
      </c>
      <c r="C249" s="7" t="s">
        <v>83</v>
      </c>
      <c r="D249" s="7" t="s">
        <v>1674</v>
      </c>
      <c r="E249" s="7">
        <v>2015</v>
      </c>
      <c r="F249" s="7"/>
      <c r="G249" s="7" t="s">
        <v>1276</v>
      </c>
      <c r="H249" s="11" t="s">
        <v>3114</v>
      </c>
      <c r="I249" s="7">
        <v>6</v>
      </c>
      <c r="J249" s="31" t="str">
        <f>VLOOKUP(H249,AddInfo!$A:$H,5,FALSE)</f>
        <v>4_not</v>
      </c>
    </row>
    <row r="250" spans="1:11" s="18" customFormat="1" x14ac:dyDescent="0.25">
      <c r="A250" s="7">
        <v>445</v>
      </c>
      <c r="B250" s="7" t="s">
        <v>1676</v>
      </c>
      <c r="C250" s="7" t="s">
        <v>83</v>
      </c>
      <c r="D250" s="7" t="s">
        <v>1674</v>
      </c>
      <c r="E250" s="7">
        <v>2015</v>
      </c>
      <c r="F250" s="7"/>
      <c r="G250" s="7" t="s">
        <v>1276</v>
      </c>
      <c r="H250" s="11" t="s">
        <v>3114</v>
      </c>
      <c r="I250" s="7">
        <v>12</v>
      </c>
      <c r="J250" s="31" t="str">
        <f>VLOOKUP(H250,AddInfo!$A:$H,5,FALSE)</f>
        <v>4_not</v>
      </c>
    </row>
    <row r="251" spans="1:11" s="18" customFormat="1" x14ac:dyDescent="0.25">
      <c r="A251" s="31">
        <v>154</v>
      </c>
      <c r="B251" s="31" t="s">
        <v>810</v>
      </c>
      <c r="C251" s="31" t="s">
        <v>1376</v>
      </c>
      <c r="D251" s="31" t="s">
        <v>973</v>
      </c>
      <c r="E251" s="31">
        <v>2005</v>
      </c>
      <c r="F251" s="31"/>
      <c r="G251" s="31" t="s">
        <v>863</v>
      </c>
      <c r="H251" s="27" t="s">
        <v>808</v>
      </c>
      <c r="I251" s="31">
        <v>1</v>
      </c>
      <c r="J251" s="31" t="str">
        <f>VLOOKUP(H251,AddInfo!$A:$H,5,FALSE)</f>
        <v>4_not</v>
      </c>
      <c r="K251" s="31"/>
    </row>
    <row r="252" spans="1:11" s="18" customFormat="1" x14ac:dyDescent="0.25">
      <c r="A252" s="31">
        <v>419</v>
      </c>
      <c r="B252" s="31" t="s">
        <v>1299</v>
      </c>
      <c r="C252" s="31" t="s">
        <v>99</v>
      </c>
      <c r="D252" s="31" t="s">
        <v>98</v>
      </c>
      <c r="E252" s="31">
        <v>2006</v>
      </c>
      <c r="F252" s="31"/>
      <c r="G252" s="31" t="s">
        <v>1276</v>
      </c>
      <c r="H252" s="31" t="s">
        <v>97</v>
      </c>
      <c r="I252" s="31">
        <v>1</v>
      </c>
      <c r="J252" s="31" t="str">
        <f>VLOOKUP(H252,AddInfo!$A:$H,5,FALSE)</f>
        <v>4_not</v>
      </c>
      <c r="K252" s="31"/>
    </row>
    <row r="253" spans="1:11" s="18" customFormat="1" x14ac:dyDescent="0.25">
      <c r="A253" s="31">
        <v>420</v>
      </c>
      <c r="B253" s="31" t="s">
        <v>1300</v>
      </c>
      <c r="C253" s="31" t="s">
        <v>99</v>
      </c>
      <c r="D253" s="31" t="s">
        <v>98</v>
      </c>
      <c r="E253" s="31">
        <v>2006</v>
      </c>
      <c r="F253" s="31"/>
      <c r="G253" s="31" t="s">
        <v>1276</v>
      </c>
      <c r="H253" s="31" t="s">
        <v>97</v>
      </c>
      <c r="I253" s="7">
        <v>6</v>
      </c>
      <c r="J253" s="31" t="str">
        <f>VLOOKUP(H253,AddInfo!$A:$H,5,FALSE)</f>
        <v>4_not</v>
      </c>
      <c r="K253" s="31"/>
    </row>
    <row r="254" spans="1:11" x14ac:dyDescent="0.25">
      <c r="A254" s="6">
        <v>421</v>
      </c>
      <c r="B254" s="6" t="s">
        <v>1301</v>
      </c>
      <c r="C254" s="6" t="s">
        <v>99</v>
      </c>
      <c r="D254" s="7" t="s">
        <v>98</v>
      </c>
      <c r="E254" s="6">
        <v>2006</v>
      </c>
      <c r="G254" s="6" t="s">
        <v>1276</v>
      </c>
      <c r="H254" s="31" t="s">
        <v>97</v>
      </c>
      <c r="I254" s="7">
        <v>12</v>
      </c>
      <c r="J254" s="31" t="str">
        <f>VLOOKUP(H254,AddInfo!$A:$H,5,FALSE)</f>
        <v>4_not</v>
      </c>
    </row>
    <row r="255" spans="1:11" x14ac:dyDescent="0.25">
      <c r="A255" s="16">
        <v>218</v>
      </c>
      <c r="B255" s="16" t="s">
        <v>3167</v>
      </c>
      <c r="C255" s="16" t="s">
        <v>3170</v>
      </c>
      <c r="D255" s="16" t="s">
        <v>1252</v>
      </c>
      <c r="E255" s="16">
        <v>2008</v>
      </c>
      <c r="F255" s="16"/>
      <c r="G255" s="16" t="s">
        <v>113</v>
      </c>
      <c r="H255" s="16" t="s">
        <v>241</v>
      </c>
      <c r="I255" s="16">
        <v>1</v>
      </c>
      <c r="J255" s="31" t="str">
        <f>VLOOKUP(H255,AddInfo!$A:$H,5,FALSE)</f>
        <v>4_not</v>
      </c>
      <c r="K255" s="16"/>
    </row>
    <row r="256" spans="1:11" x14ac:dyDescent="0.25">
      <c r="A256" s="16">
        <v>219</v>
      </c>
      <c r="B256" s="16" t="s">
        <v>3169</v>
      </c>
      <c r="C256" s="16" t="s">
        <v>3170</v>
      </c>
      <c r="D256" s="16" t="s">
        <v>1252</v>
      </c>
      <c r="E256" s="16">
        <v>2008</v>
      </c>
      <c r="F256" s="16"/>
      <c r="G256" s="16" t="s">
        <v>113</v>
      </c>
      <c r="H256" s="16" t="s">
        <v>241</v>
      </c>
      <c r="I256" s="16">
        <v>6</v>
      </c>
      <c r="J256" s="31" t="str">
        <f>VLOOKUP(H256,AddInfo!$A:$H,5,FALSE)</f>
        <v>4_not</v>
      </c>
      <c r="K256" s="16"/>
    </row>
    <row r="257" spans="1:11" x14ac:dyDescent="0.25">
      <c r="A257" s="16">
        <v>220</v>
      </c>
      <c r="B257" s="16" t="s">
        <v>3168</v>
      </c>
      <c r="C257" s="16" t="s">
        <v>3170</v>
      </c>
      <c r="D257" s="16" t="s">
        <v>1252</v>
      </c>
      <c r="E257" s="16">
        <v>2008</v>
      </c>
      <c r="F257" s="16"/>
      <c r="G257" s="16" t="s">
        <v>113</v>
      </c>
      <c r="H257" s="16" t="s">
        <v>241</v>
      </c>
      <c r="I257" s="16">
        <v>12</v>
      </c>
      <c r="J257" s="31" t="str">
        <f>VLOOKUP(H257,AddInfo!$A:$H,5,FALSE)</f>
        <v>4_not</v>
      </c>
      <c r="K257" s="16"/>
    </row>
    <row r="258" spans="1:11" x14ac:dyDescent="0.25">
      <c r="A258" s="32">
        <v>334</v>
      </c>
      <c r="B258" s="32" t="s">
        <v>1407</v>
      </c>
      <c r="C258" s="32" t="s">
        <v>1410</v>
      </c>
      <c r="D258" s="32" t="s">
        <v>1408</v>
      </c>
      <c r="E258" s="32">
        <v>2005</v>
      </c>
      <c r="F258" s="32"/>
      <c r="G258" s="32" t="s">
        <v>1270</v>
      </c>
      <c r="H258" s="32" t="s">
        <v>3172</v>
      </c>
      <c r="I258" s="32">
        <v>1</v>
      </c>
      <c r="J258" s="31" t="str">
        <f>VLOOKUP(H258,AddInfo!$A:$H,5,FALSE)</f>
        <v>4_not</v>
      </c>
    </row>
    <row r="259" spans="1:11" x14ac:dyDescent="0.25">
      <c r="A259" s="32">
        <v>335</v>
      </c>
      <c r="B259" s="32" t="s">
        <v>1409</v>
      </c>
      <c r="C259" s="32" t="s">
        <v>1410</v>
      </c>
      <c r="D259" s="32" t="s">
        <v>1408</v>
      </c>
      <c r="E259" s="32">
        <v>2005</v>
      </c>
      <c r="F259" s="32"/>
      <c r="G259" s="32" t="s">
        <v>1270</v>
      </c>
      <c r="H259" s="32" t="s">
        <v>3172</v>
      </c>
      <c r="I259" s="32">
        <v>6</v>
      </c>
      <c r="J259" s="31" t="str">
        <f>VLOOKUP(H259,AddInfo!$A:$H,5,FALSE)</f>
        <v>4_not</v>
      </c>
    </row>
    <row r="260" spans="1:11" x14ac:dyDescent="0.25">
      <c r="A260" s="32">
        <v>336</v>
      </c>
      <c r="B260" s="32" t="s">
        <v>1411</v>
      </c>
      <c r="C260" s="32" t="s">
        <v>1410</v>
      </c>
      <c r="D260" s="32" t="s">
        <v>1408</v>
      </c>
      <c r="E260" s="32">
        <v>2005</v>
      </c>
      <c r="F260" s="32"/>
      <c r="G260" s="32" t="s">
        <v>1270</v>
      </c>
      <c r="H260" s="32" t="s">
        <v>3172</v>
      </c>
      <c r="I260" s="32">
        <v>12</v>
      </c>
      <c r="J260" s="31" t="str">
        <f>VLOOKUP(H260,AddInfo!$A:$H,5,FALSE)</f>
        <v>4_not</v>
      </c>
    </row>
    <row r="261" spans="1:11" x14ac:dyDescent="0.25">
      <c r="A261" s="31">
        <v>290</v>
      </c>
      <c r="B261" s="31" t="s">
        <v>1738</v>
      </c>
      <c r="C261" s="31" t="s">
        <v>1739</v>
      </c>
      <c r="D261" s="31" t="s">
        <v>1263</v>
      </c>
      <c r="E261" s="31">
        <v>2001</v>
      </c>
      <c r="F261" s="31"/>
      <c r="G261" s="31" t="s">
        <v>1270</v>
      </c>
      <c r="H261" s="31" t="s">
        <v>638</v>
      </c>
      <c r="I261" s="31">
        <v>12</v>
      </c>
      <c r="J261" s="31" t="str">
        <f>VLOOKUP(H261,AddInfo!$A:$H,5,FALSE)</f>
        <v>4_not</v>
      </c>
    </row>
    <row r="262" spans="1:11" x14ac:dyDescent="0.25">
      <c r="A262" s="31">
        <v>252</v>
      </c>
      <c r="B262" s="31" t="s">
        <v>270</v>
      </c>
      <c r="C262" s="31" t="s">
        <v>1515</v>
      </c>
      <c r="D262" s="31" t="s">
        <v>1253</v>
      </c>
      <c r="E262" s="31">
        <v>2001</v>
      </c>
      <c r="F262" s="31"/>
      <c r="G262" s="31" t="s">
        <v>1270</v>
      </c>
      <c r="H262" s="9" t="s">
        <v>268</v>
      </c>
      <c r="I262" s="31">
        <v>1</v>
      </c>
      <c r="J262" s="31" t="str">
        <f>VLOOKUP(H262,AddInfo!$A:$H,5,FALSE)</f>
        <v>4_not</v>
      </c>
    </row>
    <row r="263" spans="1:11" x14ac:dyDescent="0.25">
      <c r="A263" s="31">
        <v>294</v>
      </c>
      <c r="B263" s="31" t="s">
        <v>892</v>
      </c>
      <c r="C263" s="31" t="s">
        <v>1378</v>
      </c>
      <c r="D263" s="31" t="s">
        <v>890</v>
      </c>
      <c r="E263" s="31">
        <v>2006</v>
      </c>
      <c r="F263" s="31"/>
      <c r="G263" s="31" t="s">
        <v>1270</v>
      </c>
      <c r="H263" s="10" t="s">
        <v>889</v>
      </c>
      <c r="I263" s="31">
        <v>1</v>
      </c>
      <c r="J263" s="31" t="str">
        <f>VLOOKUP(H263,AddInfo!$A:$H,5,FALSE)</f>
        <v>4_not</v>
      </c>
      <c r="K263" s="32"/>
    </row>
    <row r="264" spans="1:11" x14ac:dyDescent="0.25">
      <c r="A264" s="31">
        <v>225</v>
      </c>
      <c r="B264" s="31" t="s">
        <v>368</v>
      </c>
      <c r="C264" s="31" t="s">
        <v>1567</v>
      </c>
      <c r="D264" s="31" t="s">
        <v>360</v>
      </c>
      <c r="E264" s="31">
        <v>1998</v>
      </c>
      <c r="F264" s="31"/>
      <c r="G264" s="31" t="s">
        <v>113</v>
      </c>
      <c r="H264" s="31" t="s">
        <v>365</v>
      </c>
      <c r="I264" s="31">
        <v>12</v>
      </c>
      <c r="J264" s="31" t="str">
        <f>VLOOKUP(H264,AddInfo!$A:$H,5,FALSE)</f>
        <v>4_not</v>
      </c>
      <c r="K264" s="32"/>
    </row>
    <row r="265" spans="1:11" x14ac:dyDescent="0.25">
      <c r="A265" s="32">
        <v>161</v>
      </c>
      <c r="B265" s="32" t="s">
        <v>1625</v>
      </c>
      <c r="C265" s="32" t="s">
        <v>1626</v>
      </c>
      <c r="D265" s="32" t="s">
        <v>1259</v>
      </c>
      <c r="E265" s="32">
        <v>2012</v>
      </c>
      <c r="F265" s="32"/>
      <c r="G265" s="32" t="s">
        <v>863</v>
      </c>
      <c r="H265" s="32" t="s">
        <v>3209</v>
      </c>
      <c r="I265" s="32">
        <v>12</v>
      </c>
      <c r="J265" s="31" t="str">
        <f>VLOOKUP(H265,AddInfo!$A:$H,5,FALSE)</f>
        <v>indirect</v>
      </c>
      <c r="K265" s="32"/>
    </row>
    <row r="266" spans="1:11" x14ac:dyDescent="0.25">
      <c r="A266" s="7">
        <v>308</v>
      </c>
      <c r="B266" s="7" t="s">
        <v>3220</v>
      </c>
      <c r="C266" s="7" t="s">
        <v>1609</v>
      </c>
      <c r="D266" s="7" t="s">
        <v>455</v>
      </c>
      <c r="E266" s="7">
        <v>2005</v>
      </c>
      <c r="F266" s="7"/>
      <c r="G266" s="7" t="s">
        <v>1270</v>
      </c>
      <c r="H266" s="31" t="s">
        <v>439</v>
      </c>
      <c r="I266" s="7">
        <v>1</v>
      </c>
      <c r="J266" s="31" t="str">
        <f>VLOOKUP(H266,AddInfo!$A:$H,5,FALSE)</f>
        <v>indirect</v>
      </c>
    </row>
    <row r="267" spans="1:11" x14ac:dyDescent="0.25">
      <c r="A267" s="7">
        <v>309</v>
      </c>
      <c r="B267" s="7" t="s">
        <v>3222</v>
      </c>
      <c r="C267" s="7" t="s">
        <v>1609</v>
      </c>
      <c r="D267" s="7" t="s">
        <v>455</v>
      </c>
      <c r="E267" s="7">
        <v>2005</v>
      </c>
      <c r="F267" s="7"/>
      <c r="G267" s="7" t="s">
        <v>1270</v>
      </c>
      <c r="H267" s="31" t="s">
        <v>439</v>
      </c>
      <c r="I267" s="7">
        <v>6</v>
      </c>
      <c r="J267" s="31" t="str">
        <f>VLOOKUP(H267,AddInfo!$A:$H,5,FALSE)</f>
        <v>indirect</v>
      </c>
    </row>
    <row r="268" spans="1:11" x14ac:dyDescent="0.25">
      <c r="A268" s="31">
        <v>310</v>
      </c>
      <c r="B268" s="31" t="s">
        <v>3221</v>
      </c>
      <c r="C268" s="31" t="s">
        <v>1609</v>
      </c>
      <c r="D268" s="31" t="s">
        <v>455</v>
      </c>
      <c r="E268" s="31">
        <v>2005</v>
      </c>
      <c r="F268" s="31"/>
      <c r="G268" s="31" t="s">
        <v>1270</v>
      </c>
      <c r="H268" s="31" t="s">
        <v>439</v>
      </c>
      <c r="I268" s="31">
        <v>12</v>
      </c>
      <c r="J268" s="31" t="str">
        <f>VLOOKUP(H268,AddInfo!$A:$H,5,FALSE)</f>
        <v>indirect</v>
      </c>
    </row>
    <row r="269" spans="1:11" x14ac:dyDescent="0.25">
      <c r="A269" s="31">
        <v>307</v>
      </c>
      <c r="B269" s="31" t="s">
        <v>442</v>
      </c>
      <c r="C269" s="31" t="s">
        <v>1608</v>
      </c>
      <c r="D269" s="31" t="s">
        <v>455</v>
      </c>
      <c r="E269" s="31">
        <v>2005</v>
      </c>
      <c r="F269" s="31"/>
      <c r="G269" s="31" t="s">
        <v>1270</v>
      </c>
      <c r="H269" s="31" t="s">
        <v>3223</v>
      </c>
      <c r="I269" s="31">
        <v>1</v>
      </c>
      <c r="J269" s="31" t="str">
        <f>VLOOKUP(H269,AddInfo!$A:$H,5,FALSE)</f>
        <v>indirect</v>
      </c>
    </row>
    <row r="270" spans="1:11" x14ac:dyDescent="0.25">
      <c r="A270" s="31">
        <v>68</v>
      </c>
      <c r="B270" s="31" t="s">
        <v>1589</v>
      </c>
      <c r="C270" s="31" t="s">
        <v>1590</v>
      </c>
      <c r="D270" s="31" t="s">
        <v>410</v>
      </c>
      <c r="E270" s="31">
        <v>1992</v>
      </c>
      <c r="F270" s="31"/>
      <c r="G270" s="31" t="s">
        <v>1328</v>
      </c>
      <c r="H270" s="2" t="s">
        <v>3085</v>
      </c>
      <c r="I270" s="31">
        <v>1</v>
      </c>
      <c r="J270" s="31" t="str">
        <f>VLOOKUP(H270,AddInfo!$A:$H,5,FALSE)</f>
        <v>indirect</v>
      </c>
      <c r="K270" s="32"/>
    </row>
    <row r="271" spans="1:11" x14ac:dyDescent="0.25">
      <c r="A271" s="31">
        <v>69</v>
      </c>
      <c r="B271" s="31" t="s">
        <v>1591</v>
      </c>
      <c r="C271" s="31" t="s">
        <v>1590</v>
      </c>
      <c r="D271" s="31" t="s">
        <v>410</v>
      </c>
      <c r="E271" s="31">
        <v>1992</v>
      </c>
      <c r="F271" s="31"/>
      <c r="G271" s="31" t="s">
        <v>1328</v>
      </c>
      <c r="H271" s="2" t="s">
        <v>3085</v>
      </c>
      <c r="I271" s="31">
        <v>6</v>
      </c>
      <c r="J271" s="31" t="str">
        <f>VLOOKUP(H271,AddInfo!$A:$H,5,FALSE)</f>
        <v>indirect</v>
      </c>
      <c r="K271" s="32"/>
    </row>
    <row r="272" spans="1:11" x14ac:dyDescent="0.25">
      <c r="A272" s="31">
        <v>70</v>
      </c>
      <c r="B272" s="31" t="s">
        <v>1592</v>
      </c>
      <c r="C272" s="31" t="s">
        <v>1590</v>
      </c>
      <c r="D272" s="31" t="s">
        <v>410</v>
      </c>
      <c r="E272" s="31">
        <v>1992</v>
      </c>
      <c r="F272" s="31"/>
      <c r="G272" s="31" t="s">
        <v>1328</v>
      </c>
      <c r="H272" s="2" t="s">
        <v>3085</v>
      </c>
      <c r="I272" s="31">
        <v>12</v>
      </c>
      <c r="J272" s="31" t="str">
        <f>VLOOKUP(H272,AddInfo!$A:$H,5,FALSE)</f>
        <v>indirect</v>
      </c>
      <c r="K272" s="32"/>
    </row>
    <row r="273" spans="1:11" x14ac:dyDescent="0.25">
      <c r="A273" s="31">
        <v>129</v>
      </c>
      <c r="B273" s="31" t="s">
        <v>1539</v>
      </c>
      <c r="C273" s="31" t="s">
        <v>1540</v>
      </c>
      <c r="D273" s="31" t="s">
        <v>299</v>
      </c>
      <c r="E273" s="31">
        <v>2008</v>
      </c>
      <c r="F273" s="31"/>
      <c r="G273" s="31" t="s">
        <v>863</v>
      </c>
      <c r="H273" s="4" t="s">
        <v>3087</v>
      </c>
      <c r="I273" s="31">
        <v>1</v>
      </c>
      <c r="J273" s="31" t="str">
        <f>VLOOKUP(H273,AddInfo!$A:$H,5,FALSE)</f>
        <v>indirect</v>
      </c>
    </row>
    <row r="274" spans="1:11" x14ac:dyDescent="0.25">
      <c r="A274" s="31">
        <v>130</v>
      </c>
      <c r="B274" s="31" t="s">
        <v>1541</v>
      </c>
      <c r="C274" s="31" t="s">
        <v>1540</v>
      </c>
      <c r="D274" s="31" t="s">
        <v>299</v>
      </c>
      <c r="E274" s="31">
        <v>2008</v>
      </c>
      <c r="F274" s="31"/>
      <c r="G274" s="31" t="s">
        <v>863</v>
      </c>
      <c r="H274" s="4" t="s">
        <v>3087</v>
      </c>
      <c r="I274" s="31">
        <v>6</v>
      </c>
      <c r="J274" s="31" t="str">
        <f>VLOOKUP(H274,AddInfo!$A:$H,5,FALSE)</f>
        <v>indirect</v>
      </c>
    </row>
    <row r="275" spans="1:11" x14ac:dyDescent="0.25">
      <c r="A275" s="31">
        <v>131</v>
      </c>
      <c r="B275" s="31" t="s">
        <v>1542</v>
      </c>
      <c r="C275" s="31" t="s">
        <v>1540</v>
      </c>
      <c r="D275" s="31" t="s">
        <v>299</v>
      </c>
      <c r="E275" s="31">
        <v>2008</v>
      </c>
      <c r="F275" s="31"/>
      <c r="G275" s="31" t="s">
        <v>863</v>
      </c>
      <c r="H275" s="4" t="s">
        <v>3087</v>
      </c>
      <c r="I275" s="31">
        <v>12</v>
      </c>
      <c r="J275" s="31" t="str">
        <f>VLOOKUP(H275,AddInfo!$A:$H,5,FALSE)</f>
        <v>indirect</v>
      </c>
    </row>
    <row r="276" spans="1:11" x14ac:dyDescent="0.25">
      <c r="A276" s="31">
        <v>320</v>
      </c>
      <c r="B276" s="31" t="s">
        <v>727</v>
      </c>
      <c r="C276" s="31" t="s">
        <v>1356</v>
      </c>
      <c r="D276" s="31" t="s">
        <v>726</v>
      </c>
      <c r="E276" s="31">
        <v>2014</v>
      </c>
      <c r="F276" s="31"/>
      <c r="G276" s="31" t="s">
        <v>1270</v>
      </c>
      <c r="H276" s="10" t="s">
        <v>725</v>
      </c>
      <c r="I276" s="31">
        <v>1</v>
      </c>
      <c r="J276" s="31" t="str">
        <f>VLOOKUP(H276,AddInfo!$A:$H,5,FALSE)</f>
        <v>indirect</v>
      </c>
    </row>
    <row r="277" spans="1:11" x14ac:dyDescent="0.25">
      <c r="A277" s="31">
        <v>322</v>
      </c>
      <c r="B277" s="31" t="s">
        <v>1358</v>
      </c>
      <c r="C277" s="31" t="s">
        <v>1359</v>
      </c>
      <c r="D277" s="31" t="s">
        <v>726</v>
      </c>
      <c r="E277" s="31">
        <v>2014</v>
      </c>
      <c r="F277" s="31"/>
      <c r="G277" s="31" t="s">
        <v>1270</v>
      </c>
      <c r="H277" s="31" t="s">
        <v>728</v>
      </c>
      <c r="I277" s="31">
        <v>1</v>
      </c>
      <c r="J277" s="31" t="str">
        <f>VLOOKUP(H277,AddInfo!$A:$H,5,FALSE)</f>
        <v>indirect</v>
      </c>
    </row>
    <row r="278" spans="1:11" x14ac:dyDescent="0.25">
      <c r="A278" s="31">
        <v>323</v>
      </c>
      <c r="B278" s="31" t="s">
        <v>1360</v>
      </c>
      <c r="C278" s="31" t="s">
        <v>1359</v>
      </c>
      <c r="D278" s="31" t="s">
        <v>726</v>
      </c>
      <c r="E278" s="31">
        <v>2014</v>
      </c>
      <c r="F278" s="31"/>
      <c r="G278" s="31" t="s">
        <v>1270</v>
      </c>
      <c r="H278" s="31" t="s">
        <v>728</v>
      </c>
      <c r="I278" s="31">
        <v>6</v>
      </c>
      <c r="J278" s="31" t="str">
        <f>VLOOKUP(H278,AddInfo!$A:$H,5,FALSE)</f>
        <v>indirect</v>
      </c>
    </row>
    <row r="279" spans="1:11" x14ac:dyDescent="0.25">
      <c r="A279" s="31">
        <v>324</v>
      </c>
      <c r="B279" s="31" t="s">
        <v>1361</v>
      </c>
      <c r="C279" s="31" t="s">
        <v>1359</v>
      </c>
      <c r="D279" s="31" t="s">
        <v>726</v>
      </c>
      <c r="E279" s="31">
        <v>2014</v>
      </c>
      <c r="F279" s="31"/>
      <c r="G279" s="31" t="s">
        <v>1270</v>
      </c>
      <c r="H279" s="4" t="s">
        <v>728</v>
      </c>
      <c r="I279" s="31">
        <v>12</v>
      </c>
      <c r="J279" s="31" t="str">
        <f>VLOOKUP(H279,AddInfo!$A:$H,5,FALSE)</f>
        <v>indirect</v>
      </c>
    </row>
    <row r="280" spans="1:11" x14ac:dyDescent="0.25">
      <c r="A280" s="31">
        <v>321</v>
      </c>
      <c r="B280" s="31" t="s">
        <v>730</v>
      </c>
      <c r="C280" s="31" t="s">
        <v>1357</v>
      </c>
      <c r="D280" s="31" t="s">
        <v>726</v>
      </c>
      <c r="E280" s="31">
        <v>2014</v>
      </c>
      <c r="F280" s="31"/>
      <c r="G280" s="31" t="s">
        <v>1270</v>
      </c>
      <c r="H280" s="10" t="s">
        <v>729</v>
      </c>
      <c r="I280" s="31">
        <v>1</v>
      </c>
      <c r="J280" s="31" t="str">
        <f>VLOOKUP(H280,AddInfo!$A:$H,5,FALSE)</f>
        <v>indirect</v>
      </c>
    </row>
    <row r="281" spans="1:11" x14ac:dyDescent="0.25">
      <c r="A281" s="31">
        <v>325</v>
      </c>
      <c r="B281" s="31" t="s">
        <v>1362</v>
      </c>
      <c r="C281" s="31" t="s">
        <v>1363</v>
      </c>
      <c r="D281" s="31" t="s">
        <v>726</v>
      </c>
      <c r="E281" s="31">
        <v>2014</v>
      </c>
      <c r="F281" s="31"/>
      <c r="G281" s="31" t="s">
        <v>1270</v>
      </c>
      <c r="H281" s="4" t="s">
        <v>731</v>
      </c>
      <c r="I281" s="31">
        <v>1</v>
      </c>
      <c r="J281" s="31" t="str">
        <f>VLOOKUP(H281,AddInfo!$A:$H,5,FALSE)</f>
        <v>indirect</v>
      </c>
    </row>
    <row r="282" spans="1:11" x14ac:dyDescent="0.25">
      <c r="A282" s="31">
        <v>326</v>
      </c>
      <c r="B282" s="31" t="s">
        <v>1364</v>
      </c>
      <c r="C282" s="31" t="s">
        <v>1363</v>
      </c>
      <c r="D282" s="31" t="s">
        <v>726</v>
      </c>
      <c r="E282" s="31">
        <v>2014</v>
      </c>
      <c r="F282" s="31"/>
      <c r="G282" s="31" t="s">
        <v>1270</v>
      </c>
      <c r="H282" s="108" t="s">
        <v>731</v>
      </c>
      <c r="I282" s="31">
        <v>6</v>
      </c>
      <c r="J282" s="31" t="str">
        <f>VLOOKUP(H282,AddInfo!$A:$H,5,FALSE)</f>
        <v>indirect</v>
      </c>
    </row>
    <row r="283" spans="1:11" x14ac:dyDescent="0.25">
      <c r="A283" s="31">
        <v>327</v>
      </c>
      <c r="B283" s="31" t="s">
        <v>1365</v>
      </c>
      <c r="C283" s="31" t="s">
        <v>1363</v>
      </c>
      <c r="D283" s="31" t="s">
        <v>726</v>
      </c>
      <c r="E283" s="31">
        <v>2014</v>
      </c>
      <c r="F283" s="31"/>
      <c r="G283" s="31" t="s">
        <v>1270</v>
      </c>
      <c r="H283" s="108" t="s">
        <v>731</v>
      </c>
      <c r="I283" s="31">
        <v>12</v>
      </c>
      <c r="J283" s="31" t="str">
        <f>VLOOKUP(H283,AddInfo!$A:$H,5,FALSE)</f>
        <v>indirect</v>
      </c>
    </row>
    <row r="284" spans="1:11" x14ac:dyDescent="0.25">
      <c r="A284" s="31">
        <v>179</v>
      </c>
      <c r="B284" s="31" t="s">
        <v>830</v>
      </c>
      <c r="C284" s="31" t="s">
        <v>1824</v>
      </c>
      <c r="D284" s="31" t="s">
        <v>1234</v>
      </c>
      <c r="E284" s="31">
        <v>2008</v>
      </c>
      <c r="F284" s="31"/>
      <c r="G284" s="31" t="s">
        <v>113</v>
      </c>
      <c r="H284" s="106" t="s">
        <v>827</v>
      </c>
      <c r="I284" s="31">
        <v>12</v>
      </c>
      <c r="J284" s="31" t="str">
        <f>VLOOKUP(H284,AddInfo!$A:$H,5,FALSE)</f>
        <v>indirect</v>
      </c>
    </row>
    <row r="285" spans="1:11" x14ac:dyDescent="0.25">
      <c r="A285" s="32">
        <v>187</v>
      </c>
      <c r="B285" s="32" t="s">
        <v>1825</v>
      </c>
      <c r="C285" s="32" t="s">
        <v>1826</v>
      </c>
      <c r="D285" s="32" t="s">
        <v>1234</v>
      </c>
      <c r="E285" s="32">
        <v>2008</v>
      </c>
      <c r="F285" s="32"/>
      <c r="G285" s="32" t="s">
        <v>113</v>
      </c>
      <c r="H285" s="107" t="s">
        <v>3086</v>
      </c>
      <c r="I285" s="32">
        <v>1</v>
      </c>
      <c r="J285" s="31" t="str">
        <f>VLOOKUP(H285,AddInfo!$A:$H,5,FALSE)</f>
        <v>indirect</v>
      </c>
    </row>
    <row r="286" spans="1:11" s="18" customFormat="1" x14ac:dyDescent="0.25">
      <c r="A286" s="32">
        <v>188</v>
      </c>
      <c r="B286" s="32" t="s">
        <v>1827</v>
      </c>
      <c r="C286" s="32" t="s">
        <v>1826</v>
      </c>
      <c r="D286" s="32" t="s">
        <v>1234</v>
      </c>
      <c r="E286" s="32">
        <v>2008</v>
      </c>
      <c r="F286" s="32"/>
      <c r="G286" s="32" t="s">
        <v>113</v>
      </c>
      <c r="H286" s="24" t="s">
        <v>3086</v>
      </c>
      <c r="I286" s="32">
        <v>6</v>
      </c>
      <c r="J286" s="31" t="str">
        <f>VLOOKUP(H286,AddInfo!$A:$H,5,FALSE)</f>
        <v>indirect</v>
      </c>
      <c r="K286" s="31"/>
    </row>
    <row r="287" spans="1:11" s="18" customFormat="1" x14ac:dyDescent="0.25">
      <c r="A287" s="32">
        <v>189</v>
      </c>
      <c r="B287" s="32" t="s">
        <v>1828</v>
      </c>
      <c r="C287" s="32" t="s">
        <v>1826</v>
      </c>
      <c r="D287" s="32" t="s">
        <v>1234</v>
      </c>
      <c r="E287" s="32">
        <v>2008</v>
      </c>
      <c r="F287" s="32"/>
      <c r="G287" s="32" t="s">
        <v>113</v>
      </c>
      <c r="H287" s="24" t="s">
        <v>3086</v>
      </c>
      <c r="I287" s="32">
        <v>12</v>
      </c>
      <c r="J287" s="31" t="str">
        <f>VLOOKUP(H287,AddInfo!$A:$H,5,FALSE)</f>
        <v>indirect</v>
      </c>
      <c r="K287" s="31"/>
    </row>
    <row r="288" spans="1:11" s="18" customFormat="1" x14ac:dyDescent="0.25">
      <c r="A288" s="31">
        <v>428</v>
      </c>
      <c r="B288" s="31" t="s">
        <v>1279</v>
      </c>
      <c r="C288" s="31" t="s">
        <v>1280</v>
      </c>
      <c r="D288" s="31" t="s">
        <v>1275</v>
      </c>
      <c r="E288" s="31">
        <v>2005</v>
      </c>
      <c r="F288" s="31"/>
      <c r="G288" s="31" t="s">
        <v>1276</v>
      </c>
      <c r="H288" s="10" t="s">
        <v>54</v>
      </c>
      <c r="I288" s="31">
        <v>1</v>
      </c>
      <c r="J288" s="31" t="str">
        <f>VLOOKUP(H288,AddInfo!$A:$H,5,FALSE)</f>
        <v>indirect</v>
      </c>
      <c r="K288" s="31"/>
    </row>
    <row r="289" spans="1:11" s="18" customFormat="1" x14ac:dyDescent="0.25">
      <c r="A289" s="31">
        <v>429</v>
      </c>
      <c r="B289" s="31" t="s">
        <v>1281</v>
      </c>
      <c r="C289" s="31" t="s">
        <v>1280</v>
      </c>
      <c r="D289" s="31" t="s">
        <v>1275</v>
      </c>
      <c r="E289" s="31">
        <v>2005</v>
      </c>
      <c r="F289" s="31"/>
      <c r="G289" s="31" t="s">
        <v>1276</v>
      </c>
      <c r="H289" s="10" t="s">
        <v>54</v>
      </c>
      <c r="I289" s="31">
        <v>6</v>
      </c>
      <c r="J289" s="31" t="str">
        <f>VLOOKUP(H289,AddInfo!$A:$H,5,FALSE)</f>
        <v>indirect</v>
      </c>
      <c r="K289" s="31"/>
    </row>
    <row r="290" spans="1:11" s="18" customFormat="1" x14ac:dyDescent="0.25">
      <c r="A290" s="31">
        <v>430</v>
      </c>
      <c r="B290" s="31" t="s">
        <v>1282</v>
      </c>
      <c r="C290" s="31" t="s">
        <v>1280</v>
      </c>
      <c r="D290" s="31" t="s">
        <v>1275</v>
      </c>
      <c r="E290" s="31">
        <v>2005</v>
      </c>
      <c r="F290" s="31"/>
      <c r="G290" s="31" t="s">
        <v>1276</v>
      </c>
      <c r="H290" s="10" t="s">
        <v>54</v>
      </c>
      <c r="I290" s="31">
        <v>12</v>
      </c>
      <c r="J290" s="31" t="str">
        <f>VLOOKUP(H290,AddInfo!$A:$H,5,FALSE)</f>
        <v>indirect</v>
      </c>
      <c r="K290" s="31"/>
    </row>
    <row r="291" spans="1:11" s="18" customFormat="1" x14ac:dyDescent="0.25">
      <c r="A291" s="31">
        <v>434</v>
      </c>
      <c r="B291" s="31" t="s">
        <v>1287</v>
      </c>
      <c r="C291" s="31" t="s">
        <v>1288</v>
      </c>
      <c r="D291" s="31" t="s">
        <v>1275</v>
      </c>
      <c r="E291" s="31">
        <v>2005</v>
      </c>
      <c r="F291" s="31"/>
      <c r="G291" s="31" t="s">
        <v>1276</v>
      </c>
      <c r="H291" s="10" t="s">
        <v>60</v>
      </c>
      <c r="I291" s="31">
        <v>1</v>
      </c>
      <c r="J291" s="31" t="str">
        <f>VLOOKUP(H291,AddInfo!$A:$H,5,FALSE)</f>
        <v>indirect</v>
      </c>
      <c r="K291" s="31"/>
    </row>
    <row r="292" spans="1:11" s="18" customFormat="1" x14ac:dyDescent="0.25">
      <c r="A292" s="31">
        <v>435</v>
      </c>
      <c r="B292" s="31" t="s">
        <v>1289</v>
      </c>
      <c r="C292" s="31" t="s">
        <v>1288</v>
      </c>
      <c r="D292" s="31" t="s">
        <v>1275</v>
      </c>
      <c r="E292" s="31">
        <v>2005</v>
      </c>
      <c r="F292" s="31"/>
      <c r="G292" s="31" t="s">
        <v>1276</v>
      </c>
      <c r="H292" s="10" t="s">
        <v>60</v>
      </c>
      <c r="I292" s="31">
        <v>6</v>
      </c>
      <c r="J292" s="31" t="str">
        <f>VLOOKUP(H292,AddInfo!$A:$H,5,FALSE)</f>
        <v>indirect</v>
      </c>
      <c r="K292" s="31"/>
    </row>
    <row r="293" spans="1:11" s="18" customFormat="1" x14ac:dyDescent="0.25">
      <c r="A293" s="31">
        <v>436</v>
      </c>
      <c r="B293" s="31" t="s">
        <v>1290</v>
      </c>
      <c r="C293" s="31" t="s">
        <v>1288</v>
      </c>
      <c r="D293" s="31" t="s">
        <v>1275</v>
      </c>
      <c r="E293" s="31">
        <v>2005</v>
      </c>
      <c r="F293" s="31"/>
      <c r="G293" s="31" t="s">
        <v>1276</v>
      </c>
      <c r="H293" s="10" t="s">
        <v>60</v>
      </c>
      <c r="I293" s="31">
        <v>12</v>
      </c>
      <c r="J293" s="31" t="str">
        <f>VLOOKUP(H293,AddInfo!$A:$H,5,FALSE)</f>
        <v>indirect</v>
      </c>
      <c r="K293" s="31"/>
    </row>
    <row r="294" spans="1:11" s="18" customFormat="1" x14ac:dyDescent="0.25">
      <c r="A294" s="31">
        <v>370</v>
      </c>
      <c r="B294" s="31" t="s">
        <v>1341</v>
      </c>
      <c r="C294" s="31" t="s">
        <v>1342</v>
      </c>
      <c r="D294" s="31" t="s">
        <v>482</v>
      </c>
      <c r="E294" s="31">
        <v>2014</v>
      </c>
      <c r="F294" s="31"/>
      <c r="G294" s="31" t="s">
        <v>1276</v>
      </c>
      <c r="H294" s="4" t="s">
        <v>378</v>
      </c>
      <c r="I294" s="31">
        <v>1</v>
      </c>
      <c r="J294" s="31" t="str">
        <f>VLOOKUP(H294,AddInfo!$A:$H,5,FALSE)</f>
        <v>indirect</v>
      </c>
      <c r="K294" s="31"/>
    </row>
    <row r="295" spans="1:11" s="18" customFormat="1" x14ac:dyDescent="0.25">
      <c r="A295" s="31">
        <v>371</v>
      </c>
      <c r="B295" s="31" t="s">
        <v>1343</v>
      </c>
      <c r="C295" s="31" t="s">
        <v>1342</v>
      </c>
      <c r="D295" s="31" t="s">
        <v>482</v>
      </c>
      <c r="E295" s="31">
        <v>2014</v>
      </c>
      <c r="F295" s="31"/>
      <c r="G295" s="31" t="s">
        <v>1276</v>
      </c>
      <c r="H295" s="31" t="s">
        <v>378</v>
      </c>
      <c r="I295" s="31">
        <v>6</v>
      </c>
      <c r="J295" s="31" t="str">
        <f>VLOOKUP(H295,AddInfo!$A:$H,5,FALSE)</f>
        <v>indirect</v>
      </c>
      <c r="K295" s="31"/>
    </row>
    <row r="296" spans="1:11" x14ac:dyDescent="0.25">
      <c r="A296" s="31">
        <v>372</v>
      </c>
      <c r="B296" s="31" t="s">
        <v>1344</v>
      </c>
      <c r="C296" s="31" t="s">
        <v>1342</v>
      </c>
      <c r="D296" s="31" t="s">
        <v>482</v>
      </c>
      <c r="E296" s="31">
        <v>2014</v>
      </c>
      <c r="F296" s="31"/>
      <c r="G296" s="31" t="s">
        <v>1276</v>
      </c>
      <c r="H296" s="31" t="s">
        <v>378</v>
      </c>
      <c r="I296" s="31">
        <v>12</v>
      </c>
      <c r="J296" s="31" t="str">
        <f>VLOOKUP(H296,AddInfo!$A:$H,5,FALSE)</f>
        <v>indirect</v>
      </c>
    </row>
    <row r="297" spans="1:11" x14ac:dyDescent="0.25">
      <c r="A297" s="7">
        <v>437</v>
      </c>
      <c r="B297" s="7" t="s">
        <v>1291</v>
      </c>
      <c r="C297" s="7" t="s">
        <v>1292</v>
      </c>
      <c r="D297" s="7" t="s">
        <v>1275</v>
      </c>
      <c r="E297" s="7">
        <v>2005</v>
      </c>
      <c r="F297" s="7"/>
      <c r="G297" s="7" t="s">
        <v>1276</v>
      </c>
      <c r="H297" s="10" t="s">
        <v>62</v>
      </c>
      <c r="I297" s="31">
        <v>1</v>
      </c>
      <c r="J297" s="31" t="str">
        <f>VLOOKUP(H297,AddInfo!$A:$H,5,FALSE)</f>
        <v>indirect</v>
      </c>
    </row>
    <row r="298" spans="1:11" x14ac:dyDescent="0.25">
      <c r="A298" s="7">
        <v>438</v>
      </c>
      <c r="B298" s="7" t="s">
        <v>1293</v>
      </c>
      <c r="C298" s="7" t="s">
        <v>1292</v>
      </c>
      <c r="D298" s="7" t="s">
        <v>1275</v>
      </c>
      <c r="E298" s="7">
        <v>2005</v>
      </c>
      <c r="F298" s="7"/>
      <c r="G298" s="7" t="s">
        <v>1276</v>
      </c>
      <c r="H298" s="10" t="s">
        <v>62</v>
      </c>
      <c r="I298" s="31">
        <v>6</v>
      </c>
      <c r="J298" s="31" t="str">
        <f>VLOOKUP(H298,AddInfo!$A:$H,5,FALSE)</f>
        <v>indirect</v>
      </c>
    </row>
    <row r="299" spans="1:11" x14ac:dyDescent="0.25">
      <c r="A299" s="7">
        <v>439</v>
      </c>
      <c r="B299" s="7" t="s">
        <v>1294</v>
      </c>
      <c r="C299" s="7" t="s">
        <v>1292</v>
      </c>
      <c r="D299" s="7" t="s">
        <v>1275</v>
      </c>
      <c r="E299" s="7">
        <v>2005</v>
      </c>
      <c r="F299" s="7"/>
      <c r="G299" s="7" t="s">
        <v>1276</v>
      </c>
      <c r="H299" s="10" t="s">
        <v>62</v>
      </c>
      <c r="I299" s="7">
        <v>12</v>
      </c>
      <c r="J299" s="31" t="str">
        <f>VLOOKUP(H299,AddInfo!$A:$H,5,FALSE)</f>
        <v>indirect</v>
      </c>
    </row>
    <row r="300" spans="1:11" x14ac:dyDescent="0.25">
      <c r="A300" s="7">
        <v>431</v>
      </c>
      <c r="B300" s="7" t="s">
        <v>1283</v>
      </c>
      <c r="C300" s="7" t="s">
        <v>1284</v>
      </c>
      <c r="D300" s="7" t="s">
        <v>1275</v>
      </c>
      <c r="E300" s="7">
        <v>2005</v>
      </c>
      <c r="F300" s="7"/>
      <c r="G300" s="7" t="s">
        <v>1276</v>
      </c>
      <c r="H300" s="10" t="s">
        <v>64</v>
      </c>
      <c r="I300" s="7">
        <v>1</v>
      </c>
      <c r="J300" s="31" t="str">
        <f>VLOOKUP(H300,AddInfo!$A:$H,5,FALSE)</f>
        <v>indirect</v>
      </c>
    </row>
    <row r="301" spans="1:11" x14ac:dyDescent="0.25">
      <c r="A301" s="7">
        <v>432</v>
      </c>
      <c r="B301" s="7" t="s">
        <v>1285</v>
      </c>
      <c r="C301" s="7" t="s">
        <v>1284</v>
      </c>
      <c r="D301" s="7" t="s">
        <v>1275</v>
      </c>
      <c r="E301" s="7">
        <v>2005</v>
      </c>
      <c r="F301" s="7"/>
      <c r="G301" s="7" t="s">
        <v>1276</v>
      </c>
      <c r="H301" s="10" t="s">
        <v>64</v>
      </c>
      <c r="I301" s="7">
        <v>6</v>
      </c>
      <c r="J301" s="31" t="str">
        <f>VLOOKUP(H301,AddInfo!$A:$H,5,FALSE)</f>
        <v>indirect</v>
      </c>
    </row>
    <row r="302" spans="1:11" x14ac:dyDescent="0.25">
      <c r="A302" s="6">
        <v>433</v>
      </c>
      <c r="B302" s="6" t="s">
        <v>1286</v>
      </c>
      <c r="C302" s="6" t="s">
        <v>1284</v>
      </c>
      <c r="D302" s="6" t="s">
        <v>1275</v>
      </c>
      <c r="E302" s="7">
        <v>2005</v>
      </c>
      <c r="G302" s="6" t="s">
        <v>1276</v>
      </c>
      <c r="H302" s="10" t="s">
        <v>64</v>
      </c>
      <c r="I302" s="31">
        <v>12</v>
      </c>
      <c r="J302" s="31" t="str">
        <f>VLOOKUP(H302,AddInfo!$A:$H,5,FALSE)</f>
        <v>indirect</v>
      </c>
    </row>
    <row r="303" spans="1:11" x14ac:dyDescent="0.25">
      <c r="A303" s="6">
        <v>425</v>
      </c>
      <c r="B303" s="6" t="s">
        <v>1273</v>
      </c>
      <c r="C303" s="6" t="s">
        <v>1274</v>
      </c>
      <c r="D303" s="6" t="s">
        <v>1275</v>
      </c>
      <c r="E303" s="6">
        <v>2005</v>
      </c>
      <c r="G303" s="6" t="s">
        <v>1276</v>
      </c>
      <c r="H303" s="10" t="s">
        <v>65</v>
      </c>
      <c r="I303" s="7">
        <v>1</v>
      </c>
      <c r="J303" s="31" t="str">
        <f>VLOOKUP(H303,AddInfo!$A:$H,5,FALSE)</f>
        <v>indirect</v>
      </c>
    </row>
    <row r="304" spans="1:11" x14ac:dyDescent="0.25">
      <c r="A304" s="31">
        <v>426</v>
      </c>
      <c r="B304" s="31" t="s">
        <v>1277</v>
      </c>
      <c r="C304" s="31" t="s">
        <v>1274</v>
      </c>
      <c r="D304" s="31" t="s">
        <v>1275</v>
      </c>
      <c r="E304" s="31">
        <v>2005</v>
      </c>
      <c r="F304" s="31"/>
      <c r="G304" s="31" t="s">
        <v>1276</v>
      </c>
      <c r="H304" s="10" t="s">
        <v>65</v>
      </c>
      <c r="I304" s="31">
        <v>6</v>
      </c>
      <c r="J304" s="31" t="str">
        <f>VLOOKUP(H304,AddInfo!$A:$H,5,FALSE)</f>
        <v>indirect</v>
      </c>
    </row>
    <row r="305" spans="1:11" x14ac:dyDescent="0.25">
      <c r="A305" s="7">
        <v>427</v>
      </c>
      <c r="B305" s="7" t="s">
        <v>1278</v>
      </c>
      <c r="C305" s="7" t="s">
        <v>1274</v>
      </c>
      <c r="D305" s="7" t="s">
        <v>1275</v>
      </c>
      <c r="E305" s="7">
        <v>2005</v>
      </c>
      <c r="F305" s="7"/>
      <c r="G305" s="7" t="s">
        <v>1276</v>
      </c>
      <c r="H305" s="10" t="s">
        <v>65</v>
      </c>
      <c r="I305" s="7">
        <v>12</v>
      </c>
      <c r="J305" s="31" t="str">
        <f>VLOOKUP(H305,AddInfo!$A:$H,5,FALSE)</f>
        <v>indirect</v>
      </c>
    </row>
    <row r="306" spans="1:11" x14ac:dyDescent="0.25">
      <c r="A306" s="7">
        <v>60</v>
      </c>
      <c r="B306" s="7" t="s">
        <v>1818</v>
      </c>
      <c r="C306" s="7" t="s">
        <v>1819</v>
      </c>
      <c r="D306" s="7" t="s">
        <v>1817</v>
      </c>
      <c r="E306" s="7">
        <v>1985</v>
      </c>
      <c r="F306" s="7"/>
      <c r="G306" s="7" t="s">
        <v>1328</v>
      </c>
      <c r="H306" s="31" t="s">
        <v>3079</v>
      </c>
      <c r="I306" s="7">
        <v>1</v>
      </c>
      <c r="J306" s="31" t="str">
        <f>VLOOKUP(H306,AddInfo!$A:$H,5,FALSE)</f>
        <v>indirect</v>
      </c>
    </row>
    <row r="307" spans="1:11" x14ac:dyDescent="0.25">
      <c r="A307" s="7">
        <v>61</v>
      </c>
      <c r="B307" s="7" t="s">
        <v>1820</v>
      </c>
      <c r="C307" s="7" t="s">
        <v>1819</v>
      </c>
      <c r="D307" s="7" t="s">
        <v>1817</v>
      </c>
      <c r="E307" s="7">
        <v>1985</v>
      </c>
      <c r="F307" s="7"/>
      <c r="G307" s="7" t="s">
        <v>1328</v>
      </c>
      <c r="H307" s="31" t="s">
        <v>3079</v>
      </c>
      <c r="I307" s="7">
        <v>6</v>
      </c>
      <c r="J307" s="31" t="str">
        <f>VLOOKUP(H307,AddInfo!$A:$H,5,FALSE)</f>
        <v>indirect</v>
      </c>
    </row>
    <row r="308" spans="1:11" x14ac:dyDescent="0.25">
      <c r="A308" s="7">
        <v>62</v>
      </c>
      <c r="B308" s="7" t="s">
        <v>1821</v>
      </c>
      <c r="C308" s="7" t="s">
        <v>1819</v>
      </c>
      <c r="D308" s="7" t="s">
        <v>1817</v>
      </c>
      <c r="E308" s="7">
        <v>1985</v>
      </c>
      <c r="F308" s="7"/>
      <c r="G308" s="7" t="s">
        <v>1328</v>
      </c>
      <c r="H308" s="31" t="s">
        <v>3079</v>
      </c>
      <c r="I308" s="7">
        <v>12</v>
      </c>
      <c r="J308" s="31" t="str">
        <f>VLOOKUP(H308,AddInfo!$A:$H,5,FALSE)</f>
        <v>indirect</v>
      </c>
    </row>
    <row r="309" spans="1:11" x14ac:dyDescent="0.25">
      <c r="A309" s="7">
        <v>238</v>
      </c>
      <c r="B309" s="7" t="s">
        <v>1330</v>
      </c>
      <c r="C309" s="7" t="s">
        <v>1331</v>
      </c>
      <c r="D309" s="7" t="s">
        <v>410</v>
      </c>
      <c r="E309" s="7">
        <v>1992</v>
      </c>
      <c r="F309" s="7"/>
      <c r="G309" s="7" t="s">
        <v>113</v>
      </c>
      <c r="H309" s="31" t="s">
        <v>417</v>
      </c>
      <c r="I309" s="7">
        <v>1</v>
      </c>
      <c r="J309" s="31" t="str">
        <f>VLOOKUP(H309,AddInfo!$A:$H,5,FALSE)</f>
        <v>indirect</v>
      </c>
      <c r="K309" s="32"/>
    </row>
    <row r="310" spans="1:11" x14ac:dyDescent="0.25">
      <c r="A310" s="31">
        <v>239</v>
      </c>
      <c r="B310" s="31" t="s">
        <v>1332</v>
      </c>
      <c r="C310" s="31" t="s">
        <v>1331</v>
      </c>
      <c r="D310" s="31" t="s">
        <v>410</v>
      </c>
      <c r="E310" s="31">
        <v>1992</v>
      </c>
      <c r="F310" s="31"/>
      <c r="G310" s="31" t="s">
        <v>113</v>
      </c>
      <c r="H310" s="31" t="s">
        <v>417</v>
      </c>
      <c r="I310" s="31">
        <v>6</v>
      </c>
      <c r="J310" s="31" t="str">
        <f>VLOOKUP(H310,AddInfo!$A:$H,5,FALSE)</f>
        <v>indirect</v>
      </c>
      <c r="K310" s="32"/>
    </row>
    <row r="311" spans="1:11" x14ac:dyDescent="0.25">
      <c r="A311" s="31">
        <v>240</v>
      </c>
      <c r="B311" s="31" t="s">
        <v>1333</v>
      </c>
      <c r="C311" s="31" t="s">
        <v>1331</v>
      </c>
      <c r="D311" s="31" t="s">
        <v>410</v>
      </c>
      <c r="E311" s="31">
        <v>1992</v>
      </c>
      <c r="F311" s="31"/>
      <c r="G311" s="31" t="s">
        <v>113</v>
      </c>
      <c r="H311" s="31" t="s">
        <v>417</v>
      </c>
      <c r="I311" s="31">
        <v>12</v>
      </c>
      <c r="J311" s="31" t="str">
        <f>VLOOKUP(H311,AddInfo!$A:$H,5,FALSE)</f>
        <v>indirect</v>
      </c>
      <c r="K311" s="32"/>
    </row>
    <row r="312" spans="1:11" x14ac:dyDescent="0.25">
      <c r="A312" s="31">
        <v>262</v>
      </c>
      <c r="B312" s="31" t="s">
        <v>195</v>
      </c>
      <c r="C312" s="31" t="s">
        <v>1318</v>
      </c>
      <c r="D312" s="31" t="s">
        <v>190</v>
      </c>
      <c r="E312" s="31">
        <v>2014</v>
      </c>
      <c r="F312" s="31"/>
      <c r="G312" s="31" t="s">
        <v>1270</v>
      </c>
      <c r="H312" s="31" t="s">
        <v>193</v>
      </c>
      <c r="I312" s="31">
        <v>1</v>
      </c>
      <c r="J312" s="31" t="str">
        <f>VLOOKUP(H312,AddInfo!$A:$H,5,FALSE)</f>
        <v>indirect</v>
      </c>
    </row>
    <row r="313" spans="1:11" x14ac:dyDescent="0.25">
      <c r="A313" s="32">
        <v>180</v>
      </c>
      <c r="B313" s="32" t="s">
        <v>529</v>
      </c>
      <c r="C313" s="32" t="s">
        <v>528</v>
      </c>
      <c r="D313" s="32" t="s">
        <v>527</v>
      </c>
      <c r="E313" s="32">
        <v>1996</v>
      </c>
      <c r="F313" s="32"/>
      <c r="G313" s="32" t="s">
        <v>113</v>
      </c>
      <c r="H313" s="32" t="s">
        <v>526</v>
      </c>
      <c r="I313" s="32">
        <v>1</v>
      </c>
      <c r="J313" s="31" t="str">
        <f>VLOOKUP(H313,AddInfo!$A:$H,5,FALSE)</f>
        <v>indirect</v>
      </c>
    </row>
    <row r="314" spans="1:11" s="18" customFormat="1" x14ac:dyDescent="0.25">
      <c r="A314" s="32">
        <v>190</v>
      </c>
      <c r="B314" s="32" t="s">
        <v>1635</v>
      </c>
      <c r="C314" s="32" t="s">
        <v>1636</v>
      </c>
      <c r="D314" s="32" t="s">
        <v>527</v>
      </c>
      <c r="E314" s="32">
        <v>1996</v>
      </c>
      <c r="F314" s="32"/>
      <c r="G314" s="32" t="s">
        <v>113</v>
      </c>
      <c r="H314" s="32" t="s">
        <v>3162</v>
      </c>
      <c r="I314" s="32">
        <v>1</v>
      </c>
      <c r="J314" s="31" t="str">
        <f>VLOOKUP(H314,AddInfo!$A:$H,5,FALSE)</f>
        <v>indirect</v>
      </c>
      <c r="K314" s="31"/>
    </row>
    <row r="315" spans="1:11" s="18" customFormat="1" x14ac:dyDescent="0.25">
      <c r="A315" s="32">
        <v>191</v>
      </c>
      <c r="B315" s="32" t="s">
        <v>1637</v>
      </c>
      <c r="C315" s="32" t="s">
        <v>1636</v>
      </c>
      <c r="D315" s="32" t="s">
        <v>527</v>
      </c>
      <c r="E315" s="32">
        <v>1996</v>
      </c>
      <c r="F315" s="32"/>
      <c r="G315" s="32" t="s">
        <v>113</v>
      </c>
      <c r="H315" s="32" t="s">
        <v>3162</v>
      </c>
      <c r="I315" s="32">
        <v>6</v>
      </c>
      <c r="J315" s="31" t="str">
        <f>VLOOKUP(H315,AddInfo!$A:$H,5,FALSE)</f>
        <v>indirect</v>
      </c>
      <c r="K315" s="31"/>
    </row>
    <row r="316" spans="1:11" s="18" customFormat="1" x14ac:dyDescent="0.25">
      <c r="A316" s="32">
        <v>192</v>
      </c>
      <c r="B316" s="32" t="s">
        <v>1638</v>
      </c>
      <c r="C316" s="32" t="s">
        <v>1636</v>
      </c>
      <c r="D316" s="32" t="s">
        <v>527</v>
      </c>
      <c r="E316" s="32">
        <v>1996</v>
      </c>
      <c r="F316" s="32"/>
      <c r="G316" s="32" t="s">
        <v>113</v>
      </c>
      <c r="H316" s="32" t="s">
        <v>3162</v>
      </c>
      <c r="I316" s="32">
        <v>12</v>
      </c>
      <c r="J316" s="31" t="str">
        <f>VLOOKUP(H316,AddInfo!$A:$H,5,FALSE)</f>
        <v>indirect</v>
      </c>
      <c r="K316" s="31"/>
    </row>
    <row r="317" spans="1:11" s="18" customFormat="1" x14ac:dyDescent="0.25">
      <c r="A317" s="32">
        <v>209</v>
      </c>
      <c r="B317" s="32" t="s">
        <v>1454</v>
      </c>
      <c r="C317" s="32" t="s">
        <v>1455</v>
      </c>
      <c r="D317" s="32" t="s">
        <v>1245</v>
      </c>
      <c r="E317" s="32">
        <v>2016</v>
      </c>
      <c r="F317" s="32"/>
      <c r="G317" s="32" t="s">
        <v>113</v>
      </c>
      <c r="H317" s="32" t="s">
        <v>5083</v>
      </c>
      <c r="I317" s="32">
        <v>1</v>
      </c>
      <c r="J317" s="31" t="str">
        <f>VLOOKUP(H317,AddInfo!$A:$H,5,FALSE)</f>
        <v>indirect</v>
      </c>
      <c r="K317" s="31"/>
    </row>
    <row r="318" spans="1:11" s="18" customFormat="1" x14ac:dyDescent="0.25">
      <c r="A318" s="32">
        <v>210</v>
      </c>
      <c r="B318" s="32" t="s">
        <v>1456</v>
      </c>
      <c r="C318" s="32" t="s">
        <v>1457</v>
      </c>
      <c r="D318" s="32" t="s">
        <v>1245</v>
      </c>
      <c r="E318" s="32">
        <v>2016</v>
      </c>
      <c r="F318" s="32"/>
      <c r="G318" s="32" t="s">
        <v>113</v>
      </c>
      <c r="H318" s="32" t="s">
        <v>5084</v>
      </c>
      <c r="I318" s="32">
        <v>1</v>
      </c>
      <c r="J318" s="31" t="str">
        <f>VLOOKUP(H318,AddInfo!$A:$H,5,FALSE)</f>
        <v>indirect</v>
      </c>
      <c r="K318" s="31"/>
    </row>
    <row r="319" spans="1:11" x14ac:dyDescent="0.25">
      <c r="A319" s="32">
        <v>211</v>
      </c>
      <c r="B319" s="32" t="s">
        <v>1458</v>
      </c>
      <c r="C319" s="32" t="s">
        <v>1457</v>
      </c>
      <c r="D319" s="32" t="s">
        <v>1245</v>
      </c>
      <c r="E319" s="32">
        <v>2016</v>
      </c>
      <c r="F319" s="32"/>
      <c r="G319" s="32" t="s">
        <v>113</v>
      </c>
      <c r="H319" s="32" t="s">
        <v>5084</v>
      </c>
      <c r="I319" s="32">
        <v>6</v>
      </c>
      <c r="J319" s="31" t="str">
        <f>VLOOKUP(H319,AddInfo!$A:$H,5,FALSE)</f>
        <v>indirect</v>
      </c>
    </row>
    <row r="320" spans="1:11" x14ac:dyDescent="0.25">
      <c r="A320" s="32">
        <v>212</v>
      </c>
      <c r="B320" s="32" t="s">
        <v>1459</v>
      </c>
      <c r="C320" s="32" t="s">
        <v>1457</v>
      </c>
      <c r="D320" s="32" t="s">
        <v>1245</v>
      </c>
      <c r="E320" s="32">
        <v>2016</v>
      </c>
      <c r="F320" s="32"/>
      <c r="G320" s="32" t="s">
        <v>113</v>
      </c>
      <c r="H320" s="32" t="s">
        <v>5084</v>
      </c>
      <c r="I320" s="32">
        <v>12</v>
      </c>
      <c r="J320" s="31" t="str">
        <f>VLOOKUP(H320,AddInfo!$A:$H,5,FALSE)</f>
        <v>indirect</v>
      </c>
    </row>
    <row r="321" spans="1:11" x14ac:dyDescent="0.25">
      <c r="A321" s="31">
        <v>108</v>
      </c>
      <c r="B321" s="31" t="s">
        <v>1558</v>
      </c>
      <c r="C321" s="31" t="s">
        <v>1559</v>
      </c>
      <c r="D321" s="31" t="s">
        <v>1256</v>
      </c>
      <c r="E321" s="31">
        <v>2004</v>
      </c>
      <c r="F321" s="31"/>
      <c r="G321" s="31" t="s">
        <v>1328</v>
      </c>
      <c r="H321" s="4" t="s">
        <v>3091</v>
      </c>
      <c r="I321" s="31">
        <v>1</v>
      </c>
      <c r="J321" s="31" t="str">
        <f>VLOOKUP(H321,AddInfo!$A:$H,5,FALSE)</f>
        <v>indirect</v>
      </c>
    </row>
    <row r="322" spans="1:11" x14ac:dyDescent="0.25">
      <c r="A322" s="31">
        <v>109</v>
      </c>
      <c r="B322" s="31" t="s">
        <v>1560</v>
      </c>
      <c r="C322" s="31" t="s">
        <v>1559</v>
      </c>
      <c r="D322" s="31" t="s">
        <v>1256</v>
      </c>
      <c r="E322" s="31">
        <v>2004</v>
      </c>
      <c r="F322" s="31"/>
      <c r="G322" s="31" t="s">
        <v>1328</v>
      </c>
      <c r="H322" s="4" t="s">
        <v>3091</v>
      </c>
      <c r="I322" s="31">
        <v>6</v>
      </c>
      <c r="J322" s="31" t="str">
        <f>VLOOKUP(H322,AddInfo!$A:$H,5,FALSE)</f>
        <v>indirect</v>
      </c>
    </row>
    <row r="323" spans="1:11" x14ac:dyDescent="0.25">
      <c r="A323" s="31">
        <v>110</v>
      </c>
      <c r="B323" s="31" t="s">
        <v>1561</v>
      </c>
      <c r="C323" s="31" t="s">
        <v>1559</v>
      </c>
      <c r="D323" s="31" t="s">
        <v>1256</v>
      </c>
      <c r="E323" s="31">
        <v>2004</v>
      </c>
      <c r="F323" s="31"/>
      <c r="G323" s="31" t="s">
        <v>1328</v>
      </c>
      <c r="H323" s="4" t="s">
        <v>3091</v>
      </c>
      <c r="I323" s="31">
        <v>12</v>
      </c>
      <c r="J323" s="31" t="str">
        <f>VLOOKUP(H323,AddInfo!$A:$H,5,FALSE)</f>
        <v>indirect</v>
      </c>
    </row>
    <row r="324" spans="1:11" s="18" customFormat="1" x14ac:dyDescent="0.25">
      <c r="A324" s="7">
        <v>82</v>
      </c>
      <c r="B324" s="7" t="s">
        <v>1729</v>
      </c>
      <c r="C324" s="7" t="s">
        <v>1730</v>
      </c>
      <c r="D324" s="7" t="s">
        <v>1262</v>
      </c>
      <c r="E324" s="7">
        <v>1994</v>
      </c>
      <c r="F324" s="7"/>
      <c r="G324" s="7" t="s">
        <v>1328</v>
      </c>
      <c r="H324" s="4" t="s">
        <v>3081</v>
      </c>
      <c r="I324" s="7">
        <v>1</v>
      </c>
      <c r="J324" s="31" t="str">
        <f>VLOOKUP(H324,AddInfo!$A:$H,5,FALSE)</f>
        <v>indirect</v>
      </c>
    </row>
    <row r="325" spans="1:11" s="18" customFormat="1" x14ac:dyDescent="0.25">
      <c r="A325" s="31">
        <v>83</v>
      </c>
      <c r="B325" s="31" t="s">
        <v>1731</v>
      </c>
      <c r="C325" s="31" t="s">
        <v>1730</v>
      </c>
      <c r="D325" s="31" t="s">
        <v>1262</v>
      </c>
      <c r="E325" s="31">
        <v>1994</v>
      </c>
      <c r="F325" s="31"/>
      <c r="G325" s="31" t="s">
        <v>1328</v>
      </c>
      <c r="H325" s="4" t="s">
        <v>3081</v>
      </c>
      <c r="I325" s="31">
        <v>6</v>
      </c>
      <c r="J325" s="31" t="str">
        <f>VLOOKUP(H325,AddInfo!$A:$H,5,FALSE)</f>
        <v>indirect</v>
      </c>
    </row>
    <row r="326" spans="1:11" x14ac:dyDescent="0.25">
      <c r="A326" s="31">
        <v>84</v>
      </c>
      <c r="B326" s="31" t="s">
        <v>1732</v>
      </c>
      <c r="C326" s="31" t="s">
        <v>1730</v>
      </c>
      <c r="D326" s="31" t="s">
        <v>1262</v>
      </c>
      <c r="E326" s="31">
        <v>1994</v>
      </c>
      <c r="F326" s="31"/>
      <c r="G326" s="31" t="s">
        <v>1328</v>
      </c>
      <c r="H326" s="4" t="s">
        <v>3081</v>
      </c>
      <c r="I326" s="31">
        <v>12</v>
      </c>
      <c r="J326" s="31" t="str">
        <f>VLOOKUP(H326,AddInfo!$A:$H,5,FALSE)</f>
        <v>indirect</v>
      </c>
    </row>
    <row r="327" spans="1:11" x14ac:dyDescent="0.25">
      <c r="A327" s="6">
        <v>174</v>
      </c>
      <c r="B327" s="6" t="s">
        <v>1389</v>
      </c>
      <c r="C327" s="6" t="s">
        <v>1390</v>
      </c>
      <c r="D327" s="6" t="s">
        <v>1386</v>
      </c>
      <c r="E327" s="6" t="s">
        <v>1386</v>
      </c>
      <c r="G327" s="6" t="s">
        <v>113</v>
      </c>
      <c r="H327" s="11" t="s">
        <v>3107</v>
      </c>
      <c r="I327" s="31">
        <v>1</v>
      </c>
      <c r="J327" s="31" t="str">
        <f>VLOOKUP(H327,AddInfo!$A:$H,5,FALSE)</f>
        <v>indirect</v>
      </c>
      <c r="K327" s="6" t="s">
        <v>5305</v>
      </c>
    </row>
    <row r="328" spans="1:11" x14ac:dyDescent="0.25">
      <c r="A328" s="7">
        <v>175</v>
      </c>
      <c r="B328" s="7" t="s">
        <v>1391</v>
      </c>
      <c r="C328" s="7" t="s">
        <v>1390</v>
      </c>
      <c r="D328" s="7" t="s">
        <v>1386</v>
      </c>
      <c r="E328" s="7" t="s">
        <v>1386</v>
      </c>
      <c r="F328" s="7"/>
      <c r="G328" s="7" t="s">
        <v>113</v>
      </c>
      <c r="H328" s="11" t="s">
        <v>3107</v>
      </c>
      <c r="I328" s="7">
        <v>6</v>
      </c>
      <c r="J328" s="31" t="str">
        <f>VLOOKUP(H328,AddInfo!$A:$H,5,FALSE)</f>
        <v>indirect</v>
      </c>
      <c r="K328" s="6" t="s">
        <v>5305</v>
      </c>
    </row>
    <row r="329" spans="1:11" x14ac:dyDescent="0.25">
      <c r="A329" s="6">
        <v>176</v>
      </c>
      <c r="B329" s="6" t="s">
        <v>1392</v>
      </c>
      <c r="C329" s="6" t="s">
        <v>1390</v>
      </c>
      <c r="D329" s="6" t="s">
        <v>1386</v>
      </c>
      <c r="E329" s="6" t="s">
        <v>1386</v>
      </c>
      <c r="G329" s="6" t="s">
        <v>113</v>
      </c>
      <c r="H329" s="11" t="s">
        <v>3107</v>
      </c>
      <c r="I329" s="7">
        <v>12</v>
      </c>
      <c r="J329" s="31" t="str">
        <f>VLOOKUP(H329,AddInfo!$A:$H,5,FALSE)</f>
        <v>indirect</v>
      </c>
      <c r="K329" s="6" t="s">
        <v>5305</v>
      </c>
    </row>
    <row r="330" spans="1:11" x14ac:dyDescent="0.25">
      <c r="A330" s="7">
        <v>168</v>
      </c>
      <c r="B330" s="7" t="s">
        <v>1384</v>
      </c>
      <c r="C330" s="7" t="s">
        <v>1385</v>
      </c>
      <c r="D330" s="7" t="s">
        <v>1386</v>
      </c>
      <c r="E330" s="7" t="s">
        <v>1386</v>
      </c>
      <c r="F330" s="7"/>
      <c r="G330" s="7" t="s">
        <v>113</v>
      </c>
      <c r="H330" s="11" t="s">
        <v>3108</v>
      </c>
      <c r="I330" s="7">
        <v>1</v>
      </c>
      <c r="J330" s="31" t="str">
        <f>VLOOKUP(H330,AddInfo!$A:$H,5,FALSE)</f>
        <v>indirect</v>
      </c>
      <c r="K330" s="6" t="s">
        <v>5305</v>
      </c>
    </row>
    <row r="331" spans="1:11" x14ac:dyDescent="0.25">
      <c r="A331" s="7">
        <v>169</v>
      </c>
      <c r="B331" s="7" t="s">
        <v>1387</v>
      </c>
      <c r="C331" s="7" t="s">
        <v>1385</v>
      </c>
      <c r="D331" s="7" t="s">
        <v>1386</v>
      </c>
      <c r="E331" s="7" t="s">
        <v>1386</v>
      </c>
      <c r="F331" s="7"/>
      <c r="G331" s="7" t="s">
        <v>113</v>
      </c>
      <c r="H331" s="11" t="s">
        <v>3108</v>
      </c>
      <c r="I331" s="7">
        <v>6</v>
      </c>
      <c r="J331" s="31" t="str">
        <f>VLOOKUP(H331,AddInfo!$A:$H,5,FALSE)</f>
        <v>indirect</v>
      </c>
      <c r="K331" s="6" t="s">
        <v>5305</v>
      </c>
    </row>
    <row r="332" spans="1:11" x14ac:dyDescent="0.25">
      <c r="A332" s="31">
        <v>170</v>
      </c>
      <c r="B332" s="31" t="s">
        <v>1388</v>
      </c>
      <c r="C332" s="31" t="s">
        <v>1385</v>
      </c>
      <c r="D332" s="31" t="s">
        <v>1386</v>
      </c>
      <c r="E332" s="31" t="s">
        <v>1386</v>
      </c>
      <c r="F332" s="31"/>
      <c r="G332" s="31" t="s">
        <v>113</v>
      </c>
      <c r="H332" s="11" t="s">
        <v>3108</v>
      </c>
      <c r="I332" s="31">
        <v>12</v>
      </c>
      <c r="J332" s="31" t="str">
        <f>VLOOKUP(H332,AddInfo!$A:$H,5,FALSE)</f>
        <v>indirect</v>
      </c>
      <c r="K332" s="6" t="s">
        <v>5305</v>
      </c>
    </row>
    <row r="333" spans="1:11" x14ac:dyDescent="0.25">
      <c r="A333" s="7">
        <v>151</v>
      </c>
      <c r="B333" s="7" t="s">
        <v>836</v>
      </c>
      <c r="C333" s="7" t="s">
        <v>1374</v>
      </c>
      <c r="D333" s="7" t="s">
        <v>973</v>
      </c>
      <c r="E333" s="7">
        <v>2005</v>
      </c>
      <c r="F333" s="7"/>
      <c r="G333" s="7" t="s">
        <v>863</v>
      </c>
      <c r="H333" s="11" t="s">
        <v>834</v>
      </c>
      <c r="I333" s="7">
        <v>12</v>
      </c>
      <c r="J333" s="31" t="str">
        <f>VLOOKUP(H333,AddInfo!$A:$H,5,FALSE)</f>
        <v>indirect</v>
      </c>
    </row>
    <row r="334" spans="1:11" x14ac:dyDescent="0.25">
      <c r="A334" s="7">
        <v>152</v>
      </c>
      <c r="B334" s="7" t="s">
        <v>845</v>
      </c>
      <c r="C334" s="7" t="s">
        <v>1375</v>
      </c>
      <c r="D334" s="7" t="s">
        <v>973</v>
      </c>
      <c r="E334" s="7">
        <v>2005</v>
      </c>
      <c r="F334" s="7"/>
      <c r="G334" s="7" t="s">
        <v>863</v>
      </c>
      <c r="H334" s="11" t="s">
        <v>844</v>
      </c>
      <c r="I334" s="7">
        <v>12</v>
      </c>
      <c r="J334" s="31" t="str">
        <f>VLOOKUP(H334,AddInfo!$A:$H,5,FALSE)</f>
        <v>indirect</v>
      </c>
    </row>
    <row r="335" spans="1:11" x14ac:dyDescent="0.25">
      <c r="A335" s="6">
        <v>86</v>
      </c>
      <c r="B335" s="6" t="s">
        <v>1751</v>
      </c>
      <c r="C335" s="6" t="s">
        <v>1752</v>
      </c>
      <c r="D335" s="6" t="s">
        <v>1750</v>
      </c>
      <c r="E335" s="6">
        <v>1979</v>
      </c>
      <c r="G335" s="6" t="s">
        <v>1328</v>
      </c>
      <c r="H335" s="4" t="s">
        <v>706</v>
      </c>
      <c r="I335" s="7">
        <v>1</v>
      </c>
      <c r="J335" s="31" t="str">
        <f>VLOOKUP(H335,AddInfo!$A:$H,5,FALSE)</f>
        <v>indirect</v>
      </c>
      <c r="K335" s="6" t="s">
        <v>5307</v>
      </c>
    </row>
    <row r="336" spans="1:11" s="18" customFormat="1" x14ac:dyDescent="0.25">
      <c r="A336" s="7">
        <v>87</v>
      </c>
      <c r="B336" s="7" t="s">
        <v>1753</v>
      </c>
      <c r="C336" s="7" t="s">
        <v>1752</v>
      </c>
      <c r="D336" s="7" t="s">
        <v>1750</v>
      </c>
      <c r="E336" s="7">
        <v>1979</v>
      </c>
      <c r="F336" s="7"/>
      <c r="G336" s="7" t="s">
        <v>1328</v>
      </c>
      <c r="H336" s="4" t="s">
        <v>706</v>
      </c>
      <c r="I336" s="7">
        <v>6</v>
      </c>
      <c r="J336" s="31" t="str">
        <f>VLOOKUP(H336,AddInfo!$A:$H,5,FALSE)</f>
        <v>indirect</v>
      </c>
      <c r="K336" s="31" t="s">
        <v>5307</v>
      </c>
    </row>
    <row r="337" spans="1:11" s="18" customFormat="1" x14ac:dyDescent="0.25">
      <c r="A337" s="31">
        <v>88</v>
      </c>
      <c r="B337" s="31" t="s">
        <v>1754</v>
      </c>
      <c r="C337" s="31" t="s">
        <v>1752</v>
      </c>
      <c r="D337" s="31" t="s">
        <v>1750</v>
      </c>
      <c r="E337" s="31">
        <v>1979</v>
      </c>
      <c r="F337" s="31"/>
      <c r="G337" s="31" t="s">
        <v>1328</v>
      </c>
      <c r="H337" s="4" t="s">
        <v>706</v>
      </c>
      <c r="I337" s="31">
        <v>12</v>
      </c>
      <c r="J337" s="31" t="str">
        <f>VLOOKUP(H337,AddInfo!$A:$H,5,FALSE)</f>
        <v>indirect</v>
      </c>
      <c r="K337" s="31" t="s">
        <v>5307</v>
      </c>
    </row>
    <row r="338" spans="1:11" x14ac:dyDescent="0.25">
      <c r="A338" s="7">
        <v>85</v>
      </c>
      <c r="B338" s="7" t="s">
        <v>708</v>
      </c>
      <c r="C338" s="7" t="s">
        <v>1749</v>
      </c>
      <c r="D338" s="7" t="s">
        <v>1750</v>
      </c>
      <c r="E338" s="7">
        <v>1979</v>
      </c>
      <c r="F338" s="7"/>
      <c r="G338" s="7" t="s">
        <v>1328</v>
      </c>
      <c r="H338" s="4" t="s">
        <v>5306</v>
      </c>
      <c r="I338" s="31">
        <v>1</v>
      </c>
      <c r="J338" s="31" t="str">
        <f>VLOOKUP(H338,AddInfo!$A:$H,5,FALSE)</f>
        <v>indirect</v>
      </c>
      <c r="K338" s="6" t="s">
        <v>5308</v>
      </c>
    </row>
    <row r="339" spans="1:11" x14ac:dyDescent="0.25">
      <c r="A339" s="7">
        <v>317</v>
      </c>
      <c r="B339" s="7" t="s">
        <v>445</v>
      </c>
      <c r="C339" s="7" t="s">
        <v>1336</v>
      </c>
      <c r="D339" s="7" t="s">
        <v>455</v>
      </c>
      <c r="E339" s="7">
        <v>2004</v>
      </c>
      <c r="F339" s="7"/>
      <c r="G339" s="7" t="s">
        <v>1270</v>
      </c>
      <c r="H339" s="7" t="s">
        <v>443</v>
      </c>
      <c r="I339" s="7">
        <v>1</v>
      </c>
      <c r="J339" s="31" t="str">
        <f>VLOOKUP(H339,AddInfo!$A:$H,5,FALSE)</f>
        <v>indirect</v>
      </c>
    </row>
    <row r="340" spans="1:11" x14ac:dyDescent="0.25">
      <c r="A340" s="7">
        <v>312</v>
      </c>
      <c r="B340" s="7" t="s">
        <v>457</v>
      </c>
      <c r="C340" s="7" t="s">
        <v>456</v>
      </c>
      <c r="D340" s="7" t="s">
        <v>455</v>
      </c>
      <c r="E340" s="7">
        <v>2004</v>
      </c>
      <c r="F340" s="7"/>
      <c r="G340" s="7" t="s">
        <v>1270</v>
      </c>
      <c r="H340" s="7" t="s">
        <v>454</v>
      </c>
      <c r="I340" s="7">
        <v>1</v>
      </c>
      <c r="J340" s="31" t="str">
        <f>VLOOKUP(H340,AddInfo!$A:$H,5,FALSE)</f>
        <v>indirect</v>
      </c>
    </row>
    <row r="341" spans="1:11" x14ac:dyDescent="0.25">
      <c r="A341" s="7">
        <v>313</v>
      </c>
      <c r="B341" s="7" t="s">
        <v>460</v>
      </c>
      <c r="C341" s="7" t="s">
        <v>1334</v>
      </c>
      <c r="D341" s="7" t="s">
        <v>455</v>
      </c>
      <c r="E341" s="7">
        <v>2004</v>
      </c>
      <c r="F341" s="7"/>
      <c r="G341" s="7" t="s">
        <v>1270</v>
      </c>
      <c r="H341" s="31" t="s">
        <v>458</v>
      </c>
      <c r="I341" s="7">
        <v>1</v>
      </c>
      <c r="J341" s="31" t="str">
        <f>VLOOKUP(H341,AddInfo!$A:$H,5,FALSE)</f>
        <v>indirect</v>
      </c>
    </row>
    <row r="342" spans="1:11" x14ac:dyDescent="0.25">
      <c r="A342" s="31">
        <v>314</v>
      </c>
      <c r="B342" s="31" t="s">
        <v>463</v>
      </c>
      <c r="C342" s="31" t="s">
        <v>1335</v>
      </c>
      <c r="D342" s="31" t="s">
        <v>455</v>
      </c>
      <c r="E342" s="31">
        <v>2004</v>
      </c>
      <c r="F342" s="31"/>
      <c r="G342" s="31" t="s">
        <v>1270</v>
      </c>
      <c r="H342" s="31" t="s">
        <v>461</v>
      </c>
      <c r="I342" s="31">
        <v>1</v>
      </c>
      <c r="J342" s="31" t="str">
        <f>VLOOKUP(H342,AddInfo!$A:$H,5,FALSE)</f>
        <v>indirect</v>
      </c>
    </row>
    <row r="343" spans="1:11" x14ac:dyDescent="0.25">
      <c r="A343" s="31">
        <v>316</v>
      </c>
      <c r="B343" s="31" t="s">
        <v>448</v>
      </c>
      <c r="C343" s="31" t="s">
        <v>447</v>
      </c>
      <c r="D343" s="31" t="s">
        <v>455</v>
      </c>
      <c r="E343" s="31">
        <v>2004</v>
      </c>
      <c r="F343" s="31"/>
      <c r="G343" s="31" t="s">
        <v>1270</v>
      </c>
      <c r="H343" s="31" t="s">
        <v>446</v>
      </c>
      <c r="I343" s="31">
        <v>1</v>
      </c>
      <c r="J343" s="31" t="str">
        <f>VLOOKUP(H343,AddInfo!$A:$H,5,FALSE)</f>
        <v>indirect</v>
      </c>
      <c r="K343" s="31"/>
    </row>
    <row r="344" spans="1:11" x14ac:dyDescent="0.25">
      <c r="A344" s="31">
        <v>315</v>
      </c>
      <c r="B344" s="31" t="s">
        <v>451</v>
      </c>
      <c r="C344" s="31" t="s">
        <v>450</v>
      </c>
      <c r="D344" s="31" t="s">
        <v>455</v>
      </c>
      <c r="E344" s="31">
        <v>2004</v>
      </c>
      <c r="F344" s="31"/>
      <c r="G344" s="31" t="s">
        <v>1270</v>
      </c>
      <c r="H344" s="31" t="s">
        <v>449</v>
      </c>
      <c r="I344" s="31">
        <v>1</v>
      </c>
      <c r="J344" s="31" t="str">
        <f>VLOOKUP(H344,AddInfo!$A:$H,5,FALSE)</f>
        <v>indirect</v>
      </c>
      <c r="K344" s="31"/>
    </row>
    <row r="345" spans="1:11" x14ac:dyDescent="0.25">
      <c r="A345" s="31">
        <v>115</v>
      </c>
      <c r="B345" s="31" t="s">
        <v>1794</v>
      </c>
      <c r="C345" s="31" t="s">
        <v>1795</v>
      </c>
      <c r="D345" s="31" t="s">
        <v>1233</v>
      </c>
      <c r="E345" s="31">
        <v>2007</v>
      </c>
      <c r="F345" s="31"/>
      <c r="G345" s="31" t="s">
        <v>1328</v>
      </c>
      <c r="H345" s="4" t="s">
        <v>3093</v>
      </c>
      <c r="I345" s="31">
        <v>1</v>
      </c>
      <c r="J345" s="31" t="str">
        <f>VLOOKUP(H345,AddInfo!$A:$H,5,FALSE)</f>
        <v>indirect</v>
      </c>
    </row>
    <row r="346" spans="1:11" s="18" customFormat="1" x14ac:dyDescent="0.25">
      <c r="A346" s="31">
        <v>116</v>
      </c>
      <c r="B346" s="31" t="s">
        <v>1796</v>
      </c>
      <c r="C346" s="31" t="s">
        <v>1795</v>
      </c>
      <c r="D346" s="31" t="s">
        <v>1233</v>
      </c>
      <c r="E346" s="31">
        <v>2007</v>
      </c>
      <c r="F346" s="31"/>
      <c r="G346" s="31" t="s">
        <v>1328</v>
      </c>
      <c r="H346" s="28" t="s">
        <v>3093</v>
      </c>
      <c r="I346" s="31">
        <v>6</v>
      </c>
      <c r="J346" s="31" t="str">
        <f>VLOOKUP(H346,AddInfo!$A:$H,5,FALSE)</f>
        <v>indirect</v>
      </c>
      <c r="K346" s="31"/>
    </row>
    <row r="347" spans="1:11" s="18" customFormat="1" x14ac:dyDescent="0.25">
      <c r="A347" s="31">
        <v>117</v>
      </c>
      <c r="B347" s="31" t="s">
        <v>1797</v>
      </c>
      <c r="C347" s="31" t="s">
        <v>1795</v>
      </c>
      <c r="D347" s="31" t="s">
        <v>1233</v>
      </c>
      <c r="E347" s="31">
        <v>2007</v>
      </c>
      <c r="F347" s="31"/>
      <c r="G347" s="31" t="s">
        <v>1328</v>
      </c>
      <c r="H347" s="4" t="s">
        <v>3093</v>
      </c>
      <c r="I347" s="31">
        <v>12</v>
      </c>
      <c r="J347" s="31" t="str">
        <f>VLOOKUP(H347,AddInfo!$A:$H,5,FALSE)</f>
        <v>indirect</v>
      </c>
      <c r="K347" s="31"/>
    </row>
    <row r="348" spans="1:11" s="18" customFormat="1" x14ac:dyDescent="0.25">
      <c r="A348" s="31">
        <v>100</v>
      </c>
      <c r="B348" s="31" t="s">
        <v>1760</v>
      </c>
      <c r="C348" s="31" t="s">
        <v>1761</v>
      </c>
      <c r="D348" s="31" t="s">
        <v>676</v>
      </c>
      <c r="E348" s="31">
        <v>2011</v>
      </c>
      <c r="F348" s="31"/>
      <c r="G348" s="31" t="s">
        <v>1328</v>
      </c>
      <c r="H348" s="4" t="s">
        <v>3094</v>
      </c>
      <c r="I348" s="31">
        <v>1</v>
      </c>
      <c r="J348" s="31" t="str">
        <f>VLOOKUP(H348,AddInfo!$A:$H,5,FALSE)</f>
        <v>indirect</v>
      </c>
      <c r="K348" s="31"/>
    </row>
    <row r="349" spans="1:11" x14ac:dyDescent="0.25">
      <c r="A349" s="31">
        <v>101</v>
      </c>
      <c r="B349" s="31" t="s">
        <v>1762</v>
      </c>
      <c r="C349" s="31" t="s">
        <v>1761</v>
      </c>
      <c r="D349" s="31" t="s">
        <v>676</v>
      </c>
      <c r="E349" s="31">
        <v>2011</v>
      </c>
      <c r="F349" s="31"/>
      <c r="G349" s="31" t="s">
        <v>1328</v>
      </c>
      <c r="H349" s="28" t="s">
        <v>3094</v>
      </c>
      <c r="I349" s="31">
        <v>6</v>
      </c>
      <c r="J349" s="31" t="str">
        <f>VLOOKUP(H349,AddInfo!$A:$H,5,FALSE)</f>
        <v>indirect</v>
      </c>
    </row>
    <row r="350" spans="1:11" x14ac:dyDescent="0.25">
      <c r="A350" s="31">
        <v>102</v>
      </c>
      <c r="B350" s="31" t="s">
        <v>1763</v>
      </c>
      <c r="C350" s="31" t="s">
        <v>1761</v>
      </c>
      <c r="D350" s="31" t="s">
        <v>676</v>
      </c>
      <c r="E350" s="31">
        <v>2011</v>
      </c>
      <c r="F350" s="31"/>
      <c r="G350" s="31" t="s">
        <v>1328</v>
      </c>
      <c r="H350" s="4" t="s">
        <v>3094</v>
      </c>
      <c r="I350" s="31">
        <v>12</v>
      </c>
      <c r="J350" s="31" t="str">
        <f>VLOOKUP(H350,AddInfo!$A:$H,5,FALSE)</f>
        <v>indirect</v>
      </c>
    </row>
    <row r="351" spans="1:11" x14ac:dyDescent="0.25">
      <c r="A351" s="31">
        <v>75</v>
      </c>
      <c r="B351" s="31" t="s">
        <v>1472</v>
      </c>
      <c r="C351" s="31" t="s">
        <v>1473</v>
      </c>
      <c r="D351" s="31" t="s">
        <v>178</v>
      </c>
      <c r="E351" s="31">
        <v>1983</v>
      </c>
      <c r="F351" s="31"/>
      <c r="G351" s="31" t="s">
        <v>1328</v>
      </c>
      <c r="H351" s="4" t="s">
        <v>3082</v>
      </c>
      <c r="I351" s="31">
        <v>1</v>
      </c>
      <c r="J351" s="31" t="str">
        <f>VLOOKUP(H351,AddInfo!$A:$H,5,FALSE)</f>
        <v>indirect</v>
      </c>
      <c r="K351" s="32"/>
    </row>
    <row r="352" spans="1:11" x14ac:dyDescent="0.25">
      <c r="A352" s="31">
        <v>76</v>
      </c>
      <c r="B352" s="31" t="s">
        <v>1474</v>
      </c>
      <c r="C352" s="31" t="s">
        <v>1473</v>
      </c>
      <c r="D352" s="31" t="s">
        <v>178</v>
      </c>
      <c r="E352" s="31">
        <v>1983</v>
      </c>
      <c r="F352" s="31"/>
      <c r="G352" s="31" t="s">
        <v>1328</v>
      </c>
      <c r="H352" s="28" t="s">
        <v>3082</v>
      </c>
      <c r="I352" s="31">
        <v>6</v>
      </c>
      <c r="J352" s="31" t="str">
        <f>VLOOKUP(H352,AddInfo!$A:$H,5,FALSE)</f>
        <v>indirect</v>
      </c>
      <c r="K352" s="32"/>
    </row>
    <row r="353" spans="1:11" x14ac:dyDescent="0.25">
      <c r="A353" s="31">
        <v>77</v>
      </c>
      <c r="B353" s="31" t="s">
        <v>1475</v>
      </c>
      <c r="C353" s="31" t="s">
        <v>1473</v>
      </c>
      <c r="D353" s="31" t="s">
        <v>178</v>
      </c>
      <c r="E353" s="31">
        <v>1983</v>
      </c>
      <c r="F353" s="31"/>
      <c r="G353" s="31" t="s">
        <v>1328</v>
      </c>
      <c r="H353" s="4" t="s">
        <v>3082</v>
      </c>
      <c r="I353" s="31">
        <v>12</v>
      </c>
      <c r="J353" s="31" t="str">
        <f>VLOOKUP(H353,AddInfo!$A:$H,5,FALSE)</f>
        <v>indirect</v>
      </c>
    </row>
    <row r="354" spans="1:11" x14ac:dyDescent="0.25">
      <c r="A354" s="31">
        <v>280</v>
      </c>
      <c r="B354" s="31" t="s">
        <v>19</v>
      </c>
      <c r="C354" s="31" t="s">
        <v>1271</v>
      </c>
      <c r="D354" s="31" t="s">
        <v>12</v>
      </c>
      <c r="E354" s="31">
        <v>1998</v>
      </c>
      <c r="F354" s="31"/>
      <c r="G354" s="31" t="s">
        <v>1270</v>
      </c>
      <c r="H354" s="31" t="s">
        <v>17</v>
      </c>
      <c r="I354" s="31">
        <v>12</v>
      </c>
      <c r="J354" s="31" t="str">
        <f>VLOOKUP(H354,AddInfo!$A:$H,5,FALSE)</f>
        <v>indirect</v>
      </c>
    </row>
    <row r="355" spans="1:11" x14ac:dyDescent="0.25">
      <c r="A355" s="16">
        <v>217</v>
      </c>
      <c r="B355" s="16" t="s">
        <v>244</v>
      </c>
      <c r="C355" s="16" t="s">
        <v>1503</v>
      </c>
      <c r="D355" s="16" t="s">
        <v>1252</v>
      </c>
      <c r="E355" s="16">
        <v>2008</v>
      </c>
      <c r="F355" s="16"/>
      <c r="G355" s="16" t="s">
        <v>113</v>
      </c>
      <c r="H355" s="16" t="s">
        <v>3171</v>
      </c>
      <c r="I355" s="16">
        <v>1</v>
      </c>
      <c r="J355" s="31" t="str">
        <f>VLOOKUP(H355,AddInfo!$A:$H,5,FALSE)</f>
        <v>indirect</v>
      </c>
      <c r="K355" s="16"/>
    </row>
    <row r="356" spans="1:11" x14ac:dyDescent="0.25">
      <c r="A356" s="32">
        <v>124</v>
      </c>
      <c r="B356" s="32" t="s">
        <v>1722</v>
      </c>
      <c r="C356" s="32" t="s">
        <v>1723</v>
      </c>
      <c r="D356" s="32" t="s">
        <v>623</v>
      </c>
      <c r="E356" s="32">
        <v>1996</v>
      </c>
      <c r="F356" s="32"/>
      <c r="G356" s="32" t="s">
        <v>1328</v>
      </c>
      <c r="H356" s="32" t="s">
        <v>5094</v>
      </c>
      <c r="I356" s="32">
        <v>1</v>
      </c>
      <c r="J356" s="31" t="str">
        <f>VLOOKUP(H356,AddInfo!$A:$H,5,FALSE)</f>
        <v>indirect</v>
      </c>
    </row>
    <row r="357" spans="1:11" x14ac:dyDescent="0.25">
      <c r="A357" s="16">
        <v>125</v>
      </c>
      <c r="B357" s="16" t="s">
        <v>1724</v>
      </c>
      <c r="C357" s="16" t="s">
        <v>1723</v>
      </c>
      <c r="D357" s="16" t="s">
        <v>623</v>
      </c>
      <c r="E357" s="16">
        <v>1996</v>
      </c>
      <c r="F357" s="16"/>
      <c r="G357" s="16" t="s">
        <v>1328</v>
      </c>
      <c r="H357" s="32" t="s">
        <v>5094</v>
      </c>
      <c r="I357" s="16">
        <v>6</v>
      </c>
      <c r="J357" s="31" t="str">
        <f>VLOOKUP(H357,AddInfo!$A:$H,5,FALSE)</f>
        <v>indirect</v>
      </c>
    </row>
    <row r="358" spans="1:11" x14ac:dyDescent="0.25">
      <c r="A358" s="16">
        <v>126</v>
      </c>
      <c r="B358" s="16" t="s">
        <v>1725</v>
      </c>
      <c r="C358" s="16" t="s">
        <v>1723</v>
      </c>
      <c r="D358" s="16" t="s">
        <v>623</v>
      </c>
      <c r="E358" s="16">
        <v>1996</v>
      </c>
      <c r="F358" s="16"/>
      <c r="G358" s="16" t="s">
        <v>1328</v>
      </c>
      <c r="H358" s="32" t="s">
        <v>5094</v>
      </c>
      <c r="I358" s="16">
        <v>12</v>
      </c>
      <c r="J358" s="31" t="str">
        <f>VLOOKUP(H358,AddInfo!$A:$H,5,FALSE)</f>
        <v>indirect</v>
      </c>
    </row>
    <row r="359" spans="1:11" x14ac:dyDescent="0.25">
      <c r="A359" s="32">
        <v>319</v>
      </c>
      <c r="B359" s="32" t="s">
        <v>1616</v>
      </c>
      <c r="C359" s="32" t="s">
        <v>1617</v>
      </c>
      <c r="D359" s="32" t="s">
        <v>1258</v>
      </c>
      <c r="E359" s="32">
        <v>2006</v>
      </c>
      <c r="F359" s="32"/>
      <c r="G359" s="32" t="s">
        <v>1270</v>
      </c>
      <c r="H359" s="32" t="s">
        <v>3199</v>
      </c>
      <c r="I359" s="32">
        <v>12</v>
      </c>
      <c r="J359" s="31" t="str">
        <f>VLOOKUP(H359,AddInfo!$A:$H,5,FALSE)</f>
        <v>indirect</v>
      </c>
    </row>
    <row r="360" spans="1:11" x14ac:dyDescent="0.25">
      <c r="A360" s="32">
        <v>194</v>
      </c>
      <c r="B360" s="32" t="s">
        <v>1784</v>
      </c>
      <c r="C360" s="32" t="s">
        <v>1785</v>
      </c>
      <c r="D360" s="32" t="s">
        <v>714</v>
      </c>
      <c r="E360" s="32">
        <v>2013</v>
      </c>
      <c r="F360" s="32"/>
      <c r="G360" s="32" t="s">
        <v>113</v>
      </c>
      <c r="H360" s="32" t="s">
        <v>3173</v>
      </c>
      <c r="I360" s="32">
        <v>1</v>
      </c>
      <c r="J360" s="31" t="str">
        <f>VLOOKUP(H360,AddInfo!$A:$H,5,FALSE)</f>
        <v>indirect</v>
      </c>
    </row>
    <row r="361" spans="1:11" x14ac:dyDescent="0.25">
      <c r="A361" s="32">
        <v>195</v>
      </c>
      <c r="B361" s="32" t="s">
        <v>1786</v>
      </c>
      <c r="C361" s="32" t="s">
        <v>3174</v>
      </c>
      <c r="D361" s="32" t="s">
        <v>714</v>
      </c>
      <c r="E361" s="32">
        <v>2013</v>
      </c>
      <c r="F361" s="32"/>
      <c r="G361" s="32" t="s">
        <v>113</v>
      </c>
      <c r="H361" s="32" t="s">
        <v>3200</v>
      </c>
      <c r="I361" s="32">
        <v>1</v>
      </c>
      <c r="J361" s="31" t="str">
        <f>VLOOKUP(H361,AddInfo!$A:$H,5,FALSE)</f>
        <v>indirect</v>
      </c>
    </row>
    <row r="362" spans="1:11" x14ac:dyDescent="0.25">
      <c r="A362" s="32">
        <v>196</v>
      </c>
      <c r="B362" s="32" t="s">
        <v>1787</v>
      </c>
      <c r="C362" s="32" t="s">
        <v>3174</v>
      </c>
      <c r="D362" s="32" t="s">
        <v>714</v>
      </c>
      <c r="E362" s="32">
        <v>2013</v>
      </c>
      <c r="F362" s="32"/>
      <c r="G362" s="32" t="s">
        <v>113</v>
      </c>
      <c r="H362" s="32" t="s">
        <v>3200</v>
      </c>
      <c r="I362" s="32">
        <v>6</v>
      </c>
      <c r="J362" s="31" t="str">
        <f>VLOOKUP(H362,AddInfo!$A:$H,5,FALSE)</f>
        <v>indirect</v>
      </c>
    </row>
    <row r="363" spans="1:11" x14ac:dyDescent="0.25">
      <c r="A363" s="32">
        <v>197</v>
      </c>
      <c r="B363" s="32" t="s">
        <v>1788</v>
      </c>
      <c r="C363" s="32" t="s">
        <v>3174</v>
      </c>
      <c r="D363" s="32" t="s">
        <v>714</v>
      </c>
      <c r="E363" s="32">
        <v>2013</v>
      </c>
      <c r="F363" s="32"/>
      <c r="G363" s="32" t="s">
        <v>113</v>
      </c>
      <c r="H363" s="32" t="s">
        <v>3200</v>
      </c>
      <c r="I363" s="32">
        <v>12</v>
      </c>
      <c r="J363" s="31" t="str">
        <f>VLOOKUP(H363,AddInfo!$A:$H,5,FALSE)</f>
        <v>indirect</v>
      </c>
    </row>
    <row r="364" spans="1:11" x14ac:dyDescent="0.25">
      <c r="A364" s="6">
        <v>136</v>
      </c>
      <c r="B364" s="6" t="s">
        <v>900</v>
      </c>
      <c r="C364" s="6" t="s">
        <v>1383</v>
      </c>
      <c r="D364" s="6" t="s">
        <v>898</v>
      </c>
      <c r="E364" s="6">
        <v>2008</v>
      </c>
      <c r="G364" s="6" t="s">
        <v>863</v>
      </c>
      <c r="H364" s="10" t="s">
        <v>897</v>
      </c>
      <c r="I364" s="7">
        <v>12</v>
      </c>
      <c r="J364" s="31" t="str">
        <f>VLOOKUP(H364,AddInfo!$A:$H,5,FALSE)</f>
        <v>indirect</v>
      </c>
    </row>
    <row r="365" spans="1:11" x14ac:dyDescent="0.25">
      <c r="A365" s="6">
        <v>278</v>
      </c>
      <c r="B365" s="6" t="s">
        <v>38</v>
      </c>
      <c r="C365" s="6" t="s">
        <v>1394</v>
      </c>
      <c r="D365" s="6" t="s">
        <v>12</v>
      </c>
      <c r="E365" s="6">
        <v>1998</v>
      </c>
      <c r="G365" s="6" t="s">
        <v>1270</v>
      </c>
      <c r="H365" s="12" t="s">
        <v>36</v>
      </c>
      <c r="I365" s="7">
        <v>12</v>
      </c>
      <c r="J365" s="31" t="str">
        <f>VLOOKUP(H365,AddInfo!$A:$H,5,FALSE)</f>
        <v>indirect</v>
      </c>
    </row>
    <row r="366" spans="1:11" x14ac:dyDescent="0.25">
      <c r="A366" s="6">
        <v>277</v>
      </c>
      <c r="B366" s="6" t="s">
        <v>23</v>
      </c>
      <c r="C366" s="6" t="s">
        <v>1269</v>
      </c>
      <c r="D366" s="6" t="s">
        <v>12</v>
      </c>
      <c r="E366" s="6">
        <v>1998</v>
      </c>
      <c r="G366" s="6" t="s">
        <v>1270</v>
      </c>
      <c r="H366" s="31" t="s">
        <v>21</v>
      </c>
      <c r="I366" s="7">
        <v>12</v>
      </c>
      <c r="J366" s="31" t="str">
        <f>VLOOKUP(H366,AddInfo!$A:$H,5,FALSE)</f>
        <v>indirect</v>
      </c>
    </row>
    <row r="367" spans="1:11" x14ac:dyDescent="0.25">
      <c r="A367" s="6">
        <v>352</v>
      </c>
      <c r="B367" s="6" t="s">
        <v>1416</v>
      </c>
      <c r="C367" s="6" t="s">
        <v>1417</v>
      </c>
      <c r="D367" s="6" t="s">
        <v>1242</v>
      </c>
      <c r="E367" s="6">
        <v>2006</v>
      </c>
      <c r="G367" s="6" t="s">
        <v>1276</v>
      </c>
      <c r="H367" s="12" t="s">
        <v>3117</v>
      </c>
      <c r="I367" s="7">
        <v>1</v>
      </c>
      <c r="J367" s="31" t="str">
        <f>VLOOKUP(H367,AddInfo!$A:$H,5,FALSE)</f>
        <v>indirect</v>
      </c>
    </row>
    <row r="368" spans="1:11" x14ac:dyDescent="0.25">
      <c r="A368" s="6">
        <v>353</v>
      </c>
      <c r="B368" s="7" t="s">
        <v>1418</v>
      </c>
      <c r="C368" s="6" t="s">
        <v>1417</v>
      </c>
      <c r="D368" s="6" t="s">
        <v>1242</v>
      </c>
      <c r="E368" s="6">
        <v>2006</v>
      </c>
      <c r="G368" s="6" t="s">
        <v>1276</v>
      </c>
      <c r="H368" s="12" t="s">
        <v>3117</v>
      </c>
      <c r="I368" s="7">
        <v>6</v>
      </c>
      <c r="J368" s="31" t="str">
        <f>VLOOKUP(H368,AddInfo!$A:$H,5,FALSE)</f>
        <v>indirect</v>
      </c>
    </row>
    <row r="369" spans="1:11" x14ac:dyDescent="0.25">
      <c r="A369" s="6">
        <v>354</v>
      </c>
      <c r="B369" s="7" t="s">
        <v>1419</v>
      </c>
      <c r="C369" s="6" t="s">
        <v>1417</v>
      </c>
      <c r="D369" s="6" t="s">
        <v>1242</v>
      </c>
      <c r="E369" s="6">
        <v>2006</v>
      </c>
      <c r="G369" s="6" t="s">
        <v>1276</v>
      </c>
      <c r="H369" s="12" t="s">
        <v>3117</v>
      </c>
      <c r="I369" s="7">
        <v>12</v>
      </c>
      <c r="J369" s="31" t="str">
        <f>VLOOKUP(H369,AddInfo!$A:$H,5,FALSE)</f>
        <v>indirect</v>
      </c>
    </row>
    <row r="370" spans="1:11" x14ac:dyDescent="0.25">
      <c r="A370" s="6">
        <v>355</v>
      </c>
      <c r="B370" s="7" t="s">
        <v>1420</v>
      </c>
      <c r="C370" s="6" t="s">
        <v>1421</v>
      </c>
      <c r="D370" s="6" t="s">
        <v>1242</v>
      </c>
      <c r="E370" s="7">
        <v>2006</v>
      </c>
      <c r="G370" s="6" t="s">
        <v>1276</v>
      </c>
      <c r="H370" s="12" t="s">
        <v>3119</v>
      </c>
      <c r="I370" s="7">
        <v>1</v>
      </c>
      <c r="J370" s="31" t="str">
        <f>VLOOKUP(H370,AddInfo!$A:$H,5,FALSE)</f>
        <v>indirect</v>
      </c>
    </row>
    <row r="371" spans="1:11" x14ac:dyDescent="0.25">
      <c r="A371" s="7">
        <v>356</v>
      </c>
      <c r="B371" s="7" t="s">
        <v>1422</v>
      </c>
      <c r="C371" s="7" t="s">
        <v>1421</v>
      </c>
      <c r="D371" s="7" t="s">
        <v>1242</v>
      </c>
      <c r="E371" s="7">
        <v>2006</v>
      </c>
      <c r="F371" s="7"/>
      <c r="G371" s="7" t="s">
        <v>1276</v>
      </c>
      <c r="H371" s="12" t="s">
        <v>3119</v>
      </c>
      <c r="I371" s="7">
        <v>6</v>
      </c>
      <c r="J371" s="31" t="str">
        <f>VLOOKUP(H371,AddInfo!$A:$H,5,FALSE)</f>
        <v>indirect</v>
      </c>
    </row>
    <row r="372" spans="1:11" x14ac:dyDescent="0.25">
      <c r="A372" s="6">
        <v>357</v>
      </c>
      <c r="B372" s="7" t="s">
        <v>1423</v>
      </c>
      <c r="C372" s="6" t="s">
        <v>1421</v>
      </c>
      <c r="D372" s="6" t="s">
        <v>1242</v>
      </c>
      <c r="E372" s="6">
        <v>2006</v>
      </c>
      <c r="G372" s="6" t="s">
        <v>1276</v>
      </c>
      <c r="H372" s="12" t="s">
        <v>3119</v>
      </c>
      <c r="I372" s="7">
        <v>12</v>
      </c>
      <c r="J372" s="31" t="str">
        <f>VLOOKUP(H372,AddInfo!$A:$H,5,FALSE)</f>
        <v>indirect</v>
      </c>
    </row>
    <row r="373" spans="1:11" x14ac:dyDescent="0.25">
      <c r="A373" s="7">
        <v>112</v>
      </c>
      <c r="B373" s="7" t="s">
        <v>474</v>
      </c>
      <c r="C373" s="7" t="s">
        <v>1612</v>
      </c>
      <c r="D373" s="7" t="s">
        <v>465</v>
      </c>
      <c r="E373" s="7">
        <v>1998</v>
      </c>
      <c r="F373" s="7"/>
      <c r="G373" s="7" t="s">
        <v>1328</v>
      </c>
      <c r="H373" s="4" t="s">
        <v>472</v>
      </c>
      <c r="I373" s="7">
        <v>1</v>
      </c>
      <c r="J373" s="31" t="str">
        <f>VLOOKUP(H373,AddInfo!$A:$H,5,FALSE)</f>
        <v>indirect</v>
      </c>
    </row>
    <row r="374" spans="1:11" x14ac:dyDescent="0.25">
      <c r="A374" s="31">
        <v>291</v>
      </c>
      <c r="B374" s="31" t="s">
        <v>1740</v>
      </c>
      <c r="C374" s="31" t="s">
        <v>1741</v>
      </c>
      <c r="D374" s="31" t="s">
        <v>1263</v>
      </c>
      <c r="E374" s="31">
        <v>2001</v>
      </c>
      <c r="F374" s="31"/>
      <c r="G374" s="31" t="s">
        <v>1270</v>
      </c>
      <c r="H374" s="31" t="s">
        <v>3088</v>
      </c>
      <c r="I374" s="31">
        <v>1</v>
      </c>
      <c r="J374" s="31" t="str">
        <f>VLOOKUP(H374,AddInfo!$A:$H,5,FALSE)</f>
        <v>indirect</v>
      </c>
    </row>
    <row r="375" spans="1:11" x14ac:dyDescent="0.25">
      <c r="A375" s="31">
        <v>292</v>
      </c>
      <c r="B375" s="31" t="s">
        <v>1742</v>
      </c>
      <c r="C375" s="31" t="s">
        <v>1741</v>
      </c>
      <c r="D375" s="31" t="s">
        <v>1263</v>
      </c>
      <c r="E375" s="31">
        <v>2001</v>
      </c>
      <c r="F375" s="31"/>
      <c r="G375" s="31" t="s">
        <v>1270</v>
      </c>
      <c r="H375" s="31" t="s">
        <v>3088</v>
      </c>
      <c r="I375" s="31">
        <v>6</v>
      </c>
      <c r="J375" s="31" t="str">
        <f>VLOOKUP(H375,AddInfo!$A:$H,5,FALSE)</f>
        <v>indirect</v>
      </c>
    </row>
    <row r="376" spans="1:11" x14ac:dyDescent="0.25">
      <c r="A376" s="31">
        <v>293</v>
      </c>
      <c r="B376" s="31" t="s">
        <v>1743</v>
      </c>
      <c r="C376" s="31" t="s">
        <v>1741</v>
      </c>
      <c r="D376" s="31" t="s">
        <v>1263</v>
      </c>
      <c r="E376" s="31">
        <v>2001</v>
      </c>
      <c r="F376" s="31"/>
      <c r="G376" s="31" t="s">
        <v>1270</v>
      </c>
      <c r="H376" s="31" t="s">
        <v>3088</v>
      </c>
      <c r="I376" s="31">
        <v>12</v>
      </c>
      <c r="J376" s="31" t="str">
        <f>VLOOKUP(H376,AddInfo!$A:$H,5,FALSE)</f>
        <v>indirect</v>
      </c>
    </row>
    <row r="377" spans="1:11" x14ac:dyDescent="0.25">
      <c r="A377" s="31">
        <v>281</v>
      </c>
      <c r="B377" s="31" t="s">
        <v>28</v>
      </c>
      <c r="C377" s="31" t="s">
        <v>1272</v>
      </c>
      <c r="D377" s="31" t="s">
        <v>12</v>
      </c>
      <c r="E377" s="31">
        <v>1998</v>
      </c>
      <c r="F377" s="31"/>
      <c r="G377" s="31" t="s">
        <v>1270</v>
      </c>
      <c r="H377" s="9" t="s">
        <v>26</v>
      </c>
      <c r="I377" s="31">
        <v>12</v>
      </c>
      <c r="J377" s="31" t="str">
        <f>VLOOKUP(H377,AddInfo!$A:$H,5,FALSE)</f>
        <v>indirect</v>
      </c>
    </row>
    <row r="378" spans="1:11" x14ac:dyDescent="0.25">
      <c r="A378" s="31">
        <v>64</v>
      </c>
      <c r="B378" s="31" t="s">
        <v>1482</v>
      </c>
      <c r="C378" s="31" t="s">
        <v>1483</v>
      </c>
      <c r="D378" s="31" t="s">
        <v>197</v>
      </c>
      <c r="E378" s="31">
        <v>1988</v>
      </c>
      <c r="F378" s="31"/>
      <c r="G378" s="31" t="s">
        <v>1328</v>
      </c>
      <c r="H378" s="31" t="s">
        <v>3083</v>
      </c>
      <c r="I378" s="31">
        <v>1</v>
      </c>
      <c r="J378" s="31" t="str">
        <f>VLOOKUP(H378,AddInfo!$A:$H,5,FALSE)</f>
        <v>indirect</v>
      </c>
    </row>
    <row r="379" spans="1:11" x14ac:dyDescent="0.25">
      <c r="A379" s="6">
        <v>65</v>
      </c>
      <c r="B379" s="6" t="s">
        <v>1484</v>
      </c>
      <c r="C379" s="6" t="s">
        <v>1483</v>
      </c>
      <c r="D379" s="6" t="s">
        <v>197</v>
      </c>
      <c r="E379" s="7">
        <v>1988</v>
      </c>
      <c r="G379" s="6" t="s">
        <v>1328</v>
      </c>
      <c r="H379" s="31" t="s">
        <v>3083</v>
      </c>
      <c r="I379" s="7">
        <v>6</v>
      </c>
      <c r="J379" s="31" t="str">
        <f>VLOOKUP(H379,AddInfo!$A:$H,5,FALSE)</f>
        <v>indirect</v>
      </c>
    </row>
    <row r="380" spans="1:11" x14ac:dyDescent="0.25">
      <c r="A380" s="6">
        <v>66</v>
      </c>
      <c r="B380" s="6" t="s">
        <v>1485</v>
      </c>
      <c r="C380" s="6" t="s">
        <v>1483</v>
      </c>
      <c r="D380" s="7" t="s">
        <v>197</v>
      </c>
      <c r="E380" s="7">
        <v>1988</v>
      </c>
      <c r="G380" s="6" t="s">
        <v>1328</v>
      </c>
      <c r="H380" s="31" t="s">
        <v>3083</v>
      </c>
      <c r="I380" s="7">
        <v>12</v>
      </c>
      <c r="J380" s="31" t="str">
        <f>VLOOKUP(H380,AddInfo!$A:$H,5,FALSE)</f>
        <v>indirect</v>
      </c>
    </row>
    <row r="381" spans="1:11" x14ac:dyDescent="0.25">
      <c r="A381" s="6">
        <v>282</v>
      </c>
      <c r="B381" s="6" t="s">
        <v>1579</v>
      </c>
      <c r="C381" s="6" t="s">
        <v>1580</v>
      </c>
      <c r="D381" s="6" t="s">
        <v>1232</v>
      </c>
      <c r="E381" s="6">
        <v>2001</v>
      </c>
      <c r="G381" s="6" t="s">
        <v>1270</v>
      </c>
      <c r="H381" s="31" t="s">
        <v>402</v>
      </c>
      <c r="I381" s="7">
        <v>1</v>
      </c>
      <c r="J381" s="31" t="str">
        <f>VLOOKUP(H381,AddInfo!$A:$H,5,FALSE)</f>
        <v>indirect</v>
      </c>
      <c r="K381" s="32"/>
    </row>
    <row r="382" spans="1:11" x14ac:dyDescent="0.25">
      <c r="A382" s="6">
        <v>283</v>
      </c>
      <c r="B382" s="6" t="s">
        <v>1581</v>
      </c>
      <c r="C382" s="6" t="s">
        <v>1580</v>
      </c>
      <c r="D382" s="6" t="s">
        <v>1232</v>
      </c>
      <c r="E382" s="6">
        <v>2001</v>
      </c>
      <c r="G382" s="6" t="s">
        <v>1270</v>
      </c>
      <c r="H382" s="31" t="s">
        <v>402</v>
      </c>
      <c r="I382" s="7">
        <v>6</v>
      </c>
      <c r="J382" s="31" t="str">
        <f>VLOOKUP(H382,AddInfo!$A:$H,5,FALSE)</f>
        <v>indirect</v>
      </c>
      <c r="K382" s="32"/>
    </row>
    <row r="383" spans="1:11" x14ac:dyDescent="0.25">
      <c r="A383" s="6">
        <v>284</v>
      </c>
      <c r="B383" s="6" t="s">
        <v>1582</v>
      </c>
      <c r="C383" s="6" t="s">
        <v>1580</v>
      </c>
      <c r="D383" s="6" t="s">
        <v>1232</v>
      </c>
      <c r="E383" s="6">
        <v>2001</v>
      </c>
      <c r="G383" s="6" t="s">
        <v>1270</v>
      </c>
      <c r="H383" s="31" t="s">
        <v>402</v>
      </c>
      <c r="I383" s="7">
        <v>12</v>
      </c>
      <c r="J383" s="31" t="str">
        <f>VLOOKUP(H383,AddInfo!$A:$H,5,FALSE)</f>
        <v>indirect</v>
      </c>
      <c r="K383" s="32"/>
    </row>
    <row r="384" spans="1:11" x14ac:dyDescent="0.25">
      <c r="A384" s="6">
        <v>119</v>
      </c>
      <c r="B384" s="6" t="s">
        <v>1799</v>
      </c>
      <c r="C384" s="6" t="s">
        <v>1800</v>
      </c>
      <c r="D384" s="6" t="s">
        <v>1233</v>
      </c>
      <c r="E384" s="6">
        <v>2007</v>
      </c>
      <c r="G384" s="6" t="s">
        <v>1328</v>
      </c>
      <c r="H384" s="31" t="s">
        <v>3089</v>
      </c>
      <c r="I384" s="7">
        <v>1</v>
      </c>
      <c r="J384" s="31" t="str">
        <f>VLOOKUP(H384,AddInfo!$A:$H,5,FALSE)</f>
        <v>indirect</v>
      </c>
    </row>
    <row r="385" spans="1:11" x14ac:dyDescent="0.25">
      <c r="A385" s="6">
        <v>120</v>
      </c>
      <c r="B385" s="6" t="s">
        <v>1801</v>
      </c>
      <c r="C385" s="6" t="s">
        <v>1800</v>
      </c>
      <c r="D385" s="6" t="s">
        <v>1233</v>
      </c>
      <c r="E385" s="6">
        <v>2007</v>
      </c>
      <c r="G385" s="6" t="s">
        <v>1328</v>
      </c>
      <c r="H385" s="31" t="s">
        <v>3089</v>
      </c>
      <c r="I385" s="7">
        <v>6</v>
      </c>
      <c r="J385" s="31" t="str">
        <f>VLOOKUP(H385,AddInfo!$A:$H,5,FALSE)</f>
        <v>indirect</v>
      </c>
    </row>
    <row r="386" spans="1:11" x14ac:dyDescent="0.25">
      <c r="A386" s="6">
        <v>121</v>
      </c>
      <c r="B386" s="6" t="s">
        <v>1802</v>
      </c>
      <c r="C386" s="6" t="s">
        <v>1800</v>
      </c>
      <c r="D386" s="7" t="s">
        <v>1233</v>
      </c>
      <c r="E386" s="6">
        <v>2007</v>
      </c>
      <c r="G386" s="6" t="s">
        <v>1328</v>
      </c>
      <c r="H386" s="31" t="s">
        <v>3089</v>
      </c>
      <c r="I386" s="7">
        <v>12</v>
      </c>
      <c r="J386" s="31" t="str">
        <f>VLOOKUP(H386,AddInfo!$A:$H,5,FALSE)</f>
        <v>indirect</v>
      </c>
    </row>
    <row r="387" spans="1:11" x14ac:dyDescent="0.25">
      <c r="A387" s="6">
        <v>94</v>
      </c>
      <c r="B387" s="6" t="s">
        <v>1487</v>
      </c>
      <c r="C387" s="6" t="s">
        <v>1488</v>
      </c>
      <c r="D387" s="6" t="s">
        <v>1249</v>
      </c>
      <c r="E387" s="6">
        <v>2007</v>
      </c>
      <c r="G387" s="6" t="s">
        <v>1328</v>
      </c>
      <c r="H387" s="31" t="s">
        <v>3090</v>
      </c>
      <c r="I387" s="7">
        <v>1</v>
      </c>
      <c r="J387" s="31" t="str">
        <f>VLOOKUP(H387,AddInfo!$A:$H,5,FALSE)</f>
        <v>indirect</v>
      </c>
      <c r="K387" s="32"/>
    </row>
    <row r="388" spans="1:11" x14ac:dyDescent="0.25">
      <c r="A388" s="7">
        <v>95</v>
      </c>
      <c r="B388" s="7" t="s">
        <v>1489</v>
      </c>
      <c r="C388" s="7" t="s">
        <v>1488</v>
      </c>
      <c r="D388" s="7" t="s">
        <v>1249</v>
      </c>
      <c r="E388" s="7">
        <v>2007</v>
      </c>
      <c r="F388" s="7"/>
      <c r="G388" s="7" t="s">
        <v>1328</v>
      </c>
      <c r="H388" s="31" t="s">
        <v>3090</v>
      </c>
      <c r="I388" s="7">
        <v>6</v>
      </c>
      <c r="J388" s="31" t="str">
        <f>VLOOKUP(H388,AddInfo!$A:$H,5,FALSE)</f>
        <v>indirect</v>
      </c>
      <c r="K388" s="32"/>
    </row>
    <row r="389" spans="1:11" x14ac:dyDescent="0.25">
      <c r="A389" s="6">
        <v>96</v>
      </c>
      <c r="B389" s="6" t="s">
        <v>1490</v>
      </c>
      <c r="C389" s="6" t="s">
        <v>1488</v>
      </c>
      <c r="D389" s="6" t="s">
        <v>1249</v>
      </c>
      <c r="E389" s="6">
        <v>2007</v>
      </c>
      <c r="G389" s="6" t="s">
        <v>1328</v>
      </c>
      <c r="H389" s="31" t="s">
        <v>3090</v>
      </c>
      <c r="I389" s="7">
        <v>12</v>
      </c>
      <c r="J389" s="31" t="str">
        <f>VLOOKUP(H389,AddInfo!$A:$H,5,FALSE)</f>
        <v>indirect</v>
      </c>
    </row>
    <row r="390" spans="1:11" x14ac:dyDescent="0.25">
      <c r="A390" s="32">
        <v>199</v>
      </c>
      <c r="B390" s="32" t="s">
        <v>1595</v>
      </c>
      <c r="C390" s="32" t="s">
        <v>1596</v>
      </c>
      <c r="D390" s="32" t="s">
        <v>1594</v>
      </c>
      <c r="E390" s="32">
        <v>2015</v>
      </c>
      <c r="F390" s="32"/>
      <c r="G390" s="32" t="s">
        <v>113</v>
      </c>
      <c r="H390" s="32" t="s">
        <v>3184</v>
      </c>
      <c r="I390" s="32">
        <v>1</v>
      </c>
      <c r="J390" s="31" t="str">
        <f>VLOOKUP(H390,AddInfo!$A:$H,5,FALSE)</f>
        <v>indirect</v>
      </c>
    </row>
    <row r="391" spans="1:11" x14ac:dyDescent="0.25">
      <c r="A391" s="32">
        <v>200</v>
      </c>
      <c r="B391" s="32" t="s">
        <v>1597</v>
      </c>
      <c r="C391" s="32" t="s">
        <v>3185</v>
      </c>
      <c r="D391" s="32" t="s">
        <v>1594</v>
      </c>
      <c r="E391" s="32">
        <v>2015</v>
      </c>
      <c r="F391" s="32"/>
      <c r="G391" s="32" t="s">
        <v>113</v>
      </c>
      <c r="H391" s="32" t="s">
        <v>3186</v>
      </c>
      <c r="I391" s="32">
        <v>1</v>
      </c>
      <c r="J391" s="31" t="str">
        <f>VLOOKUP(H391,AddInfo!$A:$H,5,FALSE)</f>
        <v>indirect</v>
      </c>
    </row>
    <row r="392" spans="1:11" x14ac:dyDescent="0.25">
      <c r="A392" s="32">
        <v>201</v>
      </c>
      <c r="B392" s="32" t="s">
        <v>1598</v>
      </c>
      <c r="C392" s="32" t="s">
        <v>3185</v>
      </c>
      <c r="D392" s="32" t="s">
        <v>1594</v>
      </c>
      <c r="E392" s="32">
        <v>2015</v>
      </c>
      <c r="F392" s="32"/>
      <c r="G392" s="32" t="s">
        <v>113</v>
      </c>
      <c r="H392" s="32" t="s">
        <v>3186</v>
      </c>
      <c r="I392" s="32">
        <v>6</v>
      </c>
      <c r="J392" s="31" t="str">
        <f>VLOOKUP(H392,AddInfo!$A:$H,5,FALSE)</f>
        <v>indirect</v>
      </c>
    </row>
    <row r="393" spans="1:11" x14ac:dyDescent="0.25">
      <c r="A393" s="32">
        <v>202</v>
      </c>
      <c r="B393" s="32" t="s">
        <v>1599</v>
      </c>
      <c r="C393" s="32" t="s">
        <v>3185</v>
      </c>
      <c r="D393" s="32" t="s">
        <v>1594</v>
      </c>
      <c r="E393" s="32">
        <v>2015</v>
      </c>
      <c r="F393" s="32"/>
      <c r="G393" s="32" t="s">
        <v>113</v>
      </c>
      <c r="H393" s="32" t="s">
        <v>3186</v>
      </c>
      <c r="I393" s="32">
        <v>12</v>
      </c>
      <c r="J393" s="31" t="str">
        <f>VLOOKUP(H393,AddInfo!$A:$H,5,FALSE)</f>
        <v>indirect</v>
      </c>
    </row>
    <row r="394" spans="1:11" x14ac:dyDescent="0.25">
      <c r="A394" s="32">
        <v>204</v>
      </c>
      <c r="B394" s="32" t="s">
        <v>1447</v>
      </c>
      <c r="C394" s="32" t="s">
        <v>1448</v>
      </c>
      <c r="D394" s="32" t="s">
        <v>1245</v>
      </c>
      <c r="E394" s="32">
        <v>2016</v>
      </c>
      <c r="F394" s="32"/>
      <c r="G394" s="32" t="s">
        <v>113</v>
      </c>
      <c r="H394" s="32" t="s">
        <v>5086</v>
      </c>
      <c r="I394" s="32">
        <v>1</v>
      </c>
      <c r="J394" s="31" t="str">
        <f>VLOOKUP(H394,AddInfo!$A:$H,5,FALSE)</f>
        <v>indirect</v>
      </c>
    </row>
    <row r="395" spans="1:11" x14ac:dyDescent="0.25">
      <c r="A395" s="32">
        <v>205</v>
      </c>
      <c r="B395" s="32" t="s">
        <v>1449</v>
      </c>
      <c r="C395" s="32" t="s">
        <v>1450</v>
      </c>
      <c r="D395" s="32" t="s">
        <v>1245</v>
      </c>
      <c r="E395" s="32">
        <v>2016</v>
      </c>
      <c r="F395" s="32"/>
      <c r="G395" s="32" t="s">
        <v>113</v>
      </c>
      <c r="H395" s="32" t="s">
        <v>5087</v>
      </c>
      <c r="I395" s="32">
        <v>1</v>
      </c>
      <c r="J395" s="31" t="str">
        <f>VLOOKUP(H395,AddInfo!$A:$H,5,FALSE)</f>
        <v>indirect</v>
      </c>
    </row>
    <row r="396" spans="1:11" x14ac:dyDescent="0.25">
      <c r="A396" s="32">
        <v>206</v>
      </c>
      <c r="B396" s="32" t="s">
        <v>1451</v>
      </c>
      <c r="C396" s="32" t="s">
        <v>1450</v>
      </c>
      <c r="D396" s="32" t="s">
        <v>1245</v>
      </c>
      <c r="E396" s="32">
        <v>2016</v>
      </c>
      <c r="F396" s="32"/>
      <c r="G396" s="32" t="s">
        <v>113</v>
      </c>
      <c r="H396" s="32" t="s">
        <v>5087</v>
      </c>
      <c r="I396" s="32">
        <v>6</v>
      </c>
      <c r="J396" s="31" t="str">
        <f>VLOOKUP(H396,AddInfo!$A:$H,5,FALSE)</f>
        <v>indirect</v>
      </c>
    </row>
    <row r="397" spans="1:11" x14ac:dyDescent="0.25">
      <c r="A397" s="32">
        <v>207</v>
      </c>
      <c r="B397" s="32" t="s">
        <v>1452</v>
      </c>
      <c r="C397" s="32" t="s">
        <v>1450</v>
      </c>
      <c r="D397" s="32" t="s">
        <v>1245</v>
      </c>
      <c r="E397" s="32">
        <v>2016</v>
      </c>
      <c r="F397" s="32"/>
      <c r="G397" s="32" t="s">
        <v>113</v>
      </c>
      <c r="H397" s="32" t="s">
        <v>5087</v>
      </c>
      <c r="I397" s="32">
        <v>12</v>
      </c>
      <c r="J397" s="31" t="str">
        <f>VLOOKUP(H397,AddInfo!$A:$H,5,FALSE)</f>
        <v>indirect</v>
      </c>
    </row>
    <row r="398" spans="1:11" x14ac:dyDescent="0.25">
      <c r="A398" s="6">
        <v>257</v>
      </c>
      <c r="B398" s="6" t="s">
        <v>1778</v>
      </c>
      <c r="C398" s="6" t="s">
        <v>1779</v>
      </c>
      <c r="D398" s="6" t="s">
        <v>714</v>
      </c>
      <c r="E398" s="6">
        <v>2011</v>
      </c>
      <c r="G398" s="6" t="s">
        <v>1270</v>
      </c>
      <c r="H398" s="31" t="s">
        <v>3095</v>
      </c>
      <c r="I398" s="7">
        <v>1</v>
      </c>
      <c r="J398" s="31" t="str">
        <f>VLOOKUP(H398,AddInfo!$A:$H,5,FALSE)</f>
        <v>indirect</v>
      </c>
    </row>
    <row r="399" spans="1:11" x14ac:dyDescent="0.25">
      <c r="A399" s="6">
        <v>258</v>
      </c>
      <c r="B399" s="6" t="s">
        <v>1780</v>
      </c>
      <c r="C399" s="6" t="s">
        <v>1779</v>
      </c>
      <c r="D399" s="6" t="s">
        <v>714</v>
      </c>
      <c r="E399" s="6">
        <v>2011</v>
      </c>
      <c r="G399" s="6" t="s">
        <v>1270</v>
      </c>
      <c r="H399" s="31" t="s">
        <v>3095</v>
      </c>
      <c r="I399" s="7">
        <v>6</v>
      </c>
      <c r="J399" s="31" t="str">
        <f>VLOOKUP(H399,AddInfo!$A:$H,5,FALSE)</f>
        <v>indirect</v>
      </c>
    </row>
    <row r="400" spans="1:11" x14ac:dyDescent="0.25">
      <c r="A400" s="6">
        <v>259</v>
      </c>
      <c r="B400" s="6" t="s">
        <v>1781</v>
      </c>
      <c r="C400" s="6" t="s">
        <v>1779</v>
      </c>
      <c r="D400" s="6" t="s">
        <v>714</v>
      </c>
      <c r="E400" s="6">
        <v>2011</v>
      </c>
      <c r="G400" s="6" t="s">
        <v>1270</v>
      </c>
      <c r="H400" s="31" t="s">
        <v>3095</v>
      </c>
      <c r="I400" s="7">
        <v>12</v>
      </c>
      <c r="J400" s="31" t="str">
        <f>VLOOKUP(H400,AddInfo!$A:$H,5,FALSE)</f>
        <v>indirect</v>
      </c>
    </row>
    <row r="401" spans="1:11" x14ac:dyDescent="0.25">
      <c r="A401" s="32">
        <v>244</v>
      </c>
      <c r="B401" s="32" t="s">
        <v>397</v>
      </c>
      <c r="C401" s="32" t="s">
        <v>1576</v>
      </c>
      <c r="D401" s="32" t="s">
        <v>394</v>
      </c>
      <c r="E401" s="32">
        <v>2013</v>
      </c>
      <c r="F401" s="32"/>
      <c r="G401" s="32" t="s">
        <v>1270</v>
      </c>
      <c r="H401" s="32" t="s">
        <v>4554</v>
      </c>
      <c r="I401" s="7">
        <v>12</v>
      </c>
      <c r="J401" s="31" t="str">
        <f>VLOOKUP(H401,AddInfo!$A:$H,5,FALSE)</f>
        <v>indirect</v>
      </c>
    </row>
    <row r="402" spans="1:11" x14ac:dyDescent="0.25">
      <c r="A402" s="6">
        <v>222</v>
      </c>
      <c r="B402" s="6" t="s">
        <v>1563</v>
      </c>
      <c r="C402" s="6" t="s">
        <v>1564</v>
      </c>
      <c r="D402" s="6" t="s">
        <v>360</v>
      </c>
      <c r="E402" s="6">
        <v>1998</v>
      </c>
      <c r="G402" s="6" t="s">
        <v>113</v>
      </c>
      <c r="H402" s="31" t="s">
        <v>3112</v>
      </c>
      <c r="I402" s="7">
        <v>1</v>
      </c>
      <c r="J402" s="31" t="str">
        <f>VLOOKUP(H402,AddInfo!$A:$H,5,FALSE)</f>
        <v>indirect</v>
      </c>
    </row>
    <row r="403" spans="1:11" x14ac:dyDescent="0.25">
      <c r="A403" s="6">
        <v>223</v>
      </c>
      <c r="B403" s="6" t="s">
        <v>1565</v>
      </c>
      <c r="C403" s="6" t="s">
        <v>1564</v>
      </c>
      <c r="D403" s="6" t="s">
        <v>360</v>
      </c>
      <c r="E403" s="6">
        <v>1998</v>
      </c>
      <c r="G403" s="6" t="s">
        <v>113</v>
      </c>
      <c r="H403" s="31" t="s">
        <v>3112</v>
      </c>
      <c r="I403" s="7">
        <v>6</v>
      </c>
      <c r="J403" s="31" t="str">
        <f>VLOOKUP(H403,AddInfo!$A:$H,5,FALSE)</f>
        <v>indirect</v>
      </c>
      <c r="K403" s="32"/>
    </row>
    <row r="404" spans="1:11" x14ac:dyDescent="0.25">
      <c r="A404" s="6">
        <v>224</v>
      </c>
      <c r="B404" s="6" t="s">
        <v>1566</v>
      </c>
      <c r="C404" s="6" t="s">
        <v>1564</v>
      </c>
      <c r="D404" s="6" t="s">
        <v>360</v>
      </c>
      <c r="E404" s="6">
        <v>1998</v>
      </c>
      <c r="G404" s="6" t="s">
        <v>113</v>
      </c>
      <c r="H404" s="31" t="s">
        <v>3112</v>
      </c>
      <c r="I404" s="7">
        <v>12</v>
      </c>
      <c r="J404" s="31" t="str">
        <f>VLOOKUP(H404,AddInfo!$A:$H,5,FALSE)</f>
        <v>indirect</v>
      </c>
      <c r="K404" s="32"/>
    </row>
    <row r="405" spans="1:11" x14ac:dyDescent="0.25">
      <c r="A405" s="7">
        <v>90</v>
      </c>
      <c r="B405" s="7" t="s">
        <v>1492</v>
      </c>
      <c r="C405" s="7" t="s">
        <v>1493</v>
      </c>
      <c r="D405" s="7" t="s">
        <v>1249</v>
      </c>
      <c r="E405" s="7">
        <v>2007</v>
      </c>
      <c r="F405" s="7"/>
      <c r="G405" s="7" t="s">
        <v>1328</v>
      </c>
      <c r="H405" s="31" t="s">
        <v>3092</v>
      </c>
      <c r="I405" s="7">
        <v>1</v>
      </c>
      <c r="J405" s="31" t="str">
        <f>VLOOKUP(H405,AddInfo!$A:$H,5,FALSE)</f>
        <v>indirect</v>
      </c>
    </row>
    <row r="406" spans="1:11" x14ac:dyDescent="0.25">
      <c r="A406" s="6">
        <v>91</v>
      </c>
      <c r="B406" s="6" t="s">
        <v>1494</v>
      </c>
      <c r="C406" s="6" t="s">
        <v>1493</v>
      </c>
      <c r="D406" s="6" t="s">
        <v>1249</v>
      </c>
      <c r="E406" s="6">
        <v>2007</v>
      </c>
      <c r="G406" s="6" t="s">
        <v>1328</v>
      </c>
      <c r="H406" s="31" t="s">
        <v>3092</v>
      </c>
      <c r="I406" s="7">
        <v>6</v>
      </c>
      <c r="J406" s="31" t="str">
        <f>VLOOKUP(H406,AddInfo!$A:$H,5,FALSE)</f>
        <v>indirect</v>
      </c>
    </row>
    <row r="407" spans="1:11" x14ac:dyDescent="0.25">
      <c r="A407" s="6">
        <v>92</v>
      </c>
      <c r="B407" s="6" t="s">
        <v>1495</v>
      </c>
      <c r="C407" s="6" t="s">
        <v>1493</v>
      </c>
      <c r="D407" s="6" t="s">
        <v>1249</v>
      </c>
      <c r="E407" s="6">
        <v>2007</v>
      </c>
      <c r="G407" s="6" t="s">
        <v>1328</v>
      </c>
      <c r="H407" s="31" t="s">
        <v>3092</v>
      </c>
      <c r="I407" s="7">
        <v>12</v>
      </c>
      <c r="J407" s="31" t="str">
        <f>VLOOKUP(H407,AddInfo!$A:$H,5,FALSE)</f>
        <v>indirect</v>
      </c>
    </row>
    <row r="408" spans="1:11" x14ac:dyDescent="0.25">
      <c r="A408" s="6">
        <v>178</v>
      </c>
      <c r="B408" s="6" t="s">
        <v>843</v>
      </c>
      <c r="C408" s="6" t="s">
        <v>1829</v>
      </c>
      <c r="D408" s="6" t="s">
        <v>1234</v>
      </c>
      <c r="E408" s="6">
        <v>2008</v>
      </c>
      <c r="G408" s="6" t="s">
        <v>113</v>
      </c>
      <c r="H408" s="31" t="s">
        <v>841</v>
      </c>
      <c r="I408" s="7">
        <v>12</v>
      </c>
      <c r="J408" s="31" t="str">
        <f>VLOOKUP(H408,AddInfo!$A:$H,5,FALSE)</f>
        <v>indirect</v>
      </c>
    </row>
    <row r="409" spans="1:11" x14ac:dyDescent="0.25">
      <c r="A409" s="6">
        <v>184</v>
      </c>
      <c r="B409" s="6" t="s">
        <v>1830</v>
      </c>
      <c r="C409" s="6" t="s">
        <v>1831</v>
      </c>
      <c r="D409" s="6" t="s">
        <v>1234</v>
      </c>
      <c r="E409" s="6">
        <v>2008</v>
      </c>
      <c r="G409" s="6" t="s">
        <v>113</v>
      </c>
      <c r="H409" s="31" t="s">
        <v>3103</v>
      </c>
      <c r="I409" s="7">
        <v>1</v>
      </c>
      <c r="J409" s="31" t="str">
        <f>VLOOKUP(H409,AddInfo!$A:$H,5,FALSE)</f>
        <v>indirect</v>
      </c>
    </row>
    <row r="410" spans="1:11" x14ac:dyDescent="0.25">
      <c r="A410" s="6">
        <v>185</v>
      </c>
      <c r="B410" s="6" t="s">
        <v>1832</v>
      </c>
      <c r="C410" s="6" t="s">
        <v>1831</v>
      </c>
      <c r="D410" s="6" t="s">
        <v>1234</v>
      </c>
      <c r="E410" s="6">
        <v>2008</v>
      </c>
      <c r="G410" s="6" t="s">
        <v>113</v>
      </c>
      <c r="H410" s="7" t="s">
        <v>3103</v>
      </c>
      <c r="I410" s="7">
        <v>6</v>
      </c>
      <c r="J410" s="31" t="str">
        <f>VLOOKUP(H410,AddInfo!$A:$H,5,FALSE)</f>
        <v>indirect</v>
      </c>
    </row>
    <row r="411" spans="1:11" x14ac:dyDescent="0.25">
      <c r="A411" s="6">
        <v>186</v>
      </c>
      <c r="B411" s="6" t="s">
        <v>1833</v>
      </c>
      <c r="C411" s="6" t="s">
        <v>1831</v>
      </c>
      <c r="D411" s="6" t="s">
        <v>1234</v>
      </c>
      <c r="E411" s="6">
        <v>2008</v>
      </c>
      <c r="G411" s="6" t="s">
        <v>113</v>
      </c>
      <c r="H411" s="31" t="s">
        <v>3103</v>
      </c>
      <c r="I411" s="7">
        <v>12</v>
      </c>
      <c r="J411" s="31" t="str">
        <f>VLOOKUP(H411,AddInfo!$A:$H,5,FALSE)</f>
        <v>indirect</v>
      </c>
    </row>
    <row r="412" spans="1:11" x14ac:dyDescent="0.25">
      <c r="A412" s="6">
        <v>214</v>
      </c>
      <c r="B412" s="6" t="s">
        <v>1804</v>
      </c>
      <c r="C412" s="6" t="s">
        <v>1805</v>
      </c>
      <c r="D412" s="6" t="s">
        <v>772</v>
      </c>
      <c r="E412" s="6">
        <v>2000</v>
      </c>
      <c r="G412" s="6" t="s">
        <v>113</v>
      </c>
      <c r="H412" s="31" t="s">
        <v>3111</v>
      </c>
      <c r="I412" s="7">
        <v>1</v>
      </c>
      <c r="J412" s="31" t="str">
        <f>VLOOKUP(H412,AddInfo!$A:$H,5,FALSE)</f>
        <v>indirect</v>
      </c>
    </row>
    <row r="413" spans="1:11" x14ac:dyDescent="0.25">
      <c r="A413" s="6">
        <v>215</v>
      </c>
      <c r="B413" s="6" t="s">
        <v>1806</v>
      </c>
      <c r="C413" s="6" t="s">
        <v>1805</v>
      </c>
      <c r="D413" s="6" t="s">
        <v>772</v>
      </c>
      <c r="E413" s="6">
        <v>2000</v>
      </c>
      <c r="G413" s="6" t="s">
        <v>113</v>
      </c>
      <c r="H413" s="31" t="s">
        <v>3111</v>
      </c>
      <c r="I413" s="7">
        <v>6</v>
      </c>
      <c r="J413" s="31" t="str">
        <f>VLOOKUP(H413,AddInfo!$A:$H,5,FALSE)</f>
        <v>indirect</v>
      </c>
    </row>
    <row r="414" spans="1:11" x14ac:dyDescent="0.25">
      <c r="A414" s="6">
        <v>216</v>
      </c>
      <c r="B414" s="6" t="s">
        <v>1807</v>
      </c>
      <c r="C414" s="6" t="s">
        <v>1805</v>
      </c>
      <c r="D414" s="6" t="s">
        <v>772</v>
      </c>
      <c r="E414" s="6">
        <v>2000</v>
      </c>
      <c r="G414" s="6" t="s">
        <v>113</v>
      </c>
      <c r="H414" s="31" t="s">
        <v>3111</v>
      </c>
      <c r="I414" s="7">
        <v>12</v>
      </c>
      <c r="J414" s="31" t="str">
        <f>VLOOKUP(H414,AddInfo!$A:$H,5,FALSE)</f>
        <v>indirect</v>
      </c>
    </row>
    <row r="415" spans="1:11" x14ac:dyDescent="0.25">
      <c r="A415" s="6">
        <v>249</v>
      </c>
      <c r="B415" s="6" t="s">
        <v>1521</v>
      </c>
      <c r="C415" s="6" t="s">
        <v>1522</v>
      </c>
      <c r="D415" s="6" t="s">
        <v>1253</v>
      </c>
      <c r="E415" s="6">
        <v>2001</v>
      </c>
      <c r="G415" s="6" t="s">
        <v>1270</v>
      </c>
      <c r="H415" s="11" t="s">
        <v>3096</v>
      </c>
      <c r="I415" s="7">
        <v>1</v>
      </c>
      <c r="J415" s="31" t="str">
        <f>VLOOKUP(H415,AddInfo!$A:$H,5,FALSE)</f>
        <v>indirect</v>
      </c>
    </row>
    <row r="416" spans="1:11" x14ac:dyDescent="0.25">
      <c r="A416" s="6">
        <v>250</v>
      </c>
      <c r="B416" s="6" t="s">
        <v>1523</v>
      </c>
      <c r="C416" s="6" t="s">
        <v>1522</v>
      </c>
      <c r="D416" s="6" t="s">
        <v>1253</v>
      </c>
      <c r="E416" s="6">
        <v>2001</v>
      </c>
      <c r="G416" s="6" t="s">
        <v>1270</v>
      </c>
      <c r="H416" s="11" t="s">
        <v>3096</v>
      </c>
      <c r="I416" s="7">
        <v>6</v>
      </c>
      <c r="J416" s="31" t="str">
        <f>VLOOKUP(H416,AddInfo!$A:$H,5,FALSE)</f>
        <v>indirect</v>
      </c>
    </row>
    <row r="417" spans="1:10" x14ac:dyDescent="0.25">
      <c r="A417" s="6">
        <v>251</v>
      </c>
      <c r="B417" s="6" t="s">
        <v>1524</v>
      </c>
      <c r="C417" s="6" t="s">
        <v>1522</v>
      </c>
      <c r="D417" s="6" t="s">
        <v>1253</v>
      </c>
      <c r="E417" s="6">
        <v>2001</v>
      </c>
      <c r="G417" s="6" t="s">
        <v>1270</v>
      </c>
      <c r="H417" s="11" t="s">
        <v>3096</v>
      </c>
      <c r="I417" s="7">
        <v>12</v>
      </c>
      <c r="J417" s="31" t="str">
        <f>VLOOKUP(H417,AddInfo!$A:$H,5,FALSE)</f>
        <v>indirect</v>
      </c>
    </row>
    <row r="418" spans="1:10" x14ac:dyDescent="0.25">
      <c r="A418" s="7">
        <v>253</v>
      </c>
      <c r="B418" s="7" t="s">
        <v>1516</v>
      </c>
      <c r="C418" s="7" t="s">
        <v>1517</v>
      </c>
      <c r="D418" s="7" t="s">
        <v>1253</v>
      </c>
      <c r="E418" s="7">
        <v>2001</v>
      </c>
      <c r="F418" s="7"/>
      <c r="G418" s="7" t="s">
        <v>1270</v>
      </c>
      <c r="H418" s="9" t="s">
        <v>3097</v>
      </c>
      <c r="I418" s="7">
        <v>1</v>
      </c>
      <c r="J418" s="31" t="str">
        <f>VLOOKUP(H418,AddInfo!$A:$H,5,FALSE)</f>
        <v>indirect</v>
      </c>
    </row>
    <row r="419" spans="1:10" x14ac:dyDescent="0.25">
      <c r="A419" s="7">
        <v>254</v>
      </c>
      <c r="B419" s="7" t="s">
        <v>1518</v>
      </c>
      <c r="C419" s="7" t="s">
        <v>1517</v>
      </c>
      <c r="D419" s="7" t="s">
        <v>1253</v>
      </c>
      <c r="E419" s="7">
        <v>2001</v>
      </c>
      <c r="F419" s="7"/>
      <c r="G419" s="7" t="s">
        <v>1270</v>
      </c>
      <c r="H419" s="9" t="s">
        <v>3097</v>
      </c>
      <c r="I419" s="7">
        <v>6</v>
      </c>
      <c r="J419" s="31" t="str">
        <f>VLOOKUP(H419,AddInfo!$A:$H,5,FALSE)</f>
        <v>indirect</v>
      </c>
    </row>
    <row r="420" spans="1:10" x14ac:dyDescent="0.25">
      <c r="A420" s="6">
        <v>255</v>
      </c>
      <c r="B420" s="6" t="s">
        <v>1519</v>
      </c>
      <c r="C420" s="6" t="s">
        <v>1517</v>
      </c>
      <c r="D420" s="6" t="s">
        <v>1253</v>
      </c>
      <c r="E420" s="6">
        <v>2001</v>
      </c>
      <c r="G420" s="6" t="s">
        <v>1270</v>
      </c>
      <c r="H420" s="9" t="s">
        <v>3097</v>
      </c>
      <c r="I420" s="7">
        <v>12</v>
      </c>
      <c r="J420" s="31" t="str">
        <f>VLOOKUP(H420,AddInfo!$A:$H,5,FALSE)</f>
        <v>indirect</v>
      </c>
    </row>
    <row r="421" spans="1:10" x14ac:dyDescent="0.25">
      <c r="A421" s="6">
        <v>34</v>
      </c>
      <c r="B421" s="6" t="s">
        <v>3181</v>
      </c>
      <c r="C421" s="6" t="s">
        <v>1319</v>
      </c>
      <c r="D421" s="6" t="s">
        <v>1117</v>
      </c>
      <c r="E421" s="6">
        <v>2011</v>
      </c>
      <c r="G421" s="6" t="s">
        <v>605</v>
      </c>
      <c r="H421" s="31" t="s">
        <v>205</v>
      </c>
      <c r="I421" s="7">
        <v>1</v>
      </c>
      <c r="J421" s="31" t="str">
        <f>VLOOKUP(H421,AddInfo!$A:$H,5,FALSE)</f>
        <v>indirect</v>
      </c>
    </row>
    <row r="422" spans="1:10" x14ac:dyDescent="0.25">
      <c r="A422" s="6">
        <v>35</v>
      </c>
      <c r="B422" s="6" t="s">
        <v>3183</v>
      </c>
      <c r="C422" s="6" t="s">
        <v>1319</v>
      </c>
      <c r="D422" s="6" t="s">
        <v>1117</v>
      </c>
      <c r="E422" s="6">
        <v>2011</v>
      </c>
      <c r="G422" s="6" t="s">
        <v>605</v>
      </c>
      <c r="H422" s="7" t="s">
        <v>205</v>
      </c>
      <c r="I422" s="7">
        <v>6</v>
      </c>
      <c r="J422" s="31" t="str">
        <f>VLOOKUP(H422,AddInfo!$A:$H,5,FALSE)</f>
        <v>indirect</v>
      </c>
    </row>
    <row r="423" spans="1:10" x14ac:dyDescent="0.25">
      <c r="A423" s="31">
        <v>36</v>
      </c>
      <c r="B423" s="31" t="s">
        <v>3182</v>
      </c>
      <c r="C423" s="31" t="s">
        <v>1319</v>
      </c>
      <c r="D423" s="31" t="s">
        <v>1117</v>
      </c>
      <c r="E423" s="31">
        <v>2011</v>
      </c>
      <c r="F423" s="31"/>
      <c r="G423" s="31" t="s">
        <v>605</v>
      </c>
      <c r="H423" s="31" t="s">
        <v>205</v>
      </c>
      <c r="I423" s="31">
        <v>12</v>
      </c>
      <c r="J423" s="31" t="str">
        <f>VLOOKUP(H423,AddInfo!$A:$H,5,FALSE)</f>
        <v>indirect</v>
      </c>
    </row>
    <row r="424" spans="1:10" x14ac:dyDescent="0.25">
      <c r="A424" s="6">
        <v>177</v>
      </c>
      <c r="B424" s="6" t="s">
        <v>1834</v>
      </c>
      <c r="C424" s="6" t="s">
        <v>1835</v>
      </c>
      <c r="D424" s="6" t="s">
        <v>1234</v>
      </c>
      <c r="E424" s="6">
        <v>2008</v>
      </c>
      <c r="G424" s="6" t="s">
        <v>113</v>
      </c>
      <c r="H424" s="7" t="s">
        <v>3105</v>
      </c>
      <c r="I424" s="7">
        <v>12</v>
      </c>
      <c r="J424" s="31" t="str">
        <f>VLOOKUP(H424,AddInfo!$A:$H,5,FALSE)</f>
        <v>indirect</v>
      </c>
    </row>
    <row r="425" spans="1:10" x14ac:dyDescent="0.25">
      <c r="A425" s="6">
        <v>181</v>
      </c>
      <c r="B425" s="6" t="s">
        <v>1837</v>
      </c>
      <c r="C425" s="6" t="s">
        <v>3078</v>
      </c>
      <c r="D425" s="6" t="s">
        <v>1234</v>
      </c>
      <c r="E425" s="6">
        <v>2008</v>
      </c>
      <c r="G425" s="6" t="s">
        <v>113</v>
      </c>
      <c r="H425" s="7" t="s">
        <v>3104</v>
      </c>
      <c r="I425" s="7">
        <v>1</v>
      </c>
      <c r="J425" s="31" t="str">
        <f>VLOOKUP(H425,AddInfo!$A:$H,5,FALSE)</f>
        <v>indirect</v>
      </c>
    </row>
    <row r="426" spans="1:10" x14ac:dyDescent="0.25">
      <c r="A426" s="6">
        <v>182</v>
      </c>
      <c r="B426" s="6" t="s">
        <v>1839</v>
      </c>
      <c r="C426" s="6" t="s">
        <v>1838</v>
      </c>
      <c r="D426" s="6" t="s">
        <v>1234</v>
      </c>
      <c r="E426" s="6">
        <v>2008</v>
      </c>
      <c r="G426" s="6" t="s">
        <v>113</v>
      </c>
      <c r="H426" s="7" t="s">
        <v>3104</v>
      </c>
      <c r="I426" s="7">
        <v>6</v>
      </c>
      <c r="J426" s="31" t="str">
        <f>VLOOKUP(H426,AddInfo!$A:$H,5,FALSE)</f>
        <v>indirect</v>
      </c>
    </row>
    <row r="427" spans="1:10" x14ac:dyDescent="0.25">
      <c r="A427" s="6">
        <v>183</v>
      </c>
      <c r="B427" s="6" t="s">
        <v>1840</v>
      </c>
      <c r="C427" s="6" t="s">
        <v>1838</v>
      </c>
      <c r="D427" s="6" t="s">
        <v>1234</v>
      </c>
      <c r="E427" s="6">
        <v>2008</v>
      </c>
      <c r="G427" s="6" t="s">
        <v>113</v>
      </c>
      <c r="H427" s="7" t="s">
        <v>3104</v>
      </c>
      <c r="I427" s="7">
        <v>12</v>
      </c>
      <c r="J427" s="31" t="str">
        <f>VLOOKUP(H427,AddInfo!$A:$H,5,FALSE)</f>
        <v>indirect</v>
      </c>
    </row>
    <row r="428" spans="1:10" x14ac:dyDescent="0.25">
      <c r="A428" s="7">
        <v>406</v>
      </c>
      <c r="B428" s="7" t="s">
        <v>1306</v>
      </c>
      <c r="C428" s="7" t="s">
        <v>1307</v>
      </c>
      <c r="D428" s="7" t="s">
        <v>1118</v>
      </c>
      <c r="E428" s="7">
        <v>2015</v>
      </c>
      <c r="F428" s="7"/>
      <c r="G428" s="7" t="s">
        <v>1276</v>
      </c>
      <c r="H428" s="11" t="s">
        <v>129</v>
      </c>
      <c r="I428" s="7">
        <v>1</v>
      </c>
      <c r="J428" s="31" t="str">
        <f>VLOOKUP(H428,AddInfo!$A:$H,5,FALSE)</f>
        <v>indirect</v>
      </c>
    </row>
    <row r="429" spans="1:10" x14ac:dyDescent="0.25">
      <c r="A429" s="31">
        <v>407</v>
      </c>
      <c r="B429" s="31" t="s">
        <v>1308</v>
      </c>
      <c r="C429" s="31" t="s">
        <v>1307</v>
      </c>
      <c r="D429" s="31" t="s">
        <v>1118</v>
      </c>
      <c r="E429" s="31">
        <v>2015</v>
      </c>
      <c r="F429" s="31"/>
      <c r="G429" s="31" t="s">
        <v>1276</v>
      </c>
      <c r="H429" s="11" t="s">
        <v>129</v>
      </c>
      <c r="I429" s="31">
        <v>6</v>
      </c>
      <c r="J429" s="31" t="str">
        <f>VLOOKUP(H429,AddInfo!$A:$H,5,FALSE)</f>
        <v>indirect</v>
      </c>
    </row>
    <row r="430" spans="1:10" x14ac:dyDescent="0.25">
      <c r="A430" s="31">
        <v>408</v>
      </c>
      <c r="B430" s="31" t="s">
        <v>1309</v>
      </c>
      <c r="C430" s="31" t="s">
        <v>1307</v>
      </c>
      <c r="D430" s="31" t="s">
        <v>1118</v>
      </c>
      <c r="E430" s="31">
        <v>2015</v>
      </c>
      <c r="F430" s="31"/>
      <c r="G430" s="31" t="s">
        <v>1276</v>
      </c>
      <c r="H430" s="11" t="s">
        <v>129</v>
      </c>
      <c r="I430" s="31">
        <v>12</v>
      </c>
      <c r="J430" s="31" t="str">
        <f>VLOOKUP(H430,AddInfo!$A:$H,5,FALSE)</f>
        <v>indirect</v>
      </c>
    </row>
    <row r="431" spans="1:10" x14ac:dyDescent="0.25">
      <c r="A431" s="31">
        <v>412</v>
      </c>
      <c r="B431" s="31" t="s">
        <v>1314</v>
      </c>
      <c r="C431" s="31" t="s">
        <v>1315</v>
      </c>
      <c r="D431" s="31" t="s">
        <v>1118</v>
      </c>
      <c r="E431" s="31">
        <v>2015</v>
      </c>
      <c r="F431" s="31"/>
      <c r="G431" s="31" t="s">
        <v>1276</v>
      </c>
      <c r="H431" s="2" t="s">
        <v>3116</v>
      </c>
      <c r="I431" s="31">
        <v>1</v>
      </c>
      <c r="J431" s="31" t="str">
        <f>VLOOKUP(H431,AddInfo!$A:$H,5,FALSE)</f>
        <v>indirect</v>
      </c>
    </row>
    <row r="432" spans="1:10" x14ac:dyDescent="0.25">
      <c r="A432" s="6">
        <v>413</v>
      </c>
      <c r="B432" s="6" t="s">
        <v>1316</v>
      </c>
      <c r="C432" s="6" t="s">
        <v>1315</v>
      </c>
      <c r="D432" s="6" t="s">
        <v>1118</v>
      </c>
      <c r="E432" s="6">
        <v>2015</v>
      </c>
      <c r="G432" s="6" t="s">
        <v>1276</v>
      </c>
      <c r="H432" s="2" t="s">
        <v>3116</v>
      </c>
      <c r="I432" s="7">
        <v>6</v>
      </c>
      <c r="J432" s="31" t="str">
        <f>VLOOKUP(H432,AddInfo!$A:$H,5,FALSE)</f>
        <v>indirect</v>
      </c>
    </row>
    <row r="433" spans="1:11" x14ac:dyDescent="0.25">
      <c r="A433" s="6">
        <v>414</v>
      </c>
      <c r="B433" s="6" t="s">
        <v>1317</v>
      </c>
      <c r="C433" s="6" t="s">
        <v>1315</v>
      </c>
      <c r="D433" s="6" t="s">
        <v>1118</v>
      </c>
      <c r="E433" s="6">
        <v>2015</v>
      </c>
      <c r="G433" s="6" t="s">
        <v>1276</v>
      </c>
      <c r="H433" s="2" t="s">
        <v>3116</v>
      </c>
      <c r="I433" s="7">
        <v>12</v>
      </c>
      <c r="J433" s="31" t="str">
        <f>VLOOKUP(H433,AddInfo!$A:$H,5,FALSE)</f>
        <v>indirect</v>
      </c>
    </row>
    <row r="434" spans="1:11" x14ac:dyDescent="0.25">
      <c r="A434" s="6">
        <v>298</v>
      </c>
      <c r="B434" s="6" t="s">
        <v>1848</v>
      </c>
      <c r="C434" s="6" t="s">
        <v>1849</v>
      </c>
      <c r="D434" s="6" t="s">
        <v>873</v>
      </c>
      <c r="E434" s="6">
        <v>2016</v>
      </c>
      <c r="G434" s="6" t="s">
        <v>1270</v>
      </c>
      <c r="H434" s="31" t="s">
        <v>877</v>
      </c>
      <c r="I434" s="7">
        <v>1</v>
      </c>
      <c r="J434" s="31" t="str">
        <f>VLOOKUP(H434,AddInfo!$A:$H,5,FALSE)</f>
        <v>indirect</v>
      </c>
      <c r="K434" s="32"/>
    </row>
    <row r="435" spans="1:11" x14ac:dyDescent="0.25">
      <c r="A435" s="6">
        <v>98</v>
      </c>
      <c r="B435" s="6" t="s">
        <v>632</v>
      </c>
      <c r="C435" s="6" t="s">
        <v>631</v>
      </c>
      <c r="D435" s="6" t="s">
        <v>1262</v>
      </c>
      <c r="E435" s="6">
        <v>1994</v>
      </c>
      <c r="G435" s="6" t="s">
        <v>1328</v>
      </c>
      <c r="H435" s="4" t="s">
        <v>630</v>
      </c>
      <c r="I435" s="7">
        <v>12</v>
      </c>
      <c r="J435" s="31" t="str">
        <f>VLOOKUP(H435,AddInfo!$A:$H,5,FALSE)</f>
        <v>indirect</v>
      </c>
    </row>
    <row r="436" spans="1:11" x14ac:dyDescent="0.25">
      <c r="A436" s="6">
        <v>241</v>
      </c>
      <c r="B436" s="6" t="s">
        <v>1734</v>
      </c>
      <c r="C436" s="6" t="s">
        <v>1735</v>
      </c>
      <c r="D436" s="6" t="s">
        <v>1262</v>
      </c>
      <c r="E436" s="6">
        <v>1994</v>
      </c>
      <c r="G436" s="6" t="s">
        <v>113</v>
      </c>
      <c r="H436" s="31" t="s">
        <v>3098</v>
      </c>
      <c r="I436" s="7">
        <v>1</v>
      </c>
      <c r="J436" s="31" t="str">
        <f>VLOOKUP(H436,AddInfo!$A:$H,5,FALSE)</f>
        <v>indirect</v>
      </c>
    </row>
    <row r="437" spans="1:11" x14ac:dyDescent="0.25">
      <c r="A437" s="6">
        <v>242</v>
      </c>
      <c r="B437" s="6" t="s">
        <v>1736</v>
      </c>
      <c r="C437" s="6" t="s">
        <v>1735</v>
      </c>
      <c r="D437" s="6" t="s">
        <v>1262</v>
      </c>
      <c r="E437" s="6">
        <v>1994</v>
      </c>
      <c r="G437" s="6" t="s">
        <v>113</v>
      </c>
      <c r="H437" s="7" t="s">
        <v>3098</v>
      </c>
      <c r="I437" s="7">
        <v>6</v>
      </c>
      <c r="J437" s="31" t="str">
        <f>VLOOKUP(H437,AddInfo!$A:$H,5,FALSE)</f>
        <v>indirect</v>
      </c>
    </row>
    <row r="438" spans="1:11" x14ac:dyDescent="0.25">
      <c r="A438" s="6">
        <v>243</v>
      </c>
      <c r="B438" s="6" t="s">
        <v>1737</v>
      </c>
      <c r="C438" s="6" t="s">
        <v>1735</v>
      </c>
      <c r="D438" s="6" t="s">
        <v>1262</v>
      </c>
      <c r="E438" s="6">
        <v>1994</v>
      </c>
      <c r="G438" s="6" t="s">
        <v>113</v>
      </c>
      <c r="H438" s="31" t="s">
        <v>3098</v>
      </c>
      <c r="I438" s="7">
        <v>12</v>
      </c>
      <c r="J438" s="31" t="str">
        <f>VLOOKUP(H438,AddInfo!$A:$H,5,FALSE)</f>
        <v>indirect</v>
      </c>
    </row>
    <row r="439" spans="1:11" x14ac:dyDescent="0.25">
      <c r="A439" s="6">
        <v>104</v>
      </c>
      <c r="B439" s="6" t="s">
        <v>1461</v>
      </c>
      <c r="C439" s="6" t="s">
        <v>1462</v>
      </c>
      <c r="D439" s="6" t="s">
        <v>1246</v>
      </c>
      <c r="E439" s="6">
        <v>1996</v>
      </c>
      <c r="G439" s="6" t="s">
        <v>1328</v>
      </c>
      <c r="H439" s="4" t="s">
        <v>3099</v>
      </c>
      <c r="I439" s="7">
        <v>1</v>
      </c>
      <c r="J439" s="31" t="str">
        <f>VLOOKUP(H439,AddInfo!$A:$H,5,FALSE)</f>
        <v>indirect</v>
      </c>
      <c r="K439" s="32"/>
    </row>
    <row r="440" spans="1:11" x14ac:dyDescent="0.25">
      <c r="A440" s="31">
        <v>105</v>
      </c>
      <c r="B440" s="31" t="s">
        <v>1463</v>
      </c>
      <c r="C440" s="31" t="s">
        <v>1462</v>
      </c>
      <c r="D440" s="31" t="s">
        <v>1246</v>
      </c>
      <c r="E440" s="31">
        <v>1996</v>
      </c>
      <c r="F440" s="31"/>
      <c r="G440" s="31" t="s">
        <v>1328</v>
      </c>
      <c r="H440" s="4" t="s">
        <v>3099</v>
      </c>
      <c r="I440" s="7">
        <v>6</v>
      </c>
      <c r="J440" s="31" t="str">
        <f>VLOOKUP(H440,AddInfo!$A:$H,5,FALSE)</f>
        <v>indirect</v>
      </c>
      <c r="K440" s="32"/>
    </row>
    <row r="441" spans="1:11" s="18" customFormat="1" x14ac:dyDescent="0.25">
      <c r="A441" s="31">
        <v>106</v>
      </c>
      <c r="B441" s="31" t="s">
        <v>1464</v>
      </c>
      <c r="C441" s="31" t="s">
        <v>1462</v>
      </c>
      <c r="D441" s="31" t="s">
        <v>1246</v>
      </c>
      <c r="E441" s="31">
        <v>1996</v>
      </c>
      <c r="F441" s="31"/>
      <c r="G441" s="31" t="s">
        <v>1328</v>
      </c>
      <c r="H441" s="4" t="s">
        <v>3099</v>
      </c>
      <c r="I441" s="31">
        <v>12</v>
      </c>
      <c r="J441" s="31" t="str">
        <f>VLOOKUP(H441,AddInfo!$A:$H,5,FALSE)</f>
        <v>indirect</v>
      </c>
    </row>
    <row r="442" spans="1:11" s="18" customFormat="1" x14ac:dyDescent="0.25">
      <c r="A442" s="31">
        <v>286</v>
      </c>
      <c r="B442" s="31" t="s">
        <v>1628</v>
      </c>
      <c r="C442" s="31" t="s">
        <v>1629</v>
      </c>
      <c r="D442" s="31" t="s">
        <v>516</v>
      </c>
      <c r="E442" s="31">
        <v>2009</v>
      </c>
      <c r="F442" s="31"/>
      <c r="G442" s="31" t="s">
        <v>1270</v>
      </c>
      <c r="H442" s="31" t="s">
        <v>3100</v>
      </c>
      <c r="I442" s="31">
        <v>1</v>
      </c>
      <c r="J442" s="31" t="str">
        <f>VLOOKUP(H442,AddInfo!$A:$H,5,FALSE)</f>
        <v>indirect</v>
      </c>
      <c r="K442" s="31"/>
    </row>
    <row r="443" spans="1:11" s="18" customFormat="1" x14ac:dyDescent="0.25">
      <c r="A443" s="31">
        <v>287</v>
      </c>
      <c r="B443" s="31" t="s">
        <v>1630</v>
      </c>
      <c r="C443" s="31" t="s">
        <v>1629</v>
      </c>
      <c r="D443" s="31" t="s">
        <v>516</v>
      </c>
      <c r="E443" s="31">
        <v>2009</v>
      </c>
      <c r="F443" s="31"/>
      <c r="G443" s="31" t="s">
        <v>1270</v>
      </c>
      <c r="H443" s="31" t="s">
        <v>3100</v>
      </c>
      <c r="I443" s="31">
        <v>6</v>
      </c>
      <c r="J443" s="31" t="str">
        <f>VLOOKUP(H443,AddInfo!$A:$H,5,FALSE)</f>
        <v>indirect</v>
      </c>
      <c r="K443" s="31"/>
    </row>
    <row r="444" spans="1:11" s="18" customFormat="1" x14ac:dyDescent="0.25">
      <c r="A444" s="31">
        <v>288</v>
      </c>
      <c r="B444" s="31" t="s">
        <v>1631</v>
      </c>
      <c r="C444" s="31" t="s">
        <v>1629</v>
      </c>
      <c r="D444" s="31" t="s">
        <v>516</v>
      </c>
      <c r="E444" s="31">
        <v>2009</v>
      </c>
      <c r="F444" s="31"/>
      <c r="G444" s="31" t="s">
        <v>1270</v>
      </c>
      <c r="H444" s="31" t="s">
        <v>3100</v>
      </c>
      <c r="I444" s="31">
        <v>12</v>
      </c>
      <c r="J444" s="31" t="str">
        <f>VLOOKUP(H444,AddInfo!$A:$H,5,FALSE)</f>
        <v>indirect</v>
      </c>
      <c r="K444" s="31"/>
    </row>
    <row r="445" spans="1:11" s="18" customFormat="1" x14ac:dyDescent="0.25">
      <c r="A445" s="31">
        <v>234</v>
      </c>
      <c r="B445" s="31" t="s">
        <v>1745</v>
      </c>
      <c r="C445" s="31" t="s">
        <v>1746</v>
      </c>
      <c r="D445" s="31" t="s">
        <v>648</v>
      </c>
      <c r="E445" s="31">
        <v>2004</v>
      </c>
      <c r="F445" s="31"/>
      <c r="G445" s="31" t="s">
        <v>113</v>
      </c>
      <c r="H445" s="31" t="s">
        <v>3101</v>
      </c>
      <c r="I445" s="31">
        <v>1</v>
      </c>
      <c r="J445" s="31" t="str">
        <f>VLOOKUP(H445,AddInfo!$A:$H,5,FALSE)</f>
        <v>indirect</v>
      </c>
    </row>
    <row r="446" spans="1:11" s="18" customFormat="1" x14ac:dyDescent="0.25">
      <c r="A446" s="31">
        <v>235</v>
      </c>
      <c r="B446" s="31" t="s">
        <v>1747</v>
      </c>
      <c r="C446" s="31" t="s">
        <v>1746</v>
      </c>
      <c r="D446" s="31" t="s">
        <v>648</v>
      </c>
      <c r="E446" s="31">
        <v>2004</v>
      </c>
      <c r="F446" s="31"/>
      <c r="G446" s="31" t="s">
        <v>113</v>
      </c>
      <c r="H446" s="31" t="s">
        <v>3101</v>
      </c>
      <c r="I446" s="31">
        <v>6</v>
      </c>
      <c r="J446" s="31" t="str">
        <f>VLOOKUP(H446,AddInfo!$A:$H,5,FALSE)</f>
        <v>indirect</v>
      </c>
      <c r="K446" s="31"/>
    </row>
    <row r="447" spans="1:11" s="18" customFormat="1" x14ac:dyDescent="0.25">
      <c r="A447" s="31">
        <v>236</v>
      </c>
      <c r="B447" s="31" t="s">
        <v>1748</v>
      </c>
      <c r="C447" s="31" t="s">
        <v>1746</v>
      </c>
      <c r="D447" s="31" t="s">
        <v>648</v>
      </c>
      <c r="E447" s="31">
        <v>2004</v>
      </c>
      <c r="F447" s="31"/>
      <c r="G447" s="31" t="s">
        <v>113</v>
      </c>
      <c r="H447" s="31" t="s">
        <v>3101</v>
      </c>
      <c r="I447" s="31">
        <v>12</v>
      </c>
      <c r="J447" s="31" t="str">
        <f>VLOOKUP(H447,AddInfo!$A:$H,5,FALSE)</f>
        <v>indirect</v>
      </c>
      <c r="K447" s="31"/>
    </row>
    <row r="448" spans="1:11" s="18" customFormat="1" x14ac:dyDescent="0.25">
      <c r="A448" s="31">
        <v>295</v>
      </c>
      <c r="B448" s="31" t="s">
        <v>1379</v>
      </c>
      <c r="C448" s="31" t="s">
        <v>1380</v>
      </c>
      <c r="D448" s="31" t="s">
        <v>890</v>
      </c>
      <c r="E448" s="31">
        <v>2006</v>
      </c>
      <c r="F448" s="31"/>
      <c r="G448" s="31" t="s">
        <v>1270</v>
      </c>
      <c r="H448" s="31" t="s">
        <v>893</v>
      </c>
      <c r="I448" s="31">
        <v>1</v>
      </c>
      <c r="J448" s="31" t="str">
        <f>VLOOKUP(H448,AddInfo!$A:$H,5,FALSE)</f>
        <v>indirect</v>
      </c>
    </row>
    <row r="449" spans="1:1019" s="18" customFormat="1" x14ac:dyDescent="0.25">
      <c r="A449" s="31">
        <v>296</v>
      </c>
      <c r="B449" s="31" t="s">
        <v>1381</v>
      </c>
      <c r="C449" s="31" t="s">
        <v>1380</v>
      </c>
      <c r="D449" s="31" t="s">
        <v>890</v>
      </c>
      <c r="E449" s="31">
        <v>2006</v>
      </c>
      <c r="F449" s="31"/>
      <c r="G449" s="31" t="s">
        <v>1270</v>
      </c>
      <c r="H449" s="31" t="s">
        <v>893</v>
      </c>
      <c r="I449" s="31">
        <v>6</v>
      </c>
      <c r="J449" s="31" t="str">
        <f>VLOOKUP(H449,AddInfo!$A:$H,5,FALSE)</f>
        <v>indirect</v>
      </c>
      <c r="K449" s="31"/>
    </row>
    <row r="450" spans="1:1019" x14ac:dyDescent="0.25">
      <c r="A450" s="7">
        <v>297</v>
      </c>
      <c r="B450" s="7" t="s">
        <v>1382</v>
      </c>
      <c r="C450" s="7" t="s">
        <v>1380</v>
      </c>
      <c r="D450" s="7" t="s">
        <v>890</v>
      </c>
      <c r="E450" s="7">
        <v>2006</v>
      </c>
      <c r="F450" s="7"/>
      <c r="G450" s="7" t="s">
        <v>1270</v>
      </c>
      <c r="H450" s="7" t="s">
        <v>893</v>
      </c>
      <c r="I450" s="7">
        <v>12</v>
      </c>
      <c r="J450" s="31" t="str">
        <f>VLOOKUP(H450,AddInfo!$A:$H,5,FALSE)</f>
        <v>indirect</v>
      </c>
    </row>
    <row r="451" spans="1:1019" x14ac:dyDescent="0.25">
      <c r="A451" s="7">
        <v>226</v>
      </c>
      <c r="B451" s="7" t="s">
        <v>1568</v>
      </c>
      <c r="C451" s="7" t="s">
        <v>1569</v>
      </c>
      <c r="D451" s="7" t="s">
        <v>360</v>
      </c>
      <c r="E451" s="7">
        <v>1998</v>
      </c>
      <c r="F451" s="7"/>
      <c r="G451" s="7" t="s">
        <v>113</v>
      </c>
      <c r="H451" s="7" t="s">
        <v>3102</v>
      </c>
      <c r="I451" s="7">
        <v>1</v>
      </c>
      <c r="J451" s="31" t="str">
        <f>VLOOKUP(H451,AddInfo!$A:$H,5,FALSE)</f>
        <v>indirect</v>
      </c>
      <c r="K451" s="32"/>
    </row>
    <row r="452" spans="1:1019" x14ac:dyDescent="0.25">
      <c r="A452" s="7">
        <v>227</v>
      </c>
      <c r="B452" s="7" t="s">
        <v>1570</v>
      </c>
      <c r="C452" s="7" t="s">
        <v>1569</v>
      </c>
      <c r="D452" s="7" t="s">
        <v>360</v>
      </c>
      <c r="E452" s="7">
        <v>1998</v>
      </c>
      <c r="F452" s="7"/>
      <c r="G452" s="7" t="s">
        <v>113</v>
      </c>
      <c r="H452" s="7" t="s">
        <v>3102</v>
      </c>
      <c r="I452" s="7">
        <v>6</v>
      </c>
      <c r="J452" s="31" t="str">
        <f>VLOOKUP(H452,AddInfo!$A:$H,5,FALSE)</f>
        <v>indirect</v>
      </c>
      <c r="K452" s="32"/>
    </row>
    <row r="453" spans="1:1019" x14ac:dyDescent="0.25">
      <c r="A453" s="7">
        <v>228</v>
      </c>
      <c r="B453" s="7" t="s">
        <v>1571</v>
      </c>
      <c r="C453" s="7" t="s">
        <v>1569</v>
      </c>
      <c r="D453" s="7" t="s">
        <v>360</v>
      </c>
      <c r="E453" s="7">
        <v>1998</v>
      </c>
      <c r="F453" s="7"/>
      <c r="G453" s="7" t="s">
        <v>113</v>
      </c>
      <c r="H453" s="31" t="s">
        <v>3102</v>
      </c>
      <c r="I453" s="7">
        <v>12</v>
      </c>
      <c r="J453" s="31" t="str">
        <f>VLOOKUP(H453,AddInfo!$A:$H,5,FALSE)</f>
        <v>indirect</v>
      </c>
      <c r="K453" s="32"/>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c r="HC453" s="7"/>
      <c r="HD453" s="7"/>
      <c r="HE453" s="7"/>
      <c r="HF453" s="7"/>
      <c r="HG453" s="7"/>
      <c r="HH453" s="7"/>
      <c r="HI453" s="7"/>
      <c r="HJ453" s="7"/>
      <c r="HK453" s="7"/>
      <c r="HL453" s="7"/>
      <c r="HM453" s="7"/>
      <c r="HN453" s="7"/>
      <c r="HO453" s="7"/>
      <c r="HP453" s="7"/>
      <c r="HQ453" s="7"/>
      <c r="HR453" s="7"/>
      <c r="HS453" s="7"/>
      <c r="HT453" s="7"/>
      <c r="HU453" s="7"/>
      <c r="HV453" s="7"/>
      <c r="HW453" s="7"/>
      <c r="HX453" s="7"/>
      <c r="HY453" s="7"/>
      <c r="HZ453" s="7"/>
      <c r="IA453" s="7"/>
      <c r="IB453" s="7"/>
      <c r="IC453" s="7"/>
      <c r="ID453" s="7"/>
      <c r="IE453" s="7"/>
      <c r="IF453" s="7"/>
      <c r="IG453" s="7"/>
      <c r="IH453" s="7"/>
      <c r="II453" s="7"/>
      <c r="IJ453" s="7"/>
      <c r="IK453" s="7"/>
      <c r="IL453" s="7"/>
      <c r="IM453" s="7"/>
      <c r="IN453" s="7"/>
      <c r="IO453" s="7"/>
      <c r="IP453" s="7"/>
      <c r="IQ453" s="7"/>
      <c r="IR453" s="7"/>
      <c r="IS453" s="7"/>
      <c r="IT453" s="7"/>
      <c r="IU453" s="7"/>
      <c r="IV453" s="7"/>
      <c r="IW453" s="7"/>
      <c r="IX453" s="7"/>
      <c r="IY453" s="7"/>
      <c r="IZ453" s="7"/>
      <c r="JA453" s="7"/>
      <c r="JB453" s="7"/>
      <c r="JC453" s="7"/>
      <c r="JD453" s="7"/>
      <c r="JE453" s="7"/>
      <c r="JF453" s="7"/>
      <c r="JG453" s="7"/>
      <c r="JH453" s="7"/>
      <c r="JI453" s="7"/>
      <c r="JJ453" s="7"/>
      <c r="JK453" s="7"/>
      <c r="JL453" s="7"/>
      <c r="JM453" s="7"/>
      <c r="JN453" s="7"/>
      <c r="JO453" s="7"/>
      <c r="JP453" s="7"/>
      <c r="JQ453" s="7"/>
      <c r="JR453" s="7"/>
      <c r="JS453" s="7"/>
      <c r="JT453" s="7"/>
      <c r="JU453" s="7"/>
      <c r="JV453" s="7"/>
      <c r="JW453" s="7"/>
      <c r="JX453" s="7"/>
      <c r="JY453" s="7"/>
      <c r="JZ453" s="7"/>
      <c r="KA453" s="7"/>
      <c r="KB453" s="7"/>
      <c r="KC453" s="7"/>
      <c r="KD453" s="7"/>
      <c r="KE453" s="7"/>
      <c r="KF453" s="7"/>
      <c r="KG453" s="7"/>
      <c r="KH453" s="7"/>
      <c r="KI453" s="7"/>
      <c r="KJ453" s="7"/>
      <c r="KK453" s="7"/>
      <c r="KL453" s="7"/>
      <c r="KM453" s="7"/>
      <c r="KN453" s="7"/>
      <c r="KO453" s="7"/>
      <c r="KP453" s="7"/>
      <c r="KQ453" s="7"/>
      <c r="KR453" s="7"/>
      <c r="KS453" s="7"/>
      <c r="KT453" s="7"/>
      <c r="KU453" s="7"/>
      <c r="KV453" s="7"/>
      <c r="KW453" s="7"/>
      <c r="KX453" s="7"/>
      <c r="KY453" s="7"/>
      <c r="KZ453" s="7"/>
      <c r="LA453" s="7"/>
      <c r="LB453" s="7"/>
      <c r="LC453" s="7"/>
      <c r="LD453" s="7"/>
      <c r="LE453" s="7"/>
      <c r="LF453" s="7"/>
      <c r="LG453" s="7"/>
      <c r="LH453" s="7"/>
      <c r="LI453" s="7"/>
      <c r="LJ453" s="7"/>
      <c r="LK453" s="7"/>
      <c r="LL453" s="7"/>
      <c r="LM453" s="7"/>
      <c r="LN453" s="7"/>
      <c r="LO453" s="7"/>
      <c r="LP453" s="7"/>
      <c r="LQ453" s="7"/>
      <c r="LR453" s="7"/>
      <c r="LS453" s="7"/>
      <c r="LT453" s="7"/>
      <c r="LU453" s="7"/>
      <c r="LV453" s="7"/>
      <c r="LW453" s="7"/>
      <c r="LX453" s="7"/>
      <c r="LY453" s="7"/>
      <c r="LZ453" s="7"/>
      <c r="MA453" s="7"/>
      <c r="MB453" s="7"/>
      <c r="MC453" s="7"/>
      <c r="MD453" s="7"/>
      <c r="ME453" s="7"/>
      <c r="MF453" s="7"/>
      <c r="MG453" s="7"/>
      <c r="MH453" s="7"/>
      <c r="MI453" s="7"/>
      <c r="MJ453" s="7"/>
      <c r="MK453" s="7"/>
      <c r="ML453" s="7"/>
      <c r="MM453" s="7"/>
      <c r="MN453" s="7"/>
      <c r="MO453" s="7"/>
      <c r="MP453" s="7"/>
      <c r="MQ453" s="7"/>
      <c r="MR453" s="7"/>
      <c r="MS453" s="7"/>
      <c r="MT453" s="7"/>
      <c r="MU453" s="7"/>
      <c r="MV453" s="7"/>
      <c r="MW453" s="7"/>
      <c r="MX453" s="7"/>
      <c r="MY453" s="7"/>
      <c r="MZ453" s="7"/>
      <c r="NA453" s="7"/>
      <c r="NB453" s="7"/>
      <c r="NC453" s="7"/>
      <c r="ND453" s="7"/>
      <c r="NE453" s="7"/>
      <c r="NF453" s="7"/>
      <c r="NG453" s="7"/>
      <c r="NH453" s="7"/>
      <c r="NI453" s="7"/>
      <c r="NJ453" s="7"/>
      <c r="NK453" s="7"/>
      <c r="NL453" s="7"/>
      <c r="NM453" s="7"/>
      <c r="NN453" s="7"/>
      <c r="NO453" s="7"/>
      <c r="NP453" s="7"/>
      <c r="NQ453" s="7"/>
      <c r="NR453" s="7"/>
      <c r="NS453" s="7"/>
      <c r="NT453" s="7"/>
      <c r="NU453" s="7"/>
      <c r="NV453" s="7"/>
      <c r="NW453" s="7"/>
      <c r="NX453" s="7"/>
      <c r="NY453" s="7"/>
      <c r="NZ453" s="7"/>
      <c r="OA453" s="7"/>
      <c r="OB453" s="7"/>
      <c r="OC453" s="7"/>
      <c r="OD453" s="7"/>
      <c r="OE453" s="7"/>
      <c r="OF453" s="7"/>
      <c r="OG453" s="7"/>
      <c r="OH453" s="7"/>
      <c r="OI453" s="7"/>
      <c r="OJ453" s="7"/>
      <c r="OK453" s="7"/>
      <c r="OL453" s="7"/>
      <c r="OM453" s="7"/>
      <c r="ON453" s="7"/>
      <c r="OO453" s="7"/>
      <c r="OP453" s="7"/>
      <c r="OQ453" s="7"/>
      <c r="OR453" s="7"/>
      <c r="OS453" s="7"/>
      <c r="OT453" s="7"/>
      <c r="OU453" s="7"/>
      <c r="OV453" s="7"/>
      <c r="OW453" s="7"/>
      <c r="OX453" s="7"/>
      <c r="OY453" s="7"/>
      <c r="OZ453" s="7"/>
      <c r="PA453" s="7"/>
      <c r="PB453" s="7"/>
      <c r="PC453" s="7"/>
      <c r="PD453" s="7"/>
      <c r="PE453" s="7"/>
      <c r="PF453" s="7"/>
      <c r="PG453" s="7"/>
      <c r="PH453" s="7"/>
      <c r="PI453" s="7"/>
      <c r="PJ453" s="7"/>
      <c r="PK453" s="7"/>
      <c r="PL453" s="7"/>
      <c r="PM453" s="7"/>
      <c r="PN453" s="7"/>
      <c r="PO453" s="7"/>
      <c r="PP453" s="7"/>
      <c r="PQ453" s="7"/>
      <c r="PR453" s="7"/>
      <c r="PS453" s="7"/>
      <c r="PT453" s="7"/>
      <c r="PU453" s="7"/>
      <c r="PV453" s="7"/>
      <c r="PW453" s="7"/>
      <c r="PX453" s="7"/>
      <c r="PY453" s="7"/>
      <c r="PZ453" s="7"/>
      <c r="QA453" s="7"/>
      <c r="QB453" s="7"/>
      <c r="QC453" s="7"/>
      <c r="QD453" s="7"/>
      <c r="QE453" s="7"/>
      <c r="QF453" s="7"/>
      <c r="QG453" s="7"/>
      <c r="QH453" s="7"/>
      <c r="QI453" s="7"/>
      <c r="QJ453" s="7"/>
      <c r="QK453" s="7"/>
      <c r="QL453" s="7"/>
      <c r="QM453" s="7"/>
      <c r="QN453" s="7"/>
      <c r="QO453" s="7"/>
      <c r="QP453" s="7"/>
      <c r="QQ453" s="7"/>
      <c r="QR453" s="7"/>
      <c r="QS453" s="7"/>
      <c r="QT453" s="7"/>
      <c r="QU453" s="7"/>
      <c r="QV453" s="7"/>
      <c r="QW453" s="7"/>
      <c r="QX453" s="7"/>
      <c r="QY453" s="7"/>
      <c r="QZ453" s="7"/>
      <c r="RA453" s="7"/>
      <c r="RB453" s="7"/>
      <c r="RC453" s="7"/>
      <c r="RD453" s="7"/>
      <c r="RE453" s="7"/>
      <c r="RF453" s="7"/>
      <c r="RG453" s="7"/>
      <c r="RH453" s="7"/>
      <c r="RI453" s="7"/>
      <c r="RJ453" s="7"/>
      <c r="RK453" s="7"/>
      <c r="RL453" s="7"/>
      <c r="RM453" s="7"/>
      <c r="RN453" s="7"/>
      <c r="RO453" s="7"/>
      <c r="RP453" s="7"/>
      <c r="RQ453" s="7"/>
      <c r="RR453" s="7"/>
      <c r="RS453" s="7"/>
      <c r="RT453" s="7"/>
      <c r="RU453" s="7"/>
      <c r="RV453" s="7"/>
      <c r="RW453" s="7"/>
      <c r="RX453" s="7"/>
      <c r="RY453" s="7"/>
      <c r="RZ453" s="7"/>
      <c r="SA453" s="7"/>
      <c r="SB453" s="7"/>
      <c r="SC453" s="7"/>
      <c r="SD453" s="7"/>
      <c r="SE453" s="7"/>
      <c r="SF453" s="7"/>
      <c r="SG453" s="7"/>
      <c r="SH453" s="7"/>
      <c r="SI453" s="7"/>
      <c r="SJ453" s="7"/>
      <c r="SK453" s="7"/>
      <c r="SL453" s="7"/>
      <c r="SM453" s="7"/>
      <c r="SN453" s="7"/>
      <c r="SO453" s="7"/>
      <c r="SP453" s="7"/>
      <c r="SQ453" s="7"/>
      <c r="SR453" s="7"/>
      <c r="SS453" s="7"/>
      <c r="ST453" s="7"/>
      <c r="SU453" s="7"/>
      <c r="SV453" s="7"/>
      <c r="SW453" s="7"/>
      <c r="SX453" s="7"/>
      <c r="SY453" s="7"/>
      <c r="SZ453" s="7"/>
      <c r="TA453" s="7"/>
      <c r="TB453" s="7"/>
      <c r="TC453" s="7"/>
      <c r="TD453" s="7"/>
      <c r="TE453" s="7"/>
      <c r="TF453" s="7"/>
      <c r="TG453" s="7"/>
      <c r="TH453" s="7"/>
      <c r="TI453" s="7"/>
      <c r="TJ453" s="7"/>
      <c r="TK453" s="7"/>
      <c r="TL453" s="7"/>
      <c r="TM453" s="7"/>
      <c r="TN453" s="7"/>
      <c r="TO453" s="7"/>
      <c r="TP453" s="7"/>
      <c r="TQ453" s="7"/>
      <c r="TR453" s="7"/>
      <c r="TS453" s="7"/>
      <c r="TT453" s="7"/>
      <c r="TU453" s="7"/>
      <c r="TV453" s="7"/>
      <c r="TW453" s="7"/>
      <c r="TX453" s="7"/>
      <c r="TY453" s="7"/>
      <c r="TZ453" s="7"/>
      <c r="UA453" s="7"/>
      <c r="UB453" s="7"/>
      <c r="UC453" s="7"/>
      <c r="UD453" s="7"/>
      <c r="UE453" s="7"/>
      <c r="UF453" s="7"/>
      <c r="UG453" s="7"/>
      <c r="UH453" s="7"/>
      <c r="UI453" s="7"/>
      <c r="UJ453" s="7"/>
      <c r="UK453" s="7"/>
      <c r="UL453" s="7"/>
      <c r="UM453" s="7"/>
      <c r="UN453" s="7"/>
      <c r="UO453" s="7"/>
      <c r="UP453" s="7"/>
      <c r="UQ453" s="7"/>
      <c r="UR453" s="7"/>
      <c r="US453" s="7"/>
      <c r="UT453" s="7"/>
      <c r="UU453" s="7"/>
      <c r="UV453" s="7"/>
      <c r="UW453" s="7"/>
      <c r="UX453" s="7"/>
      <c r="UY453" s="7"/>
      <c r="UZ453" s="7"/>
      <c r="VA453" s="7"/>
      <c r="VB453" s="7"/>
      <c r="VC453" s="7"/>
      <c r="VD453" s="7"/>
      <c r="VE453" s="7"/>
      <c r="VF453" s="7"/>
      <c r="VG453" s="7"/>
      <c r="VH453" s="7"/>
      <c r="VI453" s="7"/>
      <c r="VJ453" s="7"/>
      <c r="VK453" s="7"/>
      <c r="VL453" s="7"/>
      <c r="VM453" s="7"/>
      <c r="VN453" s="7"/>
      <c r="VO453" s="7"/>
      <c r="VP453" s="7"/>
      <c r="VQ453" s="7"/>
      <c r="VR453" s="7"/>
      <c r="VS453" s="7"/>
      <c r="VT453" s="7"/>
      <c r="VU453" s="7"/>
      <c r="VV453" s="7"/>
      <c r="VW453" s="7"/>
      <c r="VX453" s="7"/>
      <c r="VY453" s="7"/>
      <c r="VZ453" s="7"/>
      <c r="WA453" s="7"/>
      <c r="WB453" s="7"/>
      <c r="WC453" s="7"/>
      <c r="WD453" s="7"/>
      <c r="WE453" s="7"/>
      <c r="WF453" s="7"/>
      <c r="WG453" s="7"/>
      <c r="WH453" s="7"/>
      <c r="WI453" s="7"/>
      <c r="WJ453" s="7"/>
      <c r="WK453" s="7"/>
      <c r="WL453" s="7"/>
      <c r="WM453" s="7"/>
      <c r="WN453" s="7"/>
      <c r="WO453" s="7"/>
      <c r="WP453" s="7"/>
      <c r="WQ453" s="7"/>
      <c r="WR453" s="7"/>
      <c r="WS453" s="7"/>
      <c r="WT453" s="7"/>
      <c r="WU453" s="7"/>
      <c r="WV453" s="7"/>
      <c r="WW453" s="7"/>
      <c r="WX453" s="7"/>
      <c r="WY453" s="7"/>
      <c r="WZ453" s="7"/>
      <c r="XA453" s="7"/>
      <c r="XB453" s="7"/>
      <c r="XC453" s="7"/>
      <c r="XD453" s="7"/>
      <c r="XE453" s="7"/>
      <c r="XF453" s="7"/>
      <c r="XG453" s="7"/>
      <c r="XH453" s="7"/>
      <c r="XI453" s="7"/>
      <c r="XJ453" s="7"/>
      <c r="XK453" s="7"/>
      <c r="XL453" s="7"/>
      <c r="XM453" s="7"/>
      <c r="XN453" s="7"/>
      <c r="XO453" s="7"/>
      <c r="XP453" s="7"/>
      <c r="XQ453" s="7"/>
      <c r="XR453" s="7"/>
      <c r="XS453" s="7"/>
      <c r="XT453" s="7"/>
      <c r="XU453" s="7"/>
      <c r="XV453" s="7"/>
      <c r="XW453" s="7"/>
      <c r="XX453" s="7"/>
      <c r="XY453" s="7"/>
      <c r="XZ453" s="7"/>
      <c r="YA453" s="7"/>
      <c r="YB453" s="7"/>
      <c r="YC453" s="7"/>
      <c r="YD453" s="7"/>
      <c r="YE453" s="7"/>
      <c r="YF453" s="7"/>
      <c r="YG453" s="7"/>
      <c r="YH453" s="7"/>
      <c r="YI453" s="7"/>
      <c r="YJ453" s="7"/>
      <c r="YK453" s="7"/>
      <c r="YL453" s="7"/>
      <c r="YM453" s="7"/>
      <c r="YN453" s="7"/>
      <c r="YO453" s="7"/>
      <c r="YP453" s="7"/>
      <c r="YQ453" s="7"/>
      <c r="YR453" s="7"/>
      <c r="YS453" s="7"/>
      <c r="YT453" s="7"/>
      <c r="YU453" s="7"/>
      <c r="YV453" s="7"/>
      <c r="YW453" s="7"/>
      <c r="YX453" s="7"/>
      <c r="YY453" s="7"/>
      <c r="YZ453" s="7"/>
      <c r="ZA453" s="7"/>
      <c r="ZB453" s="7"/>
      <c r="ZC453" s="7"/>
      <c r="ZD453" s="7"/>
      <c r="ZE453" s="7"/>
      <c r="ZF453" s="7"/>
      <c r="ZG453" s="7"/>
      <c r="ZH453" s="7"/>
      <c r="ZI453" s="7"/>
      <c r="ZJ453" s="7"/>
      <c r="ZK453" s="7"/>
      <c r="ZL453" s="7"/>
      <c r="ZM453" s="7"/>
      <c r="ZN453" s="7"/>
      <c r="ZO453" s="7"/>
      <c r="ZP453" s="7"/>
      <c r="ZQ453" s="7"/>
      <c r="ZR453" s="7"/>
      <c r="ZS453" s="7"/>
      <c r="ZT453" s="7"/>
      <c r="ZU453" s="7"/>
      <c r="ZV453" s="7"/>
      <c r="ZW453" s="7"/>
      <c r="ZX453" s="7"/>
      <c r="ZY453" s="7"/>
      <c r="ZZ453" s="7"/>
      <c r="AAA453" s="7"/>
      <c r="AAB453" s="7"/>
      <c r="AAC453" s="7"/>
      <c r="AAD453" s="7"/>
      <c r="AAE453" s="7"/>
      <c r="AAF453" s="7"/>
      <c r="AAG453" s="7"/>
      <c r="AAH453" s="7"/>
      <c r="AAI453" s="7"/>
      <c r="AAJ453" s="7"/>
      <c r="AAK453" s="7"/>
      <c r="AAL453" s="7"/>
      <c r="AAM453" s="7"/>
      <c r="AAN453" s="7"/>
      <c r="AAO453" s="7"/>
      <c r="AAP453" s="7"/>
      <c r="AAQ453" s="7"/>
      <c r="AAR453" s="7"/>
      <c r="AAS453" s="7"/>
      <c r="AAT453" s="7"/>
      <c r="AAU453" s="7"/>
      <c r="AAV453" s="7"/>
      <c r="AAW453" s="7"/>
      <c r="AAX453" s="7"/>
      <c r="AAY453" s="7"/>
      <c r="AAZ453" s="7"/>
      <c r="ABA453" s="7"/>
      <c r="ABB453" s="7"/>
      <c r="ABC453" s="7"/>
      <c r="ABD453" s="7"/>
      <c r="ABE453" s="7"/>
      <c r="ABF453" s="7"/>
      <c r="ABG453" s="7"/>
      <c r="ABH453" s="7"/>
      <c r="ABI453" s="7"/>
      <c r="ABJ453" s="7"/>
      <c r="ABK453" s="7"/>
      <c r="ABL453" s="7"/>
      <c r="ABM453" s="7"/>
      <c r="ABN453" s="7"/>
      <c r="ABO453" s="7"/>
      <c r="ABP453" s="7"/>
      <c r="ABQ453" s="7"/>
      <c r="ABR453" s="7"/>
      <c r="ABS453" s="7"/>
      <c r="ABT453" s="7"/>
      <c r="ABU453" s="7"/>
      <c r="ABV453" s="7"/>
      <c r="ABW453" s="7"/>
      <c r="ABX453" s="7"/>
      <c r="ABY453" s="7"/>
      <c r="ABZ453" s="7"/>
      <c r="ACA453" s="7"/>
      <c r="ACB453" s="7"/>
      <c r="ACC453" s="7"/>
      <c r="ACD453" s="7"/>
      <c r="ACE453" s="7"/>
      <c r="ACF453" s="7"/>
      <c r="ACG453" s="7"/>
      <c r="ACH453" s="7"/>
      <c r="ACI453" s="7"/>
      <c r="ACJ453" s="7"/>
      <c r="ACK453" s="7"/>
      <c r="ACL453" s="7"/>
      <c r="ACM453" s="7"/>
      <c r="ACN453" s="7"/>
      <c r="ACO453" s="7"/>
      <c r="ACP453" s="7"/>
      <c r="ACQ453" s="7"/>
      <c r="ACR453" s="7"/>
      <c r="ACS453" s="7"/>
      <c r="ACT453" s="7"/>
      <c r="ACU453" s="7"/>
      <c r="ACV453" s="7"/>
      <c r="ACW453" s="7"/>
      <c r="ACX453" s="7"/>
      <c r="ACY453" s="7"/>
      <c r="ACZ453" s="7"/>
      <c r="ADA453" s="7"/>
      <c r="ADB453" s="7"/>
      <c r="ADC453" s="7"/>
      <c r="ADD453" s="7"/>
      <c r="ADE453" s="7"/>
      <c r="ADF453" s="7"/>
      <c r="ADG453" s="7"/>
      <c r="ADH453" s="7"/>
      <c r="ADI453" s="7"/>
      <c r="ADJ453" s="7"/>
      <c r="ADK453" s="7"/>
      <c r="ADL453" s="7"/>
      <c r="ADM453" s="7"/>
      <c r="ADN453" s="7"/>
      <c r="ADO453" s="7"/>
      <c r="ADP453" s="7"/>
      <c r="ADQ453" s="7"/>
      <c r="ADR453" s="7"/>
      <c r="ADS453" s="7"/>
      <c r="ADT453" s="7"/>
      <c r="ADU453" s="7"/>
      <c r="ADV453" s="7"/>
      <c r="ADW453" s="7"/>
      <c r="ADX453" s="7"/>
      <c r="ADY453" s="7"/>
      <c r="ADZ453" s="7"/>
      <c r="AEA453" s="7"/>
      <c r="AEB453" s="7"/>
      <c r="AEC453" s="7"/>
      <c r="AED453" s="7"/>
      <c r="AEE453" s="7"/>
      <c r="AEF453" s="7"/>
      <c r="AEG453" s="7"/>
      <c r="AEH453" s="7"/>
      <c r="AEI453" s="7"/>
      <c r="AEJ453" s="7"/>
      <c r="AEK453" s="7"/>
      <c r="AEL453" s="7"/>
      <c r="AEM453" s="7"/>
      <c r="AEN453" s="7"/>
      <c r="AEO453" s="7"/>
      <c r="AEP453" s="7"/>
      <c r="AEQ453" s="7"/>
      <c r="AER453" s="7"/>
      <c r="AES453" s="7"/>
      <c r="AET453" s="7"/>
      <c r="AEU453" s="7"/>
      <c r="AEV453" s="7"/>
      <c r="AEW453" s="7"/>
      <c r="AEX453" s="7"/>
      <c r="AEY453" s="7"/>
      <c r="AEZ453" s="7"/>
      <c r="AFA453" s="7"/>
      <c r="AFB453" s="7"/>
      <c r="AFC453" s="7"/>
      <c r="AFD453" s="7"/>
      <c r="AFE453" s="7"/>
      <c r="AFF453" s="7"/>
      <c r="AFG453" s="7"/>
      <c r="AFH453" s="7"/>
      <c r="AFI453" s="7"/>
      <c r="AFJ453" s="7"/>
      <c r="AFK453" s="7"/>
      <c r="AFL453" s="7"/>
      <c r="AFM453" s="7"/>
      <c r="AFN453" s="7"/>
      <c r="AFO453" s="7"/>
      <c r="AFP453" s="7"/>
      <c r="AFQ453" s="7"/>
      <c r="AFR453" s="7"/>
      <c r="AFS453" s="7"/>
      <c r="AFT453" s="7"/>
      <c r="AFU453" s="7"/>
      <c r="AFV453" s="7"/>
      <c r="AFW453" s="7"/>
      <c r="AFX453" s="7"/>
      <c r="AFY453" s="7"/>
      <c r="AFZ453" s="7"/>
      <c r="AGA453" s="7"/>
      <c r="AGB453" s="7"/>
      <c r="AGC453" s="7"/>
      <c r="AGD453" s="7"/>
      <c r="AGE453" s="7"/>
      <c r="AGF453" s="7"/>
      <c r="AGG453" s="7"/>
      <c r="AGH453" s="7"/>
      <c r="AGI453" s="7"/>
      <c r="AGJ453" s="7"/>
      <c r="AGK453" s="7"/>
      <c r="AGL453" s="7"/>
      <c r="AGM453" s="7"/>
      <c r="AGN453" s="7"/>
      <c r="AGO453" s="7"/>
      <c r="AGP453" s="7"/>
      <c r="AGQ453" s="7"/>
      <c r="AGR453" s="7"/>
      <c r="AGS453" s="7"/>
      <c r="AGT453" s="7"/>
      <c r="AGU453" s="7"/>
      <c r="AGV453" s="7"/>
      <c r="AGW453" s="7"/>
      <c r="AGX453" s="7"/>
      <c r="AGY453" s="7"/>
      <c r="AGZ453" s="7"/>
      <c r="AHA453" s="7"/>
      <c r="AHB453" s="7"/>
      <c r="AHC453" s="7"/>
      <c r="AHD453" s="7"/>
      <c r="AHE453" s="7"/>
      <c r="AHF453" s="7"/>
      <c r="AHG453" s="7"/>
      <c r="AHH453" s="7"/>
      <c r="AHI453" s="7"/>
      <c r="AHJ453" s="7"/>
      <c r="AHK453" s="7"/>
      <c r="AHL453" s="7"/>
      <c r="AHM453" s="7"/>
      <c r="AHN453" s="7"/>
      <c r="AHO453" s="7"/>
      <c r="AHP453" s="7"/>
      <c r="AHQ453" s="7"/>
      <c r="AHR453" s="7"/>
      <c r="AHS453" s="7"/>
      <c r="AHT453" s="7"/>
      <c r="AHU453" s="7"/>
      <c r="AHV453" s="7"/>
      <c r="AHW453" s="7"/>
      <c r="AHX453" s="7"/>
      <c r="AHY453" s="7"/>
      <c r="AHZ453" s="7"/>
      <c r="AIA453" s="7"/>
      <c r="AIB453" s="7"/>
      <c r="AIC453" s="7"/>
      <c r="AID453" s="7"/>
      <c r="AIE453" s="7"/>
      <c r="AIF453" s="7"/>
      <c r="AIG453" s="7"/>
      <c r="AIH453" s="7"/>
      <c r="AII453" s="7"/>
      <c r="AIJ453" s="7"/>
      <c r="AIK453" s="7"/>
      <c r="AIL453" s="7"/>
      <c r="AIM453" s="7"/>
      <c r="AIN453" s="7"/>
      <c r="AIO453" s="7"/>
      <c r="AIP453" s="7"/>
      <c r="AIQ453" s="7"/>
      <c r="AIR453" s="7"/>
      <c r="AIS453" s="7"/>
      <c r="AIT453" s="7"/>
      <c r="AIU453" s="7"/>
      <c r="AIV453" s="7"/>
      <c r="AIW453" s="7"/>
      <c r="AIX453" s="7"/>
      <c r="AIY453" s="7"/>
      <c r="AIZ453" s="7"/>
      <c r="AJA453" s="7"/>
      <c r="AJB453" s="7"/>
      <c r="AJC453" s="7"/>
      <c r="AJD453" s="7"/>
      <c r="AJE453" s="7"/>
      <c r="AJF453" s="7"/>
      <c r="AJG453" s="7"/>
      <c r="AJH453" s="7"/>
      <c r="AJI453" s="7"/>
      <c r="AJJ453" s="7"/>
      <c r="AJK453" s="7"/>
      <c r="AJL453" s="7"/>
      <c r="AJM453" s="7"/>
      <c r="AJN453" s="7"/>
      <c r="AJO453" s="7"/>
      <c r="AJP453" s="7"/>
      <c r="AJQ453" s="7"/>
      <c r="AJR453" s="7"/>
      <c r="AJS453" s="7"/>
      <c r="AJT453" s="7"/>
      <c r="AJU453" s="7"/>
      <c r="AJV453" s="7"/>
      <c r="AJW453" s="7"/>
      <c r="AJX453" s="7"/>
      <c r="AJY453" s="7"/>
      <c r="AJZ453" s="7"/>
      <c r="AKA453" s="7"/>
      <c r="AKB453" s="7"/>
      <c r="AKC453" s="7"/>
      <c r="AKD453" s="7"/>
      <c r="AKE453" s="7"/>
      <c r="AKF453" s="7"/>
      <c r="AKG453" s="7"/>
      <c r="AKH453" s="7"/>
      <c r="AKI453" s="7"/>
      <c r="AKJ453" s="7"/>
      <c r="AKK453" s="7"/>
      <c r="AKL453" s="7"/>
      <c r="AKM453" s="7"/>
      <c r="AKN453" s="7"/>
      <c r="AKO453" s="7"/>
      <c r="AKP453" s="7"/>
      <c r="AKQ453" s="7"/>
      <c r="AKR453" s="7"/>
      <c r="AKS453" s="7"/>
      <c r="AKT453" s="7"/>
      <c r="AKU453" s="7"/>
      <c r="AKV453" s="7"/>
      <c r="AKW453" s="7"/>
      <c r="AKX453" s="7"/>
      <c r="AKY453" s="7"/>
      <c r="AKZ453" s="7"/>
      <c r="ALA453" s="7"/>
      <c r="ALB453" s="7"/>
      <c r="ALC453" s="7"/>
      <c r="ALD453" s="7"/>
      <c r="ALE453" s="7"/>
      <c r="ALF453" s="7"/>
      <c r="ALG453" s="7"/>
      <c r="ALH453" s="7"/>
      <c r="ALI453" s="7"/>
      <c r="ALJ453" s="7"/>
      <c r="ALK453" s="7"/>
      <c r="ALL453" s="7"/>
      <c r="ALM453" s="7"/>
      <c r="ALN453" s="7"/>
      <c r="ALO453" s="7"/>
      <c r="ALP453" s="7"/>
      <c r="ALQ453" s="7"/>
      <c r="ALR453" s="7"/>
      <c r="ALS453" s="7"/>
      <c r="ALT453" s="7"/>
      <c r="ALU453" s="7"/>
      <c r="ALV453" s="7"/>
      <c r="ALW453" s="7"/>
      <c r="ALX453" s="7"/>
      <c r="ALY453" s="7"/>
      <c r="ALZ453" s="7"/>
      <c r="AMA453" s="7"/>
      <c r="AMB453" s="7"/>
      <c r="AMC453" s="7"/>
      <c r="AMD453" s="7"/>
      <c r="AME453" s="7"/>
    </row>
    <row r="454" spans="1:1019" x14ac:dyDescent="0.25">
      <c r="E454" s="5"/>
    </row>
    <row r="456" spans="1:1019" x14ac:dyDescent="0.25">
      <c r="E456" s="5"/>
    </row>
    <row r="458" spans="1:1019" x14ac:dyDescent="0.25">
      <c r="E458" s="5"/>
    </row>
    <row r="460" spans="1:1019" x14ac:dyDescent="0.25">
      <c r="E460" s="5"/>
    </row>
    <row r="462" spans="1:1019" x14ac:dyDescent="0.25">
      <c r="E462" s="5"/>
    </row>
  </sheetData>
  <sortState xmlns:xlrd2="http://schemas.microsoft.com/office/spreadsheetml/2017/richdata2"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defaultColWidth="8.85546875" defaultRowHeight="15" x14ac:dyDescent="0.25"/>
  <cols>
    <col min="1" max="1" width="14.42578125" style="33" customWidth="1"/>
    <col min="2" max="2" width="9" style="33" hidden="1" customWidth="1"/>
    <col min="3" max="3" width="5" style="33" hidden="1" customWidth="1"/>
    <col min="4" max="4" width="20.7109375" style="33" customWidth="1"/>
    <col min="5" max="5" width="40.7109375" style="33" customWidth="1"/>
    <col min="6" max="6" width="15.7109375" style="33" hidden="1" customWidth="1"/>
    <col min="7" max="7" width="15.7109375" style="38" customWidth="1"/>
    <col min="8" max="8" width="15.7109375" style="33" customWidth="1"/>
    <col min="9" max="9" width="48.140625" style="33" customWidth="1"/>
    <col min="10" max="10" width="30.7109375" style="33" hidden="1" customWidth="1"/>
    <col min="11" max="11" width="21.42578125" style="39" customWidth="1"/>
    <col min="12" max="12" width="14.85546875" style="39" bestFit="1" customWidth="1"/>
    <col min="13" max="13" width="14.85546875" style="39" customWidth="1"/>
    <col min="14" max="14" width="36.42578125" style="34" customWidth="1"/>
    <col min="15" max="16384" width="8.85546875" style="35"/>
  </cols>
  <sheetData>
    <row r="1" spans="1:14" ht="30" customHeight="1" x14ac:dyDescent="0.25">
      <c r="A1" s="68" t="s">
        <v>7</v>
      </c>
      <c r="B1" s="68" t="s">
        <v>3228</v>
      </c>
      <c r="C1" s="68" t="s">
        <v>3229</v>
      </c>
      <c r="D1" s="68" t="s">
        <v>2460</v>
      </c>
      <c r="E1" s="68" t="s">
        <v>2461</v>
      </c>
      <c r="F1" s="68" t="s">
        <v>2459</v>
      </c>
      <c r="G1" s="68" t="s">
        <v>9</v>
      </c>
      <c r="H1" s="68" t="s">
        <v>2462</v>
      </c>
      <c r="I1" s="68" t="s">
        <v>3230</v>
      </c>
      <c r="J1" s="68" t="s">
        <v>4332</v>
      </c>
      <c r="K1" s="40" t="s">
        <v>5201</v>
      </c>
      <c r="L1" s="40" t="s">
        <v>4344</v>
      </c>
      <c r="M1" s="40" t="s">
        <v>4350</v>
      </c>
      <c r="N1" s="59" t="s">
        <v>3204</v>
      </c>
    </row>
    <row r="2" spans="1:14" ht="60" customHeight="1" x14ac:dyDescent="0.25">
      <c r="A2" s="34"/>
      <c r="B2" s="34"/>
      <c r="C2" s="34">
        <v>2</v>
      </c>
      <c r="D2" s="34" t="s">
        <v>1397</v>
      </c>
      <c r="E2" s="34" t="s">
        <v>2578</v>
      </c>
      <c r="F2" s="34" t="s">
        <v>3242</v>
      </c>
      <c r="G2" s="36" t="s">
        <v>2579</v>
      </c>
      <c r="H2" s="34" t="s">
        <v>2580</v>
      </c>
      <c r="I2" s="34" t="s">
        <v>3265</v>
      </c>
      <c r="J2" s="41" t="s">
        <v>3266</v>
      </c>
      <c r="K2" s="46" t="s">
        <v>4318</v>
      </c>
      <c r="L2" s="46" t="s">
        <v>2470</v>
      </c>
      <c r="M2" s="46"/>
    </row>
    <row r="3" spans="1:14" ht="60" customHeight="1" x14ac:dyDescent="0.25">
      <c r="A3" s="34">
        <v>1975</v>
      </c>
      <c r="B3" s="34"/>
      <c r="C3" s="34">
        <v>3</v>
      </c>
      <c r="D3" s="33" t="s">
        <v>2509</v>
      </c>
      <c r="E3" s="33" t="s">
        <v>2510</v>
      </c>
      <c r="F3" s="33" t="s">
        <v>3282</v>
      </c>
      <c r="G3" s="38" t="s">
        <v>2473</v>
      </c>
      <c r="H3" s="110" t="s">
        <v>2511</v>
      </c>
      <c r="I3" s="34" t="s">
        <v>3283</v>
      </c>
      <c r="J3" s="41" t="s">
        <v>3284</v>
      </c>
      <c r="K3" s="46" t="s">
        <v>4318</v>
      </c>
      <c r="L3" s="39" t="s">
        <v>2470</v>
      </c>
    </row>
    <row r="4" spans="1:14" ht="60" customHeight="1" x14ac:dyDescent="0.25">
      <c r="A4" s="33">
        <v>1977</v>
      </c>
      <c r="C4" s="33">
        <v>4</v>
      </c>
      <c r="D4" s="33" t="s">
        <v>2613</v>
      </c>
      <c r="E4" s="33" t="s">
        <v>2614</v>
      </c>
      <c r="F4" s="33" t="s">
        <v>3282</v>
      </c>
      <c r="G4" s="38" t="s">
        <v>2473</v>
      </c>
      <c r="H4" s="33" t="s">
        <v>2615</v>
      </c>
      <c r="I4" s="33" t="s">
        <v>3290</v>
      </c>
      <c r="J4" s="41" t="s">
        <v>3291</v>
      </c>
      <c r="K4" s="46" t="s">
        <v>4318</v>
      </c>
      <c r="L4" s="46" t="s">
        <v>2470</v>
      </c>
      <c r="M4" s="46"/>
    </row>
    <row r="5" spans="1:14" ht="60" customHeight="1" x14ac:dyDescent="0.25">
      <c r="A5" s="34">
        <v>1979</v>
      </c>
      <c r="B5" s="34"/>
      <c r="C5" s="34">
        <v>5</v>
      </c>
      <c r="D5" s="34" t="s">
        <v>1749</v>
      </c>
      <c r="E5" s="34" t="s">
        <v>2627</v>
      </c>
      <c r="F5" s="34" t="s">
        <v>3282</v>
      </c>
      <c r="G5" s="38" t="s">
        <v>2465</v>
      </c>
      <c r="H5" s="34" t="s">
        <v>2629</v>
      </c>
      <c r="I5" s="34" t="s">
        <v>3296</v>
      </c>
      <c r="J5" s="41" t="s">
        <v>3297</v>
      </c>
      <c r="K5" s="46" t="s">
        <v>4318</v>
      </c>
      <c r="L5" s="39" t="s">
        <v>2470</v>
      </c>
    </row>
    <row r="6" spans="1:14" ht="45" customHeight="1" x14ac:dyDescent="0.25">
      <c r="A6" s="34">
        <v>1981</v>
      </c>
      <c r="B6" s="34"/>
      <c r="C6" s="34">
        <v>6</v>
      </c>
      <c r="D6" s="34" t="s">
        <v>2496</v>
      </c>
      <c r="E6" s="34" t="s">
        <v>2497</v>
      </c>
      <c r="F6" s="34" t="s">
        <v>3242</v>
      </c>
      <c r="G6" s="38" t="s">
        <v>2465</v>
      </c>
      <c r="H6" s="34" t="s">
        <v>2498</v>
      </c>
      <c r="I6" s="34" t="s">
        <v>3326</v>
      </c>
      <c r="J6" s="41" t="s">
        <v>3327</v>
      </c>
      <c r="K6" s="46" t="s">
        <v>4318</v>
      </c>
      <c r="L6" s="46" t="s">
        <v>2470</v>
      </c>
      <c r="M6" s="46"/>
    </row>
    <row r="7" spans="1:14" ht="45" customHeight="1" x14ac:dyDescent="0.25">
      <c r="A7" s="34">
        <v>1981</v>
      </c>
      <c r="B7" s="34"/>
      <c r="C7" s="34">
        <v>7</v>
      </c>
      <c r="D7" s="34" t="s">
        <v>2502</v>
      </c>
      <c r="E7" s="34" t="s">
        <v>2763</v>
      </c>
      <c r="F7" s="34" t="s">
        <v>3303</v>
      </c>
      <c r="G7" s="38" t="s">
        <v>2761</v>
      </c>
      <c r="H7" s="34" t="s">
        <v>2764</v>
      </c>
      <c r="I7" s="34" t="s">
        <v>3328</v>
      </c>
      <c r="J7" s="41" t="s">
        <v>3329</v>
      </c>
      <c r="K7" s="46" t="s">
        <v>4318</v>
      </c>
      <c r="L7" s="39" t="s">
        <v>2470</v>
      </c>
    </row>
    <row r="8" spans="1:14" ht="60" customHeight="1" x14ac:dyDescent="0.25">
      <c r="A8" s="33">
        <v>1983</v>
      </c>
      <c r="C8" s="33">
        <v>8</v>
      </c>
      <c r="D8" s="33" t="s">
        <v>2616</v>
      </c>
      <c r="E8" s="33" t="s">
        <v>2617</v>
      </c>
      <c r="F8" s="33" t="s">
        <v>3282</v>
      </c>
      <c r="G8" s="38" t="s">
        <v>2465</v>
      </c>
      <c r="H8" s="33" t="s">
        <v>2618</v>
      </c>
      <c r="I8" s="33" t="s">
        <v>3334</v>
      </c>
      <c r="J8" s="41" t="s">
        <v>3335</v>
      </c>
      <c r="K8" s="46" t="s">
        <v>4318</v>
      </c>
      <c r="L8" s="39" t="s">
        <v>2470</v>
      </c>
    </row>
    <row r="9" spans="1:14" ht="60" customHeight="1" x14ac:dyDescent="0.25">
      <c r="A9" s="34">
        <v>1985</v>
      </c>
      <c r="B9" s="34"/>
      <c r="C9" s="34">
        <v>9</v>
      </c>
      <c r="D9" s="34" t="s">
        <v>2556</v>
      </c>
      <c r="E9" s="33" t="s">
        <v>2557</v>
      </c>
      <c r="F9" s="33" t="s">
        <v>3360</v>
      </c>
      <c r="G9" s="38" t="s">
        <v>2473</v>
      </c>
      <c r="H9" s="34" t="s">
        <v>3361</v>
      </c>
      <c r="I9" s="34" t="s">
        <v>3362</v>
      </c>
      <c r="J9" s="41" t="s">
        <v>3363</v>
      </c>
      <c r="K9" s="46" t="s">
        <v>4318</v>
      </c>
      <c r="L9" s="46" t="s">
        <v>2470</v>
      </c>
      <c r="M9" s="46"/>
    </row>
    <row r="10" spans="1:14" ht="60" customHeight="1" x14ac:dyDescent="0.25">
      <c r="A10" s="34">
        <v>1988</v>
      </c>
      <c r="B10" s="34"/>
      <c r="C10" s="34">
        <v>10</v>
      </c>
      <c r="D10" s="34" t="s">
        <v>2595</v>
      </c>
      <c r="E10" s="34" t="s">
        <v>2596</v>
      </c>
      <c r="F10" s="34" t="s">
        <v>3282</v>
      </c>
      <c r="G10" s="36" t="s">
        <v>2473</v>
      </c>
      <c r="H10" s="34" t="s">
        <v>2597</v>
      </c>
      <c r="I10" s="34" t="s">
        <v>3393</v>
      </c>
      <c r="J10" s="41" t="s">
        <v>3394</v>
      </c>
      <c r="K10" s="46" t="s">
        <v>4318</v>
      </c>
      <c r="L10" s="39" t="s">
        <v>2470</v>
      </c>
    </row>
    <row r="11" spans="1:14" ht="45" customHeight="1" x14ac:dyDescent="0.25">
      <c r="A11" s="34">
        <v>1989</v>
      </c>
      <c r="B11" s="34"/>
      <c r="C11" s="34">
        <v>11</v>
      </c>
      <c r="D11" s="34" t="s">
        <v>75</v>
      </c>
      <c r="E11" s="34" t="s">
        <v>2663</v>
      </c>
      <c r="F11" s="34" t="s">
        <v>3303</v>
      </c>
      <c r="G11" s="36" t="s">
        <v>2473</v>
      </c>
      <c r="H11" s="34" t="s">
        <v>2664</v>
      </c>
      <c r="I11" s="34" t="s">
        <v>3402</v>
      </c>
      <c r="J11" s="41" t="s">
        <v>3403</v>
      </c>
      <c r="K11" s="46" t="s">
        <v>4318</v>
      </c>
      <c r="L11" s="39" t="s">
        <v>2470</v>
      </c>
    </row>
    <row r="12" spans="1:14" ht="45" customHeight="1" x14ac:dyDescent="0.25">
      <c r="A12" s="34">
        <v>1989</v>
      </c>
      <c r="B12" s="34"/>
      <c r="C12" s="34">
        <v>12</v>
      </c>
      <c r="D12" s="34" t="s">
        <v>2528</v>
      </c>
      <c r="E12" s="34" t="s">
        <v>2529</v>
      </c>
      <c r="F12" s="34" t="s">
        <v>3282</v>
      </c>
      <c r="G12" s="36" t="s">
        <v>2523</v>
      </c>
      <c r="H12" s="34" t="s">
        <v>2530</v>
      </c>
      <c r="I12" s="34" t="s">
        <v>3404</v>
      </c>
      <c r="J12" s="41" t="s">
        <v>3405</v>
      </c>
      <c r="K12" s="46" t="s">
        <v>4318</v>
      </c>
      <c r="L12" s="39" t="s">
        <v>2470</v>
      </c>
    </row>
    <row r="13" spans="1:14" ht="45" customHeight="1" x14ac:dyDescent="0.25">
      <c r="A13" s="34">
        <v>1990</v>
      </c>
      <c r="B13" s="34"/>
      <c r="C13" s="34">
        <v>13</v>
      </c>
      <c r="D13" s="34" t="s">
        <v>2558</v>
      </c>
      <c r="E13" s="34" t="s">
        <v>2559</v>
      </c>
      <c r="F13" s="34" t="s">
        <v>3406</v>
      </c>
      <c r="G13" s="36" t="s">
        <v>2473</v>
      </c>
      <c r="H13" s="34" t="s">
        <v>2560</v>
      </c>
      <c r="I13" s="34" t="s">
        <v>3407</v>
      </c>
      <c r="J13" s="41" t="s">
        <v>3408</v>
      </c>
      <c r="K13" s="46" t="s">
        <v>4318</v>
      </c>
      <c r="L13" s="39" t="s">
        <v>2470</v>
      </c>
    </row>
    <row r="14" spans="1:14" ht="60" customHeight="1" x14ac:dyDescent="0.25">
      <c r="A14" s="34">
        <v>1993</v>
      </c>
      <c r="B14" s="34"/>
      <c r="C14" s="34">
        <v>14</v>
      </c>
      <c r="D14" s="34" t="s">
        <v>2551</v>
      </c>
      <c r="E14" s="34" t="s">
        <v>2554</v>
      </c>
      <c r="F14" s="34" t="s">
        <v>3340</v>
      </c>
      <c r="G14" s="36" t="s">
        <v>2473</v>
      </c>
      <c r="H14" s="34" t="s">
        <v>2555</v>
      </c>
      <c r="I14" s="34" t="s">
        <v>3431</v>
      </c>
      <c r="J14" s="41" t="s">
        <v>3432</v>
      </c>
      <c r="K14" s="46" t="s">
        <v>4318</v>
      </c>
      <c r="L14" s="39" t="s">
        <v>2470</v>
      </c>
    </row>
    <row r="15" spans="1:14" ht="60" customHeight="1" x14ac:dyDescent="0.25">
      <c r="A15" s="34">
        <v>1995</v>
      </c>
      <c r="B15" s="34"/>
      <c r="C15" s="34">
        <v>15</v>
      </c>
      <c r="D15" s="34" t="s">
        <v>2572</v>
      </c>
      <c r="E15" s="34" t="s">
        <v>2573</v>
      </c>
      <c r="F15" s="34" t="s">
        <v>3282</v>
      </c>
      <c r="G15" s="36" t="s">
        <v>2473</v>
      </c>
      <c r="H15" s="34" t="s">
        <v>2574</v>
      </c>
      <c r="I15" s="72" t="s">
        <v>3483</v>
      </c>
      <c r="J15" s="41" t="s">
        <v>3484</v>
      </c>
      <c r="K15" s="46" t="s">
        <v>4318</v>
      </c>
      <c r="L15" s="39" t="s">
        <v>2470</v>
      </c>
    </row>
    <row r="16" spans="1:14" ht="60" customHeight="1" x14ac:dyDescent="0.25">
      <c r="A16" s="34">
        <v>1995</v>
      </c>
      <c r="B16" s="73"/>
      <c r="C16" s="73">
        <v>16</v>
      </c>
      <c r="D16" s="34" t="s">
        <v>2633</v>
      </c>
      <c r="E16" s="34" t="s">
        <v>2634</v>
      </c>
      <c r="F16" s="34" t="s">
        <v>3242</v>
      </c>
      <c r="G16" s="36" t="s">
        <v>2473</v>
      </c>
      <c r="H16" s="34" t="s">
        <v>2632</v>
      </c>
      <c r="I16" s="72" t="s">
        <v>3485</v>
      </c>
      <c r="J16" s="41" t="s">
        <v>3486</v>
      </c>
      <c r="K16" s="46" t="s">
        <v>4318</v>
      </c>
      <c r="L16" s="39" t="s">
        <v>2470</v>
      </c>
    </row>
    <row r="17" spans="1:14" ht="60" customHeight="1" x14ac:dyDescent="0.25">
      <c r="A17" s="34"/>
      <c r="B17" s="73"/>
      <c r="C17" s="73">
        <v>17</v>
      </c>
      <c r="D17" s="34" t="s">
        <v>2630</v>
      </c>
      <c r="E17" s="34" t="s">
        <v>2631</v>
      </c>
      <c r="F17" s="34" t="s">
        <v>3242</v>
      </c>
      <c r="G17" s="36" t="s">
        <v>2473</v>
      </c>
      <c r="H17" s="34" t="s">
        <v>2632</v>
      </c>
      <c r="I17" s="72" t="s">
        <v>3485</v>
      </c>
      <c r="J17" s="41" t="s">
        <v>3486</v>
      </c>
      <c r="K17" s="46" t="s">
        <v>4318</v>
      </c>
      <c r="L17" s="46" t="s">
        <v>2470</v>
      </c>
      <c r="M17" s="46"/>
    </row>
    <row r="18" spans="1:14" ht="60" customHeight="1" x14ac:dyDescent="0.25">
      <c r="A18" s="34">
        <v>1996</v>
      </c>
      <c r="B18" s="34"/>
      <c r="C18" s="34">
        <v>18</v>
      </c>
      <c r="D18" s="34" t="s">
        <v>2727</v>
      </c>
      <c r="E18" s="34" t="s">
        <v>2728</v>
      </c>
      <c r="F18" s="34" t="s">
        <v>3282</v>
      </c>
      <c r="G18" s="36" t="s">
        <v>2473</v>
      </c>
      <c r="H18" s="34" t="s">
        <v>2729</v>
      </c>
      <c r="I18" s="34" t="s">
        <v>3513</v>
      </c>
      <c r="J18" s="41" t="s">
        <v>3514</v>
      </c>
      <c r="K18" s="46" t="s">
        <v>4318</v>
      </c>
      <c r="L18" s="46" t="s">
        <v>2470</v>
      </c>
      <c r="M18" s="46"/>
    </row>
    <row r="19" spans="1:14" ht="60" customHeight="1" x14ac:dyDescent="0.25">
      <c r="A19" s="34">
        <v>1996</v>
      </c>
      <c r="B19" s="34"/>
      <c r="C19" s="34">
        <v>19</v>
      </c>
      <c r="D19" s="34" t="s">
        <v>2521</v>
      </c>
      <c r="E19" s="34" t="s">
        <v>2522</v>
      </c>
      <c r="F19" s="34" t="s">
        <v>3282</v>
      </c>
      <c r="G19" s="36" t="s">
        <v>2523</v>
      </c>
      <c r="H19" s="34" t="s">
        <v>2524</v>
      </c>
      <c r="I19" s="34" t="s">
        <v>3515</v>
      </c>
      <c r="J19" s="41" t="s">
        <v>3516</v>
      </c>
      <c r="K19" s="46" t="s">
        <v>4318</v>
      </c>
      <c r="L19" s="46" t="s">
        <v>2470</v>
      </c>
      <c r="M19" s="46"/>
    </row>
    <row r="20" spans="1:14" ht="60" customHeight="1" x14ac:dyDescent="0.25">
      <c r="A20" s="34">
        <v>1996</v>
      </c>
      <c r="B20" s="34"/>
      <c r="C20" s="34">
        <v>20</v>
      </c>
      <c r="D20" s="34" t="s">
        <v>3517</v>
      </c>
      <c r="E20" s="34" t="s">
        <v>3518</v>
      </c>
      <c r="F20" s="34" t="s">
        <v>3282</v>
      </c>
      <c r="G20" s="36" t="s">
        <v>2504</v>
      </c>
      <c r="H20" s="34" t="s">
        <v>3519</v>
      </c>
      <c r="I20" s="34" t="s">
        <v>3520</v>
      </c>
      <c r="J20" s="41" t="s">
        <v>3521</v>
      </c>
      <c r="K20" s="46" t="s">
        <v>4318</v>
      </c>
      <c r="L20" s="46" t="s">
        <v>2470</v>
      </c>
      <c r="M20" s="46"/>
    </row>
    <row r="21" spans="1:14" ht="60" customHeight="1" x14ac:dyDescent="0.25">
      <c r="A21" s="34">
        <v>1996</v>
      </c>
      <c r="B21" s="34"/>
      <c r="C21" s="34">
        <v>21</v>
      </c>
      <c r="D21" s="34" t="s">
        <v>3522</v>
      </c>
      <c r="E21" s="34" t="s">
        <v>3523</v>
      </c>
      <c r="F21" s="34" t="s">
        <v>3242</v>
      </c>
      <c r="G21" s="36" t="s">
        <v>2473</v>
      </c>
      <c r="H21" s="34" t="s">
        <v>3524</v>
      </c>
      <c r="I21" s="34" t="s">
        <v>3525</v>
      </c>
      <c r="J21" s="41" t="s">
        <v>3526</v>
      </c>
      <c r="K21" s="46" t="s">
        <v>4318</v>
      </c>
      <c r="L21" s="46" t="s">
        <v>2470</v>
      </c>
      <c r="M21" s="46"/>
    </row>
    <row r="22" spans="1:14" ht="45" customHeight="1" x14ac:dyDescent="0.25">
      <c r="A22" s="34"/>
      <c r="B22" s="34"/>
      <c r="C22" s="34">
        <v>22</v>
      </c>
      <c r="D22" s="34" t="s">
        <v>3527</v>
      </c>
      <c r="E22" s="34" t="s">
        <v>3528</v>
      </c>
      <c r="F22" s="34" t="s">
        <v>3242</v>
      </c>
      <c r="G22" s="36" t="s">
        <v>2473</v>
      </c>
      <c r="H22" s="34" t="s">
        <v>3524</v>
      </c>
      <c r="I22" s="34" t="s">
        <v>3525</v>
      </c>
      <c r="J22" s="41" t="s">
        <v>3526</v>
      </c>
      <c r="K22" s="46" t="s">
        <v>4318</v>
      </c>
      <c r="L22" s="46" t="s">
        <v>2470</v>
      </c>
      <c r="M22" s="46"/>
    </row>
    <row r="23" spans="1:14" ht="45" customHeight="1" x14ac:dyDescent="0.25">
      <c r="A23" s="34"/>
      <c r="B23" s="34"/>
      <c r="C23" s="34">
        <v>25</v>
      </c>
      <c r="D23" s="34" t="s">
        <v>2622</v>
      </c>
      <c r="E23" s="34" t="s">
        <v>2623</v>
      </c>
      <c r="F23" s="34" t="s">
        <v>3303</v>
      </c>
      <c r="G23" s="38" t="s">
        <v>2465</v>
      </c>
      <c r="H23" s="34" t="s">
        <v>2550</v>
      </c>
      <c r="I23" s="34" t="s">
        <v>3562</v>
      </c>
      <c r="J23" s="41" t="s">
        <v>3563</v>
      </c>
      <c r="K23" s="46" t="s">
        <v>4318</v>
      </c>
      <c r="L23" s="39" t="s">
        <v>2470</v>
      </c>
    </row>
    <row r="24" spans="1:14" ht="60" customHeight="1" x14ac:dyDescent="0.25">
      <c r="A24" s="33">
        <v>1998</v>
      </c>
      <c r="C24" s="33">
        <v>29</v>
      </c>
      <c r="D24" s="33" t="s">
        <v>2480</v>
      </c>
      <c r="E24" s="33" t="s">
        <v>2481</v>
      </c>
      <c r="F24" s="33" t="s">
        <v>3282</v>
      </c>
      <c r="G24" s="38" t="s">
        <v>2473</v>
      </c>
      <c r="H24" s="33" t="s">
        <v>2482</v>
      </c>
      <c r="I24" s="33" t="s">
        <v>3579</v>
      </c>
      <c r="J24" s="41" t="s">
        <v>3580</v>
      </c>
      <c r="K24" s="46" t="s">
        <v>4318</v>
      </c>
      <c r="L24" s="39" t="s">
        <v>2470</v>
      </c>
    </row>
    <row r="25" spans="1:14" ht="68.25" customHeight="1" x14ac:dyDescent="0.25">
      <c r="A25" s="33">
        <v>1998</v>
      </c>
      <c r="C25" s="33">
        <v>30</v>
      </c>
      <c r="D25" s="33" t="s">
        <v>75</v>
      </c>
      <c r="E25" s="33" t="s">
        <v>2883</v>
      </c>
      <c r="F25" s="33" t="s">
        <v>3303</v>
      </c>
      <c r="G25" s="38" t="s">
        <v>2881</v>
      </c>
      <c r="H25" s="33" t="s">
        <v>2884</v>
      </c>
      <c r="I25" s="33" t="s">
        <v>3581</v>
      </c>
      <c r="J25" s="41" t="s">
        <v>3582</v>
      </c>
      <c r="K25" s="46" t="s">
        <v>4318</v>
      </c>
      <c r="L25" s="46" t="s">
        <v>2470</v>
      </c>
    </row>
    <row r="26" spans="1:14" ht="45" customHeight="1" x14ac:dyDescent="0.25">
      <c r="A26" s="33">
        <v>1999</v>
      </c>
      <c r="C26" s="33">
        <v>31</v>
      </c>
      <c r="D26" s="33" t="s">
        <v>1773</v>
      </c>
      <c r="E26" s="33" t="s">
        <v>2570</v>
      </c>
      <c r="F26" s="33" t="s">
        <v>3340</v>
      </c>
      <c r="G26" s="38" t="s">
        <v>2473</v>
      </c>
      <c r="H26" s="33" t="s">
        <v>2571</v>
      </c>
      <c r="I26" s="33" t="s">
        <v>3588</v>
      </c>
      <c r="J26" s="41" t="s">
        <v>3589</v>
      </c>
      <c r="K26" s="46" t="s">
        <v>4318</v>
      </c>
      <c r="L26" s="39" t="s">
        <v>2470</v>
      </c>
    </row>
    <row r="27" spans="1:14" ht="45" customHeight="1" x14ac:dyDescent="0.25">
      <c r="A27" s="33">
        <v>2000</v>
      </c>
      <c r="C27" s="33">
        <v>32</v>
      </c>
      <c r="D27" s="33" t="s">
        <v>2622</v>
      </c>
      <c r="E27" s="33" t="s">
        <v>227</v>
      </c>
      <c r="F27" s="33" t="s">
        <v>3303</v>
      </c>
      <c r="G27" s="38" t="s">
        <v>2473</v>
      </c>
      <c r="H27" s="33" t="s">
        <v>2624</v>
      </c>
      <c r="I27" s="33" t="s">
        <v>3601</v>
      </c>
      <c r="J27" s="41" t="s">
        <v>3602</v>
      </c>
      <c r="K27" s="46" t="s">
        <v>4318</v>
      </c>
      <c r="L27" s="39" t="s">
        <v>2470</v>
      </c>
    </row>
    <row r="28" spans="1:14" ht="45" customHeight="1" x14ac:dyDescent="0.25">
      <c r="A28" s="34" t="s">
        <v>4378</v>
      </c>
      <c r="C28" s="33">
        <v>36</v>
      </c>
      <c r="D28" s="33" t="s">
        <v>3032</v>
      </c>
      <c r="E28" s="33" t="s">
        <v>3033</v>
      </c>
      <c r="F28" s="33" t="s">
        <v>3570</v>
      </c>
      <c r="G28" s="38" t="s">
        <v>2926</v>
      </c>
      <c r="H28" s="33" t="s">
        <v>2936</v>
      </c>
      <c r="I28" s="33" t="s">
        <v>3603</v>
      </c>
      <c r="J28" s="41" t="s">
        <v>3604</v>
      </c>
      <c r="K28" s="46" t="s">
        <v>4318</v>
      </c>
      <c r="L28" s="46" t="s">
        <v>2470</v>
      </c>
      <c r="M28" s="46" t="s">
        <v>233</v>
      </c>
      <c r="N28" s="47" t="s">
        <v>4362</v>
      </c>
    </row>
    <row r="29" spans="1:14" ht="60" customHeight="1" x14ac:dyDescent="0.25">
      <c r="A29" s="33">
        <v>2000</v>
      </c>
      <c r="C29" s="33">
        <v>38</v>
      </c>
      <c r="D29" s="33" t="s">
        <v>2531</v>
      </c>
      <c r="E29" s="33" t="s">
        <v>2532</v>
      </c>
      <c r="F29" s="33" t="s">
        <v>3282</v>
      </c>
      <c r="G29" s="38" t="s">
        <v>2533</v>
      </c>
      <c r="H29" s="33" t="s">
        <v>2534</v>
      </c>
      <c r="I29" s="33" t="s">
        <v>3605</v>
      </c>
      <c r="J29" s="41" t="s">
        <v>3606</v>
      </c>
      <c r="K29" s="46" t="s">
        <v>4318</v>
      </c>
      <c r="L29" s="39" t="s">
        <v>2470</v>
      </c>
    </row>
    <row r="30" spans="1:14" ht="60" customHeight="1" x14ac:dyDescent="0.25">
      <c r="A30" s="34">
        <v>2001</v>
      </c>
      <c r="B30" s="34"/>
      <c r="C30" s="34">
        <v>39</v>
      </c>
      <c r="D30" s="34" t="s">
        <v>2625</v>
      </c>
      <c r="E30" s="34" t="s">
        <v>2626</v>
      </c>
      <c r="F30" s="34" t="s">
        <v>3303</v>
      </c>
      <c r="G30" s="38" t="s">
        <v>2465</v>
      </c>
      <c r="H30" s="34" t="s">
        <v>2495</v>
      </c>
      <c r="I30" s="34" t="s">
        <v>3613</v>
      </c>
      <c r="J30" s="41" t="s">
        <v>3614</v>
      </c>
      <c r="K30" s="46" t="s">
        <v>4318</v>
      </c>
      <c r="L30" s="39" t="s">
        <v>2470</v>
      </c>
    </row>
    <row r="31" spans="1:14" ht="60" customHeight="1" x14ac:dyDescent="0.25">
      <c r="A31" s="34"/>
      <c r="B31" s="34"/>
      <c r="C31" s="34">
        <v>40</v>
      </c>
      <c r="D31" s="34" t="s">
        <v>2493</v>
      </c>
      <c r="E31" s="34" t="s">
        <v>2494</v>
      </c>
      <c r="F31" s="34" t="s">
        <v>3303</v>
      </c>
      <c r="G31" s="38" t="s">
        <v>2465</v>
      </c>
      <c r="H31" s="34" t="s">
        <v>2495</v>
      </c>
      <c r="I31" s="34" t="s">
        <v>3613</v>
      </c>
      <c r="J31" s="41" t="s">
        <v>3614</v>
      </c>
      <c r="K31" s="46" t="s">
        <v>4318</v>
      </c>
      <c r="L31" s="39" t="s">
        <v>2470</v>
      </c>
    </row>
    <row r="32" spans="1:14" ht="60" customHeight="1" x14ac:dyDescent="0.25">
      <c r="A32" s="34">
        <v>2001</v>
      </c>
      <c r="B32" s="34"/>
      <c r="C32" s="34">
        <v>41</v>
      </c>
      <c r="D32" s="34" t="s">
        <v>2527</v>
      </c>
      <c r="E32" s="34" t="s">
        <v>2564</v>
      </c>
      <c r="F32" s="34" t="s">
        <v>3242</v>
      </c>
      <c r="G32" s="36" t="s">
        <v>2484</v>
      </c>
      <c r="H32" s="34" t="s">
        <v>2565</v>
      </c>
      <c r="I32" s="34" t="s">
        <v>3615</v>
      </c>
      <c r="J32" s="41" t="s">
        <v>3616</v>
      </c>
      <c r="K32" s="46" t="s">
        <v>4318</v>
      </c>
      <c r="L32" s="39" t="s">
        <v>2470</v>
      </c>
    </row>
    <row r="33" spans="1:13" ht="60" customHeight="1" x14ac:dyDescent="0.25">
      <c r="A33" s="34">
        <v>2001</v>
      </c>
      <c r="B33" s="34"/>
      <c r="C33" s="34">
        <v>42</v>
      </c>
      <c r="D33" s="34" t="s">
        <v>2638</v>
      </c>
      <c r="E33" s="34" t="s">
        <v>2639</v>
      </c>
      <c r="F33" s="34" t="s">
        <v>3242</v>
      </c>
      <c r="G33" s="36" t="s">
        <v>2473</v>
      </c>
      <c r="H33" s="34" t="s">
        <v>2640</v>
      </c>
      <c r="I33" s="34" t="s">
        <v>3624</v>
      </c>
      <c r="J33" s="41" t="s">
        <v>3625</v>
      </c>
      <c r="K33" s="46" t="s">
        <v>4318</v>
      </c>
      <c r="L33" s="39" t="s">
        <v>2470</v>
      </c>
    </row>
    <row r="34" spans="1:13" ht="60" customHeight="1" x14ac:dyDescent="0.25">
      <c r="A34" s="34">
        <v>2001</v>
      </c>
      <c r="B34" s="34"/>
      <c r="C34" s="34">
        <v>43</v>
      </c>
      <c r="D34" s="34" t="s">
        <v>2513</v>
      </c>
      <c r="E34" s="34" t="s">
        <v>2514</v>
      </c>
      <c r="F34" s="34" t="s">
        <v>3570</v>
      </c>
      <c r="G34" s="36" t="s">
        <v>2504</v>
      </c>
      <c r="H34" s="34" t="s">
        <v>2515</v>
      </c>
      <c r="I34" s="34" t="s">
        <v>3626</v>
      </c>
      <c r="J34" s="41" t="s">
        <v>3627</v>
      </c>
      <c r="K34" s="46" t="s">
        <v>4318</v>
      </c>
      <c r="L34" s="39" t="s">
        <v>2470</v>
      </c>
    </row>
    <row r="35" spans="1:13" ht="60" customHeight="1" x14ac:dyDescent="0.25">
      <c r="A35" s="34">
        <v>2001</v>
      </c>
      <c r="B35" s="34"/>
      <c r="C35" s="34">
        <v>44</v>
      </c>
      <c r="D35" s="34" t="s">
        <v>2780</v>
      </c>
      <c r="E35" s="34" t="s">
        <v>2781</v>
      </c>
      <c r="F35" s="34" t="s">
        <v>3282</v>
      </c>
      <c r="G35" s="36" t="s">
        <v>2600</v>
      </c>
      <c r="H35" s="34" t="s">
        <v>2782</v>
      </c>
      <c r="I35" s="34" t="s">
        <v>3628</v>
      </c>
      <c r="J35" s="41" t="s">
        <v>3629</v>
      </c>
      <c r="K35" s="46" t="s">
        <v>4318</v>
      </c>
      <c r="L35" s="46" t="s">
        <v>2470</v>
      </c>
      <c r="M35" s="46"/>
    </row>
    <row r="36" spans="1:13" ht="60" customHeight="1" x14ac:dyDescent="0.25">
      <c r="A36" s="33">
        <v>2002</v>
      </c>
      <c r="C36" s="33">
        <v>45</v>
      </c>
      <c r="D36" s="33" t="s">
        <v>2538</v>
      </c>
      <c r="E36" s="33" t="s">
        <v>2539</v>
      </c>
      <c r="F36" s="33" t="s">
        <v>3242</v>
      </c>
      <c r="G36" s="38" t="s">
        <v>2473</v>
      </c>
      <c r="H36" s="33" t="s">
        <v>2540</v>
      </c>
      <c r="I36" s="33" t="s">
        <v>3638</v>
      </c>
      <c r="J36" s="41" t="s">
        <v>3639</v>
      </c>
      <c r="K36" s="46" t="s">
        <v>4318</v>
      </c>
      <c r="L36" s="39" t="s">
        <v>2470</v>
      </c>
    </row>
    <row r="37" spans="1:13" s="34" customFormat="1" ht="60" customHeight="1" x14ac:dyDescent="0.25">
      <c r="A37" s="33">
        <v>2002</v>
      </c>
      <c r="B37" s="33"/>
      <c r="C37" s="33">
        <v>46</v>
      </c>
      <c r="D37" s="33" t="s">
        <v>2608</v>
      </c>
      <c r="E37" s="33" t="s">
        <v>2609</v>
      </c>
      <c r="F37" s="33" t="s">
        <v>3640</v>
      </c>
      <c r="G37" s="38" t="s">
        <v>2473</v>
      </c>
      <c r="H37" s="33" t="s">
        <v>2610</v>
      </c>
      <c r="I37" s="33" t="s">
        <v>3641</v>
      </c>
      <c r="J37" s="41" t="s">
        <v>3642</v>
      </c>
      <c r="K37" s="46" t="s">
        <v>4318</v>
      </c>
      <c r="L37" s="39" t="s">
        <v>2470</v>
      </c>
      <c r="M37" s="39"/>
    </row>
    <row r="38" spans="1:13" s="34" customFormat="1" ht="60" customHeight="1" x14ac:dyDescent="0.25">
      <c r="A38" s="34">
        <v>2002</v>
      </c>
      <c r="C38" s="34">
        <v>47</v>
      </c>
      <c r="D38" s="34" t="s">
        <v>282</v>
      </c>
      <c r="E38" s="34" t="s">
        <v>2730</v>
      </c>
      <c r="F38" s="34" t="s">
        <v>3303</v>
      </c>
      <c r="G38" s="38" t="s">
        <v>2465</v>
      </c>
      <c r="H38" s="34" t="s">
        <v>2731</v>
      </c>
      <c r="I38" s="34" t="s">
        <v>3643</v>
      </c>
      <c r="J38" s="41" t="s">
        <v>3644</v>
      </c>
      <c r="K38" s="46" t="s">
        <v>4318</v>
      </c>
      <c r="L38" s="39" t="s">
        <v>2470</v>
      </c>
      <c r="M38" s="39"/>
    </row>
    <row r="39" spans="1:13" s="34" customFormat="1" ht="60" customHeight="1" x14ac:dyDescent="0.25">
      <c r="A39" s="34">
        <v>2003</v>
      </c>
      <c r="C39" s="34">
        <v>51</v>
      </c>
      <c r="D39" s="34" t="s">
        <v>2598</v>
      </c>
      <c r="E39" s="34" t="s">
        <v>2599</v>
      </c>
      <c r="F39" s="34" t="s">
        <v>3282</v>
      </c>
      <c r="G39" s="36" t="s">
        <v>2600</v>
      </c>
      <c r="H39" s="34" t="s">
        <v>2601</v>
      </c>
      <c r="I39" s="34" t="s">
        <v>3668</v>
      </c>
      <c r="J39" s="41" t="s">
        <v>3669</v>
      </c>
      <c r="K39" s="46" t="s">
        <v>4318</v>
      </c>
      <c r="L39" s="39" t="s">
        <v>2470</v>
      </c>
      <c r="M39" s="39"/>
    </row>
    <row r="40" spans="1:13" ht="45" customHeight="1" x14ac:dyDescent="0.25">
      <c r="A40" s="34">
        <v>2003</v>
      </c>
      <c r="B40" s="34"/>
      <c r="C40" s="34">
        <v>52</v>
      </c>
      <c r="D40" s="34" t="s">
        <v>2706</v>
      </c>
      <c r="E40" s="34" t="s">
        <v>2707</v>
      </c>
      <c r="F40" s="34" t="s">
        <v>3282</v>
      </c>
      <c r="G40" s="36" t="s">
        <v>2704</v>
      </c>
      <c r="H40" s="34" t="s">
        <v>2708</v>
      </c>
      <c r="I40" s="34" t="s">
        <v>3670</v>
      </c>
      <c r="J40" s="41" t="s">
        <v>3671</v>
      </c>
      <c r="K40" s="46" t="s">
        <v>4318</v>
      </c>
      <c r="L40" s="39" t="s">
        <v>2470</v>
      </c>
    </row>
    <row r="41" spans="1:13" ht="45" customHeight="1" x14ac:dyDescent="0.25">
      <c r="A41" s="34">
        <v>2003</v>
      </c>
      <c r="B41" s="34"/>
      <c r="C41" s="34">
        <v>53</v>
      </c>
      <c r="D41" s="34" t="s">
        <v>2592</v>
      </c>
      <c r="E41" s="34" t="s">
        <v>2593</v>
      </c>
      <c r="F41" s="34" t="s">
        <v>3282</v>
      </c>
      <c r="G41" s="36" t="s">
        <v>2504</v>
      </c>
      <c r="H41" s="34" t="s">
        <v>2594</v>
      </c>
      <c r="I41" s="34" t="s">
        <v>3672</v>
      </c>
      <c r="J41" s="41" t="s">
        <v>3673</v>
      </c>
      <c r="K41" s="46" t="s">
        <v>4318</v>
      </c>
      <c r="L41" s="39" t="s">
        <v>2470</v>
      </c>
    </row>
    <row r="42" spans="1:13" ht="45" customHeight="1" x14ac:dyDescent="0.25">
      <c r="A42" s="34">
        <v>2003</v>
      </c>
      <c r="B42" s="34"/>
      <c r="C42" s="34">
        <v>55</v>
      </c>
      <c r="D42" s="34" t="s">
        <v>2859</v>
      </c>
      <c r="E42" s="34" t="s">
        <v>2860</v>
      </c>
      <c r="F42" s="34" t="s">
        <v>3242</v>
      </c>
      <c r="G42" s="36" t="s">
        <v>884</v>
      </c>
      <c r="H42" s="34" t="s">
        <v>2861</v>
      </c>
      <c r="I42" s="34" t="s">
        <v>3676</v>
      </c>
      <c r="J42" s="41" t="s">
        <v>3677</v>
      </c>
      <c r="K42" s="46" t="s">
        <v>4318</v>
      </c>
      <c r="L42" s="39" t="s">
        <v>2470</v>
      </c>
    </row>
    <row r="43" spans="1:13" ht="45" customHeight="1" x14ac:dyDescent="0.25">
      <c r="A43" s="34">
        <v>2004</v>
      </c>
      <c r="B43" s="34"/>
      <c r="C43" s="34">
        <v>56</v>
      </c>
      <c r="D43" s="34" t="s">
        <v>2490</v>
      </c>
      <c r="E43" s="34" t="s">
        <v>2491</v>
      </c>
      <c r="F43" s="34" t="s">
        <v>3282</v>
      </c>
      <c r="G43" s="38" t="s">
        <v>2473</v>
      </c>
      <c r="H43" s="34" t="s">
        <v>2492</v>
      </c>
      <c r="I43" s="34" t="s">
        <v>3714</v>
      </c>
      <c r="J43" s="41" t="s">
        <v>3715</v>
      </c>
      <c r="K43" s="46" t="s">
        <v>4318</v>
      </c>
      <c r="L43" s="39" t="s">
        <v>2470</v>
      </c>
    </row>
    <row r="44" spans="1:13" ht="69.95" customHeight="1" x14ac:dyDescent="0.25">
      <c r="A44" s="34">
        <v>2004</v>
      </c>
      <c r="B44" s="34"/>
      <c r="C44" s="34">
        <v>57</v>
      </c>
      <c r="D44" s="34" t="s">
        <v>1619</v>
      </c>
      <c r="E44" s="34" t="s">
        <v>2590</v>
      </c>
      <c r="F44" s="34" t="s">
        <v>3242</v>
      </c>
      <c r="G44" s="38" t="s">
        <v>2473</v>
      </c>
      <c r="H44" s="34" t="s">
        <v>2591</v>
      </c>
      <c r="I44" s="34" t="s">
        <v>3716</v>
      </c>
      <c r="J44" s="41" t="s">
        <v>3717</v>
      </c>
      <c r="K44" s="46" t="s">
        <v>4318</v>
      </c>
      <c r="L44" s="39" t="s">
        <v>2470</v>
      </c>
    </row>
    <row r="45" spans="1:13" ht="69.95" customHeight="1" x14ac:dyDescent="0.25">
      <c r="A45" s="34">
        <v>2004</v>
      </c>
      <c r="B45" s="34"/>
      <c r="C45" s="34">
        <v>58</v>
      </c>
      <c r="D45" s="34" t="s">
        <v>2756</v>
      </c>
      <c r="E45" s="34" t="s">
        <v>2757</v>
      </c>
      <c r="F45" s="34" t="s">
        <v>3282</v>
      </c>
      <c r="G45" s="38" t="s">
        <v>2473</v>
      </c>
      <c r="H45" s="34" t="s">
        <v>2758</v>
      </c>
      <c r="I45" s="34" t="s">
        <v>3718</v>
      </c>
      <c r="J45" s="41" t="s">
        <v>3719</v>
      </c>
      <c r="K45" s="46" t="s">
        <v>4318</v>
      </c>
      <c r="L45" s="39" t="s">
        <v>2470</v>
      </c>
    </row>
    <row r="46" spans="1:13" ht="60" customHeight="1" x14ac:dyDescent="0.25">
      <c r="A46" s="34">
        <v>2004</v>
      </c>
      <c r="B46" s="34"/>
      <c r="C46" s="34">
        <v>60</v>
      </c>
      <c r="D46" s="34" t="s">
        <v>2765</v>
      </c>
      <c r="E46" s="34" t="s">
        <v>2766</v>
      </c>
      <c r="F46" s="34" t="s">
        <v>3282</v>
      </c>
      <c r="G46" s="38" t="s">
        <v>2761</v>
      </c>
      <c r="H46" s="34" t="s">
        <v>2767</v>
      </c>
      <c r="I46" s="34" t="s">
        <v>3722</v>
      </c>
      <c r="J46" s="41" t="s">
        <v>3723</v>
      </c>
      <c r="K46" s="46" t="s">
        <v>4318</v>
      </c>
      <c r="L46" s="39" t="s">
        <v>2470</v>
      </c>
    </row>
    <row r="47" spans="1:13" ht="60" customHeight="1" x14ac:dyDescent="0.25">
      <c r="A47" s="33">
        <v>2005</v>
      </c>
      <c r="C47" s="33">
        <v>61</v>
      </c>
      <c r="D47" s="33" t="s">
        <v>2602</v>
      </c>
      <c r="E47" s="33" t="s">
        <v>2603</v>
      </c>
      <c r="F47" s="33" t="s">
        <v>3282</v>
      </c>
      <c r="G47" s="38" t="s">
        <v>2473</v>
      </c>
      <c r="H47" s="33" t="s">
        <v>2604</v>
      </c>
      <c r="I47" s="33" t="s">
        <v>3739</v>
      </c>
      <c r="J47" s="41" t="s">
        <v>3740</v>
      </c>
      <c r="K47" s="46" t="s">
        <v>4318</v>
      </c>
      <c r="L47" s="39" t="s">
        <v>2470</v>
      </c>
    </row>
    <row r="48" spans="1:13" ht="60" customHeight="1" x14ac:dyDescent="0.25">
      <c r="C48" s="33">
        <v>62</v>
      </c>
      <c r="D48" s="33" t="s">
        <v>2735</v>
      </c>
      <c r="E48" s="33" t="s">
        <v>2736</v>
      </c>
      <c r="F48" s="33" t="s">
        <v>3282</v>
      </c>
      <c r="G48" s="38" t="s">
        <v>2473</v>
      </c>
      <c r="H48" s="33" t="s">
        <v>2604</v>
      </c>
      <c r="I48" s="33" t="s">
        <v>3739</v>
      </c>
      <c r="J48" s="41" t="s">
        <v>3740</v>
      </c>
      <c r="K48" s="46" t="s">
        <v>4318</v>
      </c>
      <c r="L48" s="39" t="s">
        <v>2470</v>
      </c>
    </row>
    <row r="49" spans="1:13" ht="60" customHeight="1" x14ac:dyDescent="0.25">
      <c r="A49" s="34"/>
      <c r="B49" s="34"/>
      <c r="C49" s="34">
        <v>63</v>
      </c>
      <c r="D49" s="34" t="s">
        <v>2575</v>
      </c>
      <c r="E49" s="33" t="s">
        <v>2576</v>
      </c>
      <c r="F49" s="34" t="s">
        <v>3303</v>
      </c>
      <c r="G49" s="38" t="s">
        <v>2465</v>
      </c>
      <c r="H49" s="34" t="s">
        <v>2577</v>
      </c>
      <c r="I49" s="34" t="s">
        <v>3741</v>
      </c>
      <c r="J49" s="41" t="s">
        <v>3742</v>
      </c>
      <c r="K49" s="46" t="s">
        <v>4318</v>
      </c>
      <c r="L49" s="39" t="s">
        <v>2470</v>
      </c>
    </row>
    <row r="50" spans="1:13" ht="60" customHeight="1" x14ac:dyDescent="0.25">
      <c r="A50" s="34">
        <v>2005</v>
      </c>
      <c r="B50" s="34"/>
      <c r="C50" s="34">
        <v>64</v>
      </c>
      <c r="D50" s="34" t="s">
        <v>581</v>
      </c>
      <c r="E50" s="34" t="s">
        <v>2740</v>
      </c>
      <c r="F50" s="34" t="s">
        <v>3303</v>
      </c>
      <c r="G50" s="36" t="s">
        <v>2484</v>
      </c>
      <c r="H50" s="34" t="s">
        <v>2741</v>
      </c>
      <c r="I50" s="34" t="s">
        <v>3744</v>
      </c>
      <c r="J50" s="41" t="s">
        <v>3745</v>
      </c>
      <c r="K50" s="46" t="s">
        <v>4318</v>
      </c>
      <c r="L50" s="39" t="s">
        <v>2470</v>
      </c>
    </row>
    <row r="51" spans="1:13" ht="60" customHeight="1" x14ac:dyDescent="0.25">
      <c r="A51" s="34">
        <v>2005</v>
      </c>
      <c r="B51" s="34"/>
      <c r="C51" s="34">
        <v>65</v>
      </c>
      <c r="D51" s="34" t="s">
        <v>2677</v>
      </c>
      <c r="E51" s="34" t="s">
        <v>2678</v>
      </c>
      <c r="F51" s="34" t="s">
        <v>3242</v>
      </c>
      <c r="G51" s="36" t="s">
        <v>2484</v>
      </c>
      <c r="H51" s="34" t="s">
        <v>2679</v>
      </c>
      <c r="I51" s="34" t="s">
        <v>3746</v>
      </c>
      <c r="J51" s="41" t="s">
        <v>3747</v>
      </c>
      <c r="K51" s="46" t="s">
        <v>4318</v>
      </c>
      <c r="L51" s="39" t="s">
        <v>2470</v>
      </c>
    </row>
    <row r="52" spans="1:13" ht="45" customHeight="1" x14ac:dyDescent="0.25">
      <c r="A52" s="34">
        <v>2005</v>
      </c>
      <c r="B52" s="34"/>
      <c r="C52" s="34">
        <v>66</v>
      </c>
      <c r="D52" s="34" t="s">
        <v>2732</v>
      </c>
      <c r="E52" s="34" t="s">
        <v>2733</v>
      </c>
      <c r="F52" s="34" t="s">
        <v>3303</v>
      </c>
      <c r="G52" s="38" t="s">
        <v>2465</v>
      </c>
      <c r="H52" s="34" t="s">
        <v>2734</v>
      </c>
      <c r="I52" s="34" t="s">
        <v>3748</v>
      </c>
      <c r="J52" s="41" t="s">
        <v>3749</v>
      </c>
      <c r="K52" s="46" t="s">
        <v>4318</v>
      </c>
      <c r="L52" s="39" t="s">
        <v>2470</v>
      </c>
    </row>
    <row r="53" spans="1:13" ht="45" customHeight="1" x14ac:dyDescent="0.25">
      <c r="A53" s="34">
        <v>2005</v>
      </c>
      <c r="B53" s="34"/>
      <c r="C53" s="34">
        <v>67</v>
      </c>
      <c r="D53" s="34" t="s">
        <v>2732</v>
      </c>
      <c r="E53" s="34" t="s">
        <v>2906</v>
      </c>
      <c r="F53" s="34" t="s">
        <v>3303</v>
      </c>
      <c r="G53" s="38" t="s">
        <v>2465</v>
      </c>
      <c r="H53" s="34" t="s">
        <v>2907</v>
      </c>
      <c r="I53" s="34" t="s">
        <v>3750</v>
      </c>
      <c r="J53" s="41" t="s">
        <v>3751</v>
      </c>
      <c r="K53" s="46" t="s">
        <v>4318</v>
      </c>
      <c r="L53" s="46" t="s">
        <v>2470</v>
      </c>
      <c r="M53" s="46"/>
    </row>
    <row r="54" spans="1:13" ht="45" customHeight="1" x14ac:dyDescent="0.25">
      <c r="A54" s="34">
        <v>2005</v>
      </c>
      <c r="B54" s="34"/>
      <c r="C54" s="34">
        <v>72</v>
      </c>
      <c r="D54" s="34" t="s">
        <v>2709</v>
      </c>
      <c r="E54" s="34" t="s">
        <v>2710</v>
      </c>
      <c r="F54" s="34" t="s">
        <v>3282</v>
      </c>
      <c r="G54" s="38" t="s">
        <v>2704</v>
      </c>
      <c r="H54" s="34" t="s">
        <v>2711</v>
      </c>
      <c r="I54" s="34" t="s">
        <v>3760</v>
      </c>
      <c r="J54" s="41" t="s">
        <v>3761</v>
      </c>
      <c r="K54" s="46" t="s">
        <v>4318</v>
      </c>
      <c r="L54" s="46" t="s">
        <v>2470</v>
      </c>
      <c r="M54" s="46"/>
    </row>
    <row r="55" spans="1:13" ht="45" customHeight="1" x14ac:dyDescent="0.25">
      <c r="A55" s="34">
        <v>2006</v>
      </c>
      <c r="B55" s="34"/>
      <c r="C55" s="34">
        <v>73</v>
      </c>
      <c r="D55" s="34" t="s">
        <v>2527</v>
      </c>
      <c r="E55" s="34" t="s">
        <v>2919</v>
      </c>
      <c r="F55" s="34" t="s">
        <v>3242</v>
      </c>
      <c r="G55" s="36" t="s">
        <v>2484</v>
      </c>
      <c r="H55" s="34" t="s">
        <v>2920</v>
      </c>
      <c r="I55" s="34" t="s">
        <v>3791</v>
      </c>
      <c r="J55" s="41" t="s">
        <v>3792</v>
      </c>
      <c r="K55" s="46" t="s">
        <v>4318</v>
      </c>
      <c r="L55" s="39" t="s">
        <v>2470</v>
      </c>
    </row>
    <row r="56" spans="1:13" ht="45" customHeight="1" x14ac:dyDescent="0.25">
      <c r="C56" s="33">
        <v>74</v>
      </c>
      <c r="D56" s="33" t="s">
        <v>3801</v>
      </c>
      <c r="E56" s="33" t="s">
        <v>2582</v>
      </c>
      <c r="F56" s="33" t="s">
        <v>3242</v>
      </c>
      <c r="G56" s="38" t="s">
        <v>2473</v>
      </c>
      <c r="H56" s="33" t="s">
        <v>2584</v>
      </c>
      <c r="I56" s="33" t="s">
        <v>3799</v>
      </c>
      <c r="J56" s="41" t="s">
        <v>3800</v>
      </c>
      <c r="K56" s="46" t="s">
        <v>4318</v>
      </c>
      <c r="L56" s="39" t="s">
        <v>2470</v>
      </c>
    </row>
    <row r="57" spans="1:13" ht="45" customHeight="1" x14ac:dyDescent="0.25">
      <c r="A57" s="34">
        <v>2006</v>
      </c>
      <c r="B57" s="34"/>
      <c r="C57" s="34">
        <v>75</v>
      </c>
      <c r="D57" s="34" t="s">
        <v>2467</v>
      </c>
      <c r="E57" s="34" t="s">
        <v>3836</v>
      </c>
      <c r="F57" s="34" t="s">
        <v>3282</v>
      </c>
      <c r="G57" s="38" t="s">
        <v>2473</v>
      </c>
      <c r="H57" s="34" t="s">
        <v>2469</v>
      </c>
      <c r="I57" s="34" t="s">
        <v>3837</v>
      </c>
      <c r="J57" s="41" t="s">
        <v>3838</v>
      </c>
      <c r="K57" s="46" t="s">
        <v>4318</v>
      </c>
      <c r="L57" s="39" t="s">
        <v>2470</v>
      </c>
    </row>
    <row r="58" spans="1:13" ht="60" customHeight="1" x14ac:dyDescent="0.25">
      <c r="A58" s="34">
        <v>2006</v>
      </c>
      <c r="B58" s="34"/>
      <c r="C58" s="34">
        <v>76</v>
      </c>
      <c r="D58" s="34" t="s">
        <v>2471</v>
      </c>
      <c r="E58" s="34" t="s">
        <v>2472</v>
      </c>
      <c r="F58" s="34" t="s">
        <v>3282</v>
      </c>
      <c r="G58" s="38" t="s">
        <v>2473</v>
      </c>
      <c r="H58" s="34" t="s">
        <v>2474</v>
      </c>
      <c r="I58" s="34" t="s">
        <v>3839</v>
      </c>
      <c r="J58" s="41" t="s">
        <v>3840</v>
      </c>
      <c r="K58" s="46" t="s">
        <v>4318</v>
      </c>
      <c r="L58" s="39" t="s">
        <v>2470</v>
      </c>
    </row>
    <row r="59" spans="1:13" ht="60" customHeight="1" x14ac:dyDescent="0.25">
      <c r="A59" s="33">
        <v>2006</v>
      </c>
      <c r="C59" s="33">
        <v>80</v>
      </c>
      <c r="D59" s="33" t="s">
        <v>2748</v>
      </c>
      <c r="E59" s="33" t="s">
        <v>2749</v>
      </c>
      <c r="F59" s="33" t="s">
        <v>3282</v>
      </c>
      <c r="G59" s="38" t="s">
        <v>2473</v>
      </c>
      <c r="H59" s="33" t="s">
        <v>2750</v>
      </c>
      <c r="I59" s="33" t="s">
        <v>3843</v>
      </c>
      <c r="J59" s="41" t="s">
        <v>3844</v>
      </c>
      <c r="K59" s="46" t="s">
        <v>4318</v>
      </c>
      <c r="L59" s="39" t="s">
        <v>2470</v>
      </c>
    </row>
    <row r="60" spans="1:13" ht="60" customHeight="1" x14ac:dyDescent="0.25">
      <c r="A60" s="34">
        <v>2006</v>
      </c>
      <c r="B60" s="34"/>
      <c r="C60" s="34">
        <v>81</v>
      </c>
      <c r="D60" s="34" t="s">
        <v>113</v>
      </c>
      <c r="E60" s="34" t="s">
        <v>2544</v>
      </c>
      <c r="F60" s="34" t="s">
        <v>3282</v>
      </c>
      <c r="G60" s="38" t="s">
        <v>2465</v>
      </c>
      <c r="H60" s="34" t="s">
        <v>2545</v>
      </c>
      <c r="I60" s="34" t="s">
        <v>3845</v>
      </c>
      <c r="J60" s="41" t="s">
        <v>3846</v>
      </c>
      <c r="K60" s="46" t="s">
        <v>4318</v>
      </c>
      <c r="L60" s="39" t="s">
        <v>2470</v>
      </c>
    </row>
    <row r="61" spans="1:13" ht="60" customHeight="1" x14ac:dyDescent="0.25">
      <c r="A61" s="34"/>
      <c r="B61" s="34"/>
      <c r="C61" s="34">
        <v>82</v>
      </c>
      <c r="D61" s="34" t="s">
        <v>863</v>
      </c>
      <c r="E61" s="34" t="s">
        <v>2674</v>
      </c>
      <c r="F61" s="34" t="s">
        <v>3282</v>
      </c>
      <c r="G61" s="38" t="s">
        <v>2465</v>
      </c>
      <c r="H61" s="34" t="s">
        <v>2545</v>
      </c>
      <c r="I61" s="34" t="s">
        <v>3845</v>
      </c>
      <c r="J61" s="41" t="s">
        <v>3846</v>
      </c>
      <c r="K61" s="46" t="s">
        <v>4318</v>
      </c>
      <c r="L61" s="39" t="s">
        <v>2470</v>
      </c>
    </row>
    <row r="62" spans="1:13" ht="60" customHeight="1" x14ac:dyDescent="0.25">
      <c r="A62" s="34">
        <v>2006</v>
      </c>
      <c r="B62" s="34"/>
      <c r="C62" s="34">
        <v>83</v>
      </c>
      <c r="D62" s="34" t="s">
        <v>2486</v>
      </c>
      <c r="E62" s="34" t="s">
        <v>2487</v>
      </c>
      <c r="F62" s="34" t="s">
        <v>3570</v>
      </c>
      <c r="G62" s="38" t="s">
        <v>2488</v>
      </c>
      <c r="H62" s="34" t="s">
        <v>2489</v>
      </c>
      <c r="I62" s="34" t="s">
        <v>3847</v>
      </c>
      <c r="J62" s="41" t="s">
        <v>3848</v>
      </c>
      <c r="K62" s="46" t="s">
        <v>4318</v>
      </c>
      <c r="L62" s="39" t="s">
        <v>2470</v>
      </c>
    </row>
    <row r="63" spans="1:13" ht="60" customHeight="1" x14ac:dyDescent="0.25">
      <c r="A63" s="34">
        <v>2006</v>
      </c>
      <c r="B63" s="34"/>
      <c r="C63" s="34">
        <v>85</v>
      </c>
      <c r="D63" s="34" t="s">
        <v>2605</v>
      </c>
      <c r="E63" s="34" t="s">
        <v>2606</v>
      </c>
      <c r="F63" s="34" t="s">
        <v>3570</v>
      </c>
      <c r="G63" s="38" t="s">
        <v>2473</v>
      </c>
      <c r="H63" s="34" t="s">
        <v>2607</v>
      </c>
      <c r="I63" s="34" t="s">
        <v>3850</v>
      </c>
      <c r="J63" s="41" t="s">
        <v>3851</v>
      </c>
      <c r="K63" s="46" t="s">
        <v>4318</v>
      </c>
      <c r="L63" s="39" t="s">
        <v>2470</v>
      </c>
    </row>
    <row r="64" spans="1:13" ht="45" customHeight="1" x14ac:dyDescent="0.25">
      <c r="A64" s="34" t="s">
        <v>3854</v>
      </c>
      <c r="B64" s="34"/>
      <c r="C64" s="34">
        <v>87</v>
      </c>
      <c r="D64" s="34" t="s">
        <v>2619</v>
      </c>
      <c r="E64" s="34" t="s">
        <v>2620</v>
      </c>
      <c r="F64" s="34" t="s">
        <v>3282</v>
      </c>
      <c r="G64" s="38" t="s">
        <v>2533</v>
      </c>
      <c r="H64" s="34" t="s">
        <v>2621</v>
      </c>
      <c r="I64" s="34" t="s">
        <v>3855</v>
      </c>
      <c r="J64" s="41" t="s">
        <v>3856</v>
      </c>
      <c r="K64" s="46" t="s">
        <v>4318</v>
      </c>
      <c r="L64" s="39" t="s">
        <v>2470</v>
      </c>
    </row>
    <row r="65" spans="1:14" ht="45" customHeight="1" x14ac:dyDescent="0.25">
      <c r="A65" s="33">
        <v>2007</v>
      </c>
      <c r="C65" s="33">
        <v>88</v>
      </c>
      <c r="D65" s="33" t="s">
        <v>2641</v>
      </c>
      <c r="E65" s="33" t="s">
        <v>2642</v>
      </c>
      <c r="F65" s="33" t="s">
        <v>3242</v>
      </c>
      <c r="G65" s="38" t="s">
        <v>2473</v>
      </c>
      <c r="H65" s="33" t="s">
        <v>2643</v>
      </c>
      <c r="I65" s="33" t="s">
        <v>3874</v>
      </c>
      <c r="J65" s="41" t="s">
        <v>3875</v>
      </c>
      <c r="K65" s="46" t="s">
        <v>4318</v>
      </c>
      <c r="L65" s="39" t="s">
        <v>2470</v>
      </c>
    </row>
    <row r="66" spans="1:14" ht="45" customHeight="1" x14ac:dyDescent="0.25">
      <c r="A66" s="34"/>
      <c r="B66" s="34"/>
      <c r="C66" s="34">
        <v>94</v>
      </c>
      <c r="D66" s="34" t="s">
        <v>1714</v>
      </c>
      <c r="E66" s="34" t="s">
        <v>2611</v>
      </c>
      <c r="F66" s="34" t="s">
        <v>3282</v>
      </c>
      <c r="G66" s="36" t="s">
        <v>2484</v>
      </c>
      <c r="H66" s="34" t="s">
        <v>2612</v>
      </c>
      <c r="I66" s="34" t="s">
        <v>3891</v>
      </c>
      <c r="J66" s="41" t="s">
        <v>3892</v>
      </c>
      <c r="K66" s="46" t="s">
        <v>4318</v>
      </c>
      <c r="L66" s="39" t="s">
        <v>2470</v>
      </c>
    </row>
    <row r="67" spans="1:14" ht="45" customHeight="1" x14ac:dyDescent="0.25">
      <c r="A67" s="34"/>
      <c r="B67" s="34"/>
      <c r="C67" s="34">
        <v>95</v>
      </c>
      <c r="D67" s="34" t="s">
        <v>2675</v>
      </c>
      <c r="E67" s="34" t="s">
        <v>2676</v>
      </c>
      <c r="F67" s="34" t="s">
        <v>3282</v>
      </c>
      <c r="G67" s="36" t="s">
        <v>2484</v>
      </c>
      <c r="H67" s="34" t="s">
        <v>2612</v>
      </c>
      <c r="I67" s="34" t="s">
        <v>3891</v>
      </c>
      <c r="J67" s="41" t="s">
        <v>3892</v>
      </c>
      <c r="K67" s="46" t="s">
        <v>4318</v>
      </c>
      <c r="L67" s="39" t="s">
        <v>2470</v>
      </c>
    </row>
    <row r="68" spans="1:14" ht="45" customHeight="1" x14ac:dyDescent="0.25">
      <c r="A68" s="34">
        <v>2008</v>
      </c>
      <c r="B68" s="34"/>
      <c r="C68" s="34">
        <v>96</v>
      </c>
      <c r="D68" s="34" t="s">
        <v>2585</v>
      </c>
      <c r="E68" s="34" t="s">
        <v>2586</v>
      </c>
      <c r="F68" s="34" t="s">
        <v>3242</v>
      </c>
      <c r="G68" s="36" t="s">
        <v>2484</v>
      </c>
      <c r="H68" s="34" t="s">
        <v>2587</v>
      </c>
      <c r="I68" s="34" t="s">
        <v>3920</v>
      </c>
      <c r="J68" s="41" t="s">
        <v>3921</v>
      </c>
      <c r="K68" s="46" t="s">
        <v>4318</v>
      </c>
      <c r="L68" s="39" t="s">
        <v>2470</v>
      </c>
    </row>
    <row r="69" spans="1:14" ht="45" customHeight="1" x14ac:dyDescent="0.25">
      <c r="A69" s="34">
        <v>2008</v>
      </c>
      <c r="B69" s="34"/>
      <c r="C69" s="34">
        <v>97</v>
      </c>
      <c r="D69" s="34" t="s">
        <v>2477</v>
      </c>
      <c r="E69" s="34" t="s">
        <v>2478</v>
      </c>
      <c r="F69" s="34" t="s">
        <v>3242</v>
      </c>
      <c r="G69" s="36" t="s">
        <v>2473</v>
      </c>
      <c r="H69" s="34" t="s">
        <v>2479</v>
      </c>
      <c r="I69" s="34" t="s">
        <v>3922</v>
      </c>
      <c r="J69" s="41" t="s">
        <v>3923</v>
      </c>
      <c r="K69" s="46" t="s">
        <v>4318</v>
      </c>
      <c r="L69" s="39" t="s">
        <v>2470</v>
      </c>
    </row>
    <row r="70" spans="1:14" ht="45" customHeight="1" x14ac:dyDescent="0.25">
      <c r="A70" s="34">
        <v>2008</v>
      </c>
      <c r="B70" s="34"/>
      <c r="C70" s="34">
        <v>98</v>
      </c>
      <c r="D70" s="34" t="s">
        <v>2483</v>
      </c>
      <c r="E70" s="34" t="s">
        <v>3924</v>
      </c>
      <c r="F70" s="34" t="s">
        <v>3282</v>
      </c>
      <c r="G70" s="36" t="s">
        <v>2484</v>
      </c>
      <c r="H70" s="34" t="s">
        <v>2485</v>
      </c>
      <c r="I70" s="34" t="s">
        <v>3925</v>
      </c>
      <c r="J70" s="41" t="s">
        <v>3926</v>
      </c>
      <c r="K70" s="46" t="s">
        <v>4318</v>
      </c>
      <c r="L70" s="39" t="s">
        <v>2470</v>
      </c>
    </row>
    <row r="71" spans="1:14" ht="45" customHeight="1" x14ac:dyDescent="0.25">
      <c r="A71" s="34"/>
      <c r="B71" s="34"/>
      <c r="C71" s="34">
        <v>99</v>
      </c>
      <c r="D71" s="34" t="s">
        <v>3927</v>
      </c>
      <c r="E71" s="34" t="s">
        <v>3928</v>
      </c>
      <c r="F71" s="34" t="s">
        <v>3282</v>
      </c>
      <c r="G71" s="36" t="s">
        <v>2484</v>
      </c>
      <c r="H71" s="34" t="s">
        <v>2485</v>
      </c>
      <c r="I71" s="34" t="s">
        <v>3925</v>
      </c>
      <c r="J71" s="41" t="s">
        <v>3926</v>
      </c>
      <c r="K71" s="46" t="s">
        <v>4318</v>
      </c>
      <c r="L71" s="39" t="s">
        <v>2470</v>
      </c>
    </row>
    <row r="72" spans="1:14" ht="60" customHeight="1" x14ac:dyDescent="0.25">
      <c r="A72" s="33">
        <v>2008</v>
      </c>
      <c r="C72" s="33">
        <v>100</v>
      </c>
      <c r="D72" s="33" t="s">
        <v>2074</v>
      </c>
      <c r="E72" s="33" t="s">
        <v>2669</v>
      </c>
      <c r="F72" s="33" t="s">
        <v>3282</v>
      </c>
      <c r="G72" s="38" t="s">
        <v>2473</v>
      </c>
      <c r="H72" s="33" t="s">
        <v>2670</v>
      </c>
      <c r="I72" s="33" t="s">
        <v>3929</v>
      </c>
      <c r="J72" s="41" t="s">
        <v>3930</v>
      </c>
      <c r="K72" s="46" t="s">
        <v>4318</v>
      </c>
      <c r="L72" s="39" t="s">
        <v>2470</v>
      </c>
    </row>
    <row r="73" spans="1:14" ht="60" customHeight="1" x14ac:dyDescent="0.25">
      <c r="A73" s="33">
        <v>2008</v>
      </c>
      <c r="C73" s="33">
        <v>101</v>
      </c>
      <c r="D73" s="33" t="s">
        <v>2506</v>
      </c>
      <c r="E73" s="33" t="s">
        <v>2507</v>
      </c>
      <c r="F73" s="33" t="s">
        <v>3282</v>
      </c>
      <c r="G73" s="38" t="s">
        <v>2473</v>
      </c>
      <c r="H73" s="33" t="s">
        <v>2508</v>
      </c>
      <c r="I73" s="33" t="s">
        <v>3931</v>
      </c>
      <c r="J73" s="41" t="s">
        <v>3932</v>
      </c>
      <c r="K73" s="46" t="s">
        <v>4318</v>
      </c>
      <c r="L73" s="39" t="s">
        <v>2470</v>
      </c>
    </row>
    <row r="74" spans="1:14" ht="60" customHeight="1" x14ac:dyDescent="0.25">
      <c r="A74" s="33">
        <v>2008</v>
      </c>
      <c r="C74" s="33">
        <v>102</v>
      </c>
      <c r="D74" s="33" t="s">
        <v>2774</v>
      </c>
      <c r="E74" s="33" t="s">
        <v>2775</v>
      </c>
      <c r="F74" s="33" t="s">
        <v>3242</v>
      </c>
      <c r="G74" s="38" t="s">
        <v>2473</v>
      </c>
      <c r="H74" s="33" t="s">
        <v>2776</v>
      </c>
      <c r="I74" s="33" t="s">
        <v>3936</v>
      </c>
      <c r="J74" s="41" t="s">
        <v>3937</v>
      </c>
      <c r="K74" s="46" t="s">
        <v>4318</v>
      </c>
      <c r="L74" s="39" t="s">
        <v>2470</v>
      </c>
    </row>
    <row r="75" spans="1:14" ht="60" customHeight="1" x14ac:dyDescent="0.25">
      <c r="A75" s="33">
        <v>2008</v>
      </c>
      <c r="C75" s="33">
        <v>103</v>
      </c>
      <c r="D75" s="33" t="s">
        <v>2091</v>
      </c>
      <c r="E75" s="33" t="s">
        <v>2806</v>
      </c>
      <c r="F75" s="33" t="s">
        <v>3340</v>
      </c>
      <c r="G75" s="38" t="s">
        <v>2804</v>
      </c>
      <c r="H75" s="33" t="s">
        <v>2807</v>
      </c>
      <c r="I75" s="33" t="s">
        <v>3938</v>
      </c>
      <c r="J75" s="41" t="s">
        <v>3939</v>
      </c>
      <c r="K75" s="46" t="s">
        <v>4318</v>
      </c>
      <c r="L75" s="46" t="s">
        <v>2470</v>
      </c>
      <c r="N75" s="47" t="s">
        <v>4356</v>
      </c>
    </row>
    <row r="76" spans="1:14" ht="60" customHeight="1" x14ac:dyDescent="0.25">
      <c r="A76" s="33">
        <v>2008</v>
      </c>
      <c r="C76" s="33">
        <v>106</v>
      </c>
      <c r="D76" s="33" t="s">
        <v>2702</v>
      </c>
      <c r="E76" s="33" t="s">
        <v>2703</v>
      </c>
      <c r="F76" s="33" t="s">
        <v>3340</v>
      </c>
      <c r="G76" s="38" t="s">
        <v>2704</v>
      </c>
      <c r="H76" s="33" t="s">
        <v>2705</v>
      </c>
      <c r="I76" s="33" t="s">
        <v>3943</v>
      </c>
      <c r="J76" s="41" t="s">
        <v>3944</v>
      </c>
      <c r="K76" s="46" t="s">
        <v>4318</v>
      </c>
      <c r="L76" s="39" t="s">
        <v>2470</v>
      </c>
    </row>
    <row r="77" spans="1:14" ht="60" customHeight="1" x14ac:dyDescent="0.25">
      <c r="A77" s="33">
        <v>2008</v>
      </c>
      <c r="C77" s="33">
        <v>107</v>
      </c>
      <c r="D77" s="33" t="s">
        <v>2666</v>
      </c>
      <c r="E77" s="33" t="s">
        <v>2667</v>
      </c>
      <c r="F77" s="33" t="s">
        <v>3282</v>
      </c>
      <c r="G77" s="38" t="s">
        <v>2504</v>
      </c>
      <c r="H77" s="33" t="s">
        <v>2668</v>
      </c>
      <c r="I77" s="33" t="s">
        <v>3945</v>
      </c>
      <c r="J77" s="41" t="s">
        <v>3946</v>
      </c>
      <c r="K77" s="46" t="s">
        <v>4318</v>
      </c>
      <c r="L77" s="39" t="s">
        <v>2470</v>
      </c>
    </row>
    <row r="78" spans="1:14" ht="45" customHeight="1" x14ac:dyDescent="0.25">
      <c r="A78" s="34">
        <v>2009</v>
      </c>
      <c r="B78" s="34"/>
      <c r="C78" s="34">
        <v>110</v>
      </c>
      <c r="D78" s="34" t="s">
        <v>2644</v>
      </c>
      <c r="E78" s="34" t="s">
        <v>2645</v>
      </c>
      <c r="F78" s="34" t="s">
        <v>3282</v>
      </c>
      <c r="G78" s="38" t="s">
        <v>2465</v>
      </c>
      <c r="H78" s="34" t="s">
        <v>2646</v>
      </c>
      <c r="I78" s="34" t="s">
        <v>3990</v>
      </c>
      <c r="J78" s="41" t="s">
        <v>3991</v>
      </c>
      <c r="K78" s="46" t="s">
        <v>4318</v>
      </c>
      <c r="L78" s="39" t="s">
        <v>2470</v>
      </c>
    </row>
    <row r="79" spans="1:14" ht="45" customHeight="1" x14ac:dyDescent="0.25">
      <c r="A79" s="34">
        <v>2009</v>
      </c>
      <c r="B79" s="34"/>
      <c r="C79" s="34">
        <v>111</v>
      </c>
      <c r="D79" s="34" t="s">
        <v>1397</v>
      </c>
      <c r="E79" s="34" t="s">
        <v>2588</v>
      </c>
      <c r="F79" s="34" t="s">
        <v>3282</v>
      </c>
      <c r="G79" s="38" t="s">
        <v>2465</v>
      </c>
      <c r="H79" s="34" t="s">
        <v>2589</v>
      </c>
      <c r="I79" s="34" t="s">
        <v>3992</v>
      </c>
      <c r="J79" s="41" t="s">
        <v>3993</v>
      </c>
      <c r="K79" s="46" t="s">
        <v>4318</v>
      </c>
      <c r="L79" s="39" t="s">
        <v>2470</v>
      </c>
    </row>
    <row r="80" spans="1:14" ht="45" customHeight="1" x14ac:dyDescent="0.25">
      <c r="A80" s="34">
        <v>2009</v>
      </c>
      <c r="B80" s="34"/>
      <c r="C80" s="34">
        <v>112</v>
      </c>
      <c r="D80" s="34" t="s">
        <v>3994</v>
      </c>
      <c r="E80" s="34" t="s">
        <v>2751</v>
      </c>
      <c r="F80" s="34" t="s">
        <v>3282</v>
      </c>
      <c r="G80" s="38" t="s">
        <v>2473</v>
      </c>
      <c r="H80" s="34" t="s">
        <v>2752</v>
      </c>
      <c r="I80" s="34" t="s">
        <v>3995</v>
      </c>
      <c r="J80" s="41" t="s">
        <v>3996</v>
      </c>
      <c r="K80" s="46" t="s">
        <v>4318</v>
      </c>
      <c r="L80" s="39" t="s">
        <v>2470</v>
      </c>
    </row>
    <row r="81" spans="1:14" ht="45" customHeight="1" x14ac:dyDescent="0.25">
      <c r="A81" s="34">
        <v>2009</v>
      </c>
      <c r="B81" s="34"/>
      <c r="C81" s="34">
        <v>115</v>
      </c>
      <c r="D81" s="34" t="s">
        <v>3047</v>
      </c>
      <c r="E81" s="34" t="s">
        <v>3048</v>
      </c>
      <c r="F81" s="34" t="s">
        <v>3282</v>
      </c>
      <c r="G81" s="36" t="s">
        <v>2926</v>
      </c>
      <c r="H81" s="34" t="s">
        <v>3049</v>
      </c>
      <c r="I81" s="71" t="s">
        <v>3999</v>
      </c>
      <c r="J81" s="41" t="s">
        <v>4000</v>
      </c>
      <c r="K81" s="46" t="s">
        <v>4318</v>
      </c>
      <c r="L81" s="46" t="s">
        <v>2470</v>
      </c>
      <c r="M81" s="46" t="s">
        <v>233</v>
      </c>
      <c r="N81" s="47" t="s">
        <v>4371</v>
      </c>
    </row>
    <row r="82" spans="1:14" ht="45" customHeight="1" x14ac:dyDescent="0.25">
      <c r="A82" s="34">
        <v>2009</v>
      </c>
      <c r="B82" s="34"/>
      <c r="C82" s="34">
        <v>116</v>
      </c>
      <c r="D82" s="34" t="s">
        <v>3050</v>
      </c>
      <c r="E82" s="34" t="s">
        <v>3051</v>
      </c>
      <c r="F82" s="34" t="s">
        <v>3570</v>
      </c>
      <c r="G82" s="38" t="s">
        <v>2926</v>
      </c>
      <c r="H82" s="34" t="s">
        <v>3052</v>
      </c>
      <c r="I82" s="65" t="s">
        <v>4001</v>
      </c>
      <c r="J82" s="41" t="s">
        <v>4002</v>
      </c>
      <c r="K82" s="46" t="s">
        <v>4318</v>
      </c>
      <c r="L82" s="46" t="s">
        <v>2470</v>
      </c>
      <c r="N82" s="47" t="s">
        <v>4352</v>
      </c>
    </row>
    <row r="83" spans="1:14" ht="45" customHeight="1" x14ac:dyDescent="0.25">
      <c r="A83" s="34">
        <v>2009</v>
      </c>
      <c r="B83" s="34"/>
      <c r="C83" s="34">
        <v>119</v>
      </c>
      <c r="D83" s="34" t="s">
        <v>2034</v>
      </c>
      <c r="E83" s="34" t="s">
        <v>2034</v>
      </c>
      <c r="F83" s="34" t="s">
        <v>3282</v>
      </c>
      <c r="G83" s="38" t="s">
        <v>2926</v>
      </c>
      <c r="H83" s="34" t="s">
        <v>3053</v>
      </c>
      <c r="I83" s="65" t="s">
        <v>4007</v>
      </c>
      <c r="J83" s="37" t="s">
        <v>4008</v>
      </c>
      <c r="K83" s="46" t="s">
        <v>4318</v>
      </c>
      <c r="L83" s="46" t="s">
        <v>2470</v>
      </c>
      <c r="M83" s="46" t="s">
        <v>233</v>
      </c>
      <c r="N83" s="47" t="s">
        <v>4353</v>
      </c>
    </row>
    <row r="84" spans="1:14" ht="45" customHeight="1" x14ac:dyDescent="0.25">
      <c r="A84" s="34">
        <v>2009</v>
      </c>
      <c r="B84" s="34"/>
      <c r="C84" s="34">
        <v>123</v>
      </c>
      <c r="D84" s="34" t="s">
        <v>2759</v>
      </c>
      <c r="E84" s="34" t="s">
        <v>2760</v>
      </c>
      <c r="F84" s="34" t="s">
        <v>3242</v>
      </c>
      <c r="G84" s="38" t="s">
        <v>2761</v>
      </c>
      <c r="H84" s="34" t="s">
        <v>2762</v>
      </c>
      <c r="I84" s="34" t="s">
        <v>4013</v>
      </c>
      <c r="J84" s="41" t="s">
        <v>4014</v>
      </c>
      <c r="K84" s="46" t="s">
        <v>4318</v>
      </c>
      <c r="L84" s="39" t="s">
        <v>2470</v>
      </c>
    </row>
    <row r="85" spans="1:14" ht="45" customHeight="1" x14ac:dyDescent="0.25">
      <c r="A85" s="34">
        <v>2010</v>
      </c>
      <c r="B85" s="34"/>
      <c r="C85" s="34">
        <v>127</v>
      </c>
      <c r="D85" s="34" t="s">
        <v>870</v>
      </c>
      <c r="E85" s="34" t="s">
        <v>2519</v>
      </c>
      <c r="F85" s="34" t="s">
        <v>3282</v>
      </c>
      <c r="G85" s="36" t="s">
        <v>2484</v>
      </c>
      <c r="H85" s="34" t="s">
        <v>2520</v>
      </c>
      <c r="I85" s="34" t="s">
        <v>4031</v>
      </c>
      <c r="J85" s="41" t="s">
        <v>4032</v>
      </c>
      <c r="K85" s="46" t="s">
        <v>4318</v>
      </c>
      <c r="L85" s="39" t="s">
        <v>2470</v>
      </c>
    </row>
    <row r="86" spans="1:14" ht="45" customHeight="1" x14ac:dyDescent="0.25">
      <c r="A86" s="34">
        <v>2010</v>
      </c>
      <c r="B86" s="34"/>
      <c r="C86" s="34">
        <v>134</v>
      </c>
      <c r="D86" s="34" t="s">
        <v>2567</v>
      </c>
      <c r="E86" s="34" t="s">
        <v>2568</v>
      </c>
      <c r="F86" s="34" t="s">
        <v>3242</v>
      </c>
      <c r="G86" s="36" t="s">
        <v>2473</v>
      </c>
      <c r="H86" s="34" t="s">
        <v>2569</v>
      </c>
      <c r="I86" s="34" t="s">
        <v>4049</v>
      </c>
      <c r="J86" s="41" t="s">
        <v>4050</v>
      </c>
      <c r="K86" s="46" t="s">
        <v>4318</v>
      </c>
      <c r="L86" s="39" t="s">
        <v>2470</v>
      </c>
    </row>
    <row r="87" spans="1:14" ht="45" customHeight="1" x14ac:dyDescent="0.25">
      <c r="A87" s="34">
        <v>2010</v>
      </c>
      <c r="B87" s="34"/>
      <c r="C87" s="34">
        <v>139</v>
      </c>
      <c r="D87" s="34" t="s">
        <v>2367</v>
      </c>
      <c r="E87" s="34" t="s">
        <v>2908</v>
      </c>
      <c r="F87" s="34" t="s">
        <v>3242</v>
      </c>
      <c r="G87" s="36" t="s">
        <v>2761</v>
      </c>
      <c r="H87" s="34" t="s">
        <v>2909</v>
      </c>
      <c r="I87" s="34" t="s">
        <v>4057</v>
      </c>
      <c r="J87" s="41" t="s">
        <v>4058</v>
      </c>
      <c r="K87" s="46" t="s">
        <v>4318</v>
      </c>
      <c r="L87" s="39" t="s">
        <v>2470</v>
      </c>
    </row>
    <row r="88" spans="1:14" ht="45" customHeight="1" x14ac:dyDescent="0.25">
      <c r="A88" s="34">
        <v>2011</v>
      </c>
      <c r="B88" s="34"/>
      <c r="C88" s="34">
        <v>140</v>
      </c>
      <c r="D88" s="34" t="s">
        <v>2525</v>
      </c>
      <c r="E88" s="34" t="s">
        <v>2526</v>
      </c>
      <c r="F88" s="34" t="s">
        <v>3282</v>
      </c>
      <c r="G88" s="36" t="s">
        <v>2484</v>
      </c>
      <c r="H88" s="34" t="s">
        <v>1236</v>
      </c>
      <c r="I88" s="34" t="s">
        <v>4075</v>
      </c>
      <c r="J88" s="41" t="s">
        <v>4076</v>
      </c>
      <c r="K88" s="46" t="s">
        <v>4318</v>
      </c>
      <c r="L88" s="39" t="s">
        <v>2470</v>
      </c>
    </row>
    <row r="89" spans="1:14" ht="45" customHeight="1" x14ac:dyDescent="0.25">
      <c r="A89" s="34">
        <v>2011</v>
      </c>
      <c r="B89" s="34"/>
      <c r="C89" s="34">
        <v>141</v>
      </c>
      <c r="D89" s="34" t="s">
        <v>2561</v>
      </c>
      <c r="E89" s="34" t="s">
        <v>2562</v>
      </c>
      <c r="F89" s="34" t="s">
        <v>3242</v>
      </c>
      <c r="G89" s="38" t="s">
        <v>2465</v>
      </c>
      <c r="H89" s="34" t="s">
        <v>2563</v>
      </c>
      <c r="I89" s="34" t="s">
        <v>4077</v>
      </c>
      <c r="J89" s="41" t="s">
        <v>4078</v>
      </c>
      <c r="K89" s="46" t="s">
        <v>4318</v>
      </c>
      <c r="L89" s="39" t="s">
        <v>2470</v>
      </c>
    </row>
    <row r="90" spans="1:14" ht="45" customHeight="1" x14ac:dyDescent="0.25">
      <c r="A90" s="34">
        <v>2011</v>
      </c>
      <c r="B90" s="34"/>
      <c r="C90" s="34">
        <v>142</v>
      </c>
      <c r="D90" s="34" t="s">
        <v>2777</v>
      </c>
      <c r="E90" s="34" t="s">
        <v>2778</v>
      </c>
      <c r="F90" s="34" t="s">
        <v>3242</v>
      </c>
      <c r="G90" s="38" t="s">
        <v>2465</v>
      </c>
      <c r="H90" s="34" t="s">
        <v>2779</v>
      </c>
      <c r="I90" s="34" t="s">
        <v>4079</v>
      </c>
      <c r="J90" s="41" t="s">
        <v>4080</v>
      </c>
      <c r="K90" s="46" t="s">
        <v>4318</v>
      </c>
      <c r="L90" s="46" t="s">
        <v>2470</v>
      </c>
      <c r="M90" s="46"/>
    </row>
    <row r="91" spans="1:14" ht="45" customHeight="1" x14ac:dyDescent="0.25">
      <c r="A91" s="34">
        <v>2011</v>
      </c>
      <c r="B91" s="34"/>
      <c r="C91" s="34">
        <v>147</v>
      </c>
      <c r="D91" s="34" t="s">
        <v>2122</v>
      </c>
      <c r="E91" s="34" t="s">
        <v>3054</v>
      </c>
      <c r="F91" s="34" t="s">
        <v>3282</v>
      </c>
      <c r="G91" s="36" t="s">
        <v>2926</v>
      </c>
      <c r="H91" s="34" t="s">
        <v>3055</v>
      </c>
      <c r="I91" s="34" t="s">
        <v>4096</v>
      </c>
      <c r="J91" s="41" t="s">
        <v>4097</v>
      </c>
      <c r="K91" s="46" t="s">
        <v>4318</v>
      </c>
      <c r="L91" s="46" t="s">
        <v>2470</v>
      </c>
    </row>
    <row r="92" spans="1:14" ht="45" customHeight="1" x14ac:dyDescent="0.25">
      <c r="A92" s="34">
        <v>2011</v>
      </c>
      <c r="B92" s="34"/>
      <c r="C92" s="34">
        <v>151</v>
      </c>
      <c r="D92" s="34" t="s">
        <v>2691</v>
      </c>
      <c r="E92" s="34" t="s">
        <v>2692</v>
      </c>
      <c r="F92" s="34" t="s">
        <v>3242</v>
      </c>
      <c r="G92" s="36" t="s">
        <v>2689</v>
      </c>
      <c r="H92" s="34" t="s">
        <v>2694</v>
      </c>
      <c r="I92" s="34" t="s">
        <v>4109</v>
      </c>
      <c r="J92" s="41" t="s">
        <v>4110</v>
      </c>
      <c r="K92" s="46" t="s">
        <v>4318</v>
      </c>
      <c r="L92" s="39" t="s">
        <v>2470</v>
      </c>
    </row>
    <row r="93" spans="1:14" ht="45" customHeight="1" x14ac:dyDescent="0.25">
      <c r="A93" s="34"/>
      <c r="B93" s="34"/>
      <c r="C93" s="34">
        <v>152</v>
      </c>
      <c r="D93" s="34" t="s">
        <v>2693</v>
      </c>
      <c r="E93" s="34" t="s">
        <v>2695</v>
      </c>
      <c r="F93" s="34" t="s">
        <v>3570</v>
      </c>
      <c r="G93" s="36" t="s">
        <v>2689</v>
      </c>
      <c r="H93" s="34" t="s">
        <v>2694</v>
      </c>
      <c r="I93" s="34" t="s">
        <v>4109</v>
      </c>
      <c r="J93" s="41" t="s">
        <v>4110</v>
      </c>
      <c r="K93" s="46" t="s">
        <v>4318</v>
      </c>
      <c r="L93" s="39" t="s">
        <v>2470</v>
      </c>
    </row>
    <row r="94" spans="1:14" ht="45" customHeight="1" x14ac:dyDescent="0.25">
      <c r="A94" s="34">
        <v>2011</v>
      </c>
      <c r="B94" s="34"/>
      <c r="C94" s="34">
        <v>155</v>
      </c>
      <c r="D94" s="34" t="s">
        <v>2502</v>
      </c>
      <c r="E94" s="34" t="s">
        <v>2503</v>
      </c>
      <c r="F94" s="34" t="s">
        <v>3242</v>
      </c>
      <c r="G94" s="36" t="s">
        <v>2504</v>
      </c>
      <c r="H94" s="34" t="s">
        <v>2505</v>
      </c>
      <c r="I94" s="34" t="s">
        <v>4115</v>
      </c>
      <c r="J94" s="41" t="s">
        <v>4116</v>
      </c>
      <c r="K94" s="46" t="s">
        <v>4318</v>
      </c>
      <c r="L94" s="39" t="s">
        <v>2470</v>
      </c>
    </row>
    <row r="95" spans="1:14" ht="60" customHeight="1" x14ac:dyDescent="0.25">
      <c r="A95" s="34">
        <v>2011</v>
      </c>
      <c r="B95" s="34"/>
      <c r="C95" s="34">
        <v>156</v>
      </c>
      <c r="D95" s="34" t="s">
        <v>2535</v>
      </c>
      <c r="E95" s="34" t="s">
        <v>2536</v>
      </c>
      <c r="F95" s="34" t="s">
        <v>3282</v>
      </c>
      <c r="G95" s="36" t="s">
        <v>2504</v>
      </c>
      <c r="H95" s="34" t="s">
        <v>2537</v>
      </c>
      <c r="I95" s="34" t="s">
        <v>4117</v>
      </c>
      <c r="J95" s="41" t="s">
        <v>4118</v>
      </c>
      <c r="K95" s="46" t="s">
        <v>4318</v>
      </c>
      <c r="L95" s="39" t="s">
        <v>2470</v>
      </c>
    </row>
    <row r="96" spans="1:14" ht="60" customHeight="1" x14ac:dyDescent="0.25">
      <c r="A96" s="34">
        <v>2011</v>
      </c>
      <c r="B96" s="34"/>
      <c r="C96" s="34">
        <v>158</v>
      </c>
      <c r="D96" s="34" t="s">
        <v>2724</v>
      </c>
      <c r="E96" s="34" t="s">
        <v>2725</v>
      </c>
      <c r="F96" s="34" t="s">
        <v>3282</v>
      </c>
      <c r="G96" s="36" t="s">
        <v>2504</v>
      </c>
      <c r="H96" s="34" t="s">
        <v>2726</v>
      </c>
      <c r="I96" s="34" t="s">
        <v>4123</v>
      </c>
      <c r="J96" s="41" t="s">
        <v>4124</v>
      </c>
      <c r="K96" s="46" t="s">
        <v>4318</v>
      </c>
      <c r="L96" s="39" t="s">
        <v>2470</v>
      </c>
    </row>
    <row r="97" spans="1:14" ht="45" customHeight="1" x14ac:dyDescent="0.25">
      <c r="A97" s="34">
        <v>2011</v>
      </c>
      <c r="B97" s="34"/>
      <c r="C97" s="34">
        <v>159</v>
      </c>
      <c r="D97" s="34" t="s">
        <v>2715</v>
      </c>
      <c r="E97" s="34" t="s">
        <v>2716</v>
      </c>
      <c r="F97" s="34" t="s">
        <v>3282</v>
      </c>
      <c r="G97" s="36" t="s">
        <v>2704</v>
      </c>
      <c r="H97" s="34" t="s">
        <v>1236</v>
      </c>
      <c r="I97" s="34" t="s">
        <v>4125</v>
      </c>
      <c r="J97" s="41" t="s">
        <v>4126</v>
      </c>
      <c r="K97" s="46" t="s">
        <v>4318</v>
      </c>
      <c r="L97" s="39" t="s">
        <v>2470</v>
      </c>
    </row>
    <row r="98" spans="1:14" ht="45" customHeight="1" x14ac:dyDescent="0.25">
      <c r="A98" s="34">
        <v>2011</v>
      </c>
      <c r="B98" s="34"/>
      <c r="C98" s="34">
        <v>163</v>
      </c>
      <c r="D98" s="34" t="s">
        <v>2647</v>
      </c>
      <c r="E98" s="34" t="s">
        <v>2648</v>
      </c>
      <c r="F98" s="34" t="s">
        <v>3282</v>
      </c>
      <c r="G98" s="36" t="s">
        <v>2533</v>
      </c>
      <c r="H98" s="34" t="s">
        <v>2649</v>
      </c>
      <c r="I98" s="34" t="s">
        <v>4133</v>
      </c>
      <c r="J98" s="41" t="s">
        <v>4134</v>
      </c>
      <c r="K98" s="46" t="s">
        <v>4318</v>
      </c>
      <c r="L98" s="39" t="s">
        <v>2470</v>
      </c>
    </row>
    <row r="99" spans="1:14" ht="60" customHeight="1" x14ac:dyDescent="0.25">
      <c r="A99" s="34">
        <v>2012</v>
      </c>
      <c r="B99" s="34"/>
      <c r="C99" s="34">
        <v>171</v>
      </c>
      <c r="D99" s="34" t="s">
        <v>2796</v>
      </c>
      <c r="E99" s="34" t="s">
        <v>2797</v>
      </c>
      <c r="F99" s="34" t="s">
        <v>3303</v>
      </c>
      <c r="G99" s="38" t="s">
        <v>2465</v>
      </c>
      <c r="H99" s="34" t="s">
        <v>2798</v>
      </c>
      <c r="I99" s="34" t="s">
        <v>4225</v>
      </c>
      <c r="J99" s="41" t="s">
        <v>4226</v>
      </c>
      <c r="K99" s="46" t="s">
        <v>4318</v>
      </c>
      <c r="L99" s="39" t="s">
        <v>2470</v>
      </c>
    </row>
    <row r="100" spans="1:14" ht="45" customHeight="1" x14ac:dyDescent="0.25">
      <c r="A100" s="34">
        <v>2012</v>
      </c>
      <c r="B100" s="34"/>
      <c r="C100" s="34">
        <v>172</v>
      </c>
      <c r="D100" s="34" t="s">
        <v>2118</v>
      </c>
      <c r="E100" s="34" t="s">
        <v>2654</v>
      </c>
      <c r="F100" s="34" t="s">
        <v>3282</v>
      </c>
      <c r="G100" s="38" t="s">
        <v>2465</v>
      </c>
      <c r="H100" s="34" t="s">
        <v>2656</v>
      </c>
      <c r="I100" s="34" t="s">
        <v>4227</v>
      </c>
      <c r="J100" s="41" t="s">
        <v>4228</v>
      </c>
      <c r="K100" s="46" t="s">
        <v>4318</v>
      </c>
      <c r="L100" s="39" t="s">
        <v>2470</v>
      </c>
    </row>
    <row r="101" spans="1:14" ht="45" customHeight="1" x14ac:dyDescent="0.25">
      <c r="A101" s="33">
        <v>2012</v>
      </c>
      <c r="C101" s="33">
        <v>178</v>
      </c>
      <c r="D101" s="33" t="s">
        <v>3025</v>
      </c>
      <c r="E101" s="33" t="s">
        <v>3026</v>
      </c>
      <c r="F101" s="33" t="s">
        <v>3340</v>
      </c>
      <c r="G101" s="38" t="s">
        <v>2926</v>
      </c>
      <c r="H101" s="33" t="s">
        <v>3027</v>
      </c>
      <c r="I101" s="33" t="s">
        <v>4251</v>
      </c>
      <c r="J101" s="41" t="s">
        <v>4252</v>
      </c>
      <c r="K101" s="46" t="s">
        <v>4318</v>
      </c>
      <c r="L101" s="46" t="s">
        <v>2470</v>
      </c>
      <c r="M101" s="46"/>
      <c r="N101" s="47" t="s">
        <v>4349</v>
      </c>
    </row>
    <row r="102" spans="1:14" ht="60" customHeight="1" x14ac:dyDescent="0.25">
      <c r="A102" s="33">
        <v>2012</v>
      </c>
      <c r="C102" s="33">
        <v>179</v>
      </c>
      <c r="D102" s="33" t="s">
        <v>2745</v>
      </c>
      <c r="E102" s="33" t="s">
        <v>2746</v>
      </c>
      <c r="F102" s="33" t="s">
        <v>3242</v>
      </c>
      <c r="G102" s="38" t="s">
        <v>2465</v>
      </c>
      <c r="H102" s="33" t="s">
        <v>2747</v>
      </c>
      <c r="I102" s="33" t="s">
        <v>4253</v>
      </c>
      <c r="J102" s="41" t="s">
        <v>4254</v>
      </c>
      <c r="K102" s="46" t="s">
        <v>4318</v>
      </c>
      <c r="L102" s="39" t="s">
        <v>2470</v>
      </c>
    </row>
    <row r="103" spans="1:14" ht="60" customHeight="1" x14ac:dyDescent="0.25">
      <c r="A103" s="33">
        <v>2012</v>
      </c>
      <c r="C103" s="33">
        <v>182</v>
      </c>
      <c r="D103" s="33" t="s">
        <v>2463</v>
      </c>
      <c r="E103" s="33" t="s">
        <v>2464</v>
      </c>
      <c r="F103" s="33" t="s">
        <v>3340</v>
      </c>
      <c r="G103" s="38" t="s">
        <v>2465</v>
      </c>
      <c r="H103" s="33" t="s">
        <v>2466</v>
      </c>
      <c r="I103" s="33" t="s">
        <v>4257</v>
      </c>
      <c r="J103" s="41" t="s">
        <v>4258</v>
      </c>
      <c r="K103" s="46" t="s">
        <v>4318</v>
      </c>
      <c r="L103" s="39" t="s">
        <v>2470</v>
      </c>
    </row>
    <row r="104" spans="1:14" ht="60" customHeight="1" x14ac:dyDescent="0.25">
      <c r="A104" s="33">
        <v>2012</v>
      </c>
      <c r="C104" s="33">
        <v>185</v>
      </c>
      <c r="D104" s="33" t="s">
        <v>2683</v>
      </c>
      <c r="E104" s="33" t="s">
        <v>2684</v>
      </c>
      <c r="F104" s="33" t="s">
        <v>3282</v>
      </c>
      <c r="G104" s="38" t="s">
        <v>2685</v>
      </c>
      <c r="H104" s="33" t="s">
        <v>2686</v>
      </c>
      <c r="I104" s="33" t="s">
        <v>4261</v>
      </c>
      <c r="J104" s="41" t="s">
        <v>4262</v>
      </c>
      <c r="K104" s="46" t="s">
        <v>4318</v>
      </c>
      <c r="L104" s="39" t="s">
        <v>2470</v>
      </c>
    </row>
    <row r="105" spans="1:14" ht="45" customHeight="1" x14ac:dyDescent="0.25">
      <c r="A105" s="33">
        <v>2013</v>
      </c>
      <c r="C105" s="33">
        <v>194</v>
      </c>
      <c r="D105" s="33" t="s">
        <v>2737</v>
      </c>
      <c r="E105" s="33" t="s">
        <v>2738</v>
      </c>
      <c r="F105" s="33" t="s">
        <v>3282</v>
      </c>
      <c r="G105" s="38" t="s">
        <v>2484</v>
      </c>
      <c r="H105" s="33" t="s">
        <v>2739</v>
      </c>
      <c r="I105" s="33" t="s">
        <v>4289</v>
      </c>
      <c r="J105" s="41" t="s">
        <v>4290</v>
      </c>
      <c r="K105" s="46" t="s">
        <v>4318</v>
      </c>
      <c r="L105" s="39" t="s">
        <v>2470</v>
      </c>
    </row>
    <row r="106" spans="1:14" ht="45" customHeight="1" x14ac:dyDescent="0.25">
      <c r="A106" s="33">
        <v>2013</v>
      </c>
      <c r="C106" s="33">
        <v>196</v>
      </c>
      <c r="D106" s="33" t="s">
        <v>2120</v>
      </c>
      <c r="E106" s="33" t="s">
        <v>2475</v>
      </c>
      <c r="F106" s="33" t="s">
        <v>3282</v>
      </c>
      <c r="G106" s="38" t="s">
        <v>2465</v>
      </c>
      <c r="H106" s="33" t="s">
        <v>2476</v>
      </c>
      <c r="I106" s="33" t="s">
        <v>4293</v>
      </c>
      <c r="J106" s="41" t="s">
        <v>4294</v>
      </c>
      <c r="K106" s="46" t="s">
        <v>4318</v>
      </c>
      <c r="L106" s="39" t="s">
        <v>2470</v>
      </c>
    </row>
    <row r="107" spans="1:14" ht="45" customHeight="1" x14ac:dyDescent="0.25">
      <c r="A107" s="33">
        <v>2013</v>
      </c>
      <c r="C107" s="33">
        <v>197</v>
      </c>
      <c r="D107" s="33" t="s">
        <v>2987</v>
      </c>
      <c r="E107" s="33" t="s">
        <v>2988</v>
      </c>
      <c r="F107" s="33" t="s">
        <v>3242</v>
      </c>
      <c r="G107" s="38" t="s">
        <v>2926</v>
      </c>
      <c r="H107" s="33" t="s">
        <v>2989</v>
      </c>
      <c r="I107" s="33" t="s">
        <v>4295</v>
      </c>
      <c r="J107" s="41" t="s">
        <v>4296</v>
      </c>
      <c r="K107" s="46" t="s">
        <v>4318</v>
      </c>
      <c r="L107" s="39" t="s">
        <v>2470</v>
      </c>
    </row>
    <row r="108" spans="1:14" ht="45" customHeight="1" x14ac:dyDescent="0.25">
      <c r="A108" s="33">
        <v>2013</v>
      </c>
      <c r="C108" s="33">
        <v>198</v>
      </c>
      <c r="D108" s="33" t="s">
        <v>878</v>
      </c>
      <c r="E108" s="33" t="s">
        <v>3070</v>
      </c>
      <c r="F108" s="33" t="s">
        <v>3282</v>
      </c>
      <c r="G108" s="38" t="s">
        <v>2926</v>
      </c>
      <c r="H108" s="33" t="s">
        <v>2927</v>
      </c>
      <c r="I108" s="33" t="s">
        <v>4297</v>
      </c>
      <c r="J108" s="41" t="s">
        <v>4298</v>
      </c>
      <c r="K108" s="46" t="s">
        <v>4318</v>
      </c>
      <c r="L108" s="39" t="s">
        <v>2470</v>
      </c>
    </row>
    <row r="109" spans="1:14" ht="45" customHeight="1" x14ac:dyDescent="0.25">
      <c r="C109" s="33">
        <v>199</v>
      </c>
      <c r="D109" s="33" t="s">
        <v>2924</v>
      </c>
      <c r="E109" s="33" t="s">
        <v>2925</v>
      </c>
      <c r="F109" s="33" t="s">
        <v>3282</v>
      </c>
      <c r="G109" s="38" t="s">
        <v>2926</v>
      </c>
      <c r="H109" s="33" t="s">
        <v>2927</v>
      </c>
      <c r="I109" s="33" t="s">
        <v>4297</v>
      </c>
      <c r="J109" s="41" t="s">
        <v>4298</v>
      </c>
      <c r="K109" s="46" t="s">
        <v>4318</v>
      </c>
      <c r="L109" s="39" t="s">
        <v>2470</v>
      </c>
    </row>
    <row r="110" spans="1:14" ht="60" customHeight="1" x14ac:dyDescent="0.25">
      <c r="C110" s="33">
        <v>200</v>
      </c>
      <c r="D110" s="33" t="s">
        <v>874</v>
      </c>
      <c r="E110" s="33" t="s">
        <v>3071</v>
      </c>
      <c r="F110" s="33" t="s">
        <v>3282</v>
      </c>
      <c r="G110" s="38" t="s">
        <v>2926</v>
      </c>
      <c r="H110" s="33" t="s">
        <v>2927</v>
      </c>
      <c r="I110" s="33" t="s">
        <v>4297</v>
      </c>
      <c r="J110" s="41" t="s">
        <v>4298</v>
      </c>
      <c r="K110" s="46" t="s">
        <v>4318</v>
      </c>
      <c r="L110" s="39" t="s">
        <v>2470</v>
      </c>
    </row>
    <row r="111" spans="1:14" ht="60" customHeight="1" x14ac:dyDescent="0.25">
      <c r="A111" s="34"/>
      <c r="B111" s="34">
        <v>2</v>
      </c>
      <c r="C111" s="34"/>
      <c r="D111" s="34" t="s">
        <v>3267</v>
      </c>
      <c r="E111" s="33" t="s">
        <v>3268</v>
      </c>
      <c r="F111" s="34" t="s">
        <v>3231</v>
      </c>
      <c r="G111" s="36" t="s">
        <v>2579</v>
      </c>
      <c r="H111" s="34" t="s">
        <v>2580</v>
      </c>
      <c r="I111" s="34" t="s">
        <v>3265</v>
      </c>
      <c r="J111" s="41" t="s">
        <v>3266</v>
      </c>
      <c r="K111" s="46" t="s">
        <v>4318</v>
      </c>
      <c r="L111" s="39" t="s">
        <v>2470</v>
      </c>
    </row>
    <row r="112" spans="1:14" ht="60" customHeight="1" x14ac:dyDescent="0.25">
      <c r="A112" s="34"/>
      <c r="B112" s="34"/>
      <c r="C112" s="34"/>
      <c r="D112" s="34" t="s">
        <v>1929</v>
      </c>
      <c r="E112" s="34" t="s">
        <v>2660</v>
      </c>
      <c r="F112" s="34" t="s">
        <v>3282</v>
      </c>
      <c r="G112" s="38" t="s">
        <v>2465</v>
      </c>
      <c r="H112" s="34" t="s">
        <v>2545</v>
      </c>
      <c r="I112" s="34" t="s">
        <v>3845</v>
      </c>
      <c r="J112" s="41" t="s">
        <v>3846</v>
      </c>
      <c r="K112" s="46" t="s">
        <v>4318</v>
      </c>
      <c r="L112" s="39" t="s">
        <v>2470</v>
      </c>
    </row>
    <row r="113" spans="1:14" ht="60" customHeight="1" x14ac:dyDescent="0.25">
      <c r="A113" s="34"/>
      <c r="B113" s="34"/>
      <c r="C113" s="34"/>
      <c r="D113" s="34" t="s">
        <v>2657</v>
      </c>
      <c r="E113" s="34" t="s">
        <v>2658</v>
      </c>
      <c r="F113" s="34" t="s">
        <v>3282</v>
      </c>
      <c r="G113" s="38" t="s">
        <v>2465</v>
      </c>
      <c r="H113" s="34" t="s">
        <v>2550</v>
      </c>
      <c r="I113" s="34" t="s">
        <v>3562</v>
      </c>
      <c r="J113" s="41" t="s">
        <v>3563</v>
      </c>
      <c r="K113" s="46" t="s">
        <v>4318</v>
      </c>
      <c r="L113" s="39" t="s">
        <v>2470</v>
      </c>
    </row>
    <row r="114" spans="1:14" ht="60" customHeight="1" x14ac:dyDescent="0.25">
      <c r="A114" s="34">
        <v>2009</v>
      </c>
      <c r="B114" s="34">
        <v>82</v>
      </c>
      <c r="C114" s="34"/>
      <c r="D114" s="34" t="s">
        <v>3977</v>
      </c>
      <c r="E114" s="34" t="s">
        <v>3978</v>
      </c>
      <c r="F114" s="34" t="s">
        <v>3422</v>
      </c>
      <c r="G114" s="36" t="s">
        <v>2465</v>
      </c>
      <c r="H114" s="34" t="s">
        <v>2882</v>
      </c>
      <c r="I114" s="69" t="s">
        <v>3979</v>
      </c>
      <c r="J114" s="41" t="s">
        <v>3980</v>
      </c>
      <c r="K114" s="46" t="s">
        <v>4318</v>
      </c>
      <c r="L114" s="46" t="s">
        <v>2470</v>
      </c>
      <c r="M114" s="46" t="s">
        <v>57</v>
      </c>
    </row>
    <row r="115" spans="1:14" ht="60" customHeight="1" x14ac:dyDescent="0.25">
      <c r="A115" s="34"/>
      <c r="B115" s="34">
        <v>89</v>
      </c>
      <c r="C115" s="34"/>
      <c r="D115" s="34" t="s">
        <v>1728</v>
      </c>
      <c r="E115" s="34" t="s">
        <v>4074</v>
      </c>
      <c r="F115" s="34" t="s">
        <v>3422</v>
      </c>
      <c r="G115" s="36" t="s">
        <v>2484</v>
      </c>
      <c r="H115" s="34" t="s">
        <v>4071</v>
      </c>
      <c r="I115" s="34" t="s">
        <v>4072</v>
      </c>
      <c r="J115" s="41" t="s">
        <v>4073</v>
      </c>
      <c r="K115" s="46" t="s">
        <v>4318</v>
      </c>
      <c r="L115" s="46" t="s">
        <v>2470</v>
      </c>
      <c r="M115" s="46"/>
    </row>
    <row r="116" spans="1:14" ht="45" customHeight="1" x14ac:dyDescent="0.25">
      <c r="A116" s="34">
        <v>2001</v>
      </c>
      <c r="B116" s="34"/>
      <c r="C116" s="34"/>
      <c r="D116" s="34" t="s">
        <v>2753</v>
      </c>
      <c r="E116" s="34" t="s">
        <v>2754</v>
      </c>
      <c r="F116" s="34" t="s">
        <v>3570</v>
      </c>
      <c r="G116" s="36" t="s">
        <v>2473</v>
      </c>
      <c r="H116" s="34" t="s">
        <v>2755</v>
      </c>
      <c r="I116" s="34" t="s">
        <v>3622</v>
      </c>
      <c r="J116" s="41" t="s">
        <v>3623</v>
      </c>
      <c r="K116" s="46" t="s">
        <v>4318</v>
      </c>
      <c r="L116" s="39" t="s">
        <v>2470</v>
      </c>
    </row>
    <row r="117" spans="1:14" ht="45" customHeight="1" x14ac:dyDescent="0.25">
      <c r="A117" s="33">
        <v>2000</v>
      </c>
      <c r="B117" s="33">
        <v>30</v>
      </c>
      <c r="D117" s="33" t="s">
        <v>524</v>
      </c>
      <c r="E117" s="33" t="s">
        <v>3597</v>
      </c>
      <c r="F117" s="33" t="s">
        <v>3231</v>
      </c>
      <c r="G117" s="38" t="s">
        <v>2473</v>
      </c>
      <c r="H117" s="33" t="s">
        <v>3598</v>
      </c>
      <c r="I117" s="33" t="s">
        <v>3599</v>
      </c>
      <c r="J117" s="41" t="s">
        <v>3600</v>
      </c>
      <c r="K117" s="46" t="s">
        <v>4318</v>
      </c>
      <c r="L117" s="46" t="s">
        <v>2470</v>
      </c>
      <c r="M117" s="46"/>
    </row>
    <row r="118" spans="1:14" ht="60" customHeight="1" x14ac:dyDescent="0.25">
      <c r="A118" s="33">
        <v>1999</v>
      </c>
      <c r="D118" s="33" t="s">
        <v>2635</v>
      </c>
      <c r="E118" s="33" t="s">
        <v>2636</v>
      </c>
      <c r="F118" s="33" t="s">
        <v>3242</v>
      </c>
      <c r="G118" s="38" t="s">
        <v>2465</v>
      </c>
      <c r="H118" s="33" t="s">
        <v>2637</v>
      </c>
      <c r="I118" s="33" t="s">
        <v>3590</v>
      </c>
      <c r="J118" s="41" t="s">
        <v>3591</v>
      </c>
      <c r="K118" s="46" t="s">
        <v>4318</v>
      </c>
      <c r="L118" s="39" t="s">
        <v>2470</v>
      </c>
    </row>
    <row r="119" spans="1:14" ht="60" customHeight="1" x14ac:dyDescent="0.25">
      <c r="A119" s="34">
        <v>2006</v>
      </c>
      <c r="B119" s="34">
        <v>53</v>
      </c>
      <c r="C119" s="34"/>
      <c r="D119" s="34" t="s">
        <v>3793</v>
      </c>
      <c r="E119" s="34" t="s">
        <v>3794</v>
      </c>
      <c r="F119" s="34" t="s">
        <v>3231</v>
      </c>
      <c r="G119" s="36" t="s">
        <v>2484</v>
      </c>
      <c r="H119" s="34" t="s">
        <v>3795</v>
      </c>
      <c r="I119" s="34" t="s">
        <v>3796</v>
      </c>
      <c r="J119" s="41" t="s">
        <v>3797</v>
      </c>
      <c r="K119" s="46" t="s">
        <v>4318</v>
      </c>
      <c r="L119" s="46" t="s">
        <v>2470</v>
      </c>
      <c r="M119" s="46"/>
    </row>
    <row r="120" spans="1:14" ht="60" customHeight="1" x14ac:dyDescent="0.25">
      <c r="A120" s="34">
        <v>2006</v>
      </c>
      <c r="B120" s="34">
        <v>60</v>
      </c>
      <c r="C120" s="34"/>
      <c r="D120" s="34" t="s">
        <v>2512</v>
      </c>
      <c r="E120" s="33" t="s">
        <v>3827</v>
      </c>
      <c r="F120" s="34" t="s">
        <v>3422</v>
      </c>
      <c r="G120" s="38" t="s">
        <v>2465</v>
      </c>
      <c r="H120" s="34" t="s">
        <v>3828</v>
      </c>
      <c r="I120" s="34" t="s">
        <v>3829</v>
      </c>
      <c r="J120" s="37" t="s">
        <v>3830</v>
      </c>
      <c r="K120" s="46" t="s">
        <v>4318</v>
      </c>
      <c r="L120" s="46" t="s">
        <v>2470</v>
      </c>
      <c r="M120" s="46"/>
      <c r="N120" s="47" t="s">
        <v>4335</v>
      </c>
    </row>
    <row r="121" spans="1:14" ht="45" customHeight="1" x14ac:dyDescent="0.25">
      <c r="A121" s="33">
        <v>2008</v>
      </c>
      <c r="D121" s="33" t="s">
        <v>261</v>
      </c>
      <c r="E121" s="33" t="s">
        <v>2943</v>
      </c>
      <c r="F121" s="33" t="s">
        <v>3933</v>
      </c>
      <c r="G121" s="38" t="s">
        <v>2926</v>
      </c>
      <c r="H121" s="33" t="s">
        <v>2944</v>
      </c>
      <c r="I121" s="33" t="s">
        <v>3934</v>
      </c>
      <c r="J121" s="41" t="s">
        <v>3935</v>
      </c>
      <c r="K121" s="46" t="s">
        <v>4318</v>
      </c>
      <c r="L121" s="46" t="s">
        <v>2470</v>
      </c>
      <c r="M121" s="46" t="s">
        <v>233</v>
      </c>
      <c r="N121" s="47" t="s">
        <v>4368</v>
      </c>
    </row>
    <row r="122" spans="1:14" ht="45" customHeight="1" x14ac:dyDescent="0.25">
      <c r="A122" s="34">
        <v>1984</v>
      </c>
      <c r="B122" s="34"/>
      <c r="D122" s="34" t="s">
        <v>2818</v>
      </c>
      <c r="E122" s="34" t="s">
        <v>2819</v>
      </c>
      <c r="F122" s="34" t="s">
        <v>3282</v>
      </c>
      <c r="G122" s="36" t="s">
        <v>2804</v>
      </c>
      <c r="H122" s="34" t="s">
        <v>2820</v>
      </c>
      <c r="I122" s="71" t="s">
        <v>3343</v>
      </c>
      <c r="J122" s="37" t="s">
        <v>3344</v>
      </c>
      <c r="K122" s="46" t="s">
        <v>4318</v>
      </c>
      <c r="L122" s="46" t="s">
        <v>2470</v>
      </c>
      <c r="N122" s="47" t="s">
        <v>4358</v>
      </c>
    </row>
    <row r="123" spans="1:14" ht="45" customHeight="1" x14ac:dyDescent="0.25">
      <c r="A123" s="34"/>
      <c r="B123" s="34"/>
      <c r="C123" s="34"/>
      <c r="D123" s="34" t="s">
        <v>2527</v>
      </c>
      <c r="E123" s="34" t="s">
        <v>2566</v>
      </c>
      <c r="F123" s="34" t="s">
        <v>3242</v>
      </c>
      <c r="G123" s="36" t="s">
        <v>2484</v>
      </c>
      <c r="H123" s="34" t="s">
        <v>1236</v>
      </c>
      <c r="I123" s="34" t="s">
        <v>4075</v>
      </c>
      <c r="J123" s="41" t="s">
        <v>4076</v>
      </c>
      <c r="K123" s="46" t="s">
        <v>4318</v>
      </c>
      <c r="L123" s="39" t="s">
        <v>2470</v>
      </c>
    </row>
    <row r="124" spans="1:14" ht="45" customHeight="1" x14ac:dyDescent="0.25">
      <c r="A124" s="34">
        <v>2012</v>
      </c>
      <c r="B124" s="34">
        <v>93</v>
      </c>
      <c r="C124" s="34"/>
      <c r="D124" s="34" t="s">
        <v>4147</v>
      </c>
      <c r="E124" s="34" t="s">
        <v>4148</v>
      </c>
      <c r="F124" s="34" t="s">
        <v>3231</v>
      </c>
      <c r="G124" s="36" t="s">
        <v>2473</v>
      </c>
      <c r="H124" s="34" t="s">
        <v>4149</v>
      </c>
      <c r="I124" s="34" t="s">
        <v>4150</v>
      </c>
      <c r="J124" s="41" t="s">
        <v>4151</v>
      </c>
      <c r="K124" s="46" t="s">
        <v>4318</v>
      </c>
      <c r="L124" s="46" t="s">
        <v>2470</v>
      </c>
      <c r="M124" s="46"/>
    </row>
    <row r="125" spans="1:14" ht="45" customHeight="1" x14ac:dyDescent="0.25">
      <c r="A125" s="33">
        <v>1998</v>
      </c>
      <c r="D125" s="33" t="s">
        <v>2671</v>
      </c>
      <c r="E125" s="33" t="s">
        <v>2672</v>
      </c>
      <c r="F125" s="33" t="s">
        <v>3282</v>
      </c>
      <c r="G125" s="38" t="s">
        <v>2488</v>
      </c>
      <c r="H125" s="33" t="s">
        <v>2673</v>
      </c>
      <c r="I125" s="33" t="s">
        <v>3577</v>
      </c>
      <c r="J125" s="41" t="s">
        <v>3578</v>
      </c>
      <c r="K125" s="46" t="s">
        <v>4318</v>
      </c>
      <c r="L125" s="39" t="s">
        <v>2470</v>
      </c>
    </row>
    <row r="126" spans="1:14" ht="45" customHeight="1" x14ac:dyDescent="0.25">
      <c r="A126" s="33">
        <v>1998</v>
      </c>
      <c r="D126" s="33" t="s">
        <v>2650</v>
      </c>
      <c r="E126" s="33" t="s">
        <v>2651</v>
      </c>
      <c r="F126" s="33" t="s">
        <v>3570</v>
      </c>
      <c r="G126" s="38" t="s">
        <v>2652</v>
      </c>
      <c r="H126" s="33" t="s">
        <v>2653</v>
      </c>
      <c r="I126" s="33" t="s">
        <v>3575</v>
      </c>
      <c r="J126" s="41" t="s">
        <v>3576</v>
      </c>
      <c r="K126" s="46" t="s">
        <v>4318</v>
      </c>
      <c r="L126" s="39" t="s">
        <v>2470</v>
      </c>
    </row>
    <row r="127" spans="1:14" ht="45" customHeight="1" x14ac:dyDescent="0.25">
      <c r="A127" s="34">
        <v>2003</v>
      </c>
      <c r="B127" s="34"/>
      <c r="C127" s="34"/>
      <c r="D127" s="33" t="s">
        <v>2018</v>
      </c>
      <c r="E127" s="34" t="s">
        <v>2581</v>
      </c>
      <c r="F127" s="34" t="s">
        <v>3242</v>
      </c>
      <c r="G127" s="38" t="s">
        <v>2465</v>
      </c>
      <c r="H127" s="34" t="s">
        <v>2548</v>
      </c>
      <c r="I127" s="34" t="s">
        <v>3666</v>
      </c>
      <c r="J127" s="41" t="s">
        <v>3667</v>
      </c>
      <c r="K127" s="46" t="s">
        <v>4318</v>
      </c>
      <c r="L127" s="39" t="s">
        <v>2470</v>
      </c>
    </row>
    <row r="128" spans="1:14" ht="45" customHeight="1" x14ac:dyDescent="0.25">
      <c r="A128" s="34"/>
      <c r="B128" s="34"/>
      <c r="C128" s="34"/>
      <c r="D128" s="34" t="s">
        <v>3766</v>
      </c>
      <c r="E128" s="34" t="s">
        <v>3767</v>
      </c>
      <c r="F128" s="34" t="s">
        <v>3231</v>
      </c>
      <c r="G128" s="36" t="s">
        <v>2484</v>
      </c>
      <c r="H128" s="34" t="s">
        <v>3763</v>
      </c>
      <c r="I128" s="34" t="s">
        <v>3764</v>
      </c>
      <c r="J128" s="41" t="s">
        <v>3765</v>
      </c>
      <c r="K128" s="46" t="s">
        <v>4318</v>
      </c>
      <c r="L128" s="46" t="s">
        <v>2470</v>
      </c>
      <c r="M128" s="46"/>
    </row>
    <row r="129" spans="1:14" ht="45" customHeight="1" x14ac:dyDescent="0.25">
      <c r="A129" s="34"/>
      <c r="B129" s="34">
        <v>39</v>
      </c>
      <c r="C129" s="34"/>
      <c r="D129" s="34" t="s">
        <v>3694</v>
      </c>
      <c r="E129" s="34" t="s">
        <v>3695</v>
      </c>
      <c r="F129" s="34" t="s">
        <v>3231</v>
      </c>
      <c r="G129" s="36" t="s">
        <v>2484</v>
      </c>
      <c r="H129" s="34" t="s">
        <v>3691</v>
      </c>
      <c r="I129" s="34" t="s">
        <v>3692</v>
      </c>
      <c r="J129" s="41" t="s">
        <v>3693</v>
      </c>
      <c r="K129" s="46" t="s">
        <v>4318</v>
      </c>
      <c r="L129" s="46" t="s">
        <v>2470</v>
      </c>
      <c r="M129" s="46"/>
    </row>
    <row r="130" spans="1:14" ht="45" customHeight="1" x14ac:dyDescent="0.25">
      <c r="A130" s="34"/>
      <c r="B130" s="34">
        <v>5</v>
      </c>
      <c r="C130" s="34"/>
      <c r="D130" s="34" t="s">
        <v>3350</v>
      </c>
      <c r="E130" s="34" t="s">
        <v>3351</v>
      </c>
      <c r="F130" s="34" t="s">
        <v>3250</v>
      </c>
      <c r="G130" s="38" t="s">
        <v>2465</v>
      </c>
      <c r="H130" s="34" t="s">
        <v>3347</v>
      </c>
      <c r="I130" s="34" t="s">
        <v>3348</v>
      </c>
      <c r="J130" s="41" t="s">
        <v>3349</v>
      </c>
      <c r="K130" s="46" t="s">
        <v>4318</v>
      </c>
      <c r="L130" s="46" t="s">
        <v>2470</v>
      </c>
      <c r="M130" s="46"/>
    </row>
    <row r="131" spans="1:14" ht="45" customHeight="1" x14ac:dyDescent="0.25">
      <c r="A131" s="34">
        <v>1983</v>
      </c>
      <c r="B131" s="34"/>
      <c r="D131" s="34" t="s">
        <v>2802</v>
      </c>
      <c r="E131" s="34" t="s">
        <v>2803</v>
      </c>
      <c r="F131" s="34" t="s">
        <v>3340</v>
      </c>
      <c r="G131" s="36" t="s">
        <v>2804</v>
      </c>
      <c r="H131" s="34" t="s">
        <v>2805</v>
      </c>
      <c r="I131" s="34" t="s">
        <v>3341</v>
      </c>
      <c r="J131" s="37" t="s">
        <v>3342</v>
      </c>
      <c r="K131" s="46" t="s">
        <v>4318</v>
      </c>
      <c r="L131" s="46" t="s">
        <v>2470</v>
      </c>
      <c r="N131" s="47" t="s">
        <v>4357</v>
      </c>
    </row>
    <row r="132" spans="1:14" ht="45" customHeight="1" x14ac:dyDescent="0.25">
      <c r="A132" s="34"/>
      <c r="B132" s="34"/>
      <c r="C132" s="34"/>
      <c r="D132" s="34" t="s">
        <v>3505</v>
      </c>
      <c r="E132" s="34" t="s">
        <v>3506</v>
      </c>
      <c r="F132" s="34" t="s">
        <v>3231</v>
      </c>
      <c r="G132" s="36" t="s">
        <v>2579</v>
      </c>
      <c r="H132" s="34" t="s">
        <v>3499</v>
      </c>
      <c r="I132" s="34" t="s">
        <v>3500</v>
      </c>
      <c r="J132" s="41" t="s">
        <v>3501</v>
      </c>
      <c r="K132" s="46" t="s">
        <v>4318</v>
      </c>
      <c r="L132" s="46" t="s">
        <v>2470</v>
      </c>
      <c r="M132" s="46"/>
    </row>
    <row r="133" spans="1:14" ht="45" customHeight="1" x14ac:dyDescent="0.25">
      <c r="A133" s="34"/>
      <c r="B133" s="34"/>
      <c r="C133" s="34"/>
      <c r="D133" s="33" t="s">
        <v>2546</v>
      </c>
      <c r="E133" s="34" t="s">
        <v>2547</v>
      </c>
      <c r="F133" s="34" t="s">
        <v>3282</v>
      </c>
      <c r="G133" s="38" t="s">
        <v>2465</v>
      </c>
      <c r="H133" s="34" t="s">
        <v>2548</v>
      </c>
      <c r="I133" s="34" t="s">
        <v>3666</v>
      </c>
      <c r="J133" s="41" t="s">
        <v>3667</v>
      </c>
      <c r="K133" s="46" t="s">
        <v>4318</v>
      </c>
      <c r="L133" s="39" t="s">
        <v>2470</v>
      </c>
    </row>
    <row r="134" spans="1:14" ht="60" customHeight="1" x14ac:dyDescent="0.25">
      <c r="D134" s="33" t="s">
        <v>3634</v>
      </c>
      <c r="E134" s="33" t="s">
        <v>3635</v>
      </c>
      <c r="F134" s="33" t="s">
        <v>3231</v>
      </c>
      <c r="G134" s="38" t="s">
        <v>2473</v>
      </c>
      <c r="H134" s="33" t="s">
        <v>3630</v>
      </c>
      <c r="I134" s="33" t="s">
        <v>3631</v>
      </c>
      <c r="J134" s="41" t="s">
        <v>3632</v>
      </c>
      <c r="K134" s="46" t="s">
        <v>4318</v>
      </c>
      <c r="L134" s="46" t="s">
        <v>2470</v>
      </c>
      <c r="M134" s="46"/>
    </row>
    <row r="135" spans="1:14" ht="60" customHeight="1" x14ac:dyDescent="0.25">
      <c r="A135" s="34">
        <v>2006</v>
      </c>
      <c r="B135" s="34">
        <v>61</v>
      </c>
      <c r="C135" s="34"/>
      <c r="D135" s="34" t="s">
        <v>3831</v>
      </c>
      <c r="E135" s="34" t="s">
        <v>3832</v>
      </c>
      <c r="F135" s="34" t="s">
        <v>3368</v>
      </c>
      <c r="G135" s="38" t="s">
        <v>2655</v>
      </c>
      <c r="H135" s="34" t="s">
        <v>3833</v>
      </c>
      <c r="I135" s="34" t="s">
        <v>3834</v>
      </c>
      <c r="J135" s="41" t="s">
        <v>3835</v>
      </c>
      <c r="K135" s="46" t="s">
        <v>4318</v>
      </c>
      <c r="L135" s="46" t="s">
        <v>2470</v>
      </c>
      <c r="M135" s="46"/>
    </row>
    <row r="136" spans="1:14" ht="45" customHeight="1" x14ac:dyDescent="0.25">
      <c r="A136" s="34">
        <v>2002</v>
      </c>
      <c r="B136" s="34">
        <v>33</v>
      </c>
      <c r="C136" s="34"/>
      <c r="D136" s="34" t="s">
        <v>3651</v>
      </c>
      <c r="E136" s="34" t="s">
        <v>3652</v>
      </c>
      <c r="F136" s="34" t="s">
        <v>3368</v>
      </c>
      <c r="G136" s="38" t="s">
        <v>2881</v>
      </c>
      <c r="H136" s="34" t="s">
        <v>3653</v>
      </c>
      <c r="I136" s="34" t="s">
        <v>3654</v>
      </c>
      <c r="J136" s="41" t="s">
        <v>3655</v>
      </c>
      <c r="K136" s="46" t="s">
        <v>4318</v>
      </c>
      <c r="L136" s="46" t="s">
        <v>2470</v>
      </c>
      <c r="M136" s="46"/>
    </row>
    <row r="137" spans="1:14" ht="45" customHeight="1" x14ac:dyDescent="0.25">
      <c r="A137" s="34">
        <v>2003</v>
      </c>
      <c r="B137" s="34">
        <v>35</v>
      </c>
      <c r="C137" s="34"/>
      <c r="D137" s="34" t="s">
        <v>3661</v>
      </c>
      <c r="E137" s="34" t="s">
        <v>3662</v>
      </c>
      <c r="F137" s="34" t="s">
        <v>3368</v>
      </c>
      <c r="G137" s="36" t="s">
        <v>2579</v>
      </c>
      <c r="H137" s="34" t="s">
        <v>3663</v>
      </c>
      <c r="I137" s="34" t="s">
        <v>3664</v>
      </c>
      <c r="J137" s="41" t="s">
        <v>3665</v>
      </c>
      <c r="K137" s="46" t="s">
        <v>4318</v>
      </c>
      <c r="L137" s="46" t="s">
        <v>2470</v>
      </c>
      <c r="M137" s="46"/>
    </row>
    <row r="138" spans="1:14" ht="60" customHeight="1" x14ac:dyDescent="0.25">
      <c r="A138" s="34"/>
      <c r="B138" s="34">
        <v>47</v>
      </c>
      <c r="C138" s="34"/>
      <c r="D138" s="34" t="s">
        <v>3661</v>
      </c>
      <c r="E138" s="33" t="s">
        <v>3743</v>
      </c>
      <c r="F138" s="34" t="s">
        <v>3368</v>
      </c>
      <c r="G138" s="38" t="s">
        <v>2465</v>
      </c>
      <c r="H138" s="34" t="s">
        <v>2577</v>
      </c>
      <c r="I138" s="34" t="s">
        <v>3741</v>
      </c>
      <c r="J138" s="41" t="s">
        <v>3742</v>
      </c>
      <c r="K138" s="46" t="s">
        <v>4318</v>
      </c>
      <c r="L138" s="39" t="s">
        <v>2470</v>
      </c>
    </row>
    <row r="139" spans="1:14" ht="60" customHeight="1" x14ac:dyDescent="0.25">
      <c r="A139" s="34">
        <v>2010</v>
      </c>
      <c r="B139" s="34">
        <v>86</v>
      </c>
      <c r="C139" s="34"/>
      <c r="D139" s="34" t="s">
        <v>4022</v>
      </c>
      <c r="E139" s="34" t="s">
        <v>4023</v>
      </c>
      <c r="F139" s="34" t="s">
        <v>3804</v>
      </c>
      <c r="G139" s="36" t="s">
        <v>2484</v>
      </c>
      <c r="H139" s="34" t="s">
        <v>4024</v>
      </c>
      <c r="I139" s="34" t="s">
        <v>4025</v>
      </c>
      <c r="J139" s="41" t="s">
        <v>4026</v>
      </c>
      <c r="K139" s="46" t="s">
        <v>4318</v>
      </c>
      <c r="L139" s="46" t="s">
        <v>2470</v>
      </c>
      <c r="M139" s="46"/>
    </row>
    <row r="140" spans="1:14" ht="120" customHeight="1" x14ac:dyDescent="0.25">
      <c r="A140" s="33">
        <v>1972</v>
      </c>
      <c r="B140" s="33">
        <v>1</v>
      </c>
      <c r="D140" s="33" t="s">
        <v>2628</v>
      </c>
      <c r="E140" s="33" t="s">
        <v>3251</v>
      </c>
      <c r="F140" s="33" t="s">
        <v>3231</v>
      </c>
      <c r="G140" s="38" t="s">
        <v>3252</v>
      </c>
      <c r="H140" s="33" t="s">
        <v>3253</v>
      </c>
      <c r="I140" s="33" t="s">
        <v>3254</v>
      </c>
      <c r="J140" s="41" t="s">
        <v>3255</v>
      </c>
      <c r="K140" s="46" t="s">
        <v>4318</v>
      </c>
      <c r="L140" s="46" t="s">
        <v>2470</v>
      </c>
      <c r="M140" s="46"/>
    </row>
    <row r="141" spans="1:14" ht="60" customHeight="1" x14ac:dyDescent="0.25">
      <c r="A141" s="34"/>
      <c r="B141" s="34"/>
      <c r="C141" s="34"/>
      <c r="D141" s="34" t="s">
        <v>2628</v>
      </c>
      <c r="E141" s="34" t="s">
        <v>3251</v>
      </c>
      <c r="F141" s="33" t="s">
        <v>3231</v>
      </c>
      <c r="G141" s="38" t="s">
        <v>2473</v>
      </c>
      <c r="H141" s="34" t="s">
        <v>3557</v>
      </c>
      <c r="I141" s="34" t="s">
        <v>3558</v>
      </c>
      <c r="J141" s="41" t="s">
        <v>3559</v>
      </c>
      <c r="K141" s="46" t="s">
        <v>4318</v>
      </c>
      <c r="L141" s="46" t="s">
        <v>2470</v>
      </c>
      <c r="M141" s="46"/>
    </row>
    <row r="142" spans="1:14" ht="60" customHeight="1" x14ac:dyDescent="0.25">
      <c r="A142" s="33">
        <v>1972</v>
      </c>
      <c r="D142" s="33" t="s">
        <v>2628</v>
      </c>
      <c r="E142" s="33" t="s">
        <v>2542</v>
      </c>
      <c r="F142" s="33" t="s">
        <v>3231</v>
      </c>
      <c r="G142" s="38" t="s">
        <v>3256</v>
      </c>
      <c r="H142" s="33" t="s">
        <v>3257</v>
      </c>
      <c r="I142" s="33" t="s">
        <v>3258</v>
      </c>
      <c r="J142" s="41" t="s">
        <v>3259</v>
      </c>
      <c r="K142" s="46" t="s">
        <v>4318</v>
      </c>
      <c r="L142" s="46" t="s">
        <v>2470</v>
      </c>
      <c r="M142" s="46"/>
    </row>
    <row r="143" spans="1:14" ht="60" customHeight="1" x14ac:dyDescent="0.25">
      <c r="A143" s="33">
        <v>1976</v>
      </c>
      <c r="D143" s="33" t="s">
        <v>2628</v>
      </c>
      <c r="E143" s="33" t="s">
        <v>3251</v>
      </c>
      <c r="F143" s="33" t="s">
        <v>3231</v>
      </c>
      <c r="G143" s="38" t="s">
        <v>2473</v>
      </c>
      <c r="H143" s="33" t="s">
        <v>3285</v>
      </c>
      <c r="I143" s="33" t="s">
        <v>3286</v>
      </c>
      <c r="J143" s="41" t="s">
        <v>3287</v>
      </c>
      <c r="K143" s="46" t="s">
        <v>4318</v>
      </c>
      <c r="L143" s="46" t="s">
        <v>2470</v>
      </c>
      <c r="M143" s="46"/>
    </row>
    <row r="144" spans="1:14" ht="75" customHeight="1" x14ac:dyDescent="0.25">
      <c r="A144" s="33">
        <v>1965</v>
      </c>
      <c r="D144" s="33" t="s">
        <v>2628</v>
      </c>
      <c r="E144" s="33" t="s">
        <v>2542</v>
      </c>
      <c r="F144" s="33" t="s">
        <v>3231</v>
      </c>
      <c r="G144" s="38" t="s">
        <v>2473</v>
      </c>
      <c r="H144" s="33" t="s">
        <v>3235</v>
      </c>
      <c r="I144" s="33" t="s">
        <v>3236</v>
      </c>
      <c r="J144" s="41" t="s">
        <v>3237</v>
      </c>
      <c r="K144" s="46" t="s">
        <v>4318</v>
      </c>
      <c r="L144" s="46" t="s">
        <v>2470</v>
      </c>
      <c r="M144" s="46"/>
    </row>
    <row r="145" spans="1:13" ht="60" customHeight="1" x14ac:dyDescent="0.25">
      <c r="A145" s="33">
        <v>1964</v>
      </c>
      <c r="D145" s="33" t="s">
        <v>2628</v>
      </c>
      <c r="E145" s="33" t="s">
        <v>2542</v>
      </c>
      <c r="F145" s="33" t="s">
        <v>3231</v>
      </c>
      <c r="G145" s="38" t="s">
        <v>2473</v>
      </c>
      <c r="H145" s="33" t="s">
        <v>3232</v>
      </c>
      <c r="I145" s="33" t="s">
        <v>3233</v>
      </c>
      <c r="J145" s="41" t="s">
        <v>3234</v>
      </c>
      <c r="K145" s="46" t="s">
        <v>4318</v>
      </c>
      <c r="L145" s="46" t="s">
        <v>2470</v>
      </c>
      <c r="M145" s="46"/>
    </row>
    <row r="146" spans="1:13" ht="60" customHeight="1" x14ac:dyDescent="0.25">
      <c r="A146" s="33">
        <v>1972</v>
      </c>
      <c r="D146" s="33" t="s">
        <v>2628</v>
      </c>
      <c r="E146" s="33" t="s">
        <v>2542</v>
      </c>
      <c r="F146" s="33" t="s">
        <v>3231</v>
      </c>
      <c r="G146" s="38" t="s">
        <v>2473</v>
      </c>
      <c r="H146" s="33" t="s">
        <v>3246</v>
      </c>
      <c r="I146" s="33" t="s">
        <v>3247</v>
      </c>
      <c r="J146" s="41" t="s">
        <v>3248</v>
      </c>
      <c r="K146" s="46" t="s">
        <v>4318</v>
      </c>
      <c r="L146" s="46" t="s">
        <v>2470</v>
      </c>
      <c r="M146" s="46"/>
    </row>
    <row r="147" spans="1:13" ht="60" customHeight="1" x14ac:dyDescent="0.25">
      <c r="A147" s="34">
        <v>1973</v>
      </c>
      <c r="B147" s="34"/>
      <c r="C147" s="34"/>
      <c r="D147" s="34" t="s">
        <v>2628</v>
      </c>
      <c r="E147" s="34" t="s">
        <v>3251</v>
      </c>
      <c r="F147" s="34" t="s">
        <v>3231</v>
      </c>
      <c r="G147" s="36" t="s">
        <v>2579</v>
      </c>
      <c r="H147" s="34" t="s">
        <v>2580</v>
      </c>
      <c r="I147" s="34" t="s">
        <v>3265</v>
      </c>
      <c r="J147" s="41" t="s">
        <v>3266</v>
      </c>
      <c r="K147" s="46" t="s">
        <v>4318</v>
      </c>
      <c r="L147" s="39" t="s">
        <v>2470</v>
      </c>
    </row>
    <row r="148" spans="1:13" ht="60" customHeight="1" x14ac:dyDescent="0.25">
      <c r="A148" s="34">
        <v>1966</v>
      </c>
      <c r="B148" s="34"/>
      <c r="C148" s="34"/>
      <c r="D148" s="34" t="s">
        <v>2628</v>
      </c>
      <c r="E148" s="33" t="s">
        <v>2542</v>
      </c>
      <c r="F148" s="33" t="s">
        <v>3231</v>
      </c>
      <c r="G148" s="36" t="s">
        <v>3238</v>
      </c>
      <c r="H148" s="34" t="s">
        <v>3239</v>
      </c>
      <c r="I148" s="34" t="s">
        <v>3240</v>
      </c>
      <c r="J148" s="41" t="s">
        <v>3241</v>
      </c>
      <c r="K148" s="46" t="s">
        <v>4318</v>
      </c>
      <c r="L148" s="46" t="s">
        <v>2470</v>
      </c>
      <c r="M148" s="46"/>
    </row>
    <row r="149" spans="1:13" ht="60" customHeight="1" x14ac:dyDescent="0.25">
      <c r="A149" s="34">
        <v>1996</v>
      </c>
      <c r="B149" s="34"/>
      <c r="C149" s="34"/>
      <c r="D149" s="34" t="s">
        <v>2628</v>
      </c>
      <c r="E149" s="34" t="s">
        <v>3251</v>
      </c>
      <c r="F149" s="34" t="s">
        <v>3231</v>
      </c>
      <c r="G149" s="36" t="s">
        <v>2473</v>
      </c>
      <c r="H149" s="34" t="s">
        <v>3508</v>
      </c>
      <c r="I149" s="34" t="s">
        <v>3509</v>
      </c>
      <c r="J149" s="41" t="s">
        <v>3510</v>
      </c>
      <c r="K149" s="46" t="s">
        <v>4318</v>
      </c>
      <c r="L149" s="46" t="s">
        <v>2470</v>
      </c>
      <c r="M149" s="46"/>
    </row>
    <row r="150" spans="1:13" ht="45" customHeight="1" x14ac:dyDescent="0.25">
      <c r="A150" s="34">
        <v>1991</v>
      </c>
      <c r="B150" s="34"/>
      <c r="C150" s="34"/>
      <c r="D150" s="34" t="s">
        <v>2628</v>
      </c>
      <c r="E150" s="34" t="s">
        <v>3251</v>
      </c>
      <c r="F150" s="34" t="s">
        <v>3231</v>
      </c>
      <c r="G150" s="36" t="s">
        <v>2579</v>
      </c>
      <c r="H150" s="34" t="s">
        <v>3409</v>
      </c>
      <c r="I150" s="34" t="s">
        <v>3410</v>
      </c>
      <c r="J150" s="41" t="s">
        <v>3411</v>
      </c>
      <c r="K150" s="46" t="s">
        <v>4318</v>
      </c>
      <c r="L150" s="46" t="s">
        <v>2470</v>
      </c>
      <c r="M150" s="46"/>
    </row>
    <row r="151" spans="1:13" ht="45" customHeight="1" x14ac:dyDescent="0.25">
      <c r="A151" s="34"/>
      <c r="B151" s="34"/>
      <c r="C151" s="34"/>
      <c r="D151" s="34" t="s">
        <v>2628</v>
      </c>
      <c r="E151" s="34" t="s">
        <v>3251</v>
      </c>
      <c r="F151" s="34" t="s">
        <v>3231</v>
      </c>
      <c r="G151" s="36" t="s">
        <v>2484</v>
      </c>
      <c r="H151" s="34" t="s">
        <v>2612</v>
      </c>
      <c r="I151" s="34" t="s">
        <v>3891</v>
      </c>
      <c r="J151" s="41" t="s">
        <v>3892</v>
      </c>
      <c r="K151" s="46" t="s">
        <v>4318</v>
      </c>
      <c r="L151" s="39" t="s">
        <v>2470</v>
      </c>
    </row>
    <row r="152" spans="1:13" ht="45" customHeight="1" x14ac:dyDescent="0.25">
      <c r="A152" s="34"/>
      <c r="B152" s="34"/>
      <c r="C152" s="34"/>
      <c r="D152" s="34" t="s">
        <v>2628</v>
      </c>
      <c r="E152" s="34" t="s">
        <v>3251</v>
      </c>
      <c r="F152" s="34" t="s">
        <v>3231</v>
      </c>
      <c r="G152" s="38" t="s">
        <v>2465</v>
      </c>
      <c r="H152" s="34" t="s">
        <v>2629</v>
      </c>
      <c r="I152" s="34" t="s">
        <v>3296</v>
      </c>
      <c r="J152" s="41" t="s">
        <v>3297</v>
      </c>
      <c r="K152" s="46" t="s">
        <v>4318</v>
      </c>
      <c r="L152" s="39" t="s">
        <v>2470</v>
      </c>
    </row>
    <row r="153" spans="1:13" ht="45" customHeight="1" x14ac:dyDescent="0.25">
      <c r="A153" s="34">
        <v>2005</v>
      </c>
      <c r="B153" s="34"/>
      <c r="C153" s="34"/>
      <c r="D153" s="34" t="s">
        <v>2628</v>
      </c>
      <c r="E153" s="33" t="s">
        <v>3251</v>
      </c>
      <c r="F153" s="34" t="s">
        <v>3231</v>
      </c>
      <c r="G153" s="38" t="s">
        <v>2465</v>
      </c>
      <c r="H153" s="34" t="s">
        <v>2577</v>
      </c>
      <c r="I153" s="34" t="s">
        <v>3741</v>
      </c>
      <c r="J153" s="41" t="s">
        <v>3742</v>
      </c>
      <c r="K153" s="46" t="s">
        <v>4318</v>
      </c>
      <c r="L153" s="39" t="s">
        <v>2470</v>
      </c>
    </row>
    <row r="154" spans="1:13" ht="45" customHeight="1" x14ac:dyDescent="0.25">
      <c r="A154" s="33">
        <v>1981</v>
      </c>
      <c r="D154" s="33" t="s">
        <v>2628</v>
      </c>
      <c r="E154" s="33" t="s">
        <v>3307</v>
      </c>
      <c r="F154" s="33" t="s">
        <v>3231</v>
      </c>
      <c r="G154" s="38" t="s">
        <v>2473</v>
      </c>
      <c r="H154" s="33" t="s">
        <v>3308</v>
      </c>
      <c r="I154" s="33" t="s">
        <v>3309</v>
      </c>
      <c r="J154" s="41" t="s">
        <v>3310</v>
      </c>
      <c r="K154" s="46" t="s">
        <v>4318</v>
      </c>
      <c r="L154" s="46" t="s">
        <v>2470</v>
      </c>
      <c r="M154" s="46"/>
    </row>
    <row r="155" spans="1:13" ht="60" customHeight="1" x14ac:dyDescent="0.25">
      <c r="A155" s="34">
        <v>2008</v>
      </c>
      <c r="B155" s="34">
        <v>67</v>
      </c>
      <c r="C155" s="34"/>
      <c r="D155" s="34" t="s">
        <v>3889</v>
      </c>
      <c r="E155" s="34" t="s">
        <v>3890</v>
      </c>
      <c r="F155" s="34" t="s">
        <v>3231</v>
      </c>
      <c r="G155" s="36" t="s">
        <v>2484</v>
      </c>
      <c r="H155" s="34" t="s">
        <v>2612</v>
      </c>
      <c r="I155" s="34" t="s">
        <v>3891</v>
      </c>
      <c r="J155" s="41" t="s">
        <v>3892</v>
      </c>
      <c r="K155" s="46" t="s">
        <v>4318</v>
      </c>
      <c r="L155" s="39" t="s">
        <v>2470</v>
      </c>
    </row>
    <row r="156" spans="1:13" ht="60" customHeight="1" x14ac:dyDescent="0.25">
      <c r="A156" s="34">
        <v>2011</v>
      </c>
      <c r="B156" s="34"/>
      <c r="C156" s="34"/>
      <c r="D156" s="34" t="s">
        <v>605</v>
      </c>
      <c r="E156" s="34" t="s">
        <v>4070</v>
      </c>
      <c r="F156" s="34" t="s">
        <v>3561</v>
      </c>
      <c r="G156" s="36" t="s">
        <v>2484</v>
      </c>
      <c r="H156" s="34" t="s">
        <v>4071</v>
      </c>
      <c r="I156" s="34" t="s">
        <v>4072</v>
      </c>
      <c r="J156" s="41" t="s">
        <v>4073</v>
      </c>
      <c r="K156" s="46" t="s">
        <v>4318</v>
      </c>
      <c r="L156" s="46" t="s">
        <v>2470</v>
      </c>
      <c r="M156" s="46"/>
    </row>
    <row r="157" spans="1:13" ht="60" customHeight="1" x14ac:dyDescent="0.25">
      <c r="A157" s="34"/>
      <c r="B157" s="34">
        <v>27</v>
      </c>
      <c r="C157" s="34"/>
      <c r="D157" s="34" t="s">
        <v>605</v>
      </c>
      <c r="E157" s="34" t="s">
        <v>3560</v>
      </c>
      <c r="F157" s="34" t="s">
        <v>3561</v>
      </c>
      <c r="G157" s="38" t="s">
        <v>2473</v>
      </c>
      <c r="H157" s="34" t="s">
        <v>3557</v>
      </c>
      <c r="I157" s="34" t="s">
        <v>3558</v>
      </c>
      <c r="J157" s="41" t="s">
        <v>3559</v>
      </c>
      <c r="K157" s="46" t="s">
        <v>4318</v>
      </c>
      <c r="L157" s="46" t="s">
        <v>2470</v>
      </c>
      <c r="M157" s="46"/>
    </row>
    <row r="158" spans="1:13" ht="45" customHeight="1" x14ac:dyDescent="0.25">
      <c r="A158" s="34"/>
      <c r="B158" s="34"/>
      <c r="C158" s="34"/>
      <c r="D158" s="34" t="s">
        <v>605</v>
      </c>
      <c r="E158" s="34" t="s">
        <v>2549</v>
      </c>
      <c r="F158" s="33" t="s">
        <v>3242</v>
      </c>
      <c r="G158" s="38" t="s">
        <v>2465</v>
      </c>
      <c r="H158" s="34" t="s">
        <v>2550</v>
      </c>
      <c r="I158" s="34" t="s">
        <v>3562</v>
      </c>
      <c r="J158" s="41" t="s">
        <v>3563</v>
      </c>
      <c r="K158" s="46" t="s">
        <v>4318</v>
      </c>
      <c r="L158" s="39" t="s">
        <v>2470</v>
      </c>
    </row>
    <row r="159" spans="1:13" ht="45" customHeight="1" x14ac:dyDescent="0.25">
      <c r="A159" s="33">
        <v>2007</v>
      </c>
      <c r="B159" s="33">
        <v>62</v>
      </c>
      <c r="D159" s="33" t="s">
        <v>3857</v>
      </c>
      <c r="E159" s="33" t="s">
        <v>3858</v>
      </c>
      <c r="F159" s="33" t="s">
        <v>3422</v>
      </c>
      <c r="G159" s="38" t="s">
        <v>2473</v>
      </c>
      <c r="H159" s="33" t="s">
        <v>3859</v>
      </c>
      <c r="I159" s="33" t="s">
        <v>3860</v>
      </c>
      <c r="J159" s="41" t="s">
        <v>3861</v>
      </c>
      <c r="K159" s="46" t="s">
        <v>4318</v>
      </c>
      <c r="L159" s="46" t="s">
        <v>2470</v>
      </c>
      <c r="M159" s="46"/>
    </row>
    <row r="160" spans="1:13" ht="60" customHeight="1" x14ac:dyDescent="0.25">
      <c r="A160" s="34">
        <v>1992</v>
      </c>
      <c r="B160" s="34"/>
      <c r="C160" s="34"/>
      <c r="D160" s="34" t="s">
        <v>2913</v>
      </c>
      <c r="E160" s="34" t="s">
        <v>2914</v>
      </c>
      <c r="F160" s="34" t="s">
        <v>3282</v>
      </c>
      <c r="G160" s="36" t="s">
        <v>2523</v>
      </c>
      <c r="H160" s="34" t="s">
        <v>2915</v>
      </c>
      <c r="I160" s="34" t="s">
        <v>3429</v>
      </c>
      <c r="J160" s="41" t="s">
        <v>3430</v>
      </c>
      <c r="K160" s="46" t="s">
        <v>4318</v>
      </c>
      <c r="L160" s="46" t="s">
        <v>2470</v>
      </c>
      <c r="M160" s="46"/>
    </row>
    <row r="161" spans="1:13" ht="60" customHeight="1" x14ac:dyDescent="0.25">
      <c r="A161" s="34">
        <v>2010</v>
      </c>
      <c r="B161" s="34">
        <v>87</v>
      </c>
      <c r="C161" s="34"/>
      <c r="D161" s="34" t="s">
        <v>4042</v>
      </c>
      <c r="E161" s="34" t="s">
        <v>4043</v>
      </c>
      <c r="F161" s="34" t="s">
        <v>3368</v>
      </c>
      <c r="G161" s="36" t="s">
        <v>2761</v>
      </c>
      <c r="H161" s="34" t="s">
        <v>4044</v>
      </c>
      <c r="I161" s="34" t="s">
        <v>4045</v>
      </c>
      <c r="J161" s="41" t="s">
        <v>4046</v>
      </c>
      <c r="K161" s="46" t="s">
        <v>4318</v>
      </c>
      <c r="L161" s="46" t="s">
        <v>2470</v>
      </c>
      <c r="M161" s="46"/>
    </row>
    <row r="162" spans="1:13" ht="60" customHeight="1" x14ac:dyDescent="0.25">
      <c r="A162" s="34">
        <v>1992</v>
      </c>
      <c r="B162" s="34"/>
      <c r="C162" s="34"/>
      <c r="D162" s="34" t="s">
        <v>2551</v>
      </c>
      <c r="E162" s="34" t="s">
        <v>2552</v>
      </c>
      <c r="F162" s="34" t="s">
        <v>3242</v>
      </c>
      <c r="G162" s="36" t="s">
        <v>2465</v>
      </c>
      <c r="H162" s="34" t="s">
        <v>2553</v>
      </c>
      <c r="I162" s="34" t="s">
        <v>3427</v>
      </c>
      <c r="J162" s="41" t="s">
        <v>3428</v>
      </c>
      <c r="K162" s="46" t="s">
        <v>4318</v>
      </c>
      <c r="L162" s="46" t="s">
        <v>2470</v>
      </c>
      <c r="M162" s="46"/>
    </row>
    <row r="163" spans="1:13" ht="60" customHeight="1" x14ac:dyDescent="0.25">
      <c r="A163" s="34" t="s">
        <v>4381</v>
      </c>
      <c r="B163" s="34">
        <v>91</v>
      </c>
      <c r="C163" s="34"/>
      <c r="D163" s="34" t="s">
        <v>4088</v>
      </c>
      <c r="E163" s="34" t="s">
        <v>4089</v>
      </c>
      <c r="F163" s="34" t="s">
        <v>3231</v>
      </c>
      <c r="G163" s="38" t="s">
        <v>2926</v>
      </c>
      <c r="H163" s="34" t="s">
        <v>4083</v>
      </c>
      <c r="I163" s="34" t="s">
        <v>4084</v>
      </c>
      <c r="J163" s="41" t="s">
        <v>4085</v>
      </c>
      <c r="K163" s="46" t="s">
        <v>4318</v>
      </c>
      <c r="L163" s="46" t="s">
        <v>2470</v>
      </c>
      <c r="M163" s="46"/>
    </row>
    <row r="164" spans="1:13" ht="60" customHeight="1" x14ac:dyDescent="0.25">
      <c r="A164" s="34">
        <v>1995</v>
      </c>
      <c r="B164" s="73"/>
      <c r="C164" s="73"/>
      <c r="D164" s="34" t="s">
        <v>2516</v>
      </c>
      <c r="E164" s="34" t="s">
        <v>2517</v>
      </c>
      <c r="F164" s="34" t="s">
        <v>3242</v>
      </c>
      <c r="G164" s="36" t="s">
        <v>2465</v>
      </c>
      <c r="H164" s="34" t="s">
        <v>2518</v>
      </c>
      <c r="I164" s="72" t="s">
        <v>3487</v>
      </c>
      <c r="J164" s="41" t="s">
        <v>3488</v>
      </c>
      <c r="K164" s="46" t="s">
        <v>4318</v>
      </c>
      <c r="L164" s="39" t="s">
        <v>2470</v>
      </c>
    </row>
    <row r="165" spans="1:13" ht="60" customHeight="1" x14ac:dyDescent="0.25">
      <c r="A165" s="33">
        <v>1997</v>
      </c>
      <c r="D165" s="33" t="s">
        <v>135</v>
      </c>
      <c r="E165" s="33" t="s">
        <v>2500</v>
      </c>
      <c r="F165" s="33" t="s">
        <v>3282</v>
      </c>
      <c r="G165" s="38" t="s">
        <v>2473</v>
      </c>
      <c r="H165" s="33" t="s">
        <v>2501</v>
      </c>
      <c r="I165" s="33" t="s">
        <v>3568</v>
      </c>
      <c r="J165" s="41" t="s">
        <v>3569</v>
      </c>
      <c r="K165" s="46" t="s">
        <v>4318</v>
      </c>
      <c r="L165" s="39" t="s">
        <v>2470</v>
      </c>
    </row>
    <row r="166" spans="1:13" ht="45" customHeight="1" x14ac:dyDescent="0.25">
      <c r="A166" s="34"/>
      <c r="B166" s="34"/>
      <c r="C166" s="34"/>
      <c r="D166" s="34" t="s">
        <v>135</v>
      </c>
      <c r="E166" s="34" t="s">
        <v>3421</v>
      </c>
      <c r="F166" s="34" t="s">
        <v>3422</v>
      </c>
      <c r="G166" s="38" t="s">
        <v>2465</v>
      </c>
      <c r="H166" s="34" t="s">
        <v>3444</v>
      </c>
      <c r="I166" s="34" t="s">
        <v>3445</v>
      </c>
      <c r="J166" s="41" t="s">
        <v>3446</v>
      </c>
      <c r="K166" s="46" t="s">
        <v>4318</v>
      </c>
      <c r="L166" s="46" t="s">
        <v>2470</v>
      </c>
      <c r="M166" s="46"/>
    </row>
    <row r="167" spans="1:13" ht="45" customHeight="1" x14ac:dyDescent="0.25">
      <c r="A167" s="34">
        <v>1992</v>
      </c>
      <c r="B167" s="34">
        <v>15</v>
      </c>
      <c r="C167" s="34"/>
      <c r="D167" s="34" t="s">
        <v>135</v>
      </c>
      <c r="E167" s="34" t="s">
        <v>3421</v>
      </c>
      <c r="F167" s="34" t="s">
        <v>3422</v>
      </c>
      <c r="G167" s="36" t="s">
        <v>2473</v>
      </c>
      <c r="H167" s="34" t="s">
        <v>3423</v>
      </c>
      <c r="I167" s="34" t="s">
        <v>3424</v>
      </c>
      <c r="J167" s="41" t="s">
        <v>3425</v>
      </c>
      <c r="K167" s="46" t="s">
        <v>4318</v>
      </c>
      <c r="L167" s="46" t="s">
        <v>2470</v>
      </c>
      <c r="M167" s="46"/>
    </row>
    <row r="168" spans="1:13" ht="45" customHeight="1" x14ac:dyDescent="0.25">
      <c r="A168" s="34">
        <v>1997</v>
      </c>
      <c r="B168" s="34"/>
      <c r="C168" s="34"/>
      <c r="D168" s="34" t="s">
        <v>2499</v>
      </c>
      <c r="E168" s="34" t="s">
        <v>3421</v>
      </c>
      <c r="F168" s="34" t="s">
        <v>3422</v>
      </c>
      <c r="G168" s="38" t="s">
        <v>2473</v>
      </c>
      <c r="H168" s="34" t="s">
        <v>3557</v>
      </c>
      <c r="I168" s="34" t="s">
        <v>3558</v>
      </c>
      <c r="J168" s="41" t="s">
        <v>3559</v>
      </c>
      <c r="K168" s="46" t="s">
        <v>4318</v>
      </c>
      <c r="L168" s="46" t="s">
        <v>2470</v>
      </c>
      <c r="M168" s="46"/>
    </row>
    <row r="169" spans="1:13" ht="45" customHeight="1" x14ac:dyDescent="0.25">
      <c r="A169" s="34">
        <v>1997</v>
      </c>
      <c r="B169" s="34"/>
      <c r="C169" s="34"/>
      <c r="D169" s="34" t="s">
        <v>2499</v>
      </c>
      <c r="E169" s="34" t="s">
        <v>2500</v>
      </c>
      <c r="F169" s="34" t="s">
        <v>3282</v>
      </c>
      <c r="G169" s="38" t="s">
        <v>2465</v>
      </c>
      <c r="H169" s="34" t="s">
        <v>2550</v>
      </c>
      <c r="I169" s="34" t="s">
        <v>3562</v>
      </c>
      <c r="J169" s="41" t="s">
        <v>3563</v>
      </c>
      <c r="K169" s="46" t="s">
        <v>4318</v>
      </c>
      <c r="L169" s="39" t="s">
        <v>2470</v>
      </c>
    </row>
    <row r="170" spans="1:13" ht="60" customHeight="1" x14ac:dyDescent="0.25">
      <c r="A170" s="33">
        <v>2006</v>
      </c>
      <c r="B170" s="33">
        <v>54</v>
      </c>
      <c r="D170" s="33" t="s">
        <v>2583</v>
      </c>
      <c r="E170" s="33" t="s">
        <v>3798</v>
      </c>
      <c r="F170" s="33" t="s">
        <v>3231</v>
      </c>
      <c r="G170" s="38" t="s">
        <v>2473</v>
      </c>
      <c r="H170" s="33" t="s">
        <v>2584</v>
      </c>
      <c r="I170" s="33" t="s">
        <v>3799</v>
      </c>
      <c r="J170" s="41" t="s">
        <v>3800</v>
      </c>
      <c r="K170" s="46" t="s">
        <v>4318</v>
      </c>
      <c r="L170" s="39" t="s">
        <v>2470</v>
      </c>
    </row>
    <row r="171" spans="1:13" ht="60" customHeight="1" x14ac:dyDescent="0.25">
      <c r="A171" s="34"/>
      <c r="B171" s="34"/>
      <c r="C171" s="34"/>
      <c r="D171" s="34" t="s">
        <v>3358</v>
      </c>
      <c r="E171" s="33" t="s">
        <v>3448</v>
      </c>
      <c r="F171" s="33" t="s">
        <v>3231</v>
      </c>
      <c r="G171" s="38" t="s">
        <v>2465</v>
      </c>
      <c r="H171" s="34" t="s">
        <v>3444</v>
      </c>
      <c r="I171" s="34" t="s">
        <v>3445</v>
      </c>
      <c r="J171" s="41" t="s">
        <v>3446</v>
      </c>
      <c r="K171" s="46" t="s">
        <v>4318</v>
      </c>
      <c r="L171" s="46" t="s">
        <v>2470</v>
      </c>
      <c r="M171" s="46"/>
    </row>
    <row r="172" spans="1:13" ht="60" customHeight="1" x14ac:dyDescent="0.25">
      <c r="B172" s="33">
        <v>58</v>
      </c>
      <c r="D172" s="33" t="s">
        <v>2622</v>
      </c>
      <c r="E172" s="33" t="s">
        <v>3821</v>
      </c>
      <c r="F172" s="33" t="s">
        <v>3368</v>
      </c>
      <c r="G172" s="38" t="s">
        <v>2473</v>
      </c>
      <c r="H172" s="33" t="s">
        <v>3818</v>
      </c>
      <c r="I172" s="33" t="s">
        <v>3819</v>
      </c>
      <c r="J172" s="41" t="s">
        <v>3820</v>
      </c>
      <c r="K172" s="46" t="s">
        <v>4318</v>
      </c>
      <c r="L172" s="46" t="s">
        <v>2470</v>
      </c>
      <c r="M172" s="46"/>
    </row>
    <row r="173" spans="1:13" ht="60" customHeight="1" x14ac:dyDescent="0.25">
      <c r="A173" s="33">
        <v>1981</v>
      </c>
      <c r="D173" s="33" t="s">
        <v>2661</v>
      </c>
      <c r="E173" s="33" t="s">
        <v>2542</v>
      </c>
      <c r="F173" s="33" t="s">
        <v>3303</v>
      </c>
      <c r="G173" s="38" t="s">
        <v>2473</v>
      </c>
      <c r="H173" s="33" t="s">
        <v>2662</v>
      </c>
      <c r="I173" s="33" t="s">
        <v>3324</v>
      </c>
      <c r="J173" s="41" t="s">
        <v>3325</v>
      </c>
      <c r="K173" s="46" t="s">
        <v>4318</v>
      </c>
      <c r="L173" s="39" t="s">
        <v>2470</v>
      </c>
    </row>
    <row r="174" spans="1:13" ht="60" customHeight="1" x14ac:dyDescent="0.25">
      <c r="A174" s="34"/>
      <c r="B174" s="34"/>
      <c r="C174" s="34"/>
      <c r="D174" s="34" t="s">
        <v>2661</v>
      </c>
      <c r="E174" s="34" t="s">
        <v>2665</v>
      </c>
      <c r="F174" s="33" t="s">
        <v>3303</v>
      </c>
      <c r="G174" s="38" t="s">
        <v>2465</v>
      </c>
      <c r="H174" s="34" t="s">
        <v>2548</v>
      </c>
      <c r="I174" s="34" t="s">
        <v>3666</v>
      </c>
      <c r="J174" s="41" t="s">
        <v>3667</v>
      </c>
      <c r="K174" s="46" t="s">
        <v>4318</v>
      </c>
      <c r="L174" s="39" t="s">
        <v>2470</v>
      </c>
    </row>
    <row r="175" spans="1:13" ht="60" customHeight="1" x14ac:dyDescent="0.25">
      <c r="A175" s="34"/>
      <c r="B175" s="34"/>
      <c r="C175" s="34"/>
      <c r="D175" s="34" t="s">
        <v>2659</v>
      </c>
      <c r="E175" s="34" t="s">
        <v>3426</v>
      </c>
      <c r="F175" s="34" t="s">
        <v>3422</v>
      </c>
      <c r="G175" s="38" t="s">
        <v>2473</v>
      </c>
      <c r="H175" s="34" t="s">
        <v>3557</v>
      </c>
      <c r="I175" s="34" t="s">
        <v>3558</v>
      </c>
      <c r="J175" s="41" t="s">
        <v>3559</v>
      </c>
      <c r="K175" s="46" t="s">
        <v>4318</v>
      </c>
      <c r="L175" s="46" t="s">
        <v>2470</v>
      </c>
      <c r="M175" s="46"/>
    </row>
    <row r="176" spans="1:13" ht="60" customHeight="1" x14ac:dyDescent="0.25">
      <c r="D176" s="33" t="s">
        <v>2659</v>
      </c>
      <c r="E176" s="33" t="s">
        <v>2660</v>
      </c>
      <c r="F176" s="33" t="s">
        <v>3282</v>
      </c>
      <c r="G176" s="38" t="s">
        <v>2473</v>
      </c>
      <c r="H176" s="33" t="s">
        <v>2501</v>
      </c>
      <c r="I176" s="33" t="s">
        <v>3568</v>
      </c>
      <c r="J176" s="41" t="s">
        <v>3569</v>
      </c>
      <c r="K176" s="46" t="s">
        <v>4318</v>
      </c>
      <c r="L176" s="39" t="s">
        <v>2470</v>
      </c>
    </row>
    <row r="177" spans="1:14" ht="60" customHeight="1" x14ac:dyDescent="0.25">
      <c r="A177" s="34"/>
      <c r="B177" s="34"/>
      <c r="C177" s="34"/>
      <c r="D177" s="34" t="s">
        <v>2659</v>
      </c>
      <c r="E177" s="34" t="s">
        <v>3447</v>
      </c>
      <c r="F177" s="34" t="s">
        <v>3422</v>
      </c>
      <c r="G177" s="38" t="s">
        <v>2465</v>
      </c>
      <c r="H177" s="34" t="s">
        <v>3444</v>
      </c>
      <c r="I177" s="34" t="s">
        <v>3445</v>
      </c>
      <c r="J177" s="41" t="s">
        <v>3446</v>
      </c>
      <c r="K177" s="46" t="s">
        <v>4318</v>
      </c>
      <c r="L177" s="46" t="s">
        <v>2470</v>
      </c>
      <c r="M177" s="46"/>
    </row>
    <row r="178" spans="1:14" ht="60" customHeight="1" x14ac:dyDescent="0.25">
      <c r="A178" s="34"/>
      <c r="B178" s="34">
        <v>16</v>
      </c>
      <c r="C178" s="34"/>
      <c r="D178" s="34" t="s">
        <v>2659</v>
      </c>
      <c r="E178" s="34" t="s">
        <v>3426</v>
      </c>
      <c r="F178" s="34" t="s">
        <v>3422</v>
      </c>
      <c r="G178" s="36" t="s">
        <v>2473</v>
      </c>
      <c r="H178" s="34" t="s">
        <v>3423</v>
      </c>
      <c r="I178" s="34" t="s">
        <v>3424</v>
      </c>
      <c r="J178" s="41" t="s">
        <v>3425</v>
      </c>
      <c r="K178" s="46" t="s">
        <v>4318</v>
      </c>
      <c r="L178" s="46" t="s">
        <v>2470</v>
      </c>
      <c r="M178" s="46"/>
    </row>
    <row r="179" spans="1:14" ht="45" customHeight="1" x14ac:dyDescent="0.25">
      <c r="A179" s="34">
        <v>1996</v>
      </c>
      <c r="B179" s="34"/>
      <c r="C179" s="34">
        <v>24</v>
      </c>
      <c r="D179" s="34" t="s">
        <v>75</v>
      </c>
      <c r="E179" s="34" t="s">
        <v>3535</v>
      </c>
      <c r="F179" s="34" t="s">
        <v>3303</v>
      </c>
      <c r="G179" s="36" t="s">
        <v>2465</v>
      </c>
      <c r="H179" s="34" t="s">
        <v>3536</v>
      </c>
      <c r="I179" s="34" t="s">
        <v>3537</v>
      </c>
      <c r="J179" s="41" t="s">
        <v>3538</v>
      </c>
      <c r="K179" s="46" t="s">
        <v>4318</v>
      </c>
      <c r="L179" s="46" t="s">
        <v>3226</v>
      </c>
      <c r="M179" s="46"/>
    </row>
    <row r="180" spans="1:14" ht="45" customHeight="1" x14ac:dyDescent="0.25">
      <c r="A180" s="33">
        <v>2000</v>
      </c>
      <c r="C180" s="33">
        <v>33</v>
      </c>
      <c r="D180" s="33" t="s">
        <v>2934</v>
      </c>
      <c r="E180" s="33" t="s">
        <v>2935</v>
      </c>
      <c r="F180" s="33" t="s">
        <v>3242</v>
      </c>
      <c r="G180" s="38" t="s">
        <v>2926</v>
      </c>
      <c r="H180" s="33" t="s">
        <v>2936</v>
      </c>
      <c r="I180" s="33" t="s">
        <v>3603</v>
      </c>
      <c r="J180" s="41" t="s">
        <v>3604</v>
      </c>
      <c r="K180" s="46" t="s">
        <v>4318</v>
      </c>
      <c r="L180" s="46" t="s">
        <v>3226</v>
      </c>
      <c r="M180" s="46" t="s">
        <v>233</v>
      </c>
      <c r="N180" s="47" t="s">
        <v>4363</v>
      </c>
    </row>
    <row r="181" spans="1:14" ht="45" customHeight="1" x14ac:dyDescent="0.25">
      <c r="A181" s="34" t="s">
        <v>4378</v>
      </c>
      <c r="C181" s="33">
        <v>34</v>
      </c>
      <c r="D181" s="33" t="s">
        <v>3028</v>
      </c>
      <c r="E181" s="33" t="s">
        <v>3029</v>
      </c>
      <c r="F181" s="33" t="s">
        <v>3570</v>
      </c>
      <c r="G181" s="38" t="s">
        <v>2926</v>
      </c>
      <c r="H181" s="33" t="s">
        <v>2936</v>
      </c>
      <c r="I181" s="33" t="s">
        <v>3603</v>
      </c>
      <c r="J181" s="41" t="s">
        <v>3604</v>
      </c>
      <c r="K181" s="46" t="s">
        <v>4318</v>
      </c>
      <c r="L181" s="46" t="s">
        <v>3226</v>
      </c>
      <c r="M181" s="46" t="s">
        <v>233</v>
      </c>
      <c r="N181" s="47" t="s">
        <v>4363</v>
      </c>
    </row>
    <row r="182" spans="1:14" ht="60" customHeight="1" x14ac:dyDescent="0.25">
      <c r="A182" s="34" t="s">
        <v>4378</v>
      </c>
      <c r="C182" s="33">
        <v>35</v>
      </c>
      <c r="D182" s="33" t="s">
        <v>3030</v>
      </c>
      <c r="E182" s="33" t="s">
        <v>3031</v>
      </c>
      <c r="F182" s="33" t="s">
        <v>3570</v>
      </c>
      <c r="G182" s="38" t="s">
        <v>2926</v>
      </c>
      <c r="H182" s="33" t="s">
        <v>2936</v>
      </c>
      <c r="I182" s="33" t="s">
        <v>3603</v>
      </c>
      <c r="J182" s="41" t="s">
        <v>3604</v>
      </c>
      <c r="K182" s="46" t="s">
        <v>4318</v>
      </c>
      <c r="L182" s="46" t="s">
        <v>3226</v>
      </c>
      <c r="M182" s="46" t="s">
        <v>233</v>
      </c>
      <c r="N182" s="47" t="s">
        <v>4363</v>
      </c>
    </row>
    <row r="183" spans="1:14" ht="60" customHeight="1" x14ac:dyDescent="0.25">
      <c r="A183" s="34" t="s">
        <v>4378</v>
      </c>
      <c r="C183" s="33">
        <v>37</v>
      </c>
      <c r="D183" s="33" t="s">
        <v>3034</v>
      </c>
      <c r="E183" s="33" t="s">
        <v>3035</v>
      </c>
      <c r="F183" s="33" t="s">
        <v>3242</v>
      </c>
      <c r="G183" s="38" t="s">
        <v>2926</v>
      </c>
      <c r="H183" s="33" t="s">
        <v>2936</v>
      </c>
      <c r="I183" s="33" t="s">
        <v>3603</v>
      </c>
      <c r="J183" s="41" t="s">
        <v>3604</v>
      </c>
      <c r="K183" s="46" t="s">
        <v>4318</v>
      </c>
      <c r="L183" s="46" t="s">
        <v>3226</v>
      </c>
      <c r="M183" s="46" t="s">
        <v>233</v>
      </c>
      <c r="N183" s="47" t="s">
        <v>4363</v>
      </c>
    </row>
    <row r="184" spans="1:14" ht="60" customHeight="1" x14ac:dyDescent="0.25">
      <c r="A184" s="34">
        <v>2005</v>
      </c>
      <c r="B184" s="34"/>
      <c r="C184" s="34">
        <v>69</v>
      </c>
      <c r="D184" s="34" t="s">
        <v>2712</v>
      </c>
      <c r="E184" s="34" t="s">
        <v>2713</v>
      </c>
      <c r="F184" s="34" t="s">
        <v>3242</v>
      </c>
      <c r="G184" s="38" t="s">
        <v>2704</v>
      </c>
      <c r="H184" s="34" t="s">
        <v>2714</v>
      </c>
      <c r="I184" s="34" t="s">
        <v>3754</v>
      </c>
      <c r="J184" s="41" t="s">
        <v>3755</v>
      </c>
      <c r="K184" s="46" t="s">
        <v>4318</v>
      </c>
      <c r="L184" s="39" t="s">
        <v>3226</v>
      </c>
    </row>
    <row r="185" spans="1:14" ht="75" customHeight="1" x14ac:dyDescent="0.25">
      <c r="A185" s="34">
        <v>2005</v>
      </c>
      <c r="B185" s="34"/>
      <c r="C185" s="34">
        <v>71</v>
      </c>
      <c r="D185" s="34" t="s">
        <v>2687</v>
      </c>
      <c r="E185" s="34" t="s">
        <v>2688</v>
      </c>
      <c r="F185" s="34" t="s">
        <v>3282</v>
      </c>
      <c r="G185" s="38" t="s">
        <v>2689</v>
      </c>
      <c r="H185" s="34" t="s">
        <v>2690</v>
      </c>
      <c r="I185" s="34" t="s">
        <v>3758</v>
      </c>
      <c r="J185" s="41" t="s">
        <v>3759</v>
      </c>
      <c r="K185" s="46" t="s">
        <v>4318</v>
      </c>
      <c r="L185" s="39" t="s">
        <v>3226</v>
      </c>
    </row>
    <row r="186" spans="1:14" ht="60" customHeight="1" x14ac:dyDescent="0.25">
      <c r="A186" s="33">
        <v>2009</v>
      </c>
      <c r="C186" s="33">
        <v>113</v>
      </c>
      <c r="D186" s="33" t="s">
        <v>2696</v>
      </c>
      <c r="E186" s="33" t="s">
        <v>2697</v>
      </c>
      <c r="F186" s="33" t="s">
        <v>3406</v>
      </c>
      <c r="G186" s="38" t="s">
        <v>2698</v>
      </c>
      <c r="H186" s="33" t="s">
        <v>2699</v>
      </c>
      <c r="I186" s="33" t="s">
        <v>3997</v>
      </c>
      <c r="J186" s="41" t="s">
        <v>3998</v>
      </c>
      <c r="K186" s="46" t="s">
        <v>4318</v>
      </c>
      <c r="L186" s="39" t="s">
        <v>3226</v>
      </c>
    </row>
    <row r="187" spans="1:14" ht="60" customHeight="1" x14ac:dyDescent="0.25">
      <c r="C187" s="33">
        <v>114</v>
      </c>
      <c r="D187" s="33" t="s">
        <v>2700</v>
      </c>
      <c r="E187" s="33" t="s">
        <v>2701</v>
      </c>
      <c r="F187" s="33" t="s">
        <v>3406</v>
      </c>
      <c r="G187" s="38" t="s">
        <v>2698</v>
      </c>
      <c r="H187" s="33" t="s">
        <v>2699</v>
      </c>
      <c r="I187" s="33" t="s">
        <v>3997</v>
      </c>
      <c r="J187" s="41" t="s">
        <v>3998</v>
      </c>
      <c r="K187" s="46" t="s">
        <v>4318</v>
      </c>
      <c r="L187" s="39" t="s">
        <v>3226</v>
      </c>
    </row>
    <row r="188" spans="1:14" ht="45" customHeight="1" x14ac:dyDescent="0.25">
      <c r="A188" s="34">
        <v>2010</v>
      </c>
      <c r="B188" s="34"/>
      <c r="C188" s="34">
        <v>125</v>
      </c>
      <c r="D188" s="34" t="s">
        <v>2742</v>
      </c>
      <c r="E188" s="34" t="s">
        <v>2743</v>
      </c>
      <c r="F188" s="34" t="s">
        <v>3242</v>
      </c>
      <c r="G188" s="36" t="s">
        <v>2484</v>
      </c>
      <c r="H188" s="34" t="s">
        <v>2744</v>
      </c>
      <c r="I188" s="34" t="s">
        <v>4027</v>
      </c>
      <c r="J188" s="41" t="s">
        <v>4028</v>
      </c>
      <c r="K188" s="46" t="s">
        <v>4318</v>
      </c>
      <c r="L188" s="39" t="s">
        <v>3226</v>
      </c>
    </row>
    <row r="189" spans="1:14" ht="45" customHeight="1" x14ac:dyDescent="0.25">
      <c r="A189" s="34">
        <v>2010</v>
      </c>
      <c r="B189" s="34"/>
      <c r="C189" s="34">
        <v>130</v>
      </c>
      <c r="D189" s="34" t="s">
        <v>2845</v>
      </c>
      <c r="E189" s="34" t="s">
        <v>2846</v>
      </c>
      <c r="F189" s="34" t="s">
        <v>3570</v>
      </c>
      <c r="G189" s="36" t="s">
        <v>2847</v>
      </c>
      <c r="H189" s="34" t="s">
        <v>2848</v>
      </c>
      <c r="I189" s="69" t="s">
        <v>4035</v>
      </c>
      <c r="J189" s="41" t="s">
        <v>4036</v>
      </c>
      <c r="K189" s="46" t="s">
        <v>4318</v>
      </c>
      <c r="L189" s="46" t="s">
        <v>3226</v>
      </c>
      <c r="N189" s="47" t="s">
        <v>4375</v>
      </c>
    </row>
    <row r="190" spans="1:14" ht="45" customHeight="1" x14ac:dyDescent="0.25">
      <c r="A190" s="34">
        <v>2010</v>
      </c>
      <c r="B190" s="34"/>
      <c r="C190" s="34">
        <v>133</v>
      </c>
      <c r="D190" s="34" t="s">
        <v>2956</v>
      </c>
      <c r="E190" s="34" t="s">
        <v>2957</v>
      </c>
      <c r="F190" s="34" t="s">
        <v>3242</v>
      </c>
      <c r="G190" s="36" t="s">
        <v>2926</v>
      </c>
      <c r="H190" s="34" t="s">
        <v>2958</v>
      </c>
      <c r="I190" s="69" t="s">
        <v>4047</v>
      </c>
      <c r="J190" s="41" t="s">
        <v>4048</v>
      </c>
      <c r="K190" s="46" t="s">
        <v>4318</v>
      </c>
      <c r="L190" s="46" t="s">
        <v>3226</v>
      </c>
      <c r="M190" s="46" t="s">
        <v>4354</v>
      </c>
      <c r="N190" s="47" t="s">
        <v>4385</v>
      </c>
    </row>
    <row r="191" spans="1:14" ht="45" customHeight="1" x14ac:dyDescent="0.25">
      <c r="A191" s="34">
        <v>2010</v>
      </c>
      <c r="B191" s="34"/>
      <c r="C191" s="34">
        <v>137</v>
      </c>
      <c r="D191" s="34" t="s">
        <v>2838</v>
      </c>
      <c r="E191" s="34" t="s">
        <v>2839</v>
      </c>
      <c r="F191" s="34" t="s">
        <v>3282</v>
      </c>
      <c r="G191" s="36" t="s">
        <v>2832</v>
      </c>
      <c r="H191" s="34" t="s">
        <v>2840</v>
      </c>
      <c r="I191" s="34" t="s">
        <v>4053</v>
      </c>
      <c r="J191" s="37" t="s">
        <v>4054</v>
      </c>
      <c r="K191" s="46" t="s">
        <v>4318</v>
      </c>
      <c r="L191" s="57" t="s">
        <v>2470</v>
      </c>
      <c r="N191" s="74" t="s">
        <v>5323</v>
      </c>
    </row>
    <row r="192" spans="1:14" ht="60" customHeight="1" x14ac:dyDescent="0.25">
      <c r="A192" s="34">
        <v>2010</v>
      </c>
      <c r="B192" s="34"/>
      <c r="C192" s="34">
        <v>138</v>
      </c>
      <c r="D192" s="34" t="s">
        <v>2852</v>
      </c>
      <c r="E192" s="34" t="s">
        <v>2853</v>
      </c>
      <c r="F192" s="34" t="s">
        <v>3242</v>
      </c>
      <c r="G192" s="36" t="s">
        <v>2854</v>
      </c>
      <c r="H192" s="34" t="s">
        <v>2855</v>
      </c>
      <c r="I192" s="34" t="s">
        <v>4055</v>
      </c>
      <c r="J192" s="41" t="s">
        <v>4056</v>
      </c>
      <c r="K192" s="46" t="s">
        <v>4318</v>
      </c>
      <c r="L192" s="46" t="s">
        <v>3226</v>
      </c>
      <c r="N192" s="47" t="s">
        <v>4386</v>
      </c>
    </row>
    <row r="193" spans="1:14" ht="45" customHeight="1" x14ac:dyDescent="0.25">
      <c r="A193" s="34">
        <v>2011</v>
      </c>
      <c r="B193" s="34"/>
      <c r="C193" s="34">
        <v>148</v>
      </c>
      <c r="D193" s="34" t="s">
        <v>4098</v>
      </c>
      <c r="E193" s="34" t="s">
        <v>4099</v>
      </c>
      <c r="F193" s="34" t="s">
        <v>3570</v>
      </c>
      <c r="G193" s="36" t="s">
        <v>2704</v>
      </c>
      <c r="H193" s="34" t="s">
        <v>4100</v>
      </c>
      <c r="I193" s="34" t="s">
        <v>4101</v>
      </c>
      <c r="J193" s="41" t="s">
        <v>4102</v>
      </c>
      <c r="K193" s="46" t="s">
        <v>4318</v>
      </c>
      <c r="L193" s="46" t="s">
        <v>3226</v>
      </c>
      <c r="M193" s="46"/>
      <c r="N193" s="47" t="s">
        <v>4326</v>
      </c>
    </row>
    <row r="194" spans="1:14" ht="45" customHeight="1" x14ac:dyDescent="0.25">
      <c r="A194" s="34">
        <v>2012</v>
      </c>
      <c r="B194" s="34"/>
      <c r="C194" s="34">
        <v>165</v>
      </c>
      <c r="D194" s="34" t="s">
        <v>2783</v>
      </c>
      <c r="E194" s="34" t="s">
        <v>2784</v>
      </c>
      <c r="F194" s="34" t="s">
        <v>3242</v>
      </c>
      <c r="G194" s="36" t="s">
        <v>2473</v>
      </c>
      <c r="H194" s="34" t="s">
        <v>2785</v>
      </c>
      <c r="I194" s="34" t="s">
        <v>4213</v>
      </c>
      <c r="J194" s="41" t="s">
        <v>4214</v>
      </c>
      <c r="K194" s="46" t="s">
        <v>4318</v>
      </c>
      <c r="L194" s="39" t="s">
        <v>3226</v>
      </c>
    </row>
    <row r="195" spans="1:14" ht="60" customHeight="1" x14ac:dyDescent="0.25">
      <c r="A195" s="33">
        <v>2012</v>
      </c>
      <c r="C195" s="33">
        <v>190</v>
      </c>
      <c r="D195" s="33" t="s">
        <v>2768</v>
      </c>
      <c r="E195" s="33" t="s">
        <v>2769</v>
      </c>
      <c r="F195" s="33" t="s">
        <v>3242</v>
      </c>
      <c r="G195" s="38" t="s">
        <v>2465</v>
      </c>
      <c r="H195" s="34" t="s">
        <v>2770</v>
      </c>
      <c r="I195" s="34" t="s">
        <v>4276</v>
      </c>
      <c r="J195" s="41" t="s">
        <v>4277</v>
      </c>
      <c r="K195" s="46" t="s">
        <v>4318</v>
      </c>
      <c r="L195" s="39" t="s">
        <v>3226</v>
      </c>
    </row>
    <row r="196" spans="1:14" ht="60" customHeight="1" x14ac:dyDescent="0.25">
      <c r="A196" s="34">
        <v>2004</v>
      </c>
      <c r="B196" s="34">
        <v>40</v>
      </c>
      <c r="C196" s="34"/>
      <c r="D196" s="34" t="s">
        <v>3696</v>
      </c>
      <c r="E196" s="34" t="s">
        <v>3697</v>
      </c>
      <c r="F196" s="34" t="s">
        <v>3698</v>
      </c>
      <c r="G196" s="36" t="s">
        <v>2473</v>
      </c>
      <c r="H196" s="34" t="s">
        <v>3699</v>
      </c>
      <c r="I196" s="34" t="s">
        <v>3700</v>
      </c>
      <c r="J196" s="41" t="s">
        <v>3701</v>
      </c>
      <c r="K196" s="46" t="s">
        <v>4318</v>
      </c>
      <c r="L196" s="46" t="s">
        <v>3226</v>
      </c>
      <c r="M196" s="46"/>
      <c r="N196" s="47" t="s">
        <v>4348</v>
      </c>
    </row>
    <row r="197" spans="1:14" ht="60" customHeight="1" x14ac:dyDescent="0.25">
      <c r="A197" s="34"/>
      <c r="B197" s="34">
        <v>69</v>
      </c>
      <c r="C197" s="34"/>
      <c r="D197" s="34" t="s">
        <v>3898</v>
      </c>
      <c r="E197" s="34" t="s">
        <v>3899</v>
      </c>
      <c r="F197" s="34" t="s">
        <v>3231</v>
      </c>
      <c r="G197" s="36" t="s">
        <v>2473</v>
      </c>
      <c r="H197" s="34" t="s">
        <v>3895</v>
      </c>
      <c r="I197" s="34" t="s">
        <v>3896</v>
      </c>
      <c r="J197" s="41" t="s">
        <v>3897</v>
      </c>
      <c r="K197" s="46" t="s">
        <v>4318</v>
      </c>
      <c r="L197" s="46" t="s">
        <v>3226</v>
      </c>
      <c r="M197" s="46"/>
    </row>
    <row r="198" spans="1:14" ht="60" customHeight="1" x14ac:dyDescent="0.25">
      <c r="A198" s="34">
        <v>2004</v>
      </c>
      <c r="B198" s="34"/>
      <c r="C198" s="34"/>
      <c r="D198" s="34" t="s">
        <v>2628</v>
      </c>
      <c r="E198" s="34" t="s">
        <v>3251</v>
      </c>
      <c r="F198" s="34" t="s">
        <v>3231</v>
      </c>
      <c r="G198" s="36" t="s">
        <v>2484</v>
      </c>
      <c r="H198" s="34" t="s">
        <v>3691</v>
      </c>
      <c r="I198" s="34" t="s">
        <v>3692</v>
      </c>
      <c r="J198" s="41" t="s">
        <v>3693</v>
      </c>
      <c r="K198" s="46" t="s">
        <v>4318</v>
      </c>
      <c r="L198" s="46" t="s">
        <v>3226</v>
      </c>
      <c r="M198" s="46"/>
    </row>
    <row r="199" spans="1:14" ht="60" customHeight="1" x14ac:dyDescent="0.25">
      <c r="A199" s="34">
        <v>2011</v>
      </c>
      <c r="B199" s="34"/>
      <c r="C199" s="34"/>
      <c r="D199" s="34" t="s">
        <v>2717</v>
      </c>
      <c r="E199" s="34" t="s">
        <v>2718</v>
      </c>
      <c r="F199" s="34" t="s">
        <v>3282</v>
      </c>
      <c r="G199" s="36" t="s">
        <v>2704</v>
      </c>
      <c r="H199" s="34" t="s">
        <v>2719</v>
      </c>
      <c r="I199" s="34" t="s">
        <v>4135</v>
      </c>
      <c r="J199" s="41" t="s">
        <v>4136</v>
      </c>
      <c r="K199" s="46" t="s">
        <v>4318</v>
      </c>
      <c r="L199" s="39" t="s">
        <v>3226</v>
      </c>
    </row>
    <row r="200" spans="1:14" ht="60" customHeight="1" x14ac:dyDescent="0.25">
      <c r="A200" s="34">
        <v>2008</v>
      </c>
      <c r="B200" s="34">
        <v>68</v>
      </c>
      <c r="C200" s="34"/>
      <c r="D200" s="34" t="s">
        <v>3893</v>
      </c>
      <c r="E200" s="34" t="s">
        <v>3894</v>
      </c>
      <c r="F200" s="34" t="s">
        <v>3231</v>
      </c>
      <c r="G200" s="36" t="s">
        <v>2473</v>
      </c>
      <c r="H200" s="34" t="s">
        <v>3895</v>
      </c>
      <c r="I200" s="34" t="s">
        <v>3896</v>
      </c>
      <c r="J200" s="41" t="s">
        <v>3897</v>
      </c>
      <c r="K200" s="46" t="s">
        <v>4318</v>
      </c>
      <c r="L200" s="46" t="s">
        <v>3226</v>
      </c>
      <c r="M200" s="46"/>
    </row>
    <row r="201" spans="1:14" ht="60" customHeight="1" x14ac:dyDescent="0.25">
      <c r="A201" s="34">
        <v>2002</v>
      </c>
      <c r="B201" s="34"/>
      <c r="C201" s="34">
        <v>50</v>
      </c>
      <c r="D201" s="34" t="s">
        <v>3036</v>
      </c>
      <c r="E201" s="34" t="s">
        <v>3037</v>
      </c>
      <c r="F201" s="34" t="s">
        <v>3282</v>
      </c>
      <c r="G201" s="38" t="s">
        <v>2926</v>
      </c>
      <c r="H201" s="34" t="s">
        <v>3038</v>
      </c>
      <c r="I201" s="65" t="s">
        <v>3649</v>
      </c>
      <c r="J201" s="41" t="s">
        <v>3650</v>
      </c>
      <c r="K201" s="46" t="s">
        <v>4318</v>
      </c>
      <c r="L201" s="46" t="s">
        <v>4313</v>
      </c>
      <c r="M201" s="46" t="s">
        <v>233</v>
      </c>
      <c r="N201" s="47"/>
    </row>
    <row r="202" spans="1:14" ht="60" customHeight="1" x14ac:dyDescent="0.25">
      <c r="A202" s="34">
        <v>2005</v>
      </c>
      <c r="B202" s="34"/>
      <c r="C202" s="34">
        <v>70</v>
      </c>
      <c r="D202" s="34" t="s">
        <v>2928</v>
      </c>
      <c r="E202" s="34" t="s">
        <v>2929</v>
      </c>
      <c r="F202" s="34" t="s">
        <v>3282</v>
      </c>
      <c r="G202" s="38" t="s">
        <v>2926</v>
      </c>
      <c r="H202" s="34" t="s">
        <v>2930</v>
      </c>
      <c r="I202" s="65" t="s">
        <v>3756</v>
      </c>
      <c r="J202" s="41" t="s">
        <v>3757</v>
      </c>
      <c r="K202" s="46" t="s">
        <v>4318</v>
      </c>
      <c r="L202" s="46" t="s">
        <v>4313</v>
      </c>
      <c r="M202" s="46" t="s">
        <v>4351</v>
      </c>
      <c r="N202" s="47" t="s">
        <v>4365</v>
      </c>
    </row>
    <row r="203" spans="1:14" s="58" customFormat="1" ht="60" customHeight="1" x14ac:dyDescent="0.25">
      <c r="A203" s="74">
        <v>2006</v>
      </c>
      <c r="B203" s="74"/>
      <c r="C203" s="74">
        <v>84</v>
      </c>
      <c r="D203" s="74" t="s">
        <v>3039</v>
      </c>
      <c r="E203" s="74" t="s">
        <v>3040</v>
      </c>
      <c r="F203" s="74" t="s">
        <v>3282</v>
      </c>
      <c r="G203" s="38" t="s">
        <v>2926</v>
      </c>
      <c r="H203" s="74" t="s">
        <v>3041</v>
      </c>
      <c r="I203" s="74" t="s">
        <v>5330</v>
      </c>
      <c r="J203" s="41" t="s">
        <v>3849</v>
      </c>
      <c r="K203" s="57" t="s">
        <v>4318</v>
      </c>
      <c r="L203" s="57" t="s">
        <v>2470</v>
      </c>
      <c r="M203" s="57" t="s">
        <v>233</v>
      </c>
      <c r="N203" s="74"/>
    </row>
    <row r="204" spans="1:14" ht="45" customHeight="1" x14ac:dyDescent="0.25">
      <c r="A204" s="34">
        <v>2006</v>
      </c>
      <c r="B204" s="34"/>
      <c r="C204" s="34">
        <v>86</v>
      </c>
      <c r="D204" s="34" t="s">
        <v>2937</v>
      </c>
      <c r="E204" s="34" t="s">
        <v>2938</v>
      </c>
      <c r="F204" s="34" t="s">
        <v>3242</v>
      </c>
      <c r="G204" s="38" t="s">
        <v>2926</v>
      </c>
      <c r="H204" s="34" t="s">
        <v>2939</v>
      </c>
      <c r="I204" s="65" t="s">
        <v>3852</v>
      </c>
      <c r="J204" s="37" t="s">
        <v>3853</v>
      </c>
      <c r="K204" s="56" t="s">
        <v>4318</v>
      </c>
      <c r="L204" s="56" t="s">
        <v>4313</v>
      </c>
      <c r="M204" s="46" t="s">
        <v>233</v>
      </c>
      <c r="N204" s="66" t="s">
        <v>5317</v>
      </c>
    </row>
    <row r="205" spans="1:14" s="61" customFormat="1" ht="45" customHeight="1" x14ac:dyDescent="0.25">
      <c r="A205" s="59">
        <v>2007</v>
      </c>
      <c r="B205" s="59"/>
      <c r="C205" s="59">
        <v>90</v>
      </c>
      <c r="D205" s="59" t="s">
        <v>2921</v>
      </c>
      <c r="E205" s="59" t="s">
        <v>2921</v>
      </c>
      <c r="F205" s="59" t="s">
        <v>3570</v>
      </c>
      <c r="G205" s="60" t="s">
        <v>2922</v>
      </c>
      <c r="H205" s="59" t="s">
        <v>2923</v>
      </c>
      <c r="I205" s="59" t="s">
        <v>5331</v>
      </c>
      <c r="J205" s="75" t="s">
        <v>3878</v>
      </c>
      <c r="K205" s="40" t="s">
        <v>4318</v>
      </c>
      <c r="L205" s="40" t="s">
        <v>2470</v>
      </c>
      <c r="M205" s="40"/>
      <c r="N205" s="59"/>
    </row>
    <row r="206" spans="1:14" ht="45" customHeight="1" x14ac:dyDescent="0.25">
      <c r="A206" s="34">
        <v>2007</v>
      </c>
      <c r="B206" s="34"/>
      <c r="C206" s="34">
        <v>92</v>
      </c>
      <c r="D206" s="34" t="s">
        <v>2940</v>
      </c>
      <c r="E206" s="34" t="s">
        <v>2941</v>
      </c>
      <c r="F206" s="34" t="s">
        <v>3242</v>
      </c>
      <c r="G206" s="36" t="s">
        <v>2926</v>
      </c>
      <c r="H206" s="34" t="s">
        <v>2942</v>
      </c>
      <c r="I206" s="65" t="s">
        <v>3881</v>
      </c>
      <c r="J206" s="41" t="s">
        <v>4331</v>
      </c>
      <c r="K206" s="62" t="s">
        <v>5322</v>
      </c>
      <c r="L206" s="46" t="s">
        <v>4313</v>
      </c>
      <c r="M206" s="46" t="s">
        <v>233</v>
      </c>
      <c r="N206" s="63" t="s">
        <v>5340</v>
      </c>
    </row>
    <row r="207" spans="1:14" s="64" customFormat="1" ht="45" customHeight="1" x14ac:dyDescent="0.25">
      <c r="A207" s="33">
        <v>2008</v>
      </c>
      <c r="B207" s="68"/>
      <c r="C207" s="68">
        <v>105</v>
      </c>
      <c r="D207" s="33" t="s">
        <v>3044</v>
      </c>
      <c r="E207" s="33" t="s">
        <v>3045</v>
      </c>
      <c r="F207" s="68" t="s">
        <v>3282</v>
      </c>
      <c r="G207" s="38" t="s">
        <v>2926</v>
      </c>
      <c r="H207" s="33" t="s">
        <v>3046</v>
      </c>
      <c r="I207" s="33" t="s">
        <v>5339</v>
      </c>
      <c r="J207" s="75" t="s">
        <v>3942</v>
      </c>
      <c r="K207" s="62" t="s">
        <v>4318</v>
      </c>
      <c r="L207" s="62" t="s">
        <v>2470</v>
      </c>
      <c r="M207" s="62" t="s">
        <v>233</v>
      </c>
      <c r="N207" s="63" t="s">
        <v>4370</v>
      </c>
    </row>
    <row r="208" spans="1:14" ht="45" customHeight="1" x14ac:dyDescent="0.25">
      <c r="A208" s="34">
        <v>2009</v>
      </c>
      <c r="B208" s="34"/>
      <c r="C208" s="34">
        <v>120</v>
      </c>
      <c r="D208" s="34" t="s">
        <v>1696</v>
      </c>
      <c r="E208" s="34" t="s">
        <v>2862</v>
      </c>
      <c r="F208" s="34" t="s">
        <v>3282</v>
      </c>
      <c r="G208" s="38" t="s">
        <v>2863</v>
      </c>
      <c r="H208" s="34" t="s">
        <v>2864</v>
      </c>
      <c r="I208" s="34" t="s">
        <v>4009</v>
      </c>
      <c r="J208" s="41" t="s">
        <v>4010</v>
      </c>
      <c r="K208" s="46" t="s">
        <v>4318</v>
      </c>
      <c r="L208" s="46" t="s">
        <v>4313</v>
      </c>
      <c r="N208" s="70" t="s">
        <v>5342</v>
      </c>
    </row>
    <row r="209" spans="1:14" ht="60" customHeight="1" x14ac:dyDescent="0.25">
      <c r="A209" s="34">
        <v>2010</v>
      </c>
      <c r="B209" s="34"/>
      <c r="C209" s="34">
        <v>132</v>
      </c>
      <c r="D209" s="34" t="s">
        <v>2950</v>
      </c>
      <c r="E209" s="34" t="s">
        <v>2951</v>
      </c>
      <c r="F209" s="34" t="s">
        <v>3242</v>
      </c>
      <c r="G209" s="36" t="s">
        <v>2926</v>
      </c>
      <c r="H209" s="34" t="s">
        <v>2952</v>
      </c>
      <c r="I209" s="34" t="s">
        <v>4040</v>
      </c>
      <c r="J209" s="41" t="s">
        <v>4041</v>
      </c>
      <c r="K209" s="46" t="s">
        <v>4318</v>
      </c>
      <c r="L209" s="46" t="s">
        <v>4313</v>
      </c>
      <c r="M209" s="46" t="s">
        <v>233</v>
      </c>
      <c r="N209" s="47" t="s">
        <v>4377</v>
      </c>
    </row>
    <row r="210" spans="1:14" ht="60" customHeight="1" x14ac:dyDescent="0.25">
      <c r="A210" s="34">
        <v>2010</v>
      </c>
      <c r="B210" s="34"/>
      <c r="C210" s="34">
        <v>135</v>
      </c>
      <c r="D210" s="34" t="s">
        <v>2899</v>
      </c>
      <c r="E210" s="34" t="s">
        <v>2899</v>
      </c>
      <c r="F210" s="34" t="s">
        <v>3282</v>
      </c>
      <c r="G210" s="36" t="s">
        <v>2900</v>
      </c>
      <c r="H210" s="34" t="s">
        <v>2901</v>
      </c>
      <c r="I210" s="69" t="s">
        <v>4051</v>
      </c>
      <c r="J210" s="41" t="s">
        <v>4052</v>
      </c>
      <c r="K210" s="56" t="s">
        <v>4318</v>
      </c>
      <c r="L210" s="67" t="s">
        <v>3226</v>
      </c>
      <c r="N210" s="70" t="s">
        <v>5344</v>
      </c>
    </row>
    <row r="211" spans="1:14" ht="60" customHeight="1" x14ac:dyDescent="0.25">
      <c r="A211" s="34" t="s">
        <v>4380</v>
      </c>
      <c r="B211" s="34"/>
      <c r="C211" s="34">
        <v>136</v>
      </c>
      <c r="D211" s="34" t="s">
        <v>2902</v>
      </c>
      <c r="E211" s="34" t="s">
        <v>2903</v>
      </c>
      <c r="F211" s="34" t="s">
        <v>3282</v>
      </c>
      <c r="G211" s="36" t="s">
        <v>2900</v>
      </c>
      <c r="H211" s="34" t="s">
        <v>2901</v>
      </c>
      <c r="I211" s="34" t="s">
        <v>4051</v>
      </c>
      <c r="J211" s="41" t="s">
        <v>4052</v>
      </c>
      <c r="K211" s="56" t="s">
        <v>4318</v>
      </c>
      <c r="L211" s="67" t="s">
        <v>3226</v>
      </c>
      <c r="N211" s="70" t="s">
        <v>5343</v>
      </c>
    </row>
    <row r="212" spans="1:14" ht="60" customHeight="1" x14ac:dyDescent="0.25">
      <c r="A212" s="34">
        <v>2011</v>
      </c>
      <c r="B212" s="34"/>
      <c r="C212" s="34">
        <v>144</v>
      </c>
      <c r="D212" s="34" t="s">
        <v>2999</v>
      </c>
      <c r="E212" s="34" t="s">
        <v>3000</v>
      </c>
      <c r="F212" s="34" t="s">
        <v>3303</v>
      </c>
      <c r="G212" s="36" t="s">
        <v>2926</v>
      </c>
      <c r="H212" s="34" t="s">
        <v>3001</v>
      </c>
      <c r="I212" s="34" t="s">
        <v>4090</v>
      </c>
      <c r="J212" s="41" t="s">
        <v>4091</v>
      </c>
      <c r="K212" s="46" t="s">
        <v>4318</v>
      </c>
      <c r="L212" s="46" t="s">
        <v>4313</v>
      </c>
      <c r="M212" s="46" t="s">
        <v>233</v>
      </c>
      <c r="N212" s="70" t="s">
        <v>5345</v>
      </c>
    </row>
    <row r="213" spans="1:14" ht="60" customHeight="1" x14ac:dyDescent="0.25">
      <c r="A213" s="34">
        <v>2011</v>
      </c>
      <c r="B213" s="34"/>
      <c r="C213" s="34">
        <v>149</v>
      </c>
      <c r="D213" s="34" t="s">
        <v>2109</v>
      </c>
      <c r="E213" s="34" t="s">
        <v>4103</v>
      </c>
      <c r="F213" s="34" t="s">
        <v>3570</v>
      </c>
      <c r="G213" s="36" t="s">
        <v>2926</v>
      </c>
      <c r="H213" s="34" t="s">
        <v>4104</v>
      </c>
      <c r="I213" s="65" t="s">
        <v>4105</v>
      </c>
      <c r="J213" s="41" t="s">
        <v>4106</v>
      </c>
      <c r="K213" s="46" t="s">
        <v>4318</v>
      </c>
      <c r="L213" s="46" t="s">
        <v>4313</v>
      </c>
      <c r="M213" s="46" t="s">
        <v>233</v>
      </c>
      <c r="N213" s="70" t="s">
        <v>5345</v>
      </c>
    </row>
    <row r="214" spans="1:14" ht="60" customHeight="1" x14ac:dyDescent="0.25">
      <c r="A214" s="34">
        <v>2011</v>
      </c>
      <c r="B214" s="34"/>
      <c r="C214" s="34">
        <v>154</v>
      </c>
      <c r="D214" s="34" t="s">
        <v>3019</v>
      </c>
      <c r="E214" s="34" t="s">
        <v>3020</v>
      </c>
      <c r="F214" s="34" t="s">
        <v>3340</v>
      </c>
      <c r="G214" s="36" t="s">
        <v>2926</v>
      </c>
      <c r="H214" s="34" t="s">
        <v>3021</v>
      </c>
      <c r="I214" s="34" t="s">
        <v>4113</v>
      </c>
      <c r="J214" s="41" t="s">
        <v>4114</v>
      </c>
      <c r="K214" s="46" t="s">
        <v>4318</v>
      </c>
      <c r="L214" s="46" t="s">
        <v>4313</v>
      </c>
      <c r="M214" s="46" t="s">
        <v>666</v>
      </c>
      <c r="N214" s="34" t="s">
        <v>4410</v>
      </c>
    </row>
    <row r="215" spans="1:14" ht="60" customHeight="1" x14ac:dyDescent="0.25">
      <c r="A215" s="34">
        <v>2011</v>
      </c>
      <c r="B215" s="34"/>
      <c r="C215" s="34">
        <v>157</v>
      </c>
      <c r="D215" s="34" t="s">
        <v>2965</v>
      </c>
      <c r="E215" s="34" t="s">
        <v>2966</v>
      </c>
      <c r="F215" s="34" t="s">
        <v>3242</v>
      </c>
      <c r="G215" s="36" t="s">
        <v>2926</v>
      </c>
      <c r="H215" s="34" t="s">
        <v>2967</v>
      </c>
      <c r="I215" s="34" t="s">
        <v>4121</v>
      </c>
      <c r="J215" s="41" t="s">
        <v>4122</v>
      </c>
      <c r="K215" s="46" t="s">
        <v>4318</v>
      </c>
      <c r="L215" s="46" t="s">
        <v>4313</v>
      </c>
      <c r="M215" s="46" t="s">
        <v>666</v>
      </c>
      <c r="N215" s="34" t="s">
        <v>4418</v>
      </c>
    </row>
    <row r="216" spans="1:14" ht="60" customHeight="1" x14ac:dyDescent="0.25">
      <c r="A216" s="34">
        <v>2011</v>
      </c>
      <c r="B216" s="34"/>
      <c r="C216" s="34">
        <v>160</v>
      </c>
      <c r="D216" s="34" t="s">
        <v>2074</v>
      </c>
      <c r="E216" s="34" t="s">
        <v>3059</v>
      </c>
      <c r="F216" s="34" t="s">
        <v>3282</v>
      </c>
      <c r="G216" s="36" t="s">
        <v>2926</v>
      </c>
      <c r="H216" s="34" t="s">
        <v>3060</v>
      </c>
      <c r="I216" s="65" t="s">
        <v>4127</v>
      </c>
      <c r="J216" s="41" t="s">
        <v>4128</v>
      </c>
      <c r="K216" s="46" t="s">
        <v>4318</v>
      </c>
      <c r="L216" s="67" t="s">
        <v>2470</v>
      </c>
      <c r="M216" s="46" t="s">
        <v>4355</v>
      </c>
      <c r="N216" s="70" t="s">
        <v>5347</v>
      </c>
    </row>
    <row r="217" spans="1:14" ht="60" customHeight="1" x14ac:dyDescent="0.25">
      <c r="A217" s="34">
        <v>2011</v>
      </c>
      <c r="B217" s="34"/>
      <c r="C217" s="34">
        <v>162</v>
      </c>
      <c r="D217" s="34" t="s">
        <v>3022</v>
      </c>
      <c r="E217" s="34" t="s">
        <v>3023</v>
      </c>
      <c r="F217" s="34" t="s">
        <v>3340</v>
      </c>
      <c r="G217" s="36" t="s">
        <v>2926</v>
      </c>
      <c r="H217" s="34" t="s">
        <v>3024</v>
      </c>
      <c r="I217" s="34" t="s">
        <v>4131</v>
      </c>
      <c r="J217" s="41" t="s">
        <v>4132</v>
      </c>
      <c r="K217" s="67" t="s">
        <v>4651</v>
      </c>
      <c r="L217" s="46" t="s">
        <v>4313</v>
      </c>
      <c r="M217" s="46" t="s">
        <v>14</v>
      </c>
      <c r="N217" s="70" t="s">
        <v>5348</v>
      </c>
    </row>
    <row r="218" spans="1:14" ht="45" customHeight="1" x14ac:dyDescent="0.25">
      <c r="A218" s="34">
        <v>2012</v>
      </c>
      <c r="B218" s="34"/>
      <c r="C218" s="34">
        <v>166</v>
      </c>
      <c r="D218" s="34" t="s">
        <v>2971</v>
      </c>
      <c r="E218" s="34" t="s">
        <v>2972</v>
      </c>
      <c r="F218" s="34" t="s">
        <v>3242</v>
      </c>
      <c r="G218" s="36" t="s">
        <v>2926</v>
      </c>
      <c r="H218" s="34" t="s">
        <v>2973</v>
      </c>
      <c r="I218" s="34" t="s">
        <v>4215</v>
      </c>
      <c r="J218" s="41" t="s">
        <v>4216</v>
      </c>
      <c r="K218" s="46" t="s">
        <v>4318</v>
      </c>
      <c r="L218" s="46" t="s">
        <v>4313</v>
      </c>
      <c r="M218" s="46" t="s">
        <v>678</v>
      </c>
      <c r="N218" s="34" t="s">
        <v>4404</v>
      </c>
    </row>
    <row r="219" spans="1:14" ht="45" customHeight="1" x14ac:dyDescent="0.25">
      <c r="A219" s="33">
        <v>2012</v>
      </c>
      <c r="C219" s="33">
        <v>176</v>
      </c>
      <c r="D219" s="33" t="s">
        <v>2980</v>
      </c>
      <c r="E219" s="33" t="s">
        <v>2980</v>
      </c>
      <c r="F219" s="33" t="s">
        <v>3242</v>
      </c>
      <c r="G219" s="38" t="s">
        <v>2926</v>
      </c>
      <c r="H219" s="33" t="s">
        <v>2981</v>
      </c>
      <c r="I219" s="33" t="s">
        <v>4249</v>
      </c>
      <c r="J219" s="41" t="s">
        <v>4250</v>
      </c>
      <c r="K219" s="46" t="s">
        <v>4318</v>
      </c>
      <c r="L219" s="46" t="s">
        <v>4313</v>
      </c>
      <c r="M219" s="46" t="s">
        <v>4401</v>
      </c>
      <c r="N219" s="63" t="s">
        <v>5341</v>
      </c>
    </row>
    <row r="220" spans="1:14" ht="45" customHeight="1" x14ac:dyDescent="0.25">
      <c r="A220" s="34" t="s">
        <v>4382</v>
      </c>
      <c r="C220" s="33">
        <v>177</v>
      </c>
      <c r="D220" s="33" t="s">
        <v>2982</v>
      </c>
      <c r="E220" s="33" t="s">
        <v>2983</v>
      </c>
      <c r="F220" s="33" t="s">
        <v>3242</v>
      </c>
      <c r="G220" s="38" t="s">
        <v>2926</v>
      </c>
      <c r="H220" s="33" t="s">
        <v>2981</v>
      </c>
      <c r="I220" s="33" t="s">
        <v>4249</v>
      </c>
      <c r="J220" s="41" t="s">
        <v>4250</v>
      </c>
      <c r="K220" s="46" t="s">
        <v>4318</v>
      </c>
      <c r="L220" s="46" t="s">
        <v>4313</v>
      </c>
      <c r="M220" s="46" t="s">
        <v>4401</v>
      </c>
      <c r="N220" s="63" t="s">
        <v>5341</v>
      </c>
    </row>
    <row r="221" spans="1:14" ht="60" customHeight="1" x14ac:dyDescent="0.25">
      <c r="A221" s="33">
        <v>2012</v>
      </c>
      <c r="C221" s="33">
        <v>183</v>
      </c>
      <c r="D221" s="33" t="s">
        <v>3067</v>
      </c>
      <c r="E221" s="33" t="s">
        <v>3067</v>
      </c>
      <c r="F221" s="33" t="s">
        <v>3282</v>
      </c>
      <c r="G221" s="38" t="s">
        <v>2926</v>
      </c>
      <c r="H221" s="33" t="s">
        <v>3068</v>
      </c>
      <c r="I221" s="33" t="s">
        <v>4259</v>
      </c>
      <c r="J221" s="41" t="s">
        <v>4260</v>
      </c>
      <c r="K221" s="46" t="s">
        <v>4318</v>
      </c>
      <c r="L221" s="46" t="s">
        <v>4313</v>
      </c>
      <c r="M221" s="46" t="s">
        <v>233</v>
      </c>
    </row>
    <row r="222" spans="1:14" ht="45" customHeight="1" x14ac:dyDescent="0.25">
      <c r="A222" s="34" t="s">
        <v>4382</v>
      </c>
      <c r="C222" s="33">
        <v>184</v>
      </c>
      <c r="D222" s="33" t="s">
        <v>3069</v>
      </c>
      <c r="E222" s="33" t="s">
        <v>3069</v>
      </c>
      <c r="F222" s="33" t="s">
        <v>3282</v>
      </c>
      <c r="G222" s="38" t="s">
        <v>2926</v>
      </c>
      <c r="H222" s="33" t="s">
        <v>3068</v>
      </c>
      <c r="I222" s="33" t="s">
        <v>4259</v>
      </c>
      <c r="J222" s="41" t="s">
        <v>4260</v>
      </c>
      <c r="K222" s="46" t="s">
        <v>4318</v>
      </c>
      <c r="L222" s="46" t="s">
        <v>4313</v>
      </c>
      <c r="M222" s="46" t="s">
        <v>233</v>
      </c>
    </row>
    <row r="223" spans="1:14" ht="45" customHeight="1" x14ac:dyDescent="0.25">
      <c r="A223" s="33">
        <v>2012</v>
      </c>
      <c r="C223" s="33">
        <v>187</v>
      </c>
      <c r="D223" s="33" t="s">
        <v>2931</v>
      </c>
      <c r="E223" s="33" t="s">
        <v>2932</v>
      </c>
      <c r="F223" s="33" t="s">
        <v>3282</v>
      </c>
      <c r="G223" s="38" t="s">
        <v>2926</v>
      </c>
      <c r="H223" s="33" t="s">
        <v>2933</v>
      </c>
      <c r="I223" s="33" t="s">
        <v>4265</v>
      </c>
      <c r="J223" s="41" t="s">
        <v>4266</v>
      </c>
      <c r="K223" s="46" t="s">
        <v>4318</v>
      </c>
      <c r="L223" s="46" t="s">
        <v>4313</v>
      </c>
      <c r="M223" s="46" t="s">
        <v>57</v>
      </c>
      <c r="N223" s="34" t="s">
        <v>4422</v>
      </c>
    </row>
    <row r="224" spans="1:14" ht="45" customHeight="1" x14ac:dyDescent="0.25">
      <c r="A224" s="33">
        <v>2012</v>
      </c>
      <c r="C224" s="33">
        <v>191</v>
      </c>
      <c r="D224" s="33" t="s">
        <v>2826</v>
      </c>
      <c r="E224" s="33" t="s">
        <v>2827</v>
      </c>
      <c r="F224" s="33" t="s">
        <v>3282</v>
      </c>
      <c r="G224" s="38" t="s">
        <v>2828</v>
      </c>
      <c r="H224" s="34" t="s">
        <v>2829</v>
      </c>
      <c r="I224" s="34" t="s">
        <v>4278</v>
      </c>
      <c r="J224" s="41" t="s">
        <v>4279</v>
      </c>
      <c r="K224" s="46" t="s">
        <v>4318</v>
      </c>
      <c r="L224" s="46" t="s">
        <v>4313</v>
      </c>
      <c r="M224" s="46" t="s">
        <v>143</v>
      </c>
      <c r="N224" s="34" t="s">
        <v>4405</v>
      </c>
    </row>
    <row r="225" spans="1:14" ht="45" customHeight="1" x14ac:dyDescent="0.25">
      <c r="A225" s="33">
        <v>2013</v>
      </c>
      <c r="C225" s="33">
        <v>202</v>
      </c>
      <c r="D225" s="33" t="s">
        <v>3072</v>
      </c>
      <c r="E225" s="33" t="s">
        <v>3073</v>
      </c>
      <c r="F225" s="33" t="s">
        <v>3303</v>
      </c>
      <c r="G225" s="38" t="s">
        <v>3074</v>
      </c>
      <c r="H225" s="33" t="s">
        <v>3075</v>
      </c>
      <c r="I225" s="33" t="s">
        <v>4303</v>
      </c>
      <c r="J225" s="41" t="s">
        <v>4304</v>
      </c>
      <c r="K225" s="46" t="s">
        <v>4318</v>
      </c>
      <c r="L225" s="46" t="s">
        <v>4313</v>
      </c>
      <c r="M225" s="46" t="s">
        <v>666</v>
      </c>
      <c r="N225" s="47" t="s">
        <v>4406</v>
      </c>
    </row>
    <row r="226" spans="1:14" ht="60" customHeight="1" x14ac:dyDescent="0.25">
      <c r="A226" s="33">
        <v>2012</v>
      </c>
      <c r="B226" s="33">
        <v>101</v>
      </c>
      <c r="D226" s="33" t="s">
        <v>4171</v>
      </c>
      <c r="E226" s="33" t="s">
        <v>4172</v>
      </c>
      <c r="F226" s="33" t="s">
        <v>3250</v>
      </c>
      <c r="G226" s="38" t="s">
        <v>2473</v>
      </c>
      <c r="H226" s="33" t="s">
        <v>4173</v>
      </c>
      <c r="I226" s="33" t="s">
        <v>4174</v>
      </c>
      <c r="J226" s="41" t="s">
        <v>4175</v>
      </c>
      <c r="K226" s="46" t="s">
        <v>4318</v>
      </c>
      <c r="L226" s="46" t="s">
        <v>4313</v>
      </c>
      <c r="M226" s="46"/>
    </row>
    <row r="227" spans="1:14" ht="60" customHeight="1" x14ac:dyDescent="0.25">
      <c r="A227" s="34">
        <v>2009</v>
      </c>
      <c r="B227" s="34">
        <v>81</v>
      </c>
      <c r="C227" s="34"/>
      <c r="D227" s="34" t="s">
        <v>75</v>
      </c>
      <c r="E227" s="34" t="s">
        <v>3973</v>
      </c>
      <c r="F227" s="34" t="s">
        <v>3368</v>
      </c>
      <c r="G227" s="36" t="s">
        <v>2484</v>
      </c>
      <c r="H227" s="34" t="s">
        <v>3974</v>
      </c>
      <c r="I227" s="34" t="s">
        <v>3975</v>
      </c>
      <c r="J227" s="37" t="s">
        <v>3976</v>
      </c>
      <c r="K227" s="46" t="s">
        <v>4318</v>
      </c>
      <c r="L227" s="46" t="s">
        <v>4313</v>
      </c>
      <c r="M227" s="46"/>
      <c r="N227" s="47" t="s">
        <v>4336</v>
      </c>
    </row>
    <row r="228" spans="1:14" ht="60" customHeight="1" x14ac:dyDescent="0.25">
      <c r="A228" s="33">
        <v>2006</v>
      </c>
      <c r="B228" s="33">
        <v>55</v>
      </c>
      <c r="D228" s="33" t="s">
        <v>3802</v>
      </c>
      <c r="E228" s="33" t="s">
        <v>3803</v>
      </c>
      <c r="F228" s="33" t="s">
        <v>3804</v>
      </c>
      <c r="G228" s="38" t="s">
        <v>2473</v>
      </c>
      <c r="H228" s="33" t="s">
        <v>3805</v>
      </c>
      <c r="I228" s="33" t="s">
        <v>3806</v>
      </c>
      <c r="J228" s="41" t="s">
        <v>3807</v>
      </c>
      <c r="K228" s="46" t="s">
        <v>4318</v>
      </c>
      <c r="L228" s="46" t="s">
        <v>4313</v>
      </c>
      <c r="M228" s="46"/>
    </row>
    <row r="229" spans="1:14" ht="45" customHeight="1" x14ac:dyDescent="0.25">
      <c r="A229" s="34">
        <v>2010</v>
      </c>
      <c r="B229" s="34">
        <v>85</v>
      </c>
      <c r="C229" s="34"/>
      <c r="D229" s="34" t="s">
        <v>4017</v>
      </c>
      <c r="E229" s="34" t="s">
        <v>4018</v>
      </c>
      <c r="F229" s="34" t="s">
        <v>3231</v>
      </c>
      <c r="G229" s="36" t="s">
        <v>2926</v>
      </c>
      <c r="H229" s="34" t="s">
        <v>4019</v>
      </c>
      <c r="I229" s="69" t="s">
        <v>4020</v>
      </c>
      <c r="J229" s="41" t="s">
        <v>4021</v>
      </c>
      <c r="K229" s="62" t="s">
        <v>5322</v>
      </c>
      <c r="L229" s="46" t="s">
        <v>4313</v>
      </c>
      <c r="M229" s="46" t="s">
        <v>89</v>
      </c>
      <c r="N229" s="47" t="s">
        <v>4384</v>
      </c>
    </row>
    <row r="230" spans="1:14" ht="45" customHeight="1" x14ac:dyDescent="0.25">
      <c r="A230" s="34">
        <v>2009</v>
      </c>
      <c r="B230" s="34">
        <v>80</v>
      </c>
      <c r="C230" s="34"/>
      <c r="D230" s="34" t="s">
        <v>3968</v>
      </c>
      <c r="E230" s="34" t="s">
        <v>3969</v>
      </c>
      <c r="F230" s="34" t="s">
        <v>3231</v>
      </c>
      <c r="G230" s="36" t="s">
        <v>2484</v>
      </c>
      <c r="H230" s="34" t="s">
        <v>3970</v>
      </c>
      <c r="I230" s="34" t="s">
        <v>3971</v>
      </c>
      <c r="J230" s="37" t="s">
        <v>3972</v>
      </c>
      <c r="K230" s="62" t="s">
        <v>5322</v>
      </c>
      <c r="L230" s="46" t="s">
        <v>4313</v>
      </c>
      <c r="M230" s="46"/>
      <c r="N230" s="63" t="s">
        <v>5338</v>
      </c>
    </row>
    <row r="231" spans="1:14" ht="60" customHeight="1" x14ac:dyDescent="0.25">
      <c r="A231" s="33">
        <v>2013</v>
      </c>
      <c r="B231" s="33">
        <v>113</v>
      </c>
      <c r="D231" s="33" t="s">
        <v>4305</v>
      </c>
      <c r="E231" s="33" t="s">
        <v>4306</v>
      </c>
      <c r="F231" s="33" t="s">
        <v>3561</v>
      </c>
      <c r="G231" s="38" t="s">
        <v>2926</v>
      </c>
      <c r="H231" s="33" t="s">
        <v>4307</v>
      </c>
      <c r="I231" s="33" t="s">
        <v>4308</v>
      </c>
      <c r="J231" s="41" t="s">
        <v>4309</v>
      </c>
      <c r="K231" s="46" t="s">
        <v>4318</v>
      </c>
      <c r="L231" s="46" t="s">
        <v>4313</v>
      </c>
      <c r="M231" s="46" t="s">
        <v>57</v>
      </c>
      <c r="N231" s="34" t="s">
        <v>4415</v>
      </c>
    </row>
    <row r="232" spans="1:14" ht="60" customHeight="1" x14ac:dyDescent="0.25">
      <c r="A232" s="33">
        <v>1997</v>
      </c>
      <c r="D232" s="33" t="s">
        <v>2841</v>
      </c>
      <c r="E232" s="33" t="s">
        <v>2842</v>
      </c>
      <c r="F232" s="33" t="s">
        <v>3570</v>
      </c>
      <c r="G232" s="38" t="s">
        <v>2843</v>
      </c>
      <c r="H232" s="33" t="s">
        <v>2844</v>
      </c>
      <c r="I232" s="33" t="s">
        <v>3571</v>
      </c>
      <c r="J232" s="41" t="s">
        <v>3572</v>
      </c>
      <c r="K232" s="56" t="s">
        <v>4318</v>
      </c>
      <c r="L232" s="56" t="s">
        <v>4313</v>
      </c>
      <c r="N232" s="66" t="s">
        <v>5318</v>
      </c>
    </row>
    <row r="233" spans="1:14" ht="60" customHeight="1" x14ac:dyDescent="0.25">
      <c r="A233" s="34">
        <v>1986</v>
      </c>
      <c r="B233" s="34"/>
      <c r="C233" s="34"/>
      <c r="D233" s="34" t="s">
        <v>2661</v>
      </c>
      <c r="E233" s="33" t="s">
        <v>2542</v>
      </c>
      <c r="F233" s="33" t="s">
        <v>3368</v>
      </c>
      <c r="G233" s="38" t="s">
        <v>2465</v>
      </c>
      <c r="H233" s="34" t="s">
        <v>3369</v>
      </c>
      <c r="I233" s="34" t="s">
        <v>3370</v>
      </c>
      <c r="J233" s="41" t="s">
        <v>3371</v>
      </c>
      <c r="K233" s="46" t="s">
        <v>4319</v>
      </c>
      <c r="L233" s="46" t="s">
        <v>2470</v>
      </c>
      <c r="M233" s="46"/>
    </row>
    <row r="234" spans="1:14" ht="45" customHeight="1" x14ac:dyDescent="0.25">
      <c r="A234" s="34">
        <v>2012</v>
      </c>
      <c r="B234" s="34">
        <v>102</v>
      </c>
      <c r="C234" s="34"/>
      <c r="D234" s="34" t="s">
        <v>4176</v>
      </c>
      <c r="E234" s="34" t="s">
        <v>4177</v>
      </c>
      <c r="F234" s="34" t="s">
        <v>3231</v>
      </c>
      <c r="G234" s="38" t="s">
        <v>2465</v>
      </c>
      <c r="H234" s="34" t="s">
        <v>4178</v>
      </c>
      <c r="I234" s="34" t="s">
        <v>4179</v>
      </c>
      <c r="J234" s="37" t="s">
        <v>4180</v>
      </c>
      <c r="K234" s="56" t="s">
        <v>4319</v>
      </c>
      <c r="L234" s="57" t="s">
        <v>4313</v>
      </c>
      <c r="M234" s="46"/>
      <c r="N234" s="47" t="s">
        <v>4333</v>
      </c>
    </row>
    <row r="235" spans="1:14" ht="45" customHeight="1" x14ac:dyDescent="0.25">
      <c r="A235" s="34">
        <v>2005</v>
      </c>
      <c r="B235" s="34"/>
      <c r="C235" s="34">
        <v>68</v>
      </c>
      <c r="D235" s="34" t="s">
        <v>2849</v>
      </c>
      <c r="E235" s="34" t="s">
        <v>2850</v>
      </c>
      <c r="F235" s="34" t="s">
        <v>3340</v>
      </c>
      <c r="G235" s="38" t="s">
        <v>2847</v>
      </c>
      <c r="H235" s="34" t="s">
        <v>2851</v>
      </c>
      <c r="I235" s="71" t="s">
        <v>3752</v>
      </c>
      <c r="J235" s="41" t="s">
        <v>3753</v>
      </c>
      <c r="K235" s="56" t="s">
        <v>4319</v>
      </c>
      <c r="L235" s="46" t="s">
        <v>3226</v>
      </c>
      <c r="N235" s="47" t="s">
        <v>4364</v>
      </c>
    </row>
    <row r="236" spans="1:14" ht="60" customHeight="1" x14ac:dyDescent="0.25">
      <c r="A236" s="34">
        <v>2009</v>
      </c>
      <c r="B236" s="34"/>
      <c r="C236" s="34">
        <v>118</v>
      </c>
      <c r="D236" s="34" t="s">
        <v>2996</v>
      </c>
      <c r="E236" s="34" t="s">
        <v>2997</v>
      </c>
      <c r="F236" s="34" t="s">
        <v>3303</v>
      </c>
      <c r="G236" s="38" t="s">
        <v>2926</v>
      </c>
      <c r="H236" s="34" t="s">
        <v>2998</v>
      </c>
      <c r="I236" s="65" t="s">
        <v>4005</v>
      </c>
      <c r="J236" s="41" t="s">
        <v>4006</v>
      </c>
      <c r="K236" s="56" t="s">
        <v>4319</v>
      </c>
      <c r="L236" s="46" t="s">
        <v>4313</v>
      </c>
      <c r="M236" s="46" t="s">
        <v>233</v>
      </c>
      <c r="N236" s="47" t="s">
        <v>4372</v>
      </c>
    </row>
    <row r="237" spans="1:14" ht="60" customHeight="1" x14ac:dyDescent="0.25">
      <c r="A237" s="34">
        <v>2009</v>
      </c>
      <c r="B237" s="34"/>
      <c r="C237" s="34">
        <v>121</v>
      </c>
      <c r="D237" s="34" t="s">
        <v>3014</v>
      </c>
      <c r="E237" s="34" t="s">
        <v>3015</v>
      </c>
      <c r="F237" s="34" t="s">
        <v>3340</v>
      </c>
      <c r="G237" s="38" t="s">
        <v>2926</v>
      </c>
      <c r="H237" s="34" t="s">
        <v>3016</v>
      </c>
      <c r="I237" s="65" t="s">
        <v>4011</v>
      </c>
      <c r="J237" s="41" t="s">
        <v>4012</v>
      </c>
      <c r="K237" s="46" t="s">
        <v>4319</v>
      </c>
      <c r="L237" s="46" t="s">
        <v>4313</v>
      </c>
      <c r="M237" s="46" t="s">
        <v>89</v>
      </c>
      <c r="N237" s="47" t="s">
        <v>4373</v>
      </c>
    </row>
    <row r="238" spans="1:14" ht="60" customHeight="1" x14ac:dyDescent="0.25">
      <c r="A238" s="34" t="s">
        <v>4379</v>
      </c>
      <c r="B238" s="34"/>
      <c r="C238" s="34">
        <v>122</v>
      </c>
      <c r="D238" s="34" t="s">
        <v>3017</v>
      </c>
      <c r="E238" s="34" t="s">
        <v>3018</v>
      </c>
      <c r="F238" s="34" t="s">
        <v>3340</v>
      </c>
      <c r="G238" s="38" t="s">
        <v>2926</v>
      </c>
      <c r="H238" s="34" t="s">
        <v>3016</v>
      </c>
      <c r="I238" s="34" t="s">
        <v>4011</v>
      </c>
      <c r="J238" s="41" t="s">
        <v>4012</v>
      </c>
      <c r="K238" s="46" t="s">
        <v>4319</v>
      </c>
      <c r="L238" s="46" t="s">
        <v>4313</v>
      </c>
      <c r="M238" s="46" t="s">
        <v>89</v>
      </c>
      <c r="N238" s="47" t="s">
        <v>4373</v>
      </c>
    </row>
    <row r="239" spans="1:14" ht="60" customHeight="1" x14ac:dyDescent="0.25">
      <c r="A239" s="34">
        <v>1967</v>
      </c>
      <c r="B239" s="34"/>
      <c r="C239" s="34">
        <v>1</v>
      </c>
      <c r="D239" s="34" t="s">
        <v>1425</v>
      </c>
      <c r="E239" s="33" t="s">
        <v>3076</v>
      </c>
      <c r="F239" s="34" t="s">
        <v>3242</v>
      </c>
      <c r="G239" s="36" t="s">
        <v>3077</v>
      </c>
      <c r="H239" s="34" t="s">
        <v>3243</v>
      </c>
      <c r="I239" s="71" t="s">
        <v>3244</v>
      </c>
      <c r="J239" s="37" t="s">
        <v>3245</v>
      </c>
      <c r="K239" s="101" t="s">
        <v>4651</v>
      </c>
      <c r="L239" s="56" t="s">
        <v>2470</v>
      </c>
      <c r="M239" s="46" t="s">
        <v>233</v>
      </c>
      <c r="N239" s="66" t="s">
        <v>5319</v>
      </c>
    </row>
    <row r="240" spans="1:14" ht="60" customHeight="1" x14ac:dyDescent="0.25">
      <c r="A240" s="34">
        <v>2007</v>
      </c>
      <c r="B240" s="34"/>
      <c r="C240" s="34">
        <v>89</v>
      </c>
      <c r="D240" s="34" t="s">
        <v>2993</v>
      </c>
      <c r="E240" s="34" t="s">
        <v>2994</v>
      </c>
      <c r="F240" s="34" t="s">
        <v>3303</v>
      </c>
      <c r="G240" s="36" t="s">
        <v>2926</v>
      </c>
      <c r="H240" s="34" t="s">
        <v>2995</v>
      </c>
      <c r="I240" s="65" t="s">
        <v>3876</v>
      </c>
      <c r="J240" s="41" t="s">
        <v>3877</v>
      </c>
      <c r="K240" s="67" t="s">
        <v>4318</v>
      </c>
      <c r="L240" s="46" t="s">
        <v>4313</v>
      </c>
      <c r="M240" s="46" t="s">
        <v>497</v>
      </c>
      <c r="N240" s="70"/>
    </row>
    <row r="241" spans="1:14" ht="45" customHeight="1" x14ac:dyDescent="0.25">
      <c r="A241" s="34">
        <v>2007</v>
      </c>
      <c r="B241" s="34"/>
      <c r="C241" s="34">
        <v>93</v>
      </c>
      <c r="D241" s="34" t="s">
        <v>2895</v>
      </c>
      <c r="E241" s="34" t="s">
        <v>2896</v>
      </c>
      <c r="F241" s="34" t="s">
        <v>3340</v>
      </c>
      <c r="G241" s="36" t="s">
        <v>2897</v>
      </c>
      <c r="H241" s="34" t="s">
        <v>2898</v>
      </c>
      <c r="I241" s="34" t="s">
        <v>3882</v>
      </c>
      <c r="J241" s="41" t="s">
        <v>3883</v>
      </c>
      <c r="K241" s="101" t="s">
        <v>4651</v>
      </c>
      <c r="L241" s="46" t="s">
        <v>4313</v>
      </c>
      <c r="N241" s="47" t="s">
        <v>4367</v>
      </c>
    </row>
    <row r="242" spans="1:14" ht="45" customHeight="1" x14ac:dyDescent="0.25">
      <c r="A242" s="34">
        <v>2010</v>
      </c>
      <c r="B242" s="34"/>
      <c r="C242" s="34">
        <v>131</v>
      </c>
      <c r="D242" s="34" t="s">
        <v>2953</v>
      </c>
      <c r="E242" s="34" t="s">
        <v>2954</v>
      </c>
      <c r="F242" s="34" t="s">
        <v>4037</v>
      </c>
      <c r="G242" s="36" t="s">
        <v>2926</v>
      </c>
      <c r="H242" s="34" t="s">
        <v>2955</v>
      </c>
      <c r="I242" s="65" t="s">
        <v>4038</v>
      </c>
      <c r="J242" s="41" t="s">
        <v>4039</v>
      </c>
      <c r="K242" s="101" t="s">
        <v>4651</v>
      </c>
      <c r="L242" s="46" t="s">
        <v>4313</v>
      </c>
      <c r="M242" s="46" t="s">
        <v>100</v>
      </c>
      <c r="N242" s="47" t="s">
        <v>4376</v>
      </c>
    </row>
    <row r="243" spans="1:14" ht="45" customHeight="1" x14ac:dyDescent="0.25">
      <c r="A243" s="34">
        <v>2011</v>
      </c>
      <c r="B243" s="34"/>
      <c r="C243" s="34"/>
      <c r="D243" s="34" t="s">
        <v>3056</v>
      </c>
      <c r="E243" s="34" t="s">
        <v>3057</v>
      </c>
      <c r="F243" s="34" t="s">
        <v>3282</v>
      </c>
      <c r="G243" s="36" t="s">
        <v>2926</v>
      </c>
      <c r="H243" s="34" t="s">
        <v>3058</v>
      </c>
      <c r="I243" s="34" t="s">
        <v>4119</v>
      </c>
      <c r="J243" s="41" t="s">
        <v>4120</v>
      </c>
      <c r="K243" s="101" t="s">
        <v>4651</v>
      </c>
      <c r="L243" s="46" t="s">
        <v>4313</v>
      </c>
      <c r="M243" s="46" t="s">
        <v>233</v>
      </c>
      <c r="N243" s="47" t="s">
        <v>4416</v>
      </c>
    </row>
    <row r="244" spans="1:14" ht="60" customHeight="1" x14ac:dyDescent="0.25">
      <c r="A244" s="34">
        <v>2007</v>
      </c>
      <c r="B244" s="34"/>
      <c r="C244" s="34">
        <v>91</v>
      </c>
      <c r="D244" s="34" t="s">
        <v>2965</v>
      </c>
      <c r="E244" s="34" t="s">
        <v>3042</v>
      </c>
      <c r="F244" s="34" t="s">
        <v>3282</v>
      </c>
      <c r="G244" s="36" t="s">
        <v>2926</v>
      </c>
      <c r="H244" s="34" t="s">
        <v>3043</v>
      </c>
      <c r="I244" s="34" t="s">
        <v>3879</v>
      </c>
      <c r="J244" s="41" t="s">
        <v>3880</v>
      </c>
      <c r="K244" s="46" t="s">
        <v>4321</v>
      </c>
      <c r="L244" s="46" t="s">
        <v>2470</v>
      </c>
      <c r="M244" s="46" t="s">
        <v>233</v>
      </c>
    </row>
    <row r="245" spans="1:14" ht="45" customHeight="1" x14ac:dyDescent="0.25">
      <c r="A245" s="34">
        <v>1997</v>
      </c>
      <c r="B245" s="34"/>
      <c r="C245" s="34">
        <v>27</v>
      </c>
      <c r="D245" s="34" t="s">
        <v>2885</v>
      </c>
      <c r="E245" s="34" t="s">
        <v>2886</v>
      </c>
      <c r="F245" s="34" t="s">
        <v>3282</v>
      </c>
      <c r="G245" s="36" t="s">
        <v>2887</v>
      </c>
      <c r="H245" s="34" t="s">
        <v>2888</v>
      </c>
      <c r="I245" s="71" t="s">
        <v>3566</v>
      </c>
      <c r="J245" s="41" t="s">
        <v>3567</v>
      </c>
      <c r="K245" s="56" t="s">
        <v>4651</v>
      </c>
      <c r="L245" s="46" t="s">
        <v>2470</v>
      </c>
      <c r="N245" s="47" t="s">
        <v>4361</v>
      </c>
    </row>
    <row r="246" spans="1:14" ht="45" customHeight="1" x14ac:dyDescent="0.25">
      <c r="A246" s="34">
        <v>2011</v>
      </c>
      <c r="B246" s="34"/>
      <c r="C246" s="34">
        <v>161</v>
      </c>
      <c r="D246" s="34" t="s">
        <v>3002</v>
      </c>
      <c r="E246" s="34" t="s">
        <v>3003</v>
      </c>
      <c r="F246" s="34" t="s">
        <v>3303</v>
      </c>
      <c r="G246" s="36" t="s">
        <v>2926</v>
      </c>
      <c r="H246" s="34" t="s">
        <v>3004</v>
      </c>
      <c r="I246" s="34" t="s">
        <v>4129</v>
      </c>
      <c r="J246" s="41" t="s">
        <v>4130</v>
      </c>
      <c r="K246" s="56" t="s">
        <v>4651</v>
      </c>
      <c r="L246" s="46" t="s">
        <v>2470</v>
      </c>
    </row>
    <row r="247" spans="1:14" ht="60" x14ac:dyDescent="0.25">
      <c r="A247" s="34">
        <v>1988</v>
      </c>
      <c r="B247" s="34"/>
      <c r="C247" s="34"/>
      <c r="D247" s="34" t="s">
        <v>1727</v>
      </c>
      <c r="E247" s="34" t="s">
        <v>2824</v>
      </c>
      <c r="F247" s="34" t="s">
        <v>3282</v>
      </c>
      <c r="G247" s="36" t="s">
        <v>2804</v>
      </c>
      <c r="H247" s="34" t="s">
        <v>2825</v>
      </c>
      <c r="I247" s="71" t="s">
        <v>3395</v>
      </c>
      <c r="J247" s="41" t="s">
        <v>3396</v>
      </c>
      <c r="K247" s="56" t="s">
        <v>4651</v>
      </c>
      <c r="L247" s="46" t="s">
        <v>2470</v>
      </c>
      <c r="N247" s="70" t="s">
        <v>4360</v>
      </c>
    </row>
    <row r="248" spans="1:14" ht="60" customHeight="1" x14ac:dyDescent="0.25">
      <c r="A248" s="34"/>
      <c r="B248" s="34">
        <v>64</v>
      </c>
      <c r="C248" s="34"/>
      <c r="D248" s="34" t="s">
        <v>3867</v>
      </c>
      <c r="E248" s="34" t="s">
        <v>3868</v>
      </c>
      <c r="F248" s="34" t="s">
        <v>3250</v>
      </c>
      <c r="G248" s="38" t="s">
        <v>2465</v>
      </c>
      <c r="H248" s="34" t="s">
        <v>3864</v>
      </c>
      <c r="I248" s="34" t="s">
        <v>3865</v>
      </c>
      <c r="J248" s="41" t="s">
        <v>3866</v>
      </c>
      <c r="K248" s="56" t="s">
        <v>4651</v>
      </c>
      <c r="L248" s="46" t="s">
        <v>4327</v>
      </c>
      <c r="M248" s="46"/>
      <c r="N248" s="47" t="s">
        <v>4328</v>
      </c>
    </row>
    <row r="249" spans="1:14" ht="60" customHeight="1" x14ac:dyDescent="0.25">
      <c r="A249" s="34">
        <v>2007</v>
      </c>
      <c r="B249" s="34">
        <v>63</v>
      </c>
      <c r="C249" s="34"/>
      <c r="D249" s="34" t="s">
        <v>3862</v>
      </c>
      <c r="E249" s="34" t="s">
        <v>3863</v>
      </c>
      <c r="F249" s="34" t="s">
        <v>3250</v>
      </c>
      <c r="G249" s="38" t="s">
        <v>2465</v>
      </c>
      <c r="H249" s="34" t="s">
        <v>3864</v>
      </c>
      <c r="I249" s="34" t="s">
        <v>3865</v>
      </c>
      <c r="J249" s="37" t="s">
        <v>3866</v>
      </c>
      <c r="K249" s="56" t="s">
        <v>4651</v>
      </c>
      <c r="L249" s="46" t="s">
        <v>4327</v>
      </c>
      <c r="M249" s="46"/>
      <c r="N249" s="47" t="s">
        <v>4328</v>
      </c>
    </row>
    <row r="250" spans="1:14" ht="60" customHeight="1" x14ac:dyDescent="0.25">
      <c r="A250" s="34">
        <v>2004</v>
      </c>
      <c r="B250" s="34">
        <v>43</v>
      </c>
      <c r="C250" s="34"/>
      <c r="D250" s="34" t="s">
        <v>3709</v>
      </c>
      <c r="E250" s="34" t="s">
        <v>3710</v>
      </c>
      <c r="F250" s="34" t="s">
        <v>3561</v>
      </c>
      <c r="G250" s="38" t="s">
        <v>2465</v>
      </c>
      <c r="H250" s="34" t="s">
        <v>3711</v>
      </c>
      <c r="I250" s="34" t="s">
        <v>3712</v>
      </c>
      <c r="J250" s="41" t="s">
        <v>3713</v>
      </c>
      <c r="K250" s="56" t="s">
        <v>4651</v>
      </c>
      <c r="L250" s="46" t="s">
        <v>4327</v>
      </c>
      <c r="M250" s="46"/>
    </row>
    <row r="251" spans="1:14" ht="60" customHeight="1" x14ac:dyDescent="0.25">
      <c r="D251" s="33" t="s">
        <v>3313</v>
      </c>
      <c r="E251" s="33" t="s">
        <v>3314</v>
      </c>
      <c r="F251" s="33" t="s">
        <v>3231</v>
      </c>
      <c r="G251" s="38" t="s">
        <v>2473</v>
      </c>
      <c r="H251" s="33" t="s">
        <v>3308</v>
      </c>
      <c r="I251" s="33" t="s">
        <v>3309</v>
      </c>
      <c r="J251" s="41" t="s">
        <v>3310</v>
      </c>
      <c r="K251" s="56" t="s">
        <v>4651</v>
      </c>
      <c r="L251" s="46" t="s">
        <v>4327</v>
      </c>
      <c r="M251" s="46"/>
    </row>
    <row r="252" spans="1:14" ht="60" customHeight="1" x14ac:dyDescent="0.25">
      <c r="D252" s="33" t="s">
        <v>3311</v>
      </c>
      <c r="E252" s="33" t="s">
        <v>3312</v>
      </c>
      <c r="F252" s="33" t="s">
        <v>3231</v>
      </c>
      <c r="G252" s="38" t="s">
        <v>2473</v>
      </c>
      <c r="H252" s="33" t="s">
        <v>3308</v>
      </c>
      <c r="I252" s="33" t="s">
        <v>3309</v>
      </c>
      <c r="J252" s="41" t="s">
        <v>3310</v>
      </c>
      <c r="K252" s="56" t="s">
        <v>4651</v>
      </c>
      <c r="L252" s="46" t="s">
        <v>4327</v>
      </c>
      <c r="M252" s="46"/>
    </row>
    <row r="253" spans="1:14" ht="60" customHeight="1" x14ac:dyDescent="0.25">
      <c r="A253" s="33">
        <v>2008</v>
      </c>
      <c r="C253" s="33">
        <v>104</v>
      </c>
      <c r="D253" s="33" t="s">
        <v>2916</v>
      </c>
      <c r="E253" s="33" t="s">
        <v>2917</v>
      </c>
      <c r="F253" s="33" t="s">
        <v>3282</v>
      </c>
      <c r="G253" s="38" t="s">
        <v>2504</v>
      </c>
      <c r="H253" s="33" t="s">
        <v>2918</v>
      </c>
      <c r="I253" s="33" t="s">
        <v>3940</v>
      </c>
      <c r="J253" s="41" t="s">
        <v>3941</v>
      </c>
      <c r="K253" s="56" t="s">
        <v>4651</v>
      </c>
      <c r="L253" s="39" t="s">
        <v>3227</v>
      </c>
    </row>
    <row r="254" spans="1:14" ht="45" customHeight="1" x14ac:dyDescent="0.25">
      <c r="A254" s="34">
        <v>2012</v>
      </c>
      <c r="B254" s="34">
        <v>95</v>
      </c>
      <c r="C254" s="34"/>
      <c r="D254" s="34" t="s">
        <v>4157</v>
      </c>
      <c r="E254" s="34" t="s">
        <v>4158</v>
      </c>
      <c r="F254" s="34" t="s">
        <v>3231</v>
      </c>
      <c r="G254" s="36" t="s">
        <v>2484</v>
      </c>
      <c r="H254" s="34" t="s">
        <v>4159</v>
      </c>
      <c r="I254" s="34" t="s">
        <v>4160</v>
      </c>
      <c r="J254" s="41" t="s">
        <v>4161</v>
      </c>
      <c r="K254" s="56" t="s">
        <v>4651</v>
      </c>
      <c r="L254" s="46" t="s">
        <v>3227</v>
      </c>
      <c r="M254" s="46"/>
    </row>
    <row r="255" spans="1:14" ht="45" customHeight="1" x14ac:dyDescent="0.25">
      <c r="A255" s="33">
        <v>2009</v>
      </c>
      <c r="B255" s="33">
        <v>77</v>
      </c>
      <c r="D255" s="33" t="s">
        <v>3954</v>
      </c>
      <c r="E255" s="33" t="s">
        <v>3954</v>
      </c>
      <c r="F255" s="33" t="s">
        <v>3250</v>
      </c>
      <c r="G255" s="38" t="s">
        <v>2473</v>
      </c>
      <c r="H255" s="33" t="s">
        <v>3955</v>
      </c>
      <c r="I255" s="33" t="s">
        <v>3956</v>
      </c>
      <c r="J255" s="41" t="s">
        <v>3957</v>
      </c>
      <c r="K255" s="56" t="s">
        <v>4651</v>
      </c>
      <c r="L255" s="46" t="s">
        <v>3227</v>
      </c>
      <c r="M255" s="46"/>
    </row>
    <row r="256" spans="1:14" ht="60" customHeight="1" x14ac:dyDescent="0.25">
      <c r="B256" s="33">
        <v>78</v>
      </c>
      <c r="D256" s="33" t="s">
        <v>3958</v>
      </c>
      <c r="E256" s="33" t="s">
        <v>3959</v>
      </c>
      <c r="F256" s="33" t="s">
        <v>3250</v>
      </c>
      <c r="G256" s="38" t="s">
        <v>2473</v>
      </c>
      <c r="H256" s="33" t="s">
        <v>3955</v>
      </c>
      <c r="I256" s="33" t="s">
        <v>3956</v>
      </c>
      <c r="J256" s="41" t="s">
        <v>3957</v>
      </c>
      <c r="K256" s="56" t="s">
        <v>4651</v>
      </c>
      <c r="L256" s="46" t="s">
        <v>3227</v>
      </c>
      <c r="M256" s="46"/>
    </row>
    <row r="257" spans="1:13" ht="60" customHeight="1" x14ac:dyDescent="0.25">
      <c r="A257" s="34">
        <v>2004</v>
      </c>
      <c r="B257" s="34">
        <v>37</v>
      </c>
      <c r="C257" s="34"/>
      <c r="D257" s="34" t="s">
        <v>3683</v>
      </c>
      <c r="E257" s="34" t="s">
        <v>3684</v>
      </c>
      <c r="F257" s="34" t="s">
        <v>3231</v>
      </c>
      <c r="G257" s="36" t="s">
        <v>3685</v>
      </c>
      <c r="H257" s="34" t="s">
        <v>3686</v>
      </c>
      <c r="I257" s="34" t="s">
        <v>3687</v>
      </c>
      <c r="J257" s="41" t="s">
        <v>3688</v>
      </c>
      <c r="K257" s="56" t="s">
        <v>4651</v>
      </c>
      <c r="L257" s="46" t="s">
        <v>3227</v>
      </c>
      <c r="M257" s="46"/>
    </row>
    <row r="258" spans="1:13" ht="60" customHeight="1" x14ac:dyDescent="0.25">
      <c r="A258" s="34"/>
      <c r="B258" s="34">
        <v>6</v>
      </c>
      <c r="C258" s="34"/>
      <c r="D258" s="34" t="s">
        <v>3352</v>
      </c>
      <c r="E258" s="34" t="s">
        <v>3353</v>
      </c>
      <c r="F258" s="34" t="s">
        <v>3250</v>
      </c>
      <c r="G258" s="38" t="s">
        <v>2465</v>
      </c>
      <c r="H258" s="34" t="s">
        <v>3347</v>
      </c>
      <c r="I258" s="34" t="s">
        <v>3348</v>
      </c>
      <c r="J258" s="41" t="s">
        <v>3349</v>
      </c>
      <c r="K258" s="56" t="s">
        <v>4651</v>
      </c>
      <c r="L258" s="46" t="s">
        <v>3227</v>
      </c>
      <c r="M258" s="46"/>
    </row>
    <row r="259" spans="1:13" ht="60" customHeight="1" x14ac:dyDescent="0.25">
      <c r="A259" s="34">
        <v>2001</v>
      </c>
      <c r="B259" s="34"/>
      <c r="C259" s="34"/>
      <c r="D259" s="34" t="s">
        <v>3397</v>
      </c>
      <c r="E259" s="34" t="s">
        <v>3607</v>
      </c>
      <c r="F259" s="33" t="s">
        <v>3250</v>
      </c>
      <c r="G259" s="36" t="s">
        <v>2579</v>
      </c>
      <c r="H259" s="34" t="s">
        <v>3608</v>
      </c>
      <c r="I259" s="34" t="s">
        <v>3609</v>
      </c>
      <c r="J259" s="41" t="s">
        <v>3610</v>
      </c>
      <c r="K259" s="56" t="s">
        <v>4651</v>
      </c>
      <c r="L259" s="46" t="s">
        <v>3227</v>
      </c>
      <c r="M259" s="46"/>
    </row>
    <row r="260" spans="1:13" ht="60" customHeight="1" x14ac:dyDescent="0.25">
      <c r="A260" s="34">
        <v>1989</v>
      </c>
      <c r="B260" s="34">
        <v>12</v>
      </c>
      <c r="C260" s="34"/>
      <c r="D260" s="34" t="s">
        <v>3397</v>
      </c>
      <c r="E260" s="34" t="s">
        <v>3398</v>
      </c>
      <c r="F260" s="34" t="s">
        <v>3250</v>
      </c>
      <c r="G260" s="36" t="s">
        <v>2473</v>
      </c>
      <c r="H260" s="34" t="s">
        <v>3399</v>
      </c>
      <c r="I260" s="34" t="s">
        <v>3400</v>
      </c>
      <c r="J260" s="41" t="s">
        <v>3401</v>
      </c>
      <c r="K260" s="56" t="s">
        <v>4651</v>
      </c>
      <c r="L260" s="46" t="s">
        <v>3227</v>
      </c>
      <c r="M260" s="46"/>
    </row>
    <row r="261" spans="1:13" ht="60" customHeight="1" x14ac:dyDescent="0.25">
      <c r="A261" s="34"/>
      <c r="B261" s="34">
        <v>31</v>
      </c>
      <c r="C261" s="34"/>
      <c r="D261" s="34" t="s">
        <v>3611</v>
      </c>
      <c r="E261" s="34" t="s">
        <v>3612</v>
      </c>
      <c r="F261" s="34" t="s">
        <v>3250</v>
      </c>
      <c r="G261" s="36" t="s">
        <v>2579</v>
      </c>
      <c r="H261" s="34" t="s">
        <v>3608</v>
      </c>
      <c r="I261" s="34" t="s">
        <v>3609</v>
      </c>
      <c r="J261" s="41" t="s">
        <v>3610</v>
      </c>
      <c r="K261" s="56" t="s">
        <v>4651</v>
      </c>
      <c r="L261" s="46" t="s">
        <v>3227</v>
      </c>
      <c r="M261" s="46"/>
    </row>
    <row r="262" spans="1:13" ht="60" customHeight="1" x14ac:dyDescent="0.25">
      <c r="A262" s="34"/>
      <c r="B262" s="34">
        <v>8</v>
      </c>
      <c r="C262" s="34"/>
      <c r="D262" s="34" t="s">
        <v>3356</v>
      </c>
      <c r="E262" s="34" t="s">
        <v>3357</v>
      </c>
      <c r="F262" s="34" t="s">
        <v>3231</v>
      </c>
      <c r="G262" s="38" t="s">
        <v>2465</v>
      </c>
      <c r="H262" s="34" t="s">
        <v>3347</v>
      </c>
      <c r="I262" s="34" t="s">
        <v>3348</v>
      </c>
      <c r="J262" s="41" t="s">
        <v>3349</v>
      </c>
      <c r="K262" s="56" t="s">
        <v>4651</v>
      </c>
      <c r="L262" s="46" t="s">
        <v>3227</v>
      </c>
      <c r="M262" s="46"/>
    </row>
    <row r="263" spans="1:13" ht="60" customHeight="1" x14ac:dyDescent="0.25">
      <c r="A263" s="34"/>
      <c r="B263" s="34"/>
      <c r="C263" s="34"/>
      <c r="D263" s="34" t="s">
        <v>3449</v>
      </c>
      <c r="E263" s="33" t="s">
        <v>3450</v>
      </c>
      <c r="F263" s="33" t="s">
        <v>3231</v>
      </c>
      <c r="G263" s="38" t="s">
        <v>2465</v>
      </c>
      <c r="H263" s="34" t="s">
        <v>3444</v>
      </c>
      <c r="I263" s="34" t="s">
        <v>3445</v>
      </c>
      <c r="J263" s="41" t="s">
        <v>3446</v>
      </c>
      <c r="K263" s="56" t="s">
        <v>4651</v>
      </c>
      <c r="L263" s="46" t="s">
        <v>3227</v>
      </c>
      <c r="M263" s="46"/>
    </row>
    <row r="264" spans="1:13" ht="45" customHeight="1" x14ac:dyDescent="0.25">
      <c r="A264" s="34"/>
      <c r="B264" s="34">
        <v>38</v>
      </c>
      <c r="C264" s="34"/>
      <c r="D264" s="34" t="s">
        <v>3689</v>
      </c>
      <c r="E264" s="34" t="s">
        <v>3690</v>
      </c>
      <c r="F264" s="34" t="s">
        <v>3231</v>
      </c>
      <c r="G264" s="36" t="s">
        <v>3685</v>
      </c>
      <c r="H264" s="34" t="s">
        <v>3686</v>
      </c>
      <c r="I264" s="34" t="s">
        <v>3687</v>
      </c>
      <c r="J264" s="41" t="s">
        <v>3688</v>
      </c>
      <c r="K264" s="56" t="s">
        <v>4651</v>
      </c>
      <c r="L264" s="46" t="s">
        <v>3227</v>
      </c>
      <c r="M264" s="46"/>
    </row>
    <row r="265" spans="1:13" ht="45" customHeight="1" x14ac:dyDescent="0.25">
      <c r="A265" s="33">
        <v>2006</v>
      </c>
      <c r="B265" s="33">
        <v>57</v>
      </c>
      <c r="D265" s="33" t="s">
        <v>3813</v>
      </c>
      <c r="E265" s="33" t="s">
        <v>3814</v>
      </c>
      <c r="F265" s="33" t="s">
        <v>3250</v>
      </c>
      <c r="G265" s="38" t="s">
        <v>2468</v>
      </c>
      <c r="H265" s="33" t="s">
        <v>3815</v>
      </c>
      <c r="I265" s="33" t="s">
        <v>3816</v>
      </c>
      <c r="J265" s="41" t="s">
        <v>3817</v>
      </c>
      <c r="K265" s="56" t="s">
        <v>4651</v>
      </c>
      <c r="L265" s="46" t="s">
        <v>3227</v>
      </c>
      <c r="M265" s="46"/>
    </row>
    <row r="266" spans="1:13" ht="45" customHeight="1" x14ac:dyDescent="0.25">
      <c r="A266" s="34">
        <v>2006</v>
      </c>
      <c r="B266" s="34">
        <v>48</v>
      </c>
      <c r="C266" s="34"/>
      <c r="D266" s="34" t="s">
        <v>3770</v>
      </c>
      <c r="E266" s="34" t="s">
        <v>3771</v>
      </c>
      <c r="F266" s="34" t="s">
        <v>3231</v>
      </c>
      <c r="G266" s="36" t="s">
        <v>2484</v>
      </c>
      <c r="H266" s="34" t="s">
        <v>3772</v>
      </c>
      <c r="I266" s="34" t="s">
        <v>3773</v>
      </c>
      <c r="J266" s="41" t="s">
        <v>3774</v>
      </c>
      <c r="K266" s="56" t="s">
        <v>4651</v>
      </c>
      <c r="L266" s="46" t="s">
        <v>3227</v>
      </c>
      <c r="M266" s="46"/>
    </row>
    <row r="267" spans="1:13" ht="45" customHeight="1" x14ac:dyDescent="0.25">
      <c r="A267" s="34">
        <v>2011</v>
      </c>
      <c r="B267" s="34">
        <v>92</v>
      </c>
      <c r="C267" s="34"/>
      <c r="D267" s="34" t="s">
        <v>4141</v>
      </c>
      <c r="E267" s="34" t="s">
        <v>4142</v>
      </c>
      <c r="F267" s="34" t="s">
        <v>4143</v>
      </c>
      <c r="G267" s="36" t="s">
        <v>2473</v>
      </c>
      <c r="H267" s="34" t="s">
        <v>4144</v>
      </c>
      <c r="I267" s="34" t="s">
        <v>4145</v>
      </c>
      <c r="J267" s="41" t="s">
        <v>4146</v>
      </c>
      <c r="K267" s="56" t="s">
        <v>4651</v>
      </c>
      <c r="L267" s="46" t="s">
        <v>3227</v>
      </c>
      <c r="M267" s="46"/>
    </row>
    <row r="268" spans="1:13" ht="45" customHeight="1" x14ac:dyDescent="0.25">
      <c r="A268" s="34">
        <v>1993</v>
      </c>
      <c r="B268" s="34"/>
      <c r="C268" s="34"/>
      <c r="D268" s="34" t="s">
        <v>3439</v>
      </c>
      <c r="E268" s="34" t="s">
        <v>3440</v>
      </c>
      <c r="F268" s="34" t="s">
        <v>3231</v>
      </c>
      <c r="G268" s="36" t="s">
        <v>2473</v>
      </c>
      <c r="H268" s="34" t="s">
        <v>3441</v>
      </c>
      <c r="I268" s="34" t="s">
        <v>3442</v>
      </c>
      <c r="J268" s="41" t="s">
        <v>3443</v>
      </c>
      <c r="K268" s="56" t="s">
        <v>4651</v>
      </c>
      <c r="L268" s="46" t="s">
        <v>3227</v>
      </c>
      <c r="M268" s="46"/>
    </row>
    <row r="269" spans="1:13" ht="45" customHeight="1" x14ac:dyDescent="0.25">
      <c r="A269" s="34">
        <v>2008</v>
      </c>
      <c r="B269" s="34">
        <v>70</v>
      </c>
      <c r="C269" s="34"/>
      <c r="D269" s="34" t="s">
        <v>3900</v>
      </c>
      <c r="E269" s="34" t="s">
        <v>3901</v>
      </c>
      <c r="F269" s="34" t="s">
        <v>3231</v>
      </c>
      <c r="G269" s="36" t="s">
        <v>2484</v>
      </c>
      <c r="H269" s="34" t="s">
        <v>3902</v>
      </c>
      <c r="I269" s="34" t="s">
        <v>3903</v>
      </c>
      <c r="J269" s="41" t="s">
        <v>3904</v>
      </c>
      <c r="K269" s="56" t="s">
        <v>4651</v>
      </c>
      <c r="L269" s="46" t="s">
        <v>3227</v>
      </c>
      <c r="M269" s="46"/>
    </row>
    <row r="270" spans="1:13" ht="60" customHeight="1" x14ac:dyDescent="0.25">
      <c r="A270" s="34">
        <v>2005</v>
      </c>
      <c r="B270" s="34">
        <v>45</v>
      </c>
      <c r="C270" s="34"/>
      <c r="D270" s="34" t="s">
        <v>3729</v>
      </c>
      <c r="E270" s="34" t="s">
        <v>3730</v>
      </c>
      <c r="F270" s="34" t="s">
        <v>3250</v>
      </c>
      <c r="G270" s="36" t="s">
        <v>2473</v>
      </c>
      <c r="H270" s="34" t="s">
        <v>3731</v>
      </c>
      <c r="I270" s="34" t="s">
        <v>3732</v>
      </c>
      <c r="J270" s="41" t="s">
        <v>3733</v>
      </c>
      <c r="K270" s="56" t="s">
        <v>4651</v>
      </c>
      <c r="L270" s="46" t="s">
        <v>3227</v>
      </c>
      <c r="M270" s="46"/>
    </row>
    <row r="271" spans="1:13" ht="45" customHeight="1" x14ac:dyDescent="0.25">
      <c r="A271" s="34">
        <v>2005</v>
      </c>
      <c r="B271" s="34">
        <v>44</v>
      </c>
      <c r="C271" s="34"/>
      <c r="D271" s="34" t="s">
        <v>3724</v>
      </c>
      <c r="E271" s="34" t="s">
        <v>3725</v>
      </c>
      <c r="F271" s="34" t="s">
        <v>3250</v>
      </c>
      <c r="G271" s="36" t="s">
        <v>2579</v>
      </c>
      <c r="H271" s="34" t="s">
        <v>3726</v>
      </c>
      <c r="I271" s="34" t="s">
        <v>3727</v>
      </c>
      <c r="J271" s="41" t="s">
        <v>3728</v>
      </c>
      <c r="K271" s="56" t="s">
        <v>4651</v>
      </c>
      <c r="L271" s="46" t="s">
        <v>3227</v>
      </c>
      <c r="M271" s="46"/>
    </row>
    <row r="272" spans="1:13" ht="45" customHeight="1" x14ac:dyDescent="0.25">
      <c r="A272" s="33">
        <v>2002</v>
      </c>
      <c r="D272" s="33" t="s">
        <v>2628</v>
      </c>
      <c r="E272" s="33" t="s">
        <v>3251</v>
      </c>
      <c r="F272" s="33" t="s">
        <v>3231</v>
      </c>
      <c r="G272" s="38" t="s">
        <v>2473</v>
      </c>
      <c r="H272" s="33" t="s">
        <v>3630</v>
      </c>
      <c r="I272" s="33" t="s">
        <v>3631</v>
      </c>
      <c r="J272" s="41" t="s">
        <v>3632</v>
      </c>
      <c r="K272" s="56" t="s">
        <v>4651</v>
      </c>
      <c r="L272" s="46" t="s">
        <v>3227</v>
      </c>
      <c r="M272" s="46"/>
    </row>
    <row r="273" spans="1:13" ht="45" customHeight="1" x14ac:dyDescent="0.25">
      <c r="A273" s="34">
        <v>1985</v>
      </c>
      <c r="B273" s="34"/>
      <c r="C273" s="34"/>
      <c r="D273" s="33" t="s">
        <v>2628</v>
      </c>
      <c r="E273" s="34" t="s">
        <v>3251</v>
      </c>
      <c r="F273" s="34" t="s">
        <v>3231</v>
      </c>
      <c r="G273" s="38" t="s">
        <v>2465</v>
      </c>
      <c r="H273" s="34" t="s">
        <v>3347</v>
      </c>
      <c r="I273" s="34" t="s">
        <v>3348</v>
      </c>
      <c r="J273" s="41" t="s">
        <v>3349</v>
      </c>
      <c r="K273" s="56" t="s">
        <v>4651</v>
      </c>
      <c r="L273" s="46" t="s">
        <v>3227</v>
      </c>
      <c r="M273" s="46"/>
    </row>
    <row r="274" spans="1:13" ht="45" customHeight="1" x14ac:dyDescent="0.25">
      <c r="A274" s="34">
        <v>1993</v>
      </c>
      <c r="B274" s="34"/>
      <c r="C274" s="34"/>
      <c r="D274" s="33" t="s">
        <v>2628</v>
      </c>
      <c r="E274" s="34" t="s">
        <v>3251</v>
      </c>
      <c r="F274" s="34" t="s">
        <v>3231</v>
      </c>
      <c r="G274" s="38" t="s">
        <v>2465</v>
      </c>
      <c r="H274" s="34" t="s">
        <v>3444</v>
      </c>
      <c r="I274" s="34" t="s">
        <v>3445</v>
      </c>
      <c r="J274" s="41" t="s">
        <v>3446</v>
      </c>
      <c r="K274" s="56" t="s">
        <v>4651</v>
      </c>
      <c r="L274" s="46" t="s">
        <v>3227</v>
      </c>
      <c r="M274" s="46"/>
    </row>
    <row r="275" spans="1:13" ht="60" customHeight="1" x14ac:dyDescent="0.25">
      <c r="B275" s="33">
        <v>42</v>
      </c>
      <c r="D275" s="33" t="s">
        <v>3707</v>
      </c>
      <c r="E275" s="33" t="s">
        <v>3708</v>
      </c>
      <c r="F275" s="33" t="s">
        <v>3698</v>
      </c>
      <c r="G275" s="38" t="s">
        <v>2473</v>
      </c>
      <c r="H275" s="33" t="s">
        <v>3704</v>
      </c>
      <c r="I275" s="33" t="s">
        <v>3705</v>
      </c>
      <c r="J275" s="41" t="s">
        <v>3706</v>
      </c>
      <c r="K275" s="56" t="s">
        <v>4651</v>
      </c>
      <c r="L275" s="46" t="s">
        <v>3227</v>
      </c>
      <c r="M275" s="46"/>
    </row>
    <row r="276" spans="1:13" ht="60" customHeight="1" x14ac:dyDescent="0.25">
      <c r="A276" s="34">
        <v>1996</v>
      </c>
      <c r="B276" s="34">
        <v>24</v>
      </c>
      <c r="C276" s="34"/>
      <c r="D276" s="34" t="s">
        <v>3489</v>
      </c>
      <c r="E276" s="34" t="s">
        <v>3490</v>
      </c>
      <c r="F276" s="34" t="s">
        <v>3250</v>
      </c>
      <c r="G276" s="36" t="s">
        <v>2473</v>
      </c>
      <c r="H276" s="34" t="s">
        <v>3491</v>
      </c>
      <c r="I276" s="72" t="s">
        <v>3492</v>
      </c>
      <c r="J276" s="37" t="s">
        <v>3493</v>
      </c>
      <c r="K276" s="56" t="s">
        <v>4651</v>
      </c>
      <c r="L276" s="46" t="s">
        <v>3227</v>
      </c>
      <c r="M276" s="46"/>
    </row>
    <row r="277" spans="1:13" ht="60" customHeight="1" x14ac:dyDescent="0.25">
      <c r="A277" s="34">
        <v>1997</v>
      </c>
      <c r="B277" s="34"/>
      <c r="C277" s="34"/>
      <c r="D277" s="34" t="s">
        <v>3539</v>
      </c>
      <c r="E277" s="34" t="s">
        <v>3540</v>
      </c>
      <c r="F277" s="34" t="s">
        <v>3250</v>
      </c>
      <c r="G277" s="36" t="s">
        <v>2473</v>
      </c>
      <c r="H277" s="34" t="s">
        <v>3541</v>
      </c>
      <c r="I277" s="34" t="s">
        <v>3542</v>
      </c>
      <c r="J277" s="41" t="s">
        <v>3543</v>
      </c>
      <c r="K277" s="56" t="s">
        <v>4651</v>
      </c>
      <c r="L277" s="46" t="s">
        <v>3227</v>
      </c>
      <c r="M277" s="46"/>
    </row>
    <row r="278" spans="1:13" ht="45" customHeight="1" x14ac:dyDescent="0.25">
      <c r="A278" s="33">
        <v>2004</v>
      </c>
      <c r="B278" s="33">
        <v>41</v>
      </c>
      <c r="D278" s="33" t="s">
        <v>3702</v>
      </c>
      <c r="E278" s="33" t="s">
        <v>3703</v>
      </c>
      <c r="F278" s="33" t="s">
        <v>3231</v>
      </c>
      <c r="G278" s="38" t="s">
        <v>2473</v>
      </c>
      <c r="H278" s="33" t="s">
        <v>3704</v>
      </c>
      <c r="I278" s="33" t="s">
        <v>3705</v>
      </c>
      <c r="J278" s="41" t="s">
        <v>3706</v>
      </c>
      <c r="K278" s="56" t="s">
        <v>4651</v>
      </c>
      <c r="L278" s="46" t="s">
        <v>3227</v>
      </c>
      <c r="M278" s="46"/>
    </row>
    <row r="279" spans="1:13" ht="45" customHeight="1" x14ac:dyDescent="0.25">
      <c r="A279" s="34">
        <v>1996</v>
      </c>
      <c r="B279" s="34">
        <v>25</v>
      </c>
      <c r="C279" s="34"/>
      <c r="D279" s="34" t="s">
        <v>3494</v>
      </c>
      <c r="E279" s="34" t="s">
        <v>3495</v>
      </c>
      <c r="F279" s="34" t="s">
        <v>3250</v>
      </c>
      <c r="G279" s="36" t="s">
        <v>2579</v>
      </c>
      <c r="H279" s="34" t="s">
        <v>3496</v>
      </c>
      <c r="I279" s="34" t="s">
        <v>3497</v>
      </c>
      <c r="J279" s="41" t="s">
        <v>3498</v>
      </c>
      <c r="K279" s="56" t="s">
        <v>4651</v>
      </c>
      <c r="L279" s="46" t="s">
        <v>3227</v>
      </c>
      <c r="M279" s="46"/>
    </row>
    <row r="280" spans="1:13" ht="60" customHeight="1" x14ac:dyDescent="0.25">
      <c r="B280" s="33">
        <v>32</v>
      </c>
      <c r="D280" s="33" t="s">
        <v>3636</v>
      </c>
      <c r="E280" s="33" t="s">
        <v>3637</v>
      </c>
      <c r="F280" s="33" t="s">
        <v>3231</v>
      </c>
      <c r="G280" s="38" t="s">
        <v>2473</v>
      </c>
      <c r="H280" s="33" t="s">
        <v>3630</v>
      </c>
      <c r="I280" s="33" t="s">
        <v>3631</v>
      </c>
      <c r="J280" s="41" t="s">
        <v>3632</v>
      </c>
      <c r="K280" s="56" t="s">
        <v>4651</v>
      </c>
      <c r="L280" s="46" t="s">
        <v>3227</v>
      </c>
      <c r="M280" s="46"/>
    </row>
    <row r="281" spans="1:13" ht="60" customHeight="1" x14ac:dyDescent="0.25">
      <c r="D281" s="33" t="s">
        <v>3288</v>
      </c>
      <c r="E281" s="33" t="s">
        <v>3633</v>
      </c>
      <c r="F281" s="33" t="s">
        <v>3231</v>
      </c>
      <c r="G281" s="38" t="s">
        <v>2473</v>
      </c>
      <c r="H281" s="33" t="s">
        <v>3630</v>
      </c>
      <c r="I281" s="33" t="s">
        <v>3631</v>
      </c>
      <c r="J281" s="41" t="s">
        <v>3632</v>
      </c>
      <c r="K281" s="56" t="s">
        <v>4651</v>
      </c>
      <c r="L281" s="46" t="s">
        <v>3227</v>
      </c>
      <c r="M281" s="46"/>
    </row>
    <row r="282" spans="1:13" ht="60" customHeight="1" x14ac:dyDescent="0.25">
      <c r="A282" s="34">
        <v>1994</v>
      </c>
      <c r="B282" s="34">
        <v>20</v>
      </c>
      <c r="C282" s="34"/>
      <c r="D282" s="34" t="s">
        <v>3471</v>
      </c>
      <c r="E282" s="34" t="s">
        <v>3472</v>
      </c>
      <c r="F282" s="34" t="s">
        <v>3422</v>
      </c>
      <c r="G282" s="36" t="s">
        <v>2473</v>
      </c>
      <c r="H282" s="34" t="s">
        <v>3473</v>
      </c>
      <c r="I282" s="34" t="s">
        <v>3474</v>
      </c>
      <c r="J282" s="41" t="s">
        <v>3475</v>
      </c>
      <c r="K282" s="56" t="s">
        <v>4651</v>
      </c>
      <c r="L282" s="46" t="s">
        <v>3227</v>
      </c>
      <c r="M282" s="46"/>
    </row>
    <row r="283" spans="1:13" ht="60" customHeight="1" x14ac:dyDescent="0.25">
      <c r="A283" s="34"/>
      <c r="B283" s="34">
        <v>21</v>
      </c>
      <c r="C283" s="34"/>
      <c r="D283" s="34" t="s">
        <v>3476</v>
      </c>
      <c r="E283" s="34" t="s">
        <v>3477</v>
      </c>
      <c r="F283" s="34" t="s">
        <v>3422</v>
      </c>
      <c r="G283" s="36" t="s">
        <v>2473</v>
      </c>
      <c r="H283" s="34" t="s">
        <v>3473</v>
      </c>
      <c r="I283" s="34" t="s">
        <v>3474</v>
      </c>
      <c r="J283" s="41" t="s">
        <v>3475</v>
      </c>
      <c r="K283" s="56" t="s">
        <v>4651</v>
      </c>
      <c r="L283" s="46" t="s">
        <v>3227</v>
      </c>
      <c r="M283" s="46"/>
    </row>
    <row r="284" spans="1:13" ht="60" customHeight="1" x14ac:dyDescent="0.25">
      <c r="A284" s="34"/>
      <c r="B284" s="34">
        <v>9</v>
      </c>
      <c r="C284" s="34"/>
      <c r="D284" s="34" t="s">
        <v>3358</v>
      </c>
      <c r="E284" s="33" t="s">
        <v>3359</v>
      </c>
      <c r="F284" s="33" t="s">
        <v>3231</v>
      </c>
      <c r="G284" s="38" t="s">
        <v>2465</v>
      </c>
      <c r="H284" s="34" t="s">
        <v>3347</v>
      </c>
      <c r="I284" s="34" t="s">
        <v>3348</v>
      </c>
      <c r="J284" s="41" t="s">
        <v>3349</v>
      </c>
      <c r="K284" s="56" t="s">
        <v>4651</v>
      </c>
      <c r="L284" s="46" t="s">
        <v>3227</v>
      </c>
      <c r="M284" s="46"/>
    </row>
    <row r="285" spans="1:13" ht="60" customHeight="1" x14ac:dyDescent="0.25">
      <c r="A285" s="34"/>
      <c r="B285" s="34">
        <v>7</v>
      </c>
      <c r="C285" s="34"/>
      <c r="D285" s="34" t="s">
        <v>3354</v>
      </c>
      <c r="E285" s="34" t="s">
        <v>3355</v>
      </c>
      <c r="F285" s="34" t="s">
        <v>3250</v>
      </c>
      <c r="G285" s="38" t="s">
        <v>2465</v>
      </c>
      <c r="H285" s="34" t="s">
        <v>3347</v>
      </c>
      <c r="I285" s="34" t="s">
        <v>3348</v>
      </c>
      <c r="J285" s="41" t="s">
        <v>3349</v>
      </c>
      <c r="K285" s="56" t="s">
        <v>4651</v>
      </c>
      <c r="L285" s="46" t="s">
        <v>3227</v>
      </c>
      <c r="M285" s="46"/>
    </row>
    <row r="286" spans="1:13" ht="60" customHeight="1" x14ac:dyDescent="0.25">
      <c r="A286" s="34">
        <v>2008</v>
      </c>
      <c r="B286" s="34">
        <v>71</v>
      </c>
      <c r="C286" s="34"/>
      <c r="D286" s="34" t="s">
        <v>3905</v>
      </c>
      <c r="E286" s="34" t="s">
        <v>3906</v>
      </c>
      <c r="F286" s="34" t="s">
        <v>3250</v>
      </c>
      <c r="G286" s="36" t="s">
        <v>2484</v>
      </c>
      <c r="H286" s="34" t="s">
        <v>3907</v>
      </c>
      <c r="I286" s="34" t="s">
        <v>3908</v>
      </c>
      <c r="J286" s="41" t="s">
        <v>3909</v>
      </c>
      <c r="K286" s="46" t="s">
        <v>5320</v>
      </c>
      <c r="L286" s="46" t="s">
        <v>4311</v>
      </c>
      <c r="M286" s="46"/>
    </row>
    <row r="287" spans="1:13" ht="60" customHeight="1" x14ac:dyDescent="0.25">
      <c r="A287" s="34"/>
      <c r="B287" s="34">
        <v>73</v>
      </c>
      <c r="C287" s="34"/>
      <c r="D287" s="34" t="s">
        <v>3912</v>
      </c>
      <c r="E287" s="33" t="s">
        <v>3913</v>
      </c>
      <c r="F287" s="33" t="s">
        <v>3250</v>
      </c>
      <c r="G287" s="36" t="s">
        <v>2484</v>
      </c>
      <c r="H287" s="34" t="s">
        <v>3907</v>
      </c>
      <c r="I287" s="34" t="s">
        <v>3908</v>
      </c>
      <c r="J287" s="41" t="s">
        <v>3909</v>
      </c>
      <c r="K287" s="46" t="s">
        <v>5320</v>
      </c>
      <c r="L287" s="46" t="s">
        <v>4311</v>
      </c>
      <c r="M287" s="46"/>
    </row>
    <row r="288" spans="1:13" ht="60" customHeight="1" x14ac:dyDescent="0.25">
      <c r="A288" s="34"/>
      <c r="B288" s="34">
        <v>72</v>
      </c>
      <c r="C288" s="34"/>
      <c r="D288" s="34" t="s">
        <v>3910</v>
      </c>
      <c r="E288" s="33" t="s">
        <v>3911</v>
      </c>
      <c r="F288" s="33" t="s">
        <v>3250</v>
      </c>
      <c r="G288" s="36" t="s">
        <v>2484</v>
      </c>
      <c r="H288" s="34" t="s">
        <v>3907</v>
      </c>
      <c r="I288" s="34" t="s">
        <v>3908</v>
      </c>
      <c r="J288" s="41" t="s">
        <v>3909</v>
      </c>
      <c r="K288" s="46" t="s">
        <v>5320</v>
      </c>
      <c r="L288" s="46" t="s">
        <v>4311</v>
      </c>
      <c r="M288" s="46"/>
    </row>
    <row r="289" spans="1:13" ht="60" customHeight="1" x14ac:dyDescent="0.25">
      <c r="A289" s="34"/>
      <c r="B289" s="34">
        <v>74</v>
      </c>
      <c r="C289" s="34"/>
      <c r="D289" s="34" t="s">
        <v>3914</v>
      </c>
      <c r="E289" s="33" t="s">
        <v>3915</v>
      </c>
      <c r="F289" s="33" t="s">
        <v>3250</v>
      </c>
      <c r="G289" s="36" t="s">
        <v>2484</v>
      </c>
      <c r="H289" s="34" t="s">
        <v>3907</v>
      </c>
      <c r="I289" s="34" t="s">
        <v>3908</v>
      </c>
      <c r="J289" s="41" t="s">
        <v>3909</v>
      </c>
      <c r="K289" s="46" t="s">
        <v>5320</v>
      </c>
      <c r="L289" s="46" t="s">
        <v>4311</v>
      </c>
      <c r="M289" s="46"/>
    </row>
    <row r="290" spans="1:13" ht="60" customHeight="1" x14ac:dyDescent="0.25">
      <c r="A290" s="34">
        <v>1979</v>
      </c>
      <c r="B290" s="34"/>
      <c r="C290" s="34"/>
      <c r="D290" s="34" t="s">
        <v>3298</v>
      </c>
      <c r="E290" s="33" t="s">
        <v>2542</v>
      </c>
      <c r="F290" s="34" t="s">
        <v>3250</v>
      </c>
      <c r="G290" s="38" t="s">
        <v>2465</v>
      </c>
      <c r="H290" s="34" t="s">
        <v>3299</v>
      </c>
      <c r="I290" s="34" t="s">
        <v>3300</v>
      </c>
      <c r="J290" s="41" t="s">
        <v>3301</v>
      </c>
      <c r="K290" s="46" t="s">
        <v>5320</v>
      </c>
      <c r="L290" s="46" t="s">
        <v>4312</v>
      </c>
      <c r="M290" s="46"/>
    </row>
    <row r="291" spans="1:13" ht="45" customHeight="1" x14ac:dyDescent="0.25">
      <c r="A291" s="34">
        <v>1986</v>
      </c>
      <c r="B291" s="34"/>
      <c r="C291" s="34"/>
      <c r="D291" s="34" t="s">
        <v>3375</v>
      </c>
      <c r="E291" s="33" t="s">
        <v>2542</v>
      </c>
      <c r="F291" s="33" t="s">
        <v>3250</v>
      </c>
      <c r="G291" s="38" t="s">
        <v>2473</v>
      </c>
      <c r="H291" s="34" t="s">
        <v>3376</v>
      </c>
      <c r="I291" s="34" t="s">
        <v>3377</v>
      </c>
      <c r="J291" s="41" t="s">
        <v>3378</v>
      </c>
      <c r="K291" s="46" t="s">
        <v>5320</v>
      </c>
      <c r="L291" s="46" t="s">
        <v>4312</v>
      </c>
      <c r="M291" s="46"/>
    </row>
    <row r="292" spans="1:13" ht="45" customHeight="1" x14ac:dyDescent="0.25">
      <c r="A292" s="34">
        <v>2010</v>
      </c>
      <c r="B292" s="34"/>
      <c r="C292" s="34"/>
      <c r="D292" s="34" t="s">
        <v>2541</v>
      </c>
      <c r="E292" s="34" t="s">
        <v>2542</v>
      </c>
      <c r="F292" s="34" t="s">
        <v>3242</v>
      </c>
      <c r="G292" s="36" t="s">
        <v>2465</v>
      </c>
      <c r="H292" s="34" t="s">
        <v>2543</v>
      </c>
      <c r="I292" s="34" t="s">
        <v>4059</v>
      </c>
      <c r="J292" s="41" t="s">
        <v>4060</v>
      </c>
      <c r="K292" s="46" t="s">
        <v>5320</v>
      </c>
      <c r="L292" s="46" t="s">
        <v>4312</v>
      </c>
      <c r="M292" s="46"/>
    </row>
    <row r="293" spans="1:13" ht="60" customHeight="1" x14ac:dyDescent="0.25">
      <c r="A293" s="33">
        <v>2009</v>
      </c>
      <c r="D293" s="33" t="s">
        <v>2527</v>
      </c>
      <c r="E293" s="33" t="s">
        <v>2542</v>
      </c>
      <c r="F293" s="33" t="s">
        <v>3261</v>
      </c>
      <c r="G293" s="38" t="s">
        <v>2473</v>
      </c>
      <c r="H293" s="33" t="s">
        <v>3960</v>
      </c>
      <c r="I293" s="33" t="s">
        <v>3961</v>
      </c>
      <c r="J293" s="41" t="s">
        <v>3962</v>
      </c>
      <c r="K293" s="46" t="s">
        <v>5320</v>
      </c>
      <c r="L293" s="46" t="s">
        <v>4312</v>
      </c>
      <c r="M293" s="46"/>
    </row>
    <row r="294" spans="1:13" ht="60" customHeight="1" x14ac:dyDescent="0.25">
      <c r="A294" s="33">
        <v>1983</v>
      </c>
      <c r="D294" s="33" t="s">
        <v>3336</v>
      </c>
      <c r="E294" s="33" t="s">
        <v>2542</v>
      </c>
      <c r="F294" s="33" t="s">
        <v>3231</v>
      </c>
      <c r="G294" s="38" t="s">
        <v>2473</v>
      </c>
      <c r="H294" s="33" t="s">
        <v>3337</v>
      </c>
      <c r="I294" s="33" t="s">
        <v>3338</v>
      </c>
      <c r="J294" s="41" t="s">
        <v>3339</v>
      </c>
      <c r="K294" s="46" t="s">
        <v>5320</v>
      </c>
      <c r="L294" s="46" t="s">
        <v>4312</v>
      </c>
      <c r="M294" s="46"/>
    </row>
    <row r="295" spans="1:13" ht="60" customHeight="1" x14ac:dyDescent="0.25">
      <c r="A295" s="34">
        <v>1973</v>
      </c>
      <c r="B295" s="34"/>
      <c r="C295" s="34"/>
      <c r="D295" s="34" t="s">
        <v>3269</v>
      </c>
      <c r="E295" s="34" t="s">
        <v>2542</v>
      </c>
      <c r="F295" s="34" t="s">
        <v>3231</v>
      </c>
      <c r="G295" s="34" t="s">
        <v>2761</v>
      </c>
      <c r="H295" s="34" t="s">
        <v>3270</v>
      </c>
      <c r="I295" s="34" t="s">
        <v>3271</v>
      </c>
      <c r="J295" s="41" t="s">
        <v>3272</v>
      </c>
      <c r="K295" s="46" t="s">
        <v>5320</v>
      </c>
      <c r="L295" s="46" t="s">
        <v>4312</v>
      </c>
      <c r="M295" s="46"/>
    </row>
    <row r="296" spans="1:13" ht="60" customHeight="1" x14ac:dyDescent="0.25">
      <c r="A296" s="33">
        <v>1982</v>
      </c>
      <c r="D296" s="33" t="s">
        <v>3330</v>
      </c>
      <c r="E296" s="33" t="s">
        <v>2542</v>
      </c>
      <c r="F296" s="33" t="s">
        <v>3231</v>
      </c>
      <c r="G296" s="38" t="s">
        <v>3256</v>
      </c>
      <c r="H296" s="33" t="s">
        <v>3331</v>
      </c>
      <c r="I296" s="33" t="s">
        <v>3332</v>
      </c>
      <c r="J296" s="41" t="s">
        <v>3333</v>
      </c>
      <c r="K296" s="46" t="s">
        <v>5320</v>
      </c>
      <c r="L296" s="46" t="s">
        <v>4312</v>
      </c>
      <c r="M296" s="46"/>
    </row>
    <row r="297" spans="1:13" ht="60" customHeight="1" x14ac:dyDescent="0.25">
      <c r="A297" s="34">
        <v>1974</v>
      </c>
      <c r="B297" s="34"/>
      <c r="C297" s="34"/>
      <c r="D297" s="34" t="s">
        <v>3278</v>
      </c>
      <c r="E297" s="34" t="s">
        <v>2542</v>
      </c>
      <c r="F297" s="34" t="s">
        <v>3231</v>
      </c>
      <c r="G297" s="36" t="s">
        <v>2465</v>
      </c>
      <c r="H297" s="34" t="s">
        <v>3279</v>
      </c>
      <c r="I297" s="34" t="s">
        <v>3280</v>
      </c>
      <c r="J297" s="41" t="s">
        <v>3281</v>
      </c>
      <c r="K297" s="46" t="s">
        <v>5320</v>
      </c>
      <c r="L297" s="46" t="s">
        <v>4312</v>
      </c>
      <c r="M297" s="46"/>
    </row>
    <row r="298" spans="1:13" ht="45" customHeight="1" x14ac:dyDescent="0.25">
      <c r="A298" s="34">
        <v>2012</v>
      </c>
      <c r="B298" s="34"/>
      <c r="C298" s="34"/>
      <c r="D298" s="34" t="s">
        <v>4204</v>
      </c>
      <c r="E298" s="34" t="s">
        <v>2542</v>
      </c>
      <c r="F298" s="34" t="s">
        <v>3250</v>
      </c>
      <c r="G298" s="38" t="s">
        <v>2465</v>
      </c>
      <c r="H298" s="34" t="s">
        <v>4205</v>
      </c>
      <c r="I298" s="34" t="s">
        <v>4206</v>
      </c>
      <c r="J298" s="41" t="s">
        <v>4207</v>
      </c>
      <c r="K298" s="46" t="s">
        <v>5320</v>
      </c>
      <c r="L298" s="46" t="s">
        <v>4312</v>
      </c>
      <c r="M298" s="46"/>
    </row>
    <row r="299" spans="1:13" ht="45" customHeight="1" x14ac:dyDescent="0.25">
      <c r="A299" s="34">
        <v>1985</v>
      </c>
      <c r="B299" s="34"/>
      <c r="C299" s="34"/>
      <c r="D299" s="34" t="s">
        <v>3364</v>
      </c>
      <c r="E299" s="33" t="s">
        <v>2542</v>
      </c>
      <c r="F299" s="33" t="s">
        <v>3231</v>
      </c>
      <c r="G299" s="38" t="s">
        <v>3238</v>
      </c>
      <c r="H299" s="34" t="s">
        <v>3365</v>
      </c>
      <c r="I299" s="34" t="s">
        <v>3366</v>
      </c>
      <c r="J299" s="41" t="s">
        <v>3367</v>
      </c>
      <c r="K299" s="46" t="s">
        <v>5320</v>
      </c>
      <c r="L299" s="46" t="s">
        <v>4312</v>
      </c>
      <c r="M299" s="46"/>
    </row>
    <row r="300" spans="1:13" ht="60" customHeight="1" x14ac:dyDescent="0.25">
      <c r="A300" s="33">
        <v>1978</v>
      </c>
      <c r="D300" s="33" t="s">
        <v>3292</v>
      </c>
      <c r="E300" s="33" t="s">
        <v>2542</v>
      </c>
      <c r="F300" s="33" t="s">
        <v>3250</v>
      </c>
      <c r="G300" s="38" t="s">
        <v>3238</v>
      </c>
      <c r="H300" s="33" t="s">
        <v>3293</v>
      </c>
      <c r="I300" s="33" t="s">
        <v>3294</v>
      </c>
      <c r="J300" s="41" t="s">
        <v>3295</v>
      </c>
      <c r="K300" s="46" t="s">
        <v>5320</v>
      </c>
      <c r="L300" s="46" t="s">
        <v>4312</v>
      </c>
      <c r="M300" s="46"/>
    </row>
    <row r="301" spans="1:13" ht="60" customHeight="1" x14ac:dyDescent="0.25">
      <c r="A301" s="33">
        <v>1972</v>
      </c>
      <c r="D301" s="33" t="s">
        <v>3249</v>
      </c>
      <c r="E301" s="33" t="s">
        <v>2542</v>
      </c>
      <c r="F301" s="33" t="s">
        <v>3250</v>
      </c>
      <c r="G301" s="38" t="s">
        <v>2473</v>
      </c>
      <c r="H301" s="33" t="s">
        <v>3246</v>
      </c>
      <c r="I301" s="33" t="s">
        <v>3247</v>
      </c>
      <c r="J301" s="41" t="s">
        <v>3248</v>
      </c>
      <c r="K301" s="46" t="s">
        <v>5320</v>
      </c>
      <c r="L301" s="46" t="s">
        <v>4312</v>
      </c>
      <c r="M301" s="46"/>
    </row>
    <row r="302" spans="1:13" ht="60" customHeight="1" x14ac:dyDescent="0.25">
      <c r="A302" s="34">
        <v>2011</v>
      </c>
      <c r="B302" s="34"/>
      <c r="C302" s="34"/>
      <c r="D302" s="34" t="s">
        <v>4137</v>
      </c>
      <c r="E302" s="34" t="s">
        <v>2542</v>
      </c>
      <c r="F302" s="34" t="s">
        <v>3231</v>
      </c>
      <c r="G302" s="36" t="s">
        <v>2473</v>
      </c>
      <c r="H302" s="34" t="s">
        <v>4138</v>
      </c>
      <c r="I302" s="34" t="s">
        <v>4139</v>
      </c>
      <c r="J302" s="41" t="s">
        <v>4140</v>
      </c>
      <c r="K302" s="46" t="s">
        <v>5320</v>
      </c>
      <c r="L302" s="46" t="s">
        <v>4312</v>
      </c>
      <c r="M302" s="46"/>
    </row>
    <row r="303" spans="1:13" ht="60" customHeight="1" x14ac:dyDescent="0.25">
      <c r="A303" s="34">
        <v>1980</v>
      </c>
      <c r="B303" s="34"/>
      <c r="C303" s="34"/>
      <c r="D303" s="34" t="s">
        <v>3302</v>
      </c>
      <c r="E303" s="33" t="s">
        <v>2542</v>
      </c>
      <c r="F303" s="34" t="s">
        <v>3303</v>
      </c>
      <c r="G303" s="38" t="s">
        <v>2473</v>
      </c>
      <c r="H303" s="34" t="s">
        <v>3304</v>
      </c>
      <c r="I303" s="34" t="s">
        <v>3305</v>
      </c>
      <c r="J303" s="41" t="s">
        <v>3306</v>
      </c>
      <c r="K303" s="46" t="s">
        <v>5320</v>
      </c>
      <c r="L303" s="46" t="s">
        <v>4312</v>
      </c>
      <c r="M303" s="46"/>
    </row>
    <row r="304" spans="1:13" ht="45" customHeight="1" x14ac:dyDescent="0.25">
      <c r="A304" s="34">
        <v>1973</v>
      </c>
      <c r="B304" s="34"/>
      <c r="C304" s="34"/>
      <c r="D304" s="34" t="s">
        <v>3260</v>
      </c>
      <c r="E304" s="34" t="s">
        <v>2542</v>
      </c>
      <c r="F304" s="34" t="s">
        <v>3261</v>
      </c>
      <c r="G304" s="36" t="s">
        <v>3238</v>
      </c>
      <c r="H304" s="34" t="s">
        <v>3262</v>
      </c>
      <c r="I304" s="34" t="s">
        <v>3263</v>
      </c>
      <c r="J304" s="41" t="s">
        <v>3264</v>
      </c>
      <c r="K304" s="46" t="s">
        <v>5320</v>
      </c>
      <c r="L304" s="46" t="s">
        <v>4312</v>
      </c>
      <c r="M304" s="46"/>
    </row>
    <row r="305" spans="1:14" ht="45" customHeight="1" x14ac:dyDescent="0.25">
      <c r="A305" s="34">
        <v>1986</v>
      </c>
      <c r="B305" s="34"/>
      <c r="C305" s="34"/>
      <c r="D305" s="34" t="s">
        <v>2661</v>
      </c>
      <c r="E305" s="33" t="s">
        <v>2542</v>
      </c>
      <c r="F305" s="33" t="s">
        <v>3368</v>
      </c>
      <c r="G305" s="38" t="s">
        <v>2579</v>
      </c>
      <c r="H305" s="34" t="s">
        <v>3372</v>
      </c>
      <c r="I305" s="34" t="s">
        <v>3373</v>
      </c>
      <c r="J305" s="41" t="s">
        <v>3374</v>
      </c>
      <c r="K305" s="46" t="s">
        <v>5320</v>
      </c>
      <c r="L305" s="46" t="s">
        <v>4312</v>
      </c>
      <c r="M305" s="46"/>
    </row>
    <row r="306" spans="1:14" ht="60" customHeight="1" x14ac:dyDescent="0.25">
      <c r="A306" s="34">
        <v>1981</v>
      </c>
      <c r="B306" s="34"/>
      <c r="C306" s="34"/>
      <c r="D306" s="34" t="s">
        <v>3320</v>
      </c>
      <c r="E306" s="34" t="s">
        <v>2542</v>
      </c>
      <c r="F306" s="34" t="s">
        <v>3250</v>
      </c>
      <c r="G306" s="38" t="s">
        <v>2465</v>
      </c>
      <c r="H306" s="34" t="s">
        <v>3321</v>
      </c>
      <c r="I306" s="34" t="s">
        <v>3322</v>
      </c>
      <c r="J306" s="41" t="s">
        <v>3323</v>
      </c>
      <c r="K306" s="46" t="s">
        <v>5320</v>
      </c>
      <c r="L306" s="46" t="s">
        <v>4312</v>
      </c>
      <c r="M306" s="46"/>
    </row>
    <row r="307" spans="1:14" ht="60" customHeight="1" x14ac:dyDescent="0.25">
      <c r="A307" s="34">
        <v>1974</v>
      </c>
      <c r="B307" s="34"/>
      <c r="C307" s="34"/>
      <c r="D307" s="34" t="s">
        <v>3273</v>
      </c>
      <c r="E307" s="34" t="s">
        <v>2542</v>
      </c>
      <c r="F307" s="34" t="s">
        <v>3231</v>
      </c>
      <c r="G307" s="34" t="s">
        <v>3274</v>
      </c>
      <c r="H307" s="34" t="s">
        <v>3275</v>
      </c>
      <c r="I307" s="34" t="s">
        <v>3276</v>
      </c>
      <c r="J307" s="41" t="s">
        <v>3277</v>
      </c>
      <c r="K307" s="46" t="s">
        <v>5320</v>
      </c>
      <c r="L307" s="46" t="s">
        <v>4312</v>
      </c>
      <c r="M307" s="46"/>
    </row>
    <row r="308" spans="1:14" ht="60" customHeight="1" x14ac:dyDescent="0.25">
      <c r="A308" s="33">
        <v>2013</v>
      </c>
      <c r="C308" s="33">
        <v>201</v>
      </c>
      <c r="D308" s="33" t="s">
        <v>2990</v>
      </c>
      <c r="E308" s="33" t="s">
        <v>2991</v>
      </c>
      <c r="F308" s="33" t="s">
        <v>3242</v>
      </c>
      <c r="G308" s="38" t="s">
        <v>2926</v>
      </c>
      <c r="H308" s="33" t="s">
        <v>2992</v>
      </c>
      <c r="I308" s="33" t="s">
        <v>4301</v>
      </c>
      <c r="J308" s="41" t="s">
        <v>4302</v>
      </c>
      <c r="K308" s="46" t="s">
        <v>5321</v>
      </c>
      <c r="L308" s="46" t="s">
        <v>4327</v>
      </c>
      <c r="M308" s="46" t="s">
        <v>116</v>
      </c>
      <c r="N308" s="34" t="s">
        <v>4409</v>
      </c>
    </row>
    <row r="309" spans="1:14" ht="60" customHeight="1" x14ac:dyDescent="0.25">
      <c r="D309" s="33" t="s">
        <v>4247</v>
      </c>
      <c r="E309" s="33" t="s">
        <v>4248</v>
      </c>
      <c r="F309" s="33" t="s">
        <v>3250</v>
      </c>
      <c r="G309" s="38" t="s">
        <v>2465</v>
      </c>
      <c r="H309" s="33" t="s">
        <v>4242</v>
      </c>
      <c r="I309" s="33" t="s">
        <v>4243</v>
      </c>
      <c r="J309" s="41" t="s">
        <v>4244</v>
      </c>
      <c r="K309" s="46" t="s">
        <v>5321</v>
      </c>
      <c r="L309" s="46" t="s">
        <v>4327</v>
      </c>
      <c r="M309" s="46"/>
    </row>
    <row r="310" spans="1:14" ht="60" customHeight="1" x14ac:dyDescent="0.25">
      <c r="A310" s="33">
        <v>2013</v>
      </c>
      <c r="B310" s="33">
        <v>112</v>
      </c>
      <c r="D310" s="33" t="s">
        <v>3008</v>
      </c>
      <c r="E310" s="33" t="s">
        <v>3009</v>
      </c>
      <c r="F310" s="33" t="s">
        <v>3368</v>
      </c>
      <c r="G310" s="38" t="s">
        <v>2926</v>
      </c>
      <c r="H310" s="33" t="s">
        <v>3010</v>
      </c>
      <c r="I310" s="33" t="s">
        <v>4299</v>
      </c>
      <c r="J310" s="41" t="s">
        <v>4300</v>
      </c>
      <c r="K310" s="46" t="s">
        <v>5321</v>
      </c>
      <c r="L310" s="46" t="s">
        <v>4327</v>
      </c>
      <c r="M310" s="46" t="s">
        <v>678</v>
      </c>
      <c r="N310" s="34" t="s">
        <v>4399</v>
      </c>
    </row>
    <row r="311" spans="1:14" ht="60" customHeight="1" x14ac:dyDescent="0.25">
      <c r="A311" s="34" t="s">
        <v>4383</v>
      </c>
      <c r="B311" s="33">
        <v>111</v>
      </c>
      <c r="D311" s="33" t="s">
        <v>4287</v>
      </c>
      <c r="E311" s="33" t="s">
        <v>4288</v>
      </c>
      <c r="F311" s="33" t="s">
        <v>3231</v>
      </c>
      <c r="G311" s="38" t="s">
        <v>2926</v>
      </c>
      <c r="H311" s="33" t="s">
        <v>4284</v>
      </c>
      <c r="I311" s="33" t="s">
        <v>4285</v>
      </c>
      <c r="J311" s="41" t="s">
        <v>4286</v>
      </c>
      <c r="K311" s="46" t="s">
        <v>5321</v>
      </c>
      <c r="L311" s="46" t="s">
        <v>4327</v>
      </c>
      <c r="M311" s="46" t="s">
        <v>233</v>
      </c>
    </row>
    <row r="312" spans="1:14" ht="55.15" customHeight="1" x14ac:dyDescent="0.25">
      <c r="A312" s="33">
        <v>2013</v>
      </c>
      <c r="B312" s="33">
        <v>110</v>
      </c>
      <c r="D312" s="33" t="s">
        <v>4282</v>
      </c>
      <c r="E312" s="33" t="s">
        <v>4283</v>
      </c>
      <c r="F312" s="33" t="s">
        <v>3231</v>
      </c>
      <c r="G312" s="38" t="s">
        <v>2926</v>
      </c>
      <c r="H312" s="33" t="s">
        <v>4284</v>
      </c>
      <c r="I312" s="33" t="s">
        <v>4285</v>
      </c>
      <c r="J312" s="41" t="s">
        <v>4286</v>
      </c>
      <c r="K312" s="46" t="s">
        <v>5321</v>
      </c>
      <c r="L312" s="46" t="s">
        <v>4327</v>
      </c>
      <c r="M312" s="46" t="s">
        <v>233</v>
      </c>
    </row>
    <row r="313" spans="1:14" ht="45" customHeight="1" x14ac:dyDescent="0.25">
      <c r="A313" s="34">
        <v>2007</v>
      </c>
      <c r="B313" s="34">
        <v>65</v>
      </c>
      <c r="C313" s="34"/>
      <c r="D313" s="34" t="s">
        <v>3869</v>
      </c>
      <c r="E313" s="34" t="s">
        <v>3870</v>
      </c>
      <c r="F313" s="34" t="s">
        <v>3250</v>
      </c>
      <c r="G313" s="38" t="s">
        <v>2473</v>
      </c>
      <c r="H313" s="34" t="s">
        <v>3871</v>
      </c>
      <c r="I313" s="34" t="s">
        <v>3872</v>
      </c>
      <c r="J313" s="41" t="s">
        <v>3873</v>
      </c>
      <c r="K313" s="46" t="s">
        <v>5321</v>
      </c>
      <c r="L313" s="46" t="s">
        <v>4327</v>
      </c>
      <c r="M313" s="46"/>
    </row>
    <row r="314" spans="1:14" ht="60" customHeight="1" x14ac:dyDescent="0.25">
      <c r="A314" s="34">
        <v>2003</v>
      </c>
      <c r="B314" s="34">
        <v>34</v>
      </c>
      <c r="C314" s="34"/>
      <c r="D314" s="34" t="s">
        <v>3656</v>
      </c>
      <c r="E314" s="76" t="s">
        <v>3657</v>
      </c>
      <c r="F314" s="34" t="s">
        <v>3250</v>
      </c>
      <c r="G314" s="38" t="s">
        <v>2465</v>
      </c>
      <c r="H314" s="34" t="s">
        <v>3658</v>
      </c>
      <c r="I314" s="34" t="s">
        <v>3659</v>
      </c>
      <c r="J314" s="41" t="s">
        <v>3660</v>
      </c>
      <c r="K314" s="46" t="s">
        <v>5321</v>
      </c>
      <c r="L314" s="46" t="s">
        <v>4327</v>
      </c>
      <c r="M314" s="46"/>
    </row>
    <row r="315" spans="1:14" ht="60" customHeight="1" x14ac:dyDescent="0.25">
      <c r="A315" s="34">
        <v>2004</v>
      </c>
      <c r="B315" s="34">
        <v>36</v>
      </c>
      <c r="C315" s="34"/>
      <c r="D315" s="34" t="s">
        <v>3678</v>
      </c>
      <c r="E315" s="34" t="s">
        <v>3679</v>
      </c>
      <c r="F315" s="34" t="s">
        <v>3250</v>
      </c>
      <c r="G315" s="36" t="s">
        <v>2473</v>
      </c>
      <c r="H315" s="34" t="s">
        <v>3680</v>
      </c>
      <c r="I315" s="34" t="s">
        <v>3681</v>
      </c>
      <c r="J315" s="41" t="s">
        <v>3682</v>
      </c>
      <c r="K315" s="46" t="s">
        <v>5321</v>
      </c>
      <c r="L315" s="46" t="s">
        <v>4327</v>
      </c>
      <c r="M315" s="46"/>
    </row>
    <row r="316" spans="1:14" ht="60" customHeight="1" x14ac:dyDescent="0.25">
      <c r="A316" s="34"/>
      <c r="B316" s="34"/>
      <c r="C316" s="34"/>
      <c r="D316" s="34" t="s">
        <v>3768</v>
      </c>
      <c r="E316" s="34" t="s">
        <v>3769</v>
      </c>
      <c r="F316" s="34" t="s">
        <v>3231</v>
      </c>
      <c r="G316" s="36" t="s">
        <v>2484</v>
      </c>
      <c r="H316" s="34" t="s">
        <v>3763</v>
      </c>
      <c r="I316" s="34" t="s">
        <v>3764</v>
      </c>
      <c r="J316" s="41" t="s">
        <v>3765</v>
      </c>
      <c r="K316" s="46" t="s">
        <v>5321</v>
      </c>
      <c r="L316" s="46" t="s">
        <v>4327</v>
      </c>
      <c r="M316" s="46"/>
    </row>
    <row r="317" spans="1:14" ht="60" customHeight="1" x14ac:dyDescent="0.25">
      <c r="A317" s="34" t="s">
        <v>4381</v>
      </c>
      <c r="B317" s="34">
        <v>90</v>
      </c>
      <c r="C317" s="34"/>
      <c r="D317" s="34" t="s">
        <v>4086</v>
      </c>
      <c r="E317" s="34" t="s">
        <v>4087</v>
      </c>
      <c r="F317" s="34" t="s">
        <v>3231</v>
      </c>
      <c r="G317" s="38" t="s">
        <v>2926</v>
      </c>
      <c r="H317" s="34" t="s">
        <v>4083</v>
      </c>
      <c r="I317" s="34" t="s">
        <v>4084</v>
      </c>
      <c r="J317" s="41" t="s">
        <v>4085</v>
      </c>
      <c r="K317" s="46" t="s">
        <v>5321</v>
      </c>
      <c r="L317" s="46" t="s">
        <v>4327</v>
      </c>
      <c r="M317" s="46"/>
    </row>
    <row r="318" spans="1:14" ht="60" customHeight="1" x14ac:dyDescent="0.25">
      <c r="A318" s="34">
        <v>2009</v>
      </c>
      <c r="B318" s="34">
        <v>83</v>
      </c>
      <c r="C318" s="34"/>
      <c r="D318" s="34" t="s">
        <v>3981</v>
      </c>
      <c r="E318" s="34" t="s">
        <v>3982</v>
      </c>
      <c r="F318" s="34" t="s">
        <v>3561</v>
      </c>
      <c r="G318" s="36" t="s">
        <v>2484</v>
      </c>
      <c r="H318" s="34" t="s">
        <v>3983</v>
      </c>
      <c r="I318" s="34" t="s">
        <v>3984</v>
      </c>
      <c r="J318" s="41" t="s">
        <v>3985</v>
      </c>
      <c r="K318" s="46" t="s">
        <v>5321</v>
      </c>
      <c r="L318" s="46" t="s">
        <v>4327</v>
      </c>
      <c r="M318" s="46"/>
    </row>
    <row r="319" spans="1:14" ht="60" customHeight="1" x14ac:dyDescent="0.25">
      <c r="A319" s="34"/>
      <c r="B319" s="34">
        <v>84</v>
      </c>
      <c r="C319" s="34"/>
      <c r="D319" s="34" t="s">
        <v>3986</v>
      </c>
      <c r="E319" s="34" t="s">
        <v>3987</v>
      </c>
      <c r="F319" s="34" t="s">
        <v>3561</v>
      </c>
      <c r="G319" s="36" t="s">
        <v>2484</v>
      </c>
      <c r="H319" s="34" t="s">
        <v>3983</v>
      </c>
      <c r="I319" s="34" t="s">
        <v>3984</v>
      </c>
      <c r="J319" s="41" t="s">
        <v>3985</v>
      </c>
      <c r="K319" s="46" t="s">
        <v>5321</v>
      </c>
      <c r="L319" s="46" t="s">
        <v>4327</v>
      </c>
      <c r="M319" s="46"/>
    </row>
    <row r="320" spans="1:14" ht="60" customHeight="1" x14ac:dyDescent="0.25">
      <c r="A320" s="34" t="s">
        <v>4381</v>
      </c>
      <c r="B320" s="34">
        <v>104</v>
      </c>
      <c r="C320" s="34"/>
      <c r="D320" s="34" t="s">
        <v>4186</v>
      </c>
      <c r="E320" s="34" t="s">
        <v>4187</v>
      </c>
      <c r="F320" s="34" t="s">
        <v>3231</v>
      </c>
      <c r="G320" s="36" t="s">
        <v>2926</v>
      </c>
      <c r="H320" s="34" t="s">
        <v>4183</v>
      </c>
      <c r="I320" s="34" t="s">
        <v>4184</v>
      </c>
      <c r="J320" s="41" t="s">
        <v>4185</v>
      </c>
      <c r="K320" s="46" t="s">
        <v>5321</v>
      </c>
      <c r="L320" s="46" t="s">
        <v>4327</v>
      </c>
      <c r="M320" s="46" t="s">
        <v>4425</v>
      </c>
      <c r="N320" s="34" t="s">
        <v>4426</v>
      </c>
    </row>
    <row r="321" spans="1:14" ht="45" customHeight="1" x14ac:dyDescent="0.25">
      <c r="A321" s="34">
        <v>2012</v>
      </c>
      <c r="B321" s="34">
        <v>103</v>
      </c>
      <c r="C321" s="34"/>
      <c r="D321" s="34" t="s">
        <v>4181</v>
      </c>
      <c r="E321" s="34" t="s">
        <v>4182</v>
      </c>
      <c r="F321" s="34" t="s">
        <v>3231</v>
      </c>
      <c r="G321" s="36" t="s">
        <v>2926</v>
      </c>
      <c r="H321" s="34" t="s">
        <v>4183</v>
      </c>
      <c r="I321" s="34" t="s">
        <v>4184</v>
      </c>
      <c r="J321" s="41" t="s">
        <v>4185</v>
      </c>
      <c r="K321" s="46" t="s">
        <v>5321</v>
      </c>
      <c r="L321" s="46" t="s">
        <v>4327</v>
      </c>
      <c r="M321" s="46" t="s">
        <v>4425</v>
      </c>
      <c r="N321" s="34" t="s">
        <v>4426</v>
      </c>
    </row>
    <row r="322" spans="1:14" ht="45" customHeight="1" x14ac:dyDescent="0.25">
      <c r="A322" s="33">
        <v>2012</v>
      </c>
      <c r="D322" s="33" t="s">
        <v>4240</v>
      </c>
      <c r="E322" s="33" t="s">
        <v>4241</v>
      </c>
      <c r="F322" s="33" t="s">
        <v>3250</v>
      </c>
      <c r="G322" s="38" t="s">
        <v>2465</v>
      </c>
      <c r="H322" s="33" t="s">
        <v>4242</v>
      </c>
      <c r="I322" s="33" t="s">
        <v>4243</v>
      </c>
      <c r="J322" s="41" t="s">
        <v>4244</v>
      </c>
      <c r="K322" s="46" t="s">
        <v>5321</v>
      </c>
      <c r="L322" s="46" t="s">
        <v>4327</v>
      </c>
      <c r="M322" s="46"/>
    </row>
    <row r="323" spans="1:14" ht="60" customHeight="1" x14ac:dyDescent="0.25">
      <c r="A323" s="33">
        <v>2009</v>
      </c>
      <c r="B323" s="33">
        <v>79</v>
      </c>
      <c r="D323" s="33" t="s">
        <v>3963</v>
      </c>
      <c r="E323" s="33" t="s">
        <v>3964</v>
      </c>
      <c r="F323" s="33" t="s">
        <v>3250</v>
      </c>
      <c r="G323" s="38" t="s">
        <v>2473</v>
      </c>
      <c r="H323" s="33" t="s">
        <v>3965</v>
      </c>
      <c r="I323" s="33" t="s">
        <v>3966</v>
      </c>
      <c r="J323" s="41" t="s">
        <v>3967</v>
      </c>
      <c r="K323" s="46" t="s">
        <v>5321</v>
      </c>
      <c r="L323" s="46" t="s">
        <v>4327</v>
      </c>
      <c r="M323" s="46"/>
    </row>
    <row r="324" spans="1:14" ht="60" customHeight="1" x14ac:dyDescent="0.25">
      <c r="A324" s="34">
        <v>1986</v>
      </c>
      <c r="B324" s="34">
        <v>10</v>
      </c>
      <c r="C324" s="34"/>
      <c r="D324" s="34" t="s">
        <v>3379</v>
      </c>
      <c r="E324" s="33" t="s">
        <v>3380</v>
      </c>
      <c r="F324" s="33" t="s">
        <v>3231</v>
      </c>
      <c r="G324" s="38" t="s">
        <v>2473</v>
      </c>
      <c r="H324" s="34" t="s">
        <v>3381</v>
      </c>
      <c r="I324" s="34" t="s">
        <v>3382</v>
      </c>
      <c r="J324" s="41" t="s">
        <v>3383</v>
      </c>
      <c r="K324" s="46" t="s">
        <v>5321</v>
      </c>
      <c r="L324" s="46" t="s">
        <v>4327</v>
      </c>
      <c r="M324" s="46"/>
    </row>
    <row r="325" spans="1:14" ht="60" customHeight="1" x14ac:dyDescent="0.25">
      <c r="A325" s="34">
        <v>2011</v>
      </c>
      <c r="B325" s="34"/>
      <c r="C325" s="34"/>
      <c r="D325" s="34" t="s">
        <v>2628</v>
      </c>
      <c r="E325" s="33" t="s">
        <v>3251</v>
      </c>
      <c r="F325" s="34" t="s">
        <v>3231</v>
      </c>
      <c r="G325" s="38" t="s">
        <v>2926</v>
      </c>
      <c r="H325" s="34" t="s">
        <v>4083</v>
      </c>
      <c r="I325" s="34" t="s">
        <v>4084</v>
      </c>
      <c r="J325" s="41" t="s">
        <v>4085</v>
      </c>
      <c r="K325" s="46" t="s">
        <v>5321</v>
      </c>
      <c r="L325" s="46" t="s">
        <v>4327</v>
      </c>
      <c r="M325" s="46"/>
    </row>
    <row r="326" spans="1:14" ht="60" customHeight="1" x14ac:dyDescent="0.25">
      <c r="A326" s="33">
        <v>2006</v>
      </c>
      <c r="D326" s="33" t="s">
        <v>2628</v>
      </c>
      <c r="E326" s="33" t="s">
        <v>3251</v>
      </c>
      <c r="F326" s="33" t="s">
        <v>3231</v>
      </c>
      <c r="G326" s="38" t="s">
        <v>2473</v>
      </c>
      <c r="H326" s="33" t="s">
        <v>3818</v>
      </c>
      <c r="I326" s="33" t="s">
        <v>3819</v>
      </c>
      <c r="J326" s="41" t="s">
        <v>3820</v>
      </c>
      <c r="K326" s="46" t="s">
        <v>5321</v>
      </c>
      <c r="L326" s="46" t="s">
        <v>4327</v>
      </c>
      <c r="M326" s="46"/>
    </row>
    <row r="327" spans="1:14" ht="60" customHeight="1" x14ac:dyDescent="0.25">
      <c r="A327" s="34">
        <v>2006</v>
      </c>
      <c r="B327" s="34"/>
      <c r="C327" s="34"/>
      <c r="D327" s="34" t="s">
        <v>2628</v>
      </c>
      <c r="E327" s="34" t="s">
        <v>3762</v>
      </c>
      <c r="F327" s="34" t="s">
        <v>3231</v>
      </c>
      <c r="G327" s="36" t="s">
        <v>2484</v>
      </c>
      <c r="H327" s="34" t="s">
        <v>3763</v>
      </c>
      <c r="I327" s="34" t="s">
        <v>3764</v>
      </c>
      <c r="J327" s="41" t="s">
        <v>3765</v>
      </c>
      <c r="K327" s="46" t="s">
        <v>5321</v>
      </c>
      <c r="L327" s="46" t="s">
        <v>4327</v>
      </c>
      <c r="M327" s="46"/>
    </row>
    <row r="328" spans="1:14" ht="60" customHeight="1" x14ac:dyDescent="0.25">
      <c r="A328" s="33">
        <v>2006</v>
      </c>
      <c r="B328" s="33">
        <v>56</v>
      </c>
      <c r="D328" s="33" t="s">
        <v>3808</v>
      </c>
      <c r="E328" s="33" t="s">
        <v>3809</v>
      </c>
      <c r="F328" s="33" t="s">
        <v>3804</v>
      </c>
      <c r="G328" s="38" t="s">
        <v>2473</v>
      </c>
      <c r="H328" s="33" t="s">
        <v>3810</v>
      </c>
      <c r="I328" s="33" t="s">
        <v>3811</v>
      </c>
      <c r="J328" s="41" t="s">
        <v>3812</v>
      </c>
      <c r="K328" s="46" t="s">
        <v>5321</v>
      </c>
      <c r="L328" s="46" t="s">
        <v>4327</v>
      </c>
      <c r="M328" s="46"/>
    </row>
    <row r="329" spans="1:14" ht="45" customHeight="1" x14ac:dyDescent="0.25">
      <c r="D329" s="33" t="s">
        <v>4245</v>
      </c>
      <c r="E329" s="33" t="s">
        <v>4246</v>
      </c>
      <c r="F329" s="33" t="s">
        <v>3250</v>
      </c>
      <c r="G329" s="38" t="s">
        <v>2465</v>
      </c>
      <c r="H329" s="33" t="s">
        <v>4242</v>
      </c>
      <c r="I329" s="33" t="s">
        <v>4243</v>
      </c>
      <c r="J329" s="41" t="s">
        <v>4244</v>
      </c>
      <c r="K329" s="46" t="s">
        <v>5321</v>
      </c>
      <c r="L329" s="46" t="s">
        <v>4327</v>
      </c>
      <c r="M329" s="46"/>
    </row>
    <row r="330" spans="1:14" ht="45" customHeight="1" x14ac:dyDescent="0.25">
      <c r="B330" s="33">
        <v>3</v>
      </c>
      <c r="D330" s="33" t="s">
        <v>3288</v>
      </c>
      <c r="E330" s="33" t="s">
        <v>3289</v>
      </c>
      <c r="F330" s="33" t="s">
        <v>3231</v>
      </c>
      <c r="G330" s="38" t="s">
        <v>2473</v>
      </c>
      <c r="H330" s="33" t="s">
        <v>3285</v>
      </c>
      <c r="I330" s="33" t="s">
        <v>3286</v>
      </c>
      <c r="J330" s="41" t="s">
        <v>3287</v>
      </c>
      <c r="K330" s="46" t="s">
        <v>5321</v>
      </c>
      <c r="L330" s="46" t="s">
        <v>4327</v>
      </c>
      <c r="M330" s="46"/>
    </row>
    <row r="331" spans="1:14" ht="60" customHeight="1" x14ac:dyDescent="0.25">
      <c r="A331" s="33">
        <v>1981</v>
      </c>
      <c r="B331" s="33">
        <v>4</v>
      </c>
      <c r="D331" s="33" t="s">
        <v>3315</v>
      </c>
      <c r="E331" s="33" t="s">
        <v>3316</v>
      </c>
      <c r="F331" s="33" t="s">
        <v>3231</v>
      </c>
      <c r="G331" s="38" t="s">
        <v>2473</v>
      </c>
      <c r="H331" s="33" t="s">
        <v>3317</v>
      </c>
      <c r="I331" s="33" t="s">
        <v>3318</v>
      </c>
      <c r="J331" s="41" t="s">
        <v>3319</v>
      </c>
      <c r="K331" s="46" t="s">
        <v>5321</v>
      </c>
      <c r="L331" s="46" t="s">
        <v>4327</v>
      </c>
      <c r="M331" s="46"/>
    </row>
    <row r="332" spans="1:14" ht="60" customHeight="1" x14ac:dyDescent="0.25">
      <c r="A332" s="34">
        <v>2011</v>
      </c>
      <c r="B332" s="34"/>
      <c r="C332" s="34"/>
      <c r="D332" s="34" t="s">
        <v>2538</v>
      </c>
      <c r="E332" s="34" t="s">
        <v>4066</v>
      </c>
      <c r="F332" s="34" t="s">
        <v>3231</v>
      </c>
      <c r="G332" s="38" t="s">
        <v>2465</v>
      </c>
      <c r="H332" s="34" t="s">
        <v>4067</v>
      </c>
      <c r="I332" s="34" t="s">
        <v>4068</v>
      </c>
      <c r="J332" s="41" t="s">
        <v>4069</v>
      </c>
      <c r="K332" s="56" t="s">
        <v>5321</v>
      </c>
      <c r="L332" s="46" t="s">
        <v>4327</v>
      </c>
      <c r="M332" s="46"/>
    </row>
    <row r="333" spans="1:14" ht="60" customHeight="1" x14ac:dyDescent="0.25">
      <c r="A333" s="34"/>
      <c r="B333" s="34"/>
      <c r="C333" s="34"/>
      <c r="D333" s="34" t="s">
        <v>3465</v>
      </c>
      <c r="E333" s="34" t="s">
        <v>3465</v>
      </c>
      <c r="F333" s="34" t="s">
        <v>3250</v>
      </c>
      <c r="G333" s="36" t="s">
        <v>2484</v>
      </c>
      <c r="H333" s="34" t="s">
        <v>3453</v>
      </c>
      <c r="I333" s="77" t="s">
        <v>3454</v>
      </c>
      <c r="J333" s="41" t="s">
        <v>3455</v>
      </c>
      <c r="K333" s="46" t="s">
        <v>5321</v>
      </c>
      <c r="L333" s="46" t="s">
        <v>4343</v>
      </c>
      <c r="M333" s="46"/>
      <c r="N333" s="47" t="s">
        <v>4342</v>
      </c>
    </row>
    <row r="334" spans="1:14" ht="60" customHeight="1" x14ac:dyDescent="0.25">
      <c r="A334" s="34"/>
      <c r="B334" s="34"/>
      <c r="C334" s="34"/>
      <c r="D334" s="34" t="s">
        <v>3458</v>
      </c>
      <c r="E334" s="34" t="s">
        <v>3458</v>
      </c>
      <c r="F334" s="34" t="s">
        <v>3250</v>
      </c>
      <c r="G334" s="36" t="s">
        <v>2484</v>
      </c>
      <c r="H334" s="34" t="s">
        <v>3453</v>
      </c>
      <c r="I334" s="34" t="s">
        <v>3454</v>
      </c>
      <c r="J334" s="41" t="s">
        <v>3455</v>
      </c>
      <c r="K334" s="46" t="s">
        <v>5321</v>
      </c>
      <c r="L334" s="46" t="s">
        <v>4343</v>
      </c>
      <c r="M334" s="46"/>
      <c r="N334" s="47" t="s">
        <v>4342</v>
      </c>
    </row>
    <row r="335" spans="1:14" ht="60" customHeight="1" x14ac:dyDescent="0.25">
      <c r="A335" s="34"/>
      <c r="B335" s="34">
        <v>19</v>
      </c>
      <c r="C335" s="34"/>
      <c r="D335" s="34" t="s">
        <v>3458</v>
      </c>
      <c r="E335" s="34" t="s">
        <v>3458</v>
      </c>
      <c r="F335" s="34" t="s">
        <v>3250</v>
      </c>
      <c r="G335" s="36" t="s">
        <v>2854</v>
      </c>
      <c r="H335" s="34" t="s">
        <v>3468</v>
      </c>
      <c r="I335" s="34" t="s">
        <v>3469</v>
      </c>
      <c r="J335" s="41" t="s">
        <v>3470</v>
      </c>
      <c r="K335" s="46" t="s">
        <v>5321</v>
      </c>
      <c r="L335" s="46" t="s">
        <v>4343</v>
      </c>
      <c r="M335" s="46"/>
      <c r="N335" s="47" t="s">
        <v>4342</v>
      </c>
    </row>
    <row r="336" spans="1:14" ht="60" customHeight="1" x14ac:dyDescent="0.25">
      <c r="A336" s="34"/>
      <c r="B336" s="34"/>
      <c r="C336" s="34"/>
      <c r="D336" s="34" t="s">
        <v>3461</v>
      </c>
      <c r="E336" s="34" t="s">
        <v>3462</v>
      </c>
      <c r="F336" s="34" t="s">
        <v>3250</v>
      </c>
      <c r="G336" s="36" t="s">
        <v>2484</v>
      </c>
      <c r="H336" s="34" t="s">
        <v>3453</v>
      </c>
      <c r="I336" s="34" t="s">
        <v>3454</v>
      </c>
      <c r="J336" s="41" t="s">
        <v>3455</v>
      </c>
      <c r="K336" s="46" t="s">
        <v>5321</v>
      </c>
      <c r="L336" s="46" t="s">
        <v>4343</v>
      </c>
      <c r="M336" s="46"/>
      <c r="N336" s="47" t="s">
        <v>4342</v>
      </c>
    </row>
    <row r="337" spans="1:14" ht="45" customHeight="1" x14ac:dyDescent="0.25">
      <c r="A337" s="34"/>
      <c r="B337" s="34"/>
      <c r="C337" s="34"/>
      <c r="D337" s="34" t="s">
        <v>3461</v>
      </c>
      <c r="E337" s="34" t="s">
        <v>3462</v>
      </c>
      <c r="F337" s="34" t="s">
        <v>3250</v>
      </c>
      <c r="G337" s="36" t="s">
        <v>2854</v>
      </c>
      <c r="H337" s="34" t="s">
        <v>3468</v>
      </c>
      <c r="I337" s="34" t="s">
        <v>3469</v>
      </c>
      <c r="J337" s="41" t="s">
        <v>3470</v>
      </c>
      <c r="K337" s="46" t="s">
        <v>5321</v>
      </c>
      <c r="L337" s="46" t="s">
        <v>4343</v>
      </c>
      <c r="M337" s="46"/>
      <c r="N337" s="47" t="s">
        <v>4342</v>
      </c>
    </row>
    <row r="338" spans="1:14" ht="45" customHeight="1" x14ac:dyDescent="0.25">
      <c r="A338" s="34"/>
      <c r="B338" s="34"/>
      <c r="C338" s="34"/>
      <c r="D338" s="34" t="s">
        <v>3463</v>
      </c>
      <c r="E338" s="34" t="s">
        <v>3464</v>
      </c>
      <c r="F338" s="34" t="s">
        <v>3231</v>
      </c>
      <c r="G338" s="36" t="s">
        <v>2484</v>
      </c>
      <c r="H338" s="34" t="s">
        <v>3453</v>
      </c>
      <c r="I338" s="34" t="s">
        <v>3454</v>
      </c>
      <c r="J338" s="41" t="s">
        <v>3455</v>
      </c>
      <c r="K338" s="46" t="s">
        <v>5321</v>
      </c>
      <c r="L338" s="46" t="s">
        <v>4343</v>
      </c>
      <c r="M338" s="46"/>
      <c r="N338" s="47" t="s">
        <v>4342</v>
      </c>
    </row>
    <row r="339" spans="1:14" ht="45" customHeight="1" x14ac:dyDescent="0.25">
      <c r="A339" s="34"/>
      <c r="B339" s="34"/>
      <c r="C339" s="34"/>
      <c r="D339" s="34" t="s">
        <v>3456</v>
      </c>
      <c r="E339" s="34" t="s">
        <v>3457</v>
      </c>
      <c r="F339" s="34" t="s">
        <v>3231</v>
      </c>
      <c r="G339" s="36" t="s">
        <v>2484</v>
      </c>
      <c r="H339" s="34" t="s">
        <v>3453</v>
      </c>
      <c r="I339" s="34" t="s">
        <v>3454</v>
      </c>
      <c r="J339" s="41" t="s">
        <v>3455</v>
      </c>
      <c r="K339" s="46" t="s">
        <v>5321</v>
      </c>
      <c r="L339" s="46" t="s">
        <v>4343</v>
      </c>
      <c r="M339" s="46"/>
      <c r="N339" s="47" t="s">
        <v>4342</v>
      </c>
    </row>
    <row r="340" spans="1:14" ht="45" customHeight="1" x14ac:dyDescent="0.25">
      <c r="A340" s="34"/>
      <c r="B340" s="34">
        <v>18</v>
      </c>
      <c r="C340" s="34"/>
      <c r="D340" s="34" t="s">
        <v>3456</v>
      </c>
      <c r="E340" s="34" t="s">
        <v>3457</v>
      </c>
      <c r="F340" s="34" t="s">
        <v>3231</v>
      </c>
      <c r="G340" s="36" t="s">
        <v>2854</v>
      </c>
      <c r="H340" s="34" t="s">
        <v>3468</v>
      </c>
      <c r="I340" s="34" t="s">
        <v>3469</v>
      </c>
      <c r="J340" s="41" t="s">
        <v>3470</v>
      </c>
      <c r="K340" s="46" t="s">
        <v>5321</v>
      </c>
      <c r="L340" s="46" t="s">
        <v>4343</v>
      </c>
      <c r="M340" s="46"/>
      <c r="N340" s="47" t="s">
        <v>4342</v>
      </c>
    </row>
    <row r="341" spans="1:14" ht="60" customHeight="1" x14ac:dyDescent="0.25">
      <c r="A341" s="33">
        <v>1999</v>
      </c>
      <c r="B341" s="33">
        <v>28</v>
      </c>
      <c r="D341" s="33" t="s">
        <v>3583</v>
      </c>
      <c r="E341" s="33" t="s">
        <v>3584</v>
      </c>
      <c r="F341" s="33" t="s">
        <v>3231</v>
      </c>
      <c r="G341" s="38" t="s">
        <v>2473</v>
      </c>
      <c r="H341" s="33" t="s">
        <v>3585</v>
      </c>
      <c r="I341" s="33" t="s">
        <v>3586</v>
      </c>
      <c r="J341" s="41" t="s">
        <v>3587</v>
      </c>
      <c r="K341" s="46" t="s">
        <v>5321</v>
      </c>
      <c r="L341" s="46" t="s">
        <v>4343</v>
      </c>
      <c r="M341" s="46"/>
      <c r="N341" s="47" t="s">
        <v>4342</v>
      </c>
    </row>
    <row r="342" spans="1:14" ht="60" customHeight="1" x14ac:dyDescent="0.25">
      <c r="A342" s="34"/>
      <c r="B342" s="34"/>
      <c r="C342" s="34"/>
      <c r="D342" s="34" t="s">
        <v>3466</v>
      </c>
      <c r="E342" s="34" t="s">
        <v>3467</v>
      </c>
      <c r="F342" s="34" t="s">
        <v>3250</v>
      </c>
      <c r="G342" s="36" t="s">
        <v>2484</v>
      </c>
      <c r="H342" s="34" t="s">
        <v>3453</v>
      </c>
      <c r="I342" s="34" t="s">
        <v>3454</v>
      </c>
      <c r="J342" s="41" t="s">
        <v>3455</v>
      </c>
      <c r="K342" s="46" t="s">
        <v>5321</v>
      </c>
      <c r="L342" s="46" t="s">
        <v>4343</v>
      </c>
      <c r="M342" s="46"/>
      <c r="N342" s="47" t="s">
        <v>4342</v>
      </c>
    </row>
    <row r="343" spans="1:14" ht="60" customHeight="1" x14ac:dyDescent="0.25">
      <c r="A343" s="34"/>
      <c r="B343" s="34"/>
      <c r="C343" s="34"/>
      <c r="D343" s="34" t="s">
        <v>3459</v>
      </c>
      <c r="E343" s="34" t="s">
        <v>3460</v>
      </c>
      <c r="F343" s="34" t="s">
        <v>3231</v>
      </c>
      <c r="G343" s="36" t="s">
        <v>2484</v>
      </c>
      <c r="H343" s="34" t="s">
        <v>3453</v>
      </c>
      <c r="I343" s="34" t="s">
        <v>3454</v>
      </c>
      <c r="J343" s="41" t="s">
        <v>3455</v>
      </c>
      <c r="K343" s="46" t="s">
        <v>5321</v>
      </c>
      <c r="L343" s="46" t="s">
        <v>4343</v>
      </c>
      <c r="M343" s="46"/>
      <c r="N343" s="47" t="s">
        <v>4342</v>
      </c>
    </row>
    <row r="344" spans="1:14" ht="45" customHeight="1" x14ac:dyDescent="0.25">
      <c r="A344" s="34">
        <v>1993</v>
      </c>
      <c r="B344" s="34"/>
      <c r="C344" s="34"/>
      <c r="D344" s="34" t="s">
        <v>3451</v>
      </c>
      <c r="E344" s="34" t="s">
        <v>3452</v>
      </c>
      <c r="F344" s="34" t="s">
        <v>3231</v>
      </c>
      <c r="G344" s="36" t="s">
        <v>2484</v>
      </c>
      <c r="H344" s="34" t="s">
        <v>3453</v>
      </c>
      <c r="I344" s="34" t="s">
        <v>3454</v>
      </c>
      <c r="J344" s="41" t="s">
        <v>3455</v>
      </c>
      <c r="K344" s="46" t="s">
        <v>5321</v>
      </c>
      <c r="L344" s="46" t="s">
        <v>4343</v>
      </c>
      <c r="M344" s="46"/>
      <c r="N344" s="47" t="s">
        <v>4342</v>
      </c>
    </row>
    <row r="345" spans="1:14" ht="45" customHeight="1" x14ac:dyDescent="0.25">
      <c r="A345" s="34">
        <v>1994</v>
      </c>
      <c r="B345" s="34">
        <v>17</v>
      </c>
      <c r="C345" s="34"/>
      <c r="D345" s="34" t="s">
        <v>3451</v>
      </c>
      <c r="E345" s="34" t="s">
        <v>3452</v>
      </c>
      <c r="F345" s="34" t="s">
        <v>3231</v>
      </c>
      <c r="G345" s="36" t="s">
        <v>2854</v>
      </c>
      <c r="H345" s="34" t="s">
        <v>3468</v>
      </c>
      <c r="I345" s="34" t="s">
        <v>3469</v>
      </c>
      <c r="J345" s="41" t="s">
        <v>3470</v>
      </c>
      <c r="K345" s="46" t="s">
        <v>5321</v>
      </c>
      <c r="L345" s="46" t="s">
        <v>4343</v>
      </c>
      <c r="M345" s="46"/>
      <c r="N345" s="47" t="s">
        <v>4342</v>
      </c>
    </row>
    <row r="346" spans="1:14" ht="45" customHeight="1" x14ac:dyDescent="0.25">
      <c r="A346" s="34"/>
      <c r="B346" s="34"/>
      <c r="C346" s="34"/>
      <c r="D346" s="34" t="s">
        <v>1749</v>
      </c>
      <c r="E346" s="34" t="s">
        <v>3504</v>
      </c>
      <c r="F346" s="34" t="s">
        <v>3231</v>
      </c>
      <c r="G346" s="36" t="s">
        <v>2579</v>
      </c>
      <c r="H346" s="34" t="s">
        <v>3499</v>
      </c>
      <c r="I346" s="34" t="s">
        <v>3500</v>
      </c>
      <c r="J346" s="41" t="s">
        <v>3501</v>
      </c>
      <c r="K346" s="46" t="s">
        <v>5321</v>
      </c>
      <c r="L346" s="46" t="s">
        <v>4311</v>
      </c>
      <c r="M346" s="46"/>
    </row>
    <row r="347" spans="1:14" ht="60" customHeight="1" x14ac:dyDescent="0.25">
      <c r="A347" s="33">
        <v>2000</v>
      </c>
      <c r="B347" s="33">
        <v>29</v>
      </c>
      <c r="D347" s="33" t="s">
        <v>3592</v>
      </c>
      <c r="E347" s="33" t="s">
        <v>3593</v>
      </c>
      <c r="F347" s="33" t="s">
        <v>3231</v>
      </c>
      <c r="G347" s="38" t="s">
        <v>2473</v>
      </c>
      <c r="H347" s="33" t="s">
        <v>3594</v>
      </c>
      <c r="I347" s="33" t="s">
        <v>3595</v>
      </c>
      <c r="J347" s="41" t="s">
        <v>3596</v>
      </c>
      <c r="K347" s="46" t="s">
        <v>5321</v>
      </c>
      <c r="L347" s="46" t="s">
        <v>4311</v>
      </c>
      <c r="M347" s="46"/>
      <c r="N347" s="47" t="s">
        <v>4345</v>
      </c>
    </row>
    <row r="348" spans="1:14" ht="60" customHeight="1" x14ac:dyDescent="0.25">
      <c r="A348" s="33">
        <v>2005</v>
      </c>
      <c r="B348" s="33">
        <v>46</v>
      </c>
      <c r="D348" s="33" t="s">
        <v>3734</v>
      </c>
      <c r="E348" s="33" t="s">
        <v>3735</v>
      </c>
      <c r="F348" s="38" t="s">
        <v>3231</v>
      </c>
      <c r="G348" s="38" t="s">
        <v>2473</v>
      </c>
      <c r="H348" s="33" t="s">
        <v>3736</v>
      </c>
      <c r="I348" s="34" t="s">
        <v>3737</v>
      </c>
      <c r="J348" s="41" t="s">
        <v>3738</v>
      </c>
      <c r="K348" s="46" t="s">
        <v>5321</v>
      </c>
      <c r="L348" s="46" t="s">
        <v>4311</v>
      </c>
      <c r="M348" s="46"/>
    </row>
    <row r="349" spans="1:14" ht="60" customHeight="1" x14ac:dyDescent="0.25">
      <c r="A349" s="34"/>
      <c r="B349" s="34"/>
      <c r="C349" s="34"/>
      <c r="D349" s="34" t="s">
        <v>3502</v>
      </c>
      <c r="E349" s="34" t="s">
        <v>3503</v>
      </c>
      <c r="F349" s="34" t="s">
        <v>3250</v>
      </c>
      <c r="G349" s="36" t="s">
        <v>2579</v>
      </c>
      <c r="H349" s="34" t="s">
        <v>3499</v>
      </c>
      <c r="I349" s="34" t="s">
        <v>3500</v>
      </c>
      <c r="J349" s="41" t="s">
        <v>3501</v>
      </c>
      <c r="K349" s="46" t="s">
        <v>5321</v>
      </c>
      <c r="L349" s="46" t="s">
        <v>4311</v>
      </c>
      <c r="M349" s="46"/>
    </row>
    <row r="350" spans="1:14" ht="60" customHeight="1" x14ac:dyDescent="0.25">
      <c r="A350" s="34">
        <v>1996</v>
      </c>
      <c r="B350" s="34"/>
      <c r="C350" s="34"/>
      <c r="D350" s="34" t="s">
        <v>2628</v>
      </c>
      <c r="E350" s="34" t="s">
        <v>3251</v>
      </c>
      <c r="F350" s="34" t="s">
        <v>3231</v>
      </c>
      <c r="G350" s="36" t="s">
        <v>2579</v>
      </c>
      <c r="H350" s="34" t="s">
        <v>3499</v>
      </c>
      <c r="I350" s="34" t="s">
        <v>3500</v>
      </c>
      <c r="J350" s="41" t="s">
        <v>3501</v>
      </c>
      <c r="K350" s="46" t="s">
        <v>5321</v>
      </c>
      <c r="L350" s="46" t="s">
        <v>4311</v>
      </c>
      <c r="M350" s="46"/>
    </row>
    <row r="351" spans="1:14" ht="60" customHeight="1" x14ac:dyDescent="0.25">
      <c r="A351" s="34"/>
      <c r="B351" s="34"/>
      <c r="C351" s="34"/>
      <c r="D351" s="34" t="s">
        <v>3358</v>
      </c>
      <c r="E351" s="34" t="s">
        <v>3507</v>
      </c>
      <c r="F351" s="34" t="s">
        <v>3231</v>
      </c>
      <c r="G351" s="36" t="s">
        <v>2579</v>
      </c>
      <c r="H351" s="34" t="s">
        <v>3499</v>
      </c>
      <c r="I351" s="34" t="s">
        <v>3500</v>
      </c>
      <c r="J351" s="41" t="s">
        <v>3501</v>
      </c>
      <c r="K351" s="46" t="s">
        <v>5321</v>
      </c>
      <c r="L351" s="46" t="s">
        <v>4311</v>
      </c>
      <c r="M351" s="46"/>
    </row>
    <row r="352" spans="1:14" ht="60" customHeight="1" x14ac:dyDescent="0.25">
      <c r="A352" s="34"/>
      <c r="B352" s="34"/>
      <c r="C352" s="34"/>
      <c r="D352" s="34" t="s">
        <v>3555</v>
      </c>
      <c r="E352" s="33" t="s">
        <v>3556</v>
      </c>
      <c r="F352" s="34" t="s">
        <v>3231</v>
      </c>
      <c r="G352" s="36" t="s">
        <v>2484</v>
      </c>
      <c r="H352" s="34" t="s">
        <v>3546</v>
      </c>
      <c r="I352" s="34" t="s">
        <v>3547</v>
      </c>
      <c r="J352" s="41" t="s">
        <v>3548</v>
      </c>
      <c r="K352" s="56" t="s">
        <v>5321</v>
      </c>
      <c r="L352" s="46" t="s">
        <v>4311</v>
      </c>
      <c r="M352" s="46"/>
    </row>
    <row r="353" spans="1:14" ht="60" customHeight="1" x14ac:dyDescent="0.25">
      <c r="A353" s="34"/>
      <c r="B353" s="34"/>
      <c r="C353" s="34"/>
      <c r="D353" s="34" t="s">
        <v>3549</v>
      </c>
      <c r="E353" s="33" t="s">
        <v>3550</v>
      </c>
      <c r="F353" s="34" t="s">
        <v>3231</v>
      </c>
      <c r="G353" s="36" t="s">
        <v>2484</v>
      </c>
      <c r="H353" s="34" t="s">
        <v>3546</v>
      </c>
      <c r="I353" s="34" t="s">
        <v>3547</v>
      </c>
      <c r="J353" s="41" t="s">
        <v>3548</v>
      </c>
      <c r="K353" s="56" t="s">
        <v>5321</v>
      </c>
      <c r="L353" s="46" t="s">
        <v>4311</v>
      </c>
      <c r="M353" s="46"/>
    </row>
    <row r="354" spans="1:14" ht="45" customHeight="1" x14ac:dyDescent="0.25">
      <c r="A354" s="34">
        <v>1997</v>
      </c>
      <c r="B354" s="34"/>
      <c r="C354" s="34"/>
      <c r="D354" s="34" t="s">
        <v>3544</v>
      </c>
      <c r="E354" s="33" t="s">
        <v>3545</v>
      </c>
      <c r="F354" s="34" t="s">
        <v>3231</v>
      </c>
      <c r="G354" s="36" t="s">
        <v>2484</v>
      </c>
      <c r="H354" s="34" t="s">
        <v>3546</v>
      </c>
      <c r="I354" s="34" t="s">
        <v>3547</v>
      </c>
      <c r="J354" s="41" t="s">
        <v>3548</v>
      </c>
      <c r="K354" s="56" t="s">
        <v>5321</v>
      </c>
      <c r="L354" s="46" t="s">
        <v>4311</v>
      </c>
      <c r="M354" s="46"/>
    </row>
    <row r="355" spans="1:14" ht="45" customHeight="1" x14ac:dyDescent="0.25">
      <c r="A355" s="34">
        <v>2001</v>
      </c>
      <c r="B355" s="34"/>
      <c r="C355" s="34"/>
      <c r="D355" s="34" t="s">
        <v>3617</v>
      </c>
      <c r="E355" s="34" t="s">
        <v>3618</v>
      </c>
      <c r="F355" s="34" t="s">
        <v>3231</v>
      </c>
      <c r="G355" s="36" t="s">
        <v>2484</v>
      </c>
      <c r="H355" s="34" t="s">
        <v>3619</v>
      </c>
      <c r="I355" s="34" t="s">
        <v>3620</v>
      </c>
      <c r="J355" s="41" t="s">
        <v>3621</v>
      </c>
      <c r="K355" s="56" t="s">
        <v>5321</v>
      </c>
      <c r="L355" s="46" t="s">
        <v>4311</v>
      </c>
      <c r="M355" s="46"/>
    </row>
    <row r="356" spans="1:14" ht="60" customHeight="1" x14ac:dyDescent="0.25">
      <c r="A356" s="34"/>
      <c r="B356" s="34"/>
      <c r="C356" s="34"/>
      <c r="D356" s="34" t="s">
        <v>3553</v>
      </c>
      <c r="E356" s="33" t="s">
        <v>3554</v>
      </c>
      <c r="F356" s="34" t="s">
        <v>3231</v>
      </c>
      <c r="G356" s="36" t="s">
        <v>2484</v>
      </c>
      <c r="H356" s="34" t="s">
        <v>3546</v>
      </c>
      <c r="I356" s="34" t="s">
        <v>3547</v>
      </c>
      <c r="J356" s="41" t="s">
        <v>3548</v>
      </c>
      <c r="K356" s="56" t="s">
        <v>5321</v>
      </c>
      <c r="L356" s="46" t="s">
        <v>4311</v>
      </c>
      <c r="M356" s="46"/>
    </row>
    <row r="357" spans="1:14" ht="60" customHeight="1" x14ac:dyDescent="0.25">
      <c r="A357" s="34"/>
      <c r="B357" s="34"/>
      <c r="C357" s="34"/>
      <c r="D357" s="34" t="s">
        <v>3551</v>
      </c>
      <c r="E357" s="33" t="s">
        <v>3552</v>
      </c>
      <c r="F357" s="34" t="s">
        <v>3231</v>
      </c>
      <c r="G357" s="36" t="s">
        <v>2484</v>
      </c>
      <c r="H357" s="34" t="s">
        <v>3546</v>
      </c>
      <c r="I357" s="34" t="s">
        <v>3547</v>
      </c>
      <c r="J357" s="41" t="s">
        <v>3548</v>
      </c>
      <c r="K357" s="56" t="s">
        <v>5321</v>
      </c>
      <c r="L357" s="46" t="s">
        <v>4311</v>
      </c>
      <c r="M357" s="46"/>
    </row>
    <row r="358" spans="1:14" ht="60" customHeight="1" x14ac:dyDescent="0.25">
      <c r="A358" s="34"/>
      <c r="B358" s="34">
        <v>13</v>
      </c>
      <c r="C358" s="34"/>
      <c r="D358" s="34" t="s">
        <v>3415</v>
      </c>
      <c r="E358" s="34" t="s">
        <v>3416</v>
      </c>
      <c r="F358" s="34" t="s">
        <v>3231</v>
      </c>
      <c r="G358" s="36" t="s">
        <v>2579</v>
      </c>
      <c r="H358" s="34" t="s">
        <v>3409</v>
      </c>
      <c r="I358" s="34" t="s">
        <v>3410</v>
      </c>
      <c r="J358" s="41" t="s">
        <v>3411</v>
      </c>
      <c r="K358" s="46" t="s">
        <v>5321</v>
      </c>
      <c r="L358" s="46" t="s">
        <v>3227</v>
      </c>
      <c r="M358" s="46"/>
      <c r="N358" s="34" t="s">
        <v>4314</v>
      </c>
    </row>
    <row r="359" spans="1:14" ht="60" customHeight="1" x14ac:dyDescent="0.25">
      <c r="A359" s="34"/>
      <c r="B359" s="34"/>
      <c r="C359" s="34"/>
      <c r="D359" s="34" t="s">
        <v>3397</v>
      </c>
      <c r="E359" s="34" t="s">
        <v>3412</v>
      </c>
      <c r="F359" s="34" t="s">
        <v>3250</v>
      </c>
      <c r="G359" s="36" t="s">
        <v>2579</v>
      </c>
      <c r="H359" s="34" t="s">
        <v>3409</v>
      </c>
      <c r="I359" s="34" t="s">
        <v>3410</v>
      </c>
      <c r="J359" s="41" t="s">
        <v>3411</v>
      </c>
      <c r="K359" s="46" t="s">
        <v>5321</v>
      </c>
      <c r="L359" s="56" t="s">
        <v>4329</v>
      </c>
      <c r="M359" s="46"/>
      <c r="N359" s="34" t="s">
        <v>4314</v>
      </c>
    </row>
    <row r="360" spans="1:14" ht="60" customHeight="1" x14ac:dyDescent="0.25">
      <c r="A360" s="34"/>
      <c r="B360" s="34"/>
      <c r="C360" s="34"/>
      <c r="D360" s="34" t="s">
        <v>3413</v>
      </c>
      <c r="E360" s="34" t="s">
        <v>3414</v>
      </c>
      <c r="F360" s="34" t="s">
        <v>3231</v>
      </c>
      <c r="G360" s="36" t="s">
        <v>2579</v>
      </c>
      <c r="H360" s="34" t="s">
        <v>3409</v>
      </c>
      <c r="I360" s="34" t="s">
        <v>3410</v>
      </c>
      <c r="J360" s="41" t="s">
        <v>3411</v>
      </c>
      <c r="K360" s="46" t="s">
        <v>5321</v>
      </c>
      <c r="L360" s="56" t="s">
        <v>4329</v>
      </c>
      <c r="M360" s="46"/>
      <c r="N360" s="34" t="s">
        <v>4314</v>
      </c>
    </row>
    <row r="361" spans="1:14" ht="45" x14ac:dyDescent="0.25">
      <c r="A361" s="34"/>
      <c r="B361" s="34">
        <v>14</v>
      </c>
      <c r="C361" s="34"/>
      <c r="D361" s="34" t="s">
        <v>3419</v>
      </c>
      <c r="E361" s="34" t="s">
        <v>3420</v>
      </c>
      <c r="F361" s="34" t="s">
        <v>3231</v>
      </c>
      <c r="G361" s="36" t="s">
        <v>2579</v>
      </c>
      <c r="H361" s="34" t="s">
        <v>3409</v>
      </c>
      <c r="I361" s="34" t="s">
        <v>3410</v>
      </c>
      <c r="J361" s="41" t="s">
        <v>3411</v>
      </c>
      <c r="K361" s="46" t="s">
        <v>5321</v>
      </c>
      <c r="L361" s="56" t="s">
        <v>4329</v>
      </c>
      <c r="M361" s="46"/>
      <c r="N361" s="34" t="s">
        <v>4314</v>
      </c>
    </row>
    <row r="362" spans="1:14" ht="60" customHeight="1" x14ac:dyDescent="0.25">
      <c r="A362" s="34"/>
      <c r="B362" s="34"/>
      <c r="C362" s="34"/>
      <c r="D362" s="34" t="s">
        <v>3417</v>
      </c>
      <c r="E362" s="34" t="s">
        <v>3418</v>
      </c>
      <c r="F362" s="34" t="s">
        <v>3250</v>
      </c>
      <c r="G362" s="36" t="s">
        <v>2579</v>
      </c>
      <c r="H362" s="34" t="s">
        <v>3409</v>
      </c>
      <c r="I362" s="34" t="s">
        <v>3410</v>
      </c>
      <c r="J362" s="41" t="s">
        <v>3411</v>
      </c>
      <c r="K362" s="46" t="s">
        <v>5321</v>
      </c>
      <c r="L362" s="56" t="s">
        <v>4329</v>
      </c>
      <c r="M362" s="46"/>
      <c r="N362" s="34" t="s">
        <v>4314</v>
      </c>
    </row>
    <row r="363" spans="1:14" ht="60" customHeight="1" x14ac:dyDescent="0.25">
      <c r="A363" s="34">
        <v>2008</v>
      </c>
      <c r="B363" s="34">
        <v>75</v>
      </c>
      <c r="C363" s="34"/>
      <c r="D363" s="34" t="s">
        <v>3831</v>
      </c>
      <c r="E363" s="33" t="s">
        <v>3916</v>
      </c>
      <c r="F363" s="33" t="s">
        <v>3368</v>
      </c>
      <c r="G363" s="36" t="s">
        <v>2465</v>
      </c>
      <c r="H363" s="34" t="s">
        <v>3917</v>
      </c>
      <c r="I363" s="34" t="s">
        <v>3918</v>
      </c>
      <c r="J363" s="41" t="s">
        <v>3919</v>
      </c>
      <c r="K363" s="56" t="s">
        <v>5321</v>
      </c>
      <c r="L363" s="46" t="s">
        <v>3227</v>
      </c>
      <c r="M363" s="46"/>
      <c r="N363" s="47" t="s">
        <v>4347</v>
      </c>
    </row>
    <row r="364" spans="1:14" ht="60" customHeight="1" x14ac:dyDescent="0.25">
      <c r="A364" s="34">
        <v>2012</v>
      </c>
      <c r="B364" s="34"/>
      <c r="C364" s="34">
        <v>164</v>
      </c>
      <c r="D364" s="34" t="s">
        <v>2968</v>
      </c>
      <c r="E364" s="34" t="s">
        <v>2969</v>
      </c>
      <c r="F364" s="34" t="s">
        <v>3242</v>
      </c>
      <c r="G364" s="36" t="s">
        <v>2926</v>
      </c>
      <c r="H364" s="34" t="s">
        <v>2970</v>
      </c>
      <c r="I364" s="34" t="s">
        <v>4197</v>
      </c>
      <c r="J364" s="41" t="s">
        <v>4198</v>
      </c>
      <c r="K364" s="46" t="s">
        <v>5321</v>
      </c>
      <c r="L364" s="46" t="s">
        <v>4329</v>
      </c>
      <c r="M364" s="46" t="s">
        <v>89</v>
      </c>
      <c r="N364" s="34" t="s">
        <v>4424</v>
      </c>
    </row>
    <row r="365" spans="1:14" ht="60" customHeight="1" x14ac:dyDescent="0.25">
      <c r="A365" s="33">
        <v>2012</v>
      </c>
      <c r="C365" s="33">
        <v>175</v>
      </c>
      <c r="D365" s="34" t="s">
        <v>2977</v>
      </c>
      <c r="E365" s="34" t="s">
        <v>2978</v>
      </c>
      <c r="F365" s="34" t="s">
        <v>3242</v>
      </c>
      <c r="G365" s="36" t="s">
        <v>2926</v>
      </c>
      <c r="H365" s="34" t="s">
        <v>2979</v>
      </c>
      <c r="I365" s="34" t="s">
        <v>4233</v>
      </c>
      <c r="J365" s="41" t="s">
        <v>4234</v>
      </c>
      <c r="K365" s="46" t="s">
        <v>5321</v>
      </c>
      <c r="L365" s="46" t="s">
        <v>4329</v>
      </c>
      <c r="M365" s="46" t="s">
        <v>233</v>
      </c>
    </row>
    <row r="366" spans="1:14" ht="60" customHeight="1" x14ac:dyDescent="0.25">
      <c r="A366" s="33">
        <v>2012</v>
      </c>
      <c r="C366" s="33">
        <v>189</v>
      </c>
      <c r="D366" s="33" t="s">
        <v>2984</v>
      </c>
      <c r="E366" s="33" t="s">
        <v>2985</v>
      </c>
      <c r="F366" s="33" t="s">
        <v>3242</v>
      </c>
      <c r="G366" s="38" t="s">
        <v>2926</v>
      </c>
      <c r="H366" s="33" t="s">
        <v>2986</v>
      </c>
      <c r="I366" s="33" t="s">
        <v>4274</v>
      </c>
      <c r="J366" s="41" t="s">
        <v>4275</v>
      </c>
      <c r="K366" s="46" t="s">
        <v>5321</v>
      </c>
      <c r="L366" s="46" t="s">
        <v>4329</v>
      </c>
      <c r="M366" s="46" t="s">
        <v>57</v>
      </c>
      <c r="N366" s="34" t="s">
        <v>4420</v>
      </c>
    </row>
    <row r="367" spans="1:14" ht="60" customHeight="1" x14ac:dyDescent="0.25">
      <c r="A367" s="34"/>
      <c r="B367" s="34">
        <v>11</v>
      </c>
      <c r="C367" s="34"/>
      <c r="D367" s="34" t="s">
        <v>3391</v>
      </c>
      <c r="E367" s="34" t="s">
        <v>3392</v>
      </c>
      <c r="F367" s="34" t="s">
        <v>3250</v>
      </c>
      <c r="G367" s="36" t="s">
        <v>3256</v>
      </c>
      <c r="H367" s="34" t="s">
        <v>3385</v>
      </c>
      <c r="I367" s="34" t="s">
        <v>3386</v>
      </c>
      <c r="J367" s="41" t="s">
        <v>3387</v>
      </c>
      <c r="K367" s="46" t="s">
        <v>5321</v>
      </c>
      <c r="L367" s="46" t="s">
        <v>4329</v>
      </c>
      <c r="M367" s="46"/>
      <c r="N367" s="47" t="s">
        <v>4334</v>
      </c>
    </row>
    <row r="368" spans="1:14" ht="60" customHeight="1" x14ac:dyDescent="0.25">
      <c r="A368" s="34"/>
      <c r="B368" s="34"/>
      <c r="C368" s="34"/>
      <c r="D368" s="34" t="s">
        <v>3389</v>
      </c>
      <c r="E368" s="34" t="s">
        <v>3390</v>
      </c>
      <c r="F368" s="34" t="s">
        <v>3250</v>
      </c>
      <c r="G368" s="36" t="s">
        <v>3256</v>
      </c>
      <c r="H368" s="34" t="s">
        <v>3385</v>
      </c>
      <c r="I368" s="34" t="s">
        <v>3386</v>
      </c>
      <c r="J368" s="41" t="s">
        <v>3387</v>
      </c>
      <c r="K368" s="46" t="s">
        <v>5321</v>
      </c>
      <c r="L368" s="46" t="s">
        <v>4329</v>
      </c>
      <c r="M368" s="46"/>
      <c r="N368" s="47" t="s">
        <v>4334</v>
      </c>
    </row>
    <row r="369" spans="1:14" ht="60" customHeight="1" x14ac:dyDescent="0.25">
      <c r="A369" s="33">
        <v>2012</v>
      </c>
      <c r="B369" s="33">
        <v>109</v>
      </c>
      <c r="D369" s="33" t="s">
        <v>4267</v>
      </c>
      <c r="E369" s="33" t="s">
        <v>4268</v>
      </c>
      <c r="F369" s="33" t="s">
        <v>3231</v>
      </c>
      <c r="G369" s="38" t="s">
        <v>2926</v>
      </c>
      <c r="H369" s="33" t="s">
        <v>4269</v>
      </c>
      <c r="I369" s="33" t="s">
        <v>4270</v>
      </c>
      <c r="J369" s="41" t="s">
        <v>4271</v>
      </c>
      <c r="K369" s="46" t="s">
        <v>5321</v>
      </c>
      <c r="L369" s="46" t="s">
        <v>4329</v>
      </c>
      <c r="M369" s="46" t="s">
        <v>233</v>
      </c>
    </row>
    <row r="370" spans="1:14" ht="60" customHeight="1" x14ac:dyDescent="0.25">
      <c r="A370" s="34"/>
      <c r="B370" s="34"/>
      <c r="C370" s="34"/>
      <c r="D370" s="34" t="s">
        <v>3356</v>
      </c>
      <c r="E370" s="34" t="s">
        <v>3357</v>
      </c>
      <c r="F370" s="34" t="s">
        <v>3231</v>
      </c>
      <c r="G370" s="36" t="s">
        <v>3256</v>
      </c>
      <c r="H370" s="34" t="s">
        <v>3385</v>
      </c>
      <c r="I370" s="34" t="s">
        <v>3386</v>
      </c>
      <c r="J370" s="41" t="s">
        <v>3387</v>
      </c>
      <c r="K370" s="46" t="s">
        <v>5321</v>
      </c>
      <c r="L370" s="46" t="s">
        <v>4329</v>
      </c>
      <c r="M370" s="46"/>
      <c r="N370" s="47" t="s">
        <v>4334</v>
      </c>
    </row>
    <row r="371" spans="1:14" ht="60" customHeight="1" x14ac:dyDescent="0.25">
      <c r="A371" s="34">
        <v>2012</v>
      </c>
      <c r="B371" s="34">
        <v>106</v>
      </c>
      <c r="C371" s="34"/>
      <c r="D371" s="34" t="s">
        <v>4199</v>
      </c>
      <c r="E371" s="34" t="s">
        <v>4200</v>
      </c>
      <c r="F371" s="34" t="s">
        <v>3250</v>
      </c>
      <c r="G371" s="36" t="s">
        <v>2926</v>
      </c>
      <c r="H371" s="34" t="s">
        <v>4201</v>
      </c>
      <c r="I371" s="34" t="s">
        <v>4202</v>
      </c>
      <c r="J371" s="41" t="s">
        <v>4203</v>
      </c>
      <c r="K371" s="46" t="s">
        <v>5321</v>
      </c>
      <c r="L371" s="46" t="s">
        <v>4329</v>
      </c>
      <c r="M371" s="46" t="s">
        <v>678</v>
      </c>
      <c r="N371" s="34" t="s">
        <v>4421</v>
      </c>
    </row>
    <row r="372" spans="1:14" ht="60" customHeight="1" x14ac:dyDescent="0.25">
      <c r="A372" s="34"/>
      <c r="B372" s="34">
        <v>98</v>
      </c>
      <c r="C372" s="34"/>
      <c r="D372" s="34" t="s">
        <v>4167</v>
      </c>
      <c r="E372" s="34" t="s">
        <v>4168</v>
      </c>
      <c r="F372" s="34" t="s">
        <v>3250</v>
      </c>
      <c r="G372" s="36" t="s">
        <v>2473</v>
      </c>
      <c r="H372" s="34" t="s">
        <v>4163</v>
      </c>
      <c r="I372" s="77" t="s">
        <v>4164</v>
      </c>
      <c r="J372" s="41" t="s">
        <v>4165</v>
      </c>
      <c r="K372" s="46" t="s">
        <v>5321</v>
      </c>
      <c r="L372" s="46" t="s">
        <v>4329</v>
      </c>
      <c r="M372" s="46"/>
      <c r="N372" s="47" t="s">
        <v>4338</v>
      </c>
    </row>
    <row r="373" spans="1:14" ht="45" x14ac:dyDescent="0.25">
      <c r="A373" s="34">
        <v>2012</v>
      </c>
      <c r="B373" s="34">
        <v>96</v>
      </c>
      <c r="C373" s="34"/>
      <c r="D373" s="34" t="s">
        <v>4162</v>
      </c>
      <c r="E373" s="34" t="s">
        <v>4162</v>
      </c>
      <c r="F373" s="34" t="s">
        <v>3250</v>
      </c>
      <c r="G373" s="36" t="s">
        <v>2473</v>
      </c>
      <c r="H373" s="34" t="s">
        <v>4163</v>
      </c>
      <c r="I373" s="34" t="s">
        <v>4164</v>
      </c>
      <c r="J373" s="41" t="s">
        <v>4165</v>
      </c>
      <c r="K373" s="46" t="s">
        <v>5321</v>
      </c>
      <c r="L373" s="46" t="s">
        <v>4329</v>
      </c>
      <c r="M373" s="46"/>
      <c r="N373" s="47" t="s">
        <v>4338</v>
      </c>
    </row>
    <row r="374" spans="1:14" ht="45" customHeight="1" x14ac:dyDescent="0.25">
      <c r="A374" s="34"/>
      <c r="B374" s="34">
        <v>100</v>
      </c>
      <c r="C374" s="34"/>
      <c r="D374" s="34" t="s">
        <v>4170</v>
      </c>
      <c r="E374" s="34" t="s">
        <v>4170</v>
      </c>
      <c r="F374" s="34" t="s">
        <v>3250</v>
      </c>
      <c r="G374" s="36" t="s">
        <v>2473</v>
      </c>
      <c r="H374" s="34" t="s">
        <v>4163</v>
      </c>
      <c r="I374" s="34" t="s">
        <v>4164</v>
      </c>
      <c r="J374" s="41" t="s">
        <v>4165</v>
      </c>
      <c r="K374" s="46" t="s">
        <v>5321</v>
      </c>
      <c r="L374" s="46" t="s">
        <v>4329</v>
      </c>
      <c r="M374" s="46"/>
      <c r="N374" s="47" t="s">
        <v>4338</v>
      </c>
    </row>
    <row r="375" spans="1:14" ht="45" customHeight="1" x14ac:dyDescent="0.25">
      <c r="A375" s="34"/>
      <c r="B375" s="34">
        <v>97</v>
      </c>
      <c r="C375" s="34"/>
      <c r="D375" s="34" t="s">
        <v>4166</v>
      </c>
      <c r="E375" s="34" t="s">
        <v>4166</v>
      </c>
      <c r="F375" s="34" t="s">
        <v>3250</v>
      </c>
      <c r="G375" s="36" t="s">
        <v>2473</v>
      </c>
      <c r="H375" s="34" t="s">
        <v>4163</v>
      </c>
      <c r="I375" s="34" t="s">
        <v>4164</v>
      </c>
      <c r="J375" s="41" t="s">
        <v>4165</v>
      </c>
      <c r="K375" s="46" t="s">
        <v>5321</v>
      </c>
      <c r="L375" s="46" t="s">
        <v>4329</v>
      </c>
      <c r="M375" s="46"/>
      <c r="N375" s="47" t="s">
        <v>4338</v>
      </c>
    </row>
    <row r="376" spans="1:14" ht="45" customHeight="1" x14ac:dyDescent="0.25">
      <c r="A376" s="34"/>
      <c r="B376" s="34">
        <v>99</v>
      </c>
      <c r="C376" s="34"/>
      <c r="D376" s="34" t="s">
        <v>4169</v>
      </c>
      <c r="E376" s="34" t="s">
        <v>4169</v>
      </c>
      <c r="F376" s="34" t="s">
        <v>3250</v>
      </c>
      <c r="G376" s="36" t="s">
        <v>2473</v>
      </c>
      <c r="H376" s="34" t="s">
        <v>4163</v>
      </c>
      <c r="I376" s="34" t="s">
        <v>4164</v>
      </c>
      <c r="J376" s="41" t="s">
        <v>4165</v>
      </c>
      <c r="K376" s="46" t="s">
        <v>5321</v>
      </c>
      <c r="L376" s="46" t="s">
        <v>4329</v>
      </c>
      <c r="M376" s="46"/>
      <c r="N376" s="47" t="s">
        <v>4338</v>
      </c>
    </row>
    <row r="377" spans="1:14" ht="45" x14ac:dyDescent="0.25">
      <c r="A377" s="34">
        <v>1986</v>
      </c>
      <c r="B377" s="34"/>
      <c r="C377" s="34"/>
      <c r="D377" s="34" t="s">
        <v>3350</v>
      </c>
      <c r="E377" s="34" t="s">
        <v>3384</v>
      </c>
      <c r="F377" s="34" t="s">
        <v>3250</v>
      </c>
      <c r="G377" s="36" t="s">
        <v>3256</v>
      </c>
      <c r="H377" s="34" t="s">
        <v>3385</v>
      </c>
      <c r="I377" s="34" t="s">
        <v>3386</v>
      </c>
      <c r="J377" s="41" t="s">
        <v>3387</v>
      </c>
      <c r="K377" s="46" t="s">
        <v>5321</v>
      </c>
      <c r="L377" s="46" t="s">
        <v>4329</v>
      </c>
      <c r="M377" s="46"/>
      <c r="N377" s="47" t="s">
        <v>4334</v>
      </c>
    </row>
    <row r="378" spans="1:14" ht="60" x14ac:dyDescent="0.25">
      <c r="A378" s="34"/>
      <c r="B378" s="34">
        <v>52</v>
      </c>
      <c r="C378" s="34"/>
      <c r="D378" s="34" t="s">
        <v>3784</v>
      </c>
      <c r="E378" s="34" t="s">
        <v>3785</v>
      </c>
      <c r="F378" s="34" t="s">
        <v>3250</v>
      </c>
      <c r="G378" s="36" t="s">
        <v>3256</v>
      </c>
      <c r="H378" s="34" t="s">
        <v>3777</v>
      </c>
      <c r="I378" s="34" t="s">
        <v>3778</v>
      </c>
      <c r="J378" s="41" t="s">
        <v>3779</v>
      </c>
      <c r="K378" s="46" t="s">
        <v>5321</v>
      </c>
      <c r="L378" s="46" t="s">
        <v>4329</v>
      </c>
      <c r="M378" s="46"/>
    </row>
    <row r="379" spans="1:14" ht="60" customHeight="1" x14ac:dyDescent="0.25">
      <c r="A379" s="34">
        <v>2006</v>
      </c>
      <c r="B379" s="34">
        <v>49</v>
      </c>
      <c r="C379" s="34"/>
      <c r="D379" s="34" t="s">
        <v>3775</v>
      </c>
      <c r="E379" s="34" t="s">
        <v>3776</v>
      </c>
      <c r="F379" s="34" t="s">
        <v>3250</v>
      </c>
      <c r="G379" s="36" t="s">
        <v>3256</v>
      </c>
      <c r="H379" s="34" t="s">
        <v>3777</v>
      </c>
      <c r="I379" s="34" t="s">
        <v>3778</v>
      </c>
      <c r="J379" s="41" t="s">
        <v>3779</v>
      </c>
      <c r="K379" s="46" t="s">
        <v>5321</v>
      </c>
      <c r="L379" s="46" t="s">
        <v>4329</v>
      </c>
      <c r="M379" s="46"/>
    </row>
    <row r="380" spans="1:14" ht="60" customHeight="1" x14ac:dyDescent="0.25">
      <c r="A380" s="34"/>
      <c r="B380" s="34">
        <v>51</v>
      </c>
      <c r="C380" s="34"/>
      <c r="D380" s="34" t="s">
        <v>3782</v>
      </c>
      <c r="E380" s="34" t="s">
        <v>3783</v>
      </c>
      <c r="F380" s="34" t="s">
        <v>3250</v>
      </c>
      <c r="G380" s="36" t="s">
        <v>3256</v>
      </c>
      <c r="H380" s="34" t="s">
        <v>3777</v>
      </c>
      <c r="I380" s="34" t="s">
        <v>3778</v>
      </c>
      <c r="J380" s="41" t="s">
        <v>3779</v>
      </c>
      <c r="K380" s="46" t="s">
        <v>5321</v>
      </c>
      <c r="L380" s="46" t="s">
        <v>4329</v>
      </c>
      <c r="M380" s="46"/>
    </row>
    <row r="381" spans="1:14" ht="45" customHeight="1" x14ac:dyDescent="0.25">
      <c r="A381" s="34"/>
      <c r="B381" s="34">
        <v>50</v>
      </c>
      <c r="C381" s="34"/>
      <c r="D381" s="34" t="s">
        <v>3780</v>
      </c>
      <c r="E381" s="34" t="s">
        <v>3781</v>
      </c>
      <c r="F381" s="34" t="s">
        <v>3250</v>
      </c>
      <c r="G381" s="36" t="s">
        <v>3256</v>
      </c>
      <c r="H381" s="34" t="s">
        <v>3777</v>
      </c>
      <c r="I381" s="34" t="s">
        <v>3778</v>
      </c>
      <c r="J381" s="41" t="s">
        <v>3779</v>
      </c>
      <c r="K381" s="46" t="s">
        <v>5321</v>
      </c>
      <c r="L381" s="46" t="s">
        <v>4329</v>
      </c>
      <c r="M381" s="46"/>
    </row>
    <row r="382" spans="1:14" ht="45" customHeight="1" x14ac:dyDescent="0.25">
      <c r="A382" s="34">
        <v>2012</v>
      </c>
      <c r="B382" s="34"/>
      <c r="C382" s="34"/>
      <c r="D382" s="34" t="s">
        <v>3502</v>
      </c>
      <c r="E382" s="34" t="s">
        <v>4193</v>
      </c>
      <c r="F382" s="33" t="s">
        <v>3250</v>
      </c>
      <c r="G382" s="36" t="s">
        <v>2926</v>
      </c>
      <c r="H382" s="34" t="s">
        <v>4194</v>
      </c>
      <c r="I382" s="34" t="s">
        <v>4195</v>
      </c>
      <c r="J382" s="41" t="s">
        <v>4196</v>
      </c>
      <c r="K382" s="46" t="s">
        <v>5321</v>
      </c>
      <c r="L382" s="46" t="s">
        <v>4329</v>
      </c>
      <c r="M382" s="46" t="s">
        <v>678</v>
      </c>
      <c r="N382" s="34" t="s">
        <v>4413</v>
      </c>
    </row>
    <row r="383" spans="1:14" ht="60" customHeight="1" x14ac:dyDescent="0.25">
      <c r="A383" s="34"/>
      <c r="B383" s="34"/>
      <c r="C383" s="34"/>
      <c r="D383" s="34" t="s">
        <v>3502</v>
      </c>
      <c r="E383" s="34" t="s">
        <v>3503</v>
      </c>
      <c r="F383" s="34" t="s">
        <v>3250</v>
      </c>
      <c r="G383" s="36" t="s">
        <v>2473</v>
      </c>
      <c r="H383" s="34" t="s">
        <v>3508</v>
      </c>
      <c r="I383" s="34" t="s">
        <v>3509</v>
      </c>
      <c r="J383" s="41" t="s">
        <v>3510</v>
      </c>
      <c r="K383" s="46" t="s">
        <v>5321</v>
      </c>
      <c r="L383" s="46" t="s">
        <v>4329</v>
      </c>
      <c r="M383" s="46"/>
      <c r="N383" s="47" t="s">
        <v>4346</v>
      </c>
    </row>
    <row r="384" spans="1:14" ht="60" customHeight="1" x14ac:dyDescent="0.25">
      <c r="A384" s="34">
        <v>2012</v>
      </c>
      <c r="B384" s="34">
        <v>105</v>
      </c>
      <c r="C384" s="34"/>
      <c r="D384" s="34" t="s">
        <v>4188</v>
      </c>
      <c r="E384" s="34" t="s">
        <v>4189</v>
      </c>
      <c r="F384" s="34" t="s">
        <v>3231</v>
      </c>
      <c r="G384" s="36" t="s">
        <v>2926</v>
      </c>
      <c r="H384" s="34" t="s">
        <v>4190</v>
      </c>
      <c r="I384" s="34" t="s">
        <v>4191</v>
      </c>
      <c r="J384" s="41" t="s">
        <v>4192</v>
      </c>
      <c r="K384" s="46" t="s">
        <v>5321</v>
      </c>
      <c r="L384" s="46" t="s">
        <v>4329</v>
      </c>
      <c r="M384" s="46" t="s">
        <v>4402</v>
      </c>
      <c r="N384" s="35" t="s">
        <v>4403</v>
      </c>
    </row>
    <row r="385" spans="1:14" ht="60" customHeight="1" x14ac:dyDescent="0.25">
      <c r="A385" s="34">
        <v>2012</v>
      </c>
      <c r="B385" s="34">
        <v>107</v>
      </c>
      <c r="C385" s="34"/>
      <c r="D385" s="34" t="s">
        <v>4208</v>
      </c>
      <c r="E385" s="34" t="s">
        <v>4209</v>
      </c>
      <c r="F385" s="34" t="s">
        <v>3368</v>
      </c>
      <c r="G385" s="36" t="s">
        <v>2926</v>
      </c>
      <c r="H385" s="34" t="s">
        <v>4210</v>
      </c>
      <c r="I385" s="34" t="s">
        <v>4211</v>
      </c>
      <c r="J385" s="41" t="s">
        <v>4212</v>
      </c>
      <c r="K385" s="46" t="s">
        <v>5321</v>
      </c>
      <c r="L385" s="46" t="s">
        <v>4329</v>
      </c>
      <c r="M385" s="46" t="s">
        <v>89</v>
      </c>
      <c r="N385" s="34" t="s">
        <v>4417</v>
      </c>
    </row>
    <row r="386" spans="1:14" ht="60" customHeight="1" x14ac:dyDescent="0.25">
      <c r="A386" s="34">
        <v>2011</v>
      </c>
      <c r="B386" s="34">
        <v>88</v>
      </c>
      <c r="C386" s="34"/>
      <c r="D386" s="34" t="s">
        <v>4061</v>
      </c>
      <c r="E386" s="34" t="s">
        <v>4062</v>
      </c>
      <c r="F386" s="34" t="s">
        <v>3231</v>
      </c>
      <c r="G386" s="38" t="s">
        <v>2465</v>
      </c>
      <c r="H386" s="34" t="s">
        <v>4063</v>
      </c>
      <c r="I386" s="34" t="s">
        <v>4064</v>
      </c>
      <c r="J386" s="41" t="s">
        <v>4065</v>
      </c>
      <c r="K386" s="46" t="s">
        <v>5321</v>
      </c>
      <c r="L386" s="46" t="s">
        <v>4329</v>
      </c>
      <c r="M386" s="46"/>
      <c r="N386" s="47" t="s">
        <v>4330</v>
      </c>
    </row>
    <row r="387" spans="1:14" ht="60" customHeight="1" x14ac:dyDescent="0.25">
      <c r="A387" s="34"/>
      <c r="B387" s="34"/>
      <c r="C387" s="34"/>
      <c r="D387" s="34" t="s">
        <v>3511</v>
      </c>
      <c r="E387" s="34" t="s">
        <v>3512</v>
      </c>
      <c r="F387" s="34" t="s">
        <v>3231</v>
      </c>
      <c r="G387" s="36" t="s">
        <v>2473</v>
      </c>
      <c r="H387" s="34" t="s">
        <v>3508</v>
      </c>
      <c r="I387" s="34" t="s">
        <v>3509</v>
      </c>
      <c r="J387" s="41" t="s">
        <v>3510</v>
      </c>
      <c r="K387" s="46" t="s">
        <v>5321</v>
      </c>
      <c r="L387" s="46" t="s">
        <v>4329</v>
      </c>
      <c r="M387" s="46"/>
    </row>
    <row r="388" spans="1:14" ht="60" customHeight="1" x14ac:dyDescent="0.25">
      <c r="A388" s="34">
        <v>2012</v>
      </c>
      <c r="B388" s="34">
        <v>94</v>
      </c>
      <c r="C388" s="34"/>
      <c r="D388" s="34" t="s">
        <v>4152</v>
      </c>
      <c r="E388" s="34" t="s">
        <v>4153</v>
      </c>
      <c r="F388" s="34" t="s">
        <v>3231</v>
      </c>
      <c r="G388" s="36" t="s">
        <v>2926</v>
      </c>
      <c r="H388" s="34" t="s">
        <v>4154</v>
      </c>
      <c r="I388" s="34" t="s">
        <v>4155</v>
      </c>
      <c r="J388" s="41" t="s">
        <v>4156</v>
      </c>
      <c r="K388" s="46" t="s">
        <v>5321</v>
      </c>
      <c r="L388" s="46" t="s">
        <v>4329</v>
      </c>
      <c r="M388" s="46" t="s">
        <v>57</v>
      </c>
      <c r="N388" s="34" t="s">
        <v>4408</v>
      </c>
    </row>
    <row r="389" spans="1:14" ht="60" customHeight="1" x14ac:dyDescent="0.25">
      <c r="A389" s="34"/>
      <c r="B389" s="34"/>
      <c r="C389" s="34"/>
      <c r="D389" s="34" t="s">
        <v>3358</v>
      </c>
      <c r="E389" s="34" t="s">
        <v>3359</v>
      </c>
      <c r="F389" s="34" t="s">
        <v>3231</v>
      </c>
      <c r="G389" s="36" t="s">
        <v>3256</v>
      </c>
      <c r="H389" s="34" t="s">
        <v>3385</v>
      </c>
      <c r="I389" s="34" t="s">
        <v>3386</v>
      </c>
      <c r="J389" s="41" t="s">
        <v>3387</v>
      </c>
      <c r="K389" s="46" t="s">
        <v>5321</v>
      </c>
      <c r="L389" s="46" t="s">
        <v>4329</v>
      </c>
      <c r="M389" s="46"/>
      <c r="N389" s="47" t="s">
        <v>4334</v>
      </c>
    </row>
    <row r="390" spans="1:14" ht="60" customHeight="1" x14ac:dyDescent="0.25">
      <c r="A390" s="34">
        <v>2006</v>
      </c>
      <c r="B390" s="34"/>
      <c r="C390" s="34"/>
      <c r="D390" s="34" t="s">
        <v>3786</v>
      </c>
      <c r="E390" s="34" t="s">
        <v>3787</v>
      </c>
      <c r="F390" s="34" t="s">
        <v>3231</v>
      </c>
      <c r="G390" s="36" t="s">
        <v>3256</v>
      </c>
      <c r="H390" s="34" t="s">
        <v>3788</v>
      </c>
      <c r="I390" s="78" t="s">
        <v>3789</v>
      </c>
      <c r="J390" s="37" t="s">
        <v>3790</v>
      </c>
      <c r="K390" s="46" t="s">
        <v>5321</v>
      </c>
      <c r="L390" s="46" t="s">
        <v>4329</v>
      </c>
      <c r="M390" s="46"/>
      <c r="N390" s="47" t="s">
        <v>4337</v>
      </c>
    </row>
    <row r="391" spans="1:14" ht="60" customHeight="1" x14ac:dyDescent="0.25">
      <c r="A391" s="34"/>
      <c r="B391" s="34"/>
      <c r="C391" s="34"/>
      <c r="D391" s="34" t="s">
        <v>3354</v>
      </c>
      <c r="E391" s="34" t="s">
        <v>3388</v>
      </c>
      <c r="F391" s="34" t="s">
        <v>3250</v>
      </c>
      <c r="G391" s="36" t="s">
        <v>3256</v>
      </c>
      <c r="H391" s="34" t="s">
        <v>3385</v>
      </c>
      <c r="I391" s="34" t="s">
        <v>3386</v>
      </c>
      <c r="J391" s="41" t="s">
        <v>3387</v>
      </c>
      <c r="K391" s="46" t="s">
        <v>5321</v>
      </c>
      <c r="L391" s="46" t="s">
        <v>4329</v>
      </c>
      <c r="M391" s="46"/>
      <c r="N391" s="47" t="s">
        <v>4334</v>
      </c>
    </row>
    <row r="392" spans="1:14" ht="60" customHeight="1" x14ac:dyDescent="0.25">
      <c r="A392" s="34">
        <v>1996</v>
      </c>
      <c r="B392" s="34"/>
      <c r="C392" s="34">
        <v>23</v>
      </c>
      <c r="D392" s="34" t="s">
        <v>3529</v>
      </c>
      <c r="E392" s="34" t="s">
        <v>3530</v>
      </c>
      <c r="F392" s="34" t="s">
        <v>3340</v>
      </c>
      <c r="G392" s="36" t="s">
        <v>3531</v>
      </c>
      <c r="H392" s="34" t="s">
        <v>3532</v>
      </c>
      <c r="I392" s="77" t="s">
        <v>3533</v>
      </c>
      <c r="J392" s="41" t="s">
        <v>3534</v>
      </c>
      <c r="K392" s="46" t="s">
        <v>5321</v>
      </c>
      <c r="L392" s="46" t="s">
        <v>4339</v>
      </c>
      <c r="M392" s="46"/>
      <c r="N392" s="47" t="s">
        <v>4342</v>
      </c>
    </row>
    <row r="393" spans="1:14" ht="60" customHeight="1" x14ac:dyDescent="0.25">
      <c r="A393" s="34"/>
      <c r="B393" s="34">
        <v>23</v>
      </c>
      <c r="C393" s="34"/>
      <c r="D393" s="34" t="s">
        <v>3482</v>
      </c>
      <c r="E393" s="34" t="s">
        <v>3478</v>
      </c>
      <c r="F393" s="34" t="s">
        <v>3250</v>
      </c>
      <c r="G393" s="36" t="s">
        <v>2473</v>
      </c>
      <c r="H393" s="34" t="s">
        <v>3479</v>
      </c>
      <c r="I393" s="77" t="s">
        <v>3480</v>
      </c>
      <c r="J393" s="41" t="s">
        <v>3481</v>
      </c>
      <c r="K393" s="46" t="s">
        <v>5321</v>
      </c>
      <c r="L393" s="46" t="s">
        <v>4339</v>
      </c>
      <c r="M393" s="46"/>
      <c r="N393" s="47" t="s">
        <v>4340</v>
      </c>
    </row>
    <row r="394" spans="1:14" ht="60" customHeight="1" x14ac:dyDescent="0.25">
      <c r="A394" s="34">
        <v>1995</v>
      </c>
      <c r="B394" s="34">
        <v>22</v>
      </c>
      <c r="C394" s="34"/>
      <c r="D394" s="34" t="s">
        <v>3352</v>
      </c>
      <c r="E394" s="34" t="s">
        <v>3478</v>
      </c>
      <c r="F394" s="34" t="s">
        <v>3250</v>
      </c>
      <c r="G394" s="36" t="s">
        <v>2473</v>
      </c>
      <c r="H394" s="34" t="s">
        <v>3479</v>
      </c>
      <c r="I394" s="34" t="s">
        <v>3480</v>
      </c>
      <c r="J394" s="41" t="s">
        <v>3481</v>
      </c>
      <c r="K394" s="46" t="s">
        <v>5321</v>
      </c>
      <c r="L394" s="46" t="s">
        <v>4339</v>
      </c>
      <c r="M394" s="46"/>
      <c r="N394" s="47" t="s">
        <v>4340</v>
      </c>
    </row>
    <row r="395" spans="1:14" ht="60" customHeight="1" x14ac:dyDescent="0.25">
      <c r="A395" s="34">
        <v>1993</v>
      </c>
      <c r="B395" s="34"/>
      <c r="C395" s="34"/>
      <c r="D395" s="34" t="s">
        <v>3433</v>
      </c>
      <c r="E395" s="34" t="s">
        <v>3434</v>
      </c>
      <c r="F395" s="34" t="s">
        <v>3231</v>
      </c>
      <c r="G395" s="36" t="s">
        <v>2484</v>
      </c>
      <c r="H395" s="34" t="s">
        <v>3435</v>
      </c>
      <c r="I395" s="34" t="s">
        <v>3436</v>
      </c>
      <c r="J395" s="41" t="s">
        <v>3437</v>
      </c>
      <c r="K395" s="46" t="s">
        <v>5321</v>
      </c>
      <c r="L395" s="46" t="s">
        <v>4339</v>
      </c>
      <c r="M395" s="46"/>
      <c r="N395" s="47" t="s">
        <v>4340</v>
      </c>
    </row>
    <row r="396" spans="1:14" ht="60" customHeight="1" x14ac:dyDescent="0.25">
      <c r="A396" s="34"/>
      <c r="B396" s="34"/>
      <c r="C396" s="34"/>
      <c r="D396" s="34" t="s">
        <v>3438</v>
      </c>
      <c r="E396" s="34" t="s">
        <v>3438</v>
      </c>
      <c r="F396" s="34" t="s">
        <v>3231</v>
      </c>
      <c r="G396" s="36" t="s">
        <v>2484</v>
      </c>
      <c r="H396" s="34" t="s">
        <v>3435</v>
      </c>
      <c r="I396" s="34" t="s">
        <v>3436</v>
      </c>
      <c r="J396" s="41" t="s">
        <v>3437</v>
      </c>
      <c r="K396" s="46" t="s">
        <v>5321</v>
      </c>
      <c r="L396" s="46" t="s">
        <v>4339</v>
      </c>
      <c r="M396" s="46"/>
      <c r="N396" s="47" t="s">
        <v>4341</v>
      </c>
    </row>
    <row r="397" spans="1:14" ht="60" customHeight="1" x14ac:dyDescent="0.25">
      <c r="A397" s="34">
        <v>2009</v>
      </c>
      <c r="B397" s="34"/>
      <c r="C397" s="34">
        <v>117</v>
      </c>
      <c r="D397" s="34" t="s">
        <v>2879</v>
      </c>
      <c r="E397" s="34" t="s">
        <v>2880</v>
      </c>
      <c r="F397" s="34" t="s">
        <v>3242</v>
      </c>
      <c r="G397" s="38" t="s">
        <v>2926</v>
      </c>
      <c r="H397" s="34" t="s">
        <v>2882</v>
      </c>
      <c r="I397" s="69" t="s">
        <v>4003</v>
      </c>
      <c r="J397" s="41" t="s">
        <v>4004</v>
      </c>
      <c r="K397" s="46" t="s">
        <v>5321</v>
      </c>
      <c r="L397" s="46" t="s">
        <v>4313</v>
      </c>
    </row>
    <row r="398" spans="1:14" ht="60" customHeight="1" x14ac:dyDescent="0.25">
      <c r="A398" s="33">
        <v>2008</v>
      </c>
      <c r="B398" s="33">
        <v>76</v>
      </c>
      <c r="D398" s="33" t="s">
        <v>3949</v>
      </c>
      <c r="E398" s="33" t="s">
        <v>3950</v>
      </c>
      <c r="F398" s="33" t="s">
        <v>3231</v>
      </c>
      <c r="G398" s="38" t="s">
        <v>2926</v>
      </c>
      <c r="H398" s="33" t="s">
        <v>3951</v>
      </c>
      <c r="I398" s="33" t="s">
        <v>3952</v>
      </c>
      <c r="J398" s="41" t="s">
        <v>3953</v>
      </c>
      <c r="K398" s="46" t="s">
        <v>5321</v>
      </c>
      <c r="L398" s="46" t="s">
        <v>4313</v>
      </c>
      <c r="M398" s="46" t="s">
        <v>233</v>
      </c>
      <c r="N398" s="47" t="s">
        <v>4369</v>
      </c>
    </row>
    <row r="399" spans="1:14" ht="75" x14ac:dyDescent="0.25">
      <c r="A399" s="34">
        <v>2011</v>
      </c>
      <c r="B399" s="34"/>
      <c r="C399" s="34">
        <v>145</v>
      </c>
      <c r="D399" s="34" t="s">
        <v>3011</v>
      </c>
      <c r="E399" s="34" t="s">
        <v>3012</v>
      </c>
      <c r="F399" s="33" t="s">
        <v>3640</v>
      </c>
      <c r="G399" s="36" t="s">
        <v>2926</v>
      </c>
      <c r="H399" s="34" t="s">
        <v>3013</v>
      </c>
      <c r="I399" s="34" t="s">
        <v>4092</v>
      </c>
      <c r="J399" s="41" t="s">
        <v>4093</v>
      </c>
      <c r="K399" s="46" t="s">
        <v>5322</v>
      </c>
      <c r="L399" s="46" t="s">
        <v>4419</v>
      </c>
      <c r="M399" s="46" t="s">
        <v>57</v>
      </c>
    </row>
    <row r="400" spans="1:14" ht="45" customHeight="1" x14ac:dyDescent="0.25">
      <c r="A400" s="34">
        <v>2012</v>
      </c>
      <c r="B400" s="34"/>
      <c r="C400" s="34">
        <v>167</v>
      </c>
      <c r="D400" s="34" t="s">
        <v>3005</v>
      </c>
      <c r="E400" s="34" t="s">
        <v>3006</v>
      </c>
      <c r="F400" s="34" t="s">
        <v>3303</v>
      </c>
      <c r="G400" s="36" t="s">
        <v>2926</v>
      </c>
      <c r="H400" s="34" t="s">
        <v>3007</v>
      </c>
      <c r="I400" s="34" t="s">
        <v>4217</v>
      </c>
      <c r="J400" s="41" t="s">
        <v>4218</v>
      </c>
      <c r="K400" s="46" t="s">
        <v>5322</v>
      </c>
      <c r="L400" s="46" t="s">
        <v>4429</v>
      </c>
      <c r="M400" s="46" t="s">
        <v>666</v>
      </c>
      <c r="N400" s="34" t="s">
        <v>4430</v>
      </c>
    </row>
    <row r="401" spans="1:14" ht="60" customHeight="1" x14ac:dyDescent="0.25">
      <c r="A401" s="34">
        <v>2012</v>
      </c>
      <c r="B401" s="34"/>
      <c r="C401" s="34">
        <v>174</v>
      </c>
      <c r="D401" s="34" t="s">
        <v>3064</v>
      </c>
      <c r="E401" s="34" t="s">
        <v>3065</v>
      </c>
      <c r="F401" s="34" t="s">
        <v>3282</v>
      </c>
      <c r="G401" s="36" t="s">
        <v>2926</v>
      </c>
      <c r="H401" s="34" t="s">
        <v>3066</v>
      </c>
      <c r="I401" s="34" t="s">
        <v>4231</v>
      </c>
      <c r="J401" s="41" t="s">
        <v>4232</v>
      </c>
      <c r="K401" s="46" t="s">
        <v>5322</v>
      </c>
      <c r="L401" s="46" t="s">
        <v>4427</v>
      </c>
      <c r="M401" s="46" t="s">
        <v>666</v>
      </c>
      <c r="N401" s="34" t="s">
        <v>4428</v>
      </c>
    </row>
    <row r="402" spans="1:14" ht="60" customHeight="1" x14ac:dyDescent="0.25">
      <c r="A402" s="34">
        <v>2011</v>
      </c>
      <c r="B402" s="34"/>
      <c r="C402" s="34">
        <v>146</v>
      </c>
      <c r="D402" s="34" t="s">
        <v>2959</v>
      </c>
      <c r="E402" s="34" t="s">
        <v>2960</v>
      </c>
      <c r="F402" s="34" t="s">
        <v>3242</v>
      </c>
      <c r="G402" s="36" t="s">
        <v>2926</v>
      </c>
      <c r="H402" s="34" t="s">
        <v>2961</v>
      </c>
      <c r="I402" s="34" t="s">
        <v>4094</v>
      </c>
      <c r="J402" s="41" t="s">
        <v>4095</v>
      </c>
      <c r="K402" s="46" t="s">
        <v>5322</v>
      </c>
      <c r="L402" s="46" t="s">
        <v>4414</v>
      </c>
      <c r="M402" s="46" t="s">
        <v>233</v>
      </c>
    </row>
    <row r="403" spans="1:14" ht="60" customHeight="1" x14ac:dyDescent="0.25">
      <c r="A403" s="34">
        <v>2011</v>
      </c>
      <c r="B403" s="34"/>
      <c r="C403" s="34">
        <v>150</v>
      </c>
      <c r="D403" s="34" t="s">
        <v>2962</v>
      </c>
      <c r="E403" s="34" t="s">
        <v>2963</v>
      </c>
      <c r="F403" s="34" t="s">
        <v>3242</v>
      </c>
      <c r="G403" s="36" t="s">
        <v>2926</v>
      </c>
      <c r="H403" s="34" t="s">
        <v>2964</v>
      </c>
      <c r="I403" s="34" t="s">
        <v>4107</v>
      </c>
      <c r="J403" s="41" t="s">
        <v>4108</v>
      </c>
      <c r="K403" s="67" t="s">
        <v>4318</v>
      </c>
      <c r="L403" s="67" t="s">
        <v>4313</v>
      </c>
      <c r="M403" s="46" t="s">
        <v>169</v>
      </c>
      <c r="N403" s="34" t="s">
        <v>4407</v>
      </c>
    </row>
    <row r="404" spans="1:14" ht="45" customHeight="1" x14ac:dyDescent="0.25">
      <c r="A404" s="34">
        <v>1997</v>
      </c>
      <c r="B404" s="34"/>
      <c r="C404" s="34">
        <v>26</v>
      </c>
      <c r="D404" s="34" t="s">
        <v>2889</v>
      </c>
      <c r="E404" s="34" t="s">
        <v>2890</v>
      </c>
      <c r="F404" s="34" t="s">
        <v>3282</v>
      </c>
      <c r="G404" s="36" t="s">
        <v>2504</v>
      </c>
      <c r="H404" s="34" t="s">
        <v>2891</v>
      </c>
      <c r="I404" s="34" t="s">
        <v>3564</v>
      </c>
      <c r="J404" s="41" t="s">
        <v>3565</v>
      </c>
      <c r="K404" s="46" t="s">
        <v>5322</v>
      </c>
      <c r="L404" s="39" t="s">
        <v>2723</v>
      </c>
    </row>
    <row r="405" spans="1:14" ht="45" customHeight="1" x14ac:dyDescent="0.25">
      <c r="A405" s="33">
        <v>1997</v>
      </c>
      <c r="C405" s="33">
        <v>28</v>
      </c>
      <c r="D405" s="33" t="s">
        <v>2892</v>
      </c>
      <c r="E405" s="33" t="s">
        <v>2893</v>
      </c>
      <c r="F405" s="33" t="s">
        <v>3242</v>
      </c>
      <c r="G405" s="38" t="s">
        <v>2473</v>
      </c>
      <c r="H405" s="33" t="s">
        <v>2894</v>
      </c>
      <c r="I405" s="33" t="s">
        <v>3573</v>
      </c>
      <c r="J405" s="41" t="s">
        <v>3574</v>
      </c>
      <c r="K405" s="46" t="s">
        <v>5322</v>
      </c>
      <c r="L405" s="39" t="s">
        <v>2723</v>
      </c>
    </row>
    <row r="406" spans="1:14" ht="60" customHeight="1" x14ac:dyDescent="0.25">
      <c r="A406" s="34">
        <v>2002</v>
      </c>
      <c r="B406" s="34"/>
      <c r="C406" s="34">
        <v>49</v>
      </c>
      <c r="D406" s="34" t="s">
        <v>2732</v>
      </c>
      <c r="E406" s="34" t="s">
        <v>2904</v>
      </c>
      <c r="F406" s="34" t="s">
        <v>3303</v>
      </c>
      <c r="G406" s="38" t="s">
        <v>2465</v>
      </c>
      <c r="H406" s="34" t="s">
        <v>2905</v>
      </c>
      <c r="I406" s="34" t="s">
        <v>3647</v>
      </c>
      <c r="J406" s="41" t="s">
        <v>3648</v>
      </c>
      <c r="K406" s="46" t="s">
        <v>5322</v>
      </c>
      <c r="L406" s="39" t="s">
        <v>2723</v>
      </c>
    </row>
    <row r="407" spans="1:14" ht="60" customHeight="1" x14ac:dyDescent="0.25">
      <c r="A407" s="34">
        <v>2003</v>
      </c>
      <c r="B407" s="34"/>
      <c r="C407" s="34">
        <v>54</v>
      </c>
      <c r="D407" s="34" t="s">
        <v>788</v>
      </c>
      <c r="E407" s="34" t="s">
        <v>2720</v>
      </c>
      <c r="F407" s="34" t="s">
        <v>3282</v>
      </c>
      <c r="G407" s="36" t="s">
        <v>2721</v>
      </c>
      <c r="H407" s="34" t="s">
        <v>2722</v>
      </c>
      <c r="I407" s="34" t="s">
        <v>3674</v>
      </c>
      <c r="J407" s="41" t="s">
        <v>3675</v>
      </c>
      <c r="K407" s="46" t="s">
        <v>5322</v>
      </c>
      <c r="L407" s="39" t="s">
        <v>2723</v>
      </c>
    </row>
    <row r="408" spans="1:14" ht="45" customHeight="1" x14ac:dyDescent="0.25">
      <c r="A408" s="34">
        <v>2004</v>
      </c>
      <c r="B408" s="34"/>
      <c r="C408" s="34">
        <v>59</v>
      </c>
      <c r="D408" s="34" t="s">
        <v>2771</v>
      </c>
      <c r="E408" s="34" t="s">
        <v>2772</v>
      </c>
      <c r="F408" s="34" t="s">
        <v>3242</v>
      </c>
      <c r="G408" s="38" t="s">
        <v>2465</v>
      </c>
      <c r="H408" s="34" t="s">
        <v>2773</v>
      </c>
      <c r="I408" s="34" t="s">
        <v>3720</v>
      </c>
      <c r="J408" s="41" t="s">
        <v>3721</v>
      </c>
      <c r="K408" s="46" t="s">
        <v>5322</v>
      </c>
      <c r="L408" s="39" t="s">
        <v>2723</v>
      </c>
    </row>
    <row r="409" spans="1:14" ht="45" customHeight="1" x14ac:dyDescent="0.25">
      <c r="A409" s="34">
        <v>2006</v>
      </c>
      <c r="B409" s="34"/>
      <c r="C409" s="34">
        <v>77</v>
      </c>
      <c r="D409" s="34" t="s">
        <v>2830</v>
      </c>
      <c r="E409" s="34" t="s">
        <v>2831</v>
      </c>
      <c r="F409" s="34" t="s">
        <v>3340</v>
      </c>
      <c r="G409" s="36" t="s">
        <v>2832</v>
      </c>
      <c r="H409" s="34" t="s">
        <v>2833</v>
      </c>
      <c r="I409" s="34" t="s">
        <v>3841</v>
      </c>
      <c r="J409" s="41" t="s">
        <v>3842</v>
      </c>
      <c r="K409" s="46" t="s">
        <v>5322</v>
      </c>
      <c r="L409" s="39" t="s">
        <v>2723</v>
      </c>
    </row>
    <row r="410" spans="1:14" ht="60" customHeight="1" x14ac:dyDescent="0.25">
      <c r="A410" s="34"/>
      <c r="B410" s="34"/>
      <c r="C410" s="34">
        <v>78</v>
      </c>
      <c r="D410" s="34" t="s">
        <v>2834</v>
      </c>
      <c r="E410" s="34" t="s">
        <v>2835</v>
      </c>
      <c r="F410" s="34" t="s">
        <v>3340</v>
      </c>
      <c r="G410" s="36" t="s">
        <v>2832</v>
      </c>
      <c r="H410" s="34" t="s">
        <v>2833</v>
      </c>
      <c r="I410" s="34" t="s">
        <v>3841</v>
      </c>
      <c r="J410" s="41" t="s">
        <v>3842</v>
      </c>
      <c r="K410" s="46" t="s">
        <v>5322</v>
      </c>
      <c r="L410" s="39" t="s">
        <v>2723</v>
      </c>
    </row>
    <row r="411" spans="1:14" ht="45" customHeight="1" x14ac:dyDescent="0.25">
      <c r="A411" s="34"/>
      <c r="B411" s="34"/>
      <c r="C411" s="34">
        <v>79</v>
      </c>
      <c r="D411" s="34" t="s">
        <v>2836</v>
      </c>
      <c r="E411" s="34" t="s">
        <v>2837</v>
      </c>
      <c r="F411" s="34" t="s">
        <v>3340</v>
      </c>
      <c r="G411" s="36" t="s">
        <v>2832</v>
      </c>
      <c r="H411" s="34" t="s">
        <v>2833</v>
      </c>
      <c r="I411" s="34" t="s">
        <v>3841</v>
      </c>
      <c r="J411" s="41" t="s">
        <v>3842</v>
      </c>
      <c r="K411" s="46" t="s">
        <v>5322</v>
      </c>
      <c r="L411" s="39" t="s">
        <v>2723</v>
      </c>
    </row>
    <row r="412" spans="1:14" ht="45" customHeight="1" x14ac:dyDescent="0.25">
      <c r="A412" s="33">
        <v>2009</v>
      </c>
      <c r="C412" s="33">
        <v>109</v>
      </c>
      <c r="D412" s="33" t="s">
        <v>2815</v>
      </c>
      <c r="E412" s="33" t="s">
        <v>2816</v>
      </c>
      <c r="F412" s="33" t="s">
        <v>3640</v>
      </c>
      <c r="G412" s="38" t="s">
        <v>2473</v>
      </c>
      <c r="H412" s="33" t="s">
        <v>2817</v>
      </c>
      <c r="I412" s="33" t="s">
        <v>3988</v>
      </c>
      <c r="J412" s="41" t="s">
        <v>3989</v>
      </c>
      <c r="K412" s="46" t="s">
        <v>5322</v>
      </c>
      <c r="L412" s="39" t="s">
        <v>2723</v>
      </c>
    </row>
    <row r="413" spans="1:14" ht="60" x14ac:dyDescent="0.25">
      <c r="A413" s="34">
        <v>2010</v>
      </c>
      <c r="B413" s="34"/>
      <c r="C413" s="34">
        <v>126</v>
      </c>
      <c r="D413" s="34" t="s">
        <v>2865</v>
      </c>
      <c r="E413" s="34" t="s">
        <v>2866</v>
      </c>
      <c r="F413" s="34" t="s">
        <v>3340</v>
      </c>
      <c r="G413" s="36" t="s">
        <v>2468</v>
      </c>
      <c r="H413" s="34" t="s">
        <v>2867</v>
      </c>
      <c r="I413" s="34" t="s">
        <v>4029</v>
      </c>
      <c r="J413" s="41" t="s">
        <v>4030</v>
      </c>
      <c r="K413" s="46" t="s">
        <v>5322</v>
      </c>
      <c r="L413" s="39" t="s">
        <v>2723</v>
      </c>
    </row>
    <row r="414" spans="1:14" ht="45" x14ac:dyDescent="0.25">
      <c r="A414" s="34">
        <v>2011</v>
      </c>
      <c r="B414" s="34"/>
      <c r="C414" s="34">
        <v>143</v>
      </c>
      <c r="D414" s="34" t="s">
        <v>1270</v>
      </c>
      <c r="E414" s="34" t="s">
        <v>2868</v>
      </c>
      <c r="F414" s="34" t="s">
        <v>3340</v>
      </c>
      <c r="G414" s="38" t="s">
        <v>2465</v>
      </c>
      <c r="H414" s="34" t="s">
        <v>2869</v>
      </c>
      <c r="I414" s="34" t="s">
        <v>4081</v>
      </c>
      <c r="J414" s="41" t="s">
        <v>4082</v>
      </c>
      <c r="K414" s="46" t="s">
        <v>5322</v>
      </c>
      <c r="L414" s="39" t="s">
        <v>2723</v>
      </c>
    </row>
    <row r="415" spans="1:14" ht="60" customHeight="1" x14ac:dyDescent="0.25">
      <c r="A415" s="34">
        <v>2011</v>
      </c>
      <c r="B415" s="34"/>
      <c r="C415" s="34">
        <v>153</v>
      </c>
      <c r="D415" s="34" t="s">
        <v>2910</v>
      </c>
      <c r="E415" s="34" t="s">
        <v>2911</v>
      </c>
      <c r="F415" s="34" t="s">
        <v>3340</v>
      </c>
      <c r="G415" s="36" t="s">
        <v>2761</v>
      </c>
      <c r="H415" s="34" t="s">
        <v>2912</v>
      </c>
      <c r="I415" s="34" t="s">
        <v>4111</v>
      </c>
      <c r="J415" s="41" t="s">
        <v>4112</v>
      </c>
      <c r="K415" s="46" t="s">
        <v>5322</v>
      </c>
      <c r="L415" s="39" t="s">
        <v>2723</v>
      </c>
    </row>
    <row r="416" spans="1:14" ht="45" x14ac:dyDescent="0.25">
      <c r="A416" s="34">
        <v>2012</v>
      </c>
      <c r="B416" s="34"/>
      <c r="C416" s="34">
        <v>169</v>
      </c>
      <c r="D416" s="34" t="s">
        <v>2870</v>
      </c>
      <c r="E416" s="34" t="s">
        <v>2871</v>
      </c>
      <c r="F416" s="34" t="s">
        <v>3340</v>
      </c>
      <c r="G416" s="38" t="s">
        <v>2465</v>
      </c>
      <c r="H416" s="34" t="s">
        <v>2872</v>
      </c>
      <c r="I416" s="34" t="s">
        <v>4221</v>
      </c>
      <c r="J416" s="41" t="s">
        <v>4222</v>
      </c>
      <c r="K416" s="46" t="s">
        <v>5322</v>
      </c>
      <c r="L416" s="39" t="s">
        <v>2723</v>
      </c>
    </row>
    <row r="417" spans="1:14" ht="60" customHeight="1" x14ac:dyDescent="0.25">
      <c r="A417" s="34">
        <v>2012</v>
      </c>
      <c r="B417" s="34"/>
      <c r="C417" s="34">
        <v>170</v>
      </c>
      <c r="D417" s="34" t="s">
        <v>2873</v>
      </c>
      <c r="E417" s="34" t="s">
        <v>2874</v>
      </c>
      <c r="F417" s="34" t="s">
        <v>3340</v>
      </c>
      <c r="G417" s="38" t="s">
        <v>2465</v>
      </c>
      <c r="H417" s="34" t="s">
        <v>2875</v>
      </c>
      <c r="I417" s="34" t="s">
        <v>4223</v>
      </c>
      <c r="J417" s="41" t="s">
        <v>4224</v>
      </c>
      <c r="K417" s="46" t="s">
        <v>5322</v>
      </c>
      <c r="L417" s="39" t="s">
        <v>2723</v>
      </c>
    </row>
    <row r="418" spans="1:14" ht="45" x14ac:dyDescent="0.25">
      <c r="A418" s="33">
        <v>2012</v>
      </c>
      <c r="C418" s="33">
        <v>180</v>
      </c>
      <c r="D418" s="33" t="s">
        <v>2799</v>
      </c>
      <c r="E418" s="33" t="s">
        <v>2800</v>
      </c>
      <c r="F418" s="33" t="s">
        <v>3303</v>
      </c>
      <c r="G418" s="38" t="s">
        <v>2473</v>
      </c>
      <c r="H418" s="33" t="s">
        <v>2801</v>
      </c>
      <c r="I418" s="33" t="s">
        <v>4255</v>
      </c>
      <c r="J418" s="41" t="s">
        <v>4256</v>
      </c>
      <c r="K418" s="46" t="s">
        <v>5322</v>
      </c>
      <c r="L418" s="39" t="s">
        <v>2723</v>
      </c>
    </row>
    <row r="419" spans="1:14" ht="45" x14ac:dyDescent="0.25">
      <c r="C419" s="33">
        <v>181</v>
      </c>
      <c r="D419" s="33" t="s">
        <v>2808</v>
      </c>
      <c r="E419" s="33" t="s">
        <v>2809</v>
      </c>
      <c r="F419" s="33" t="s">
        <v>3303</v>
      </c>
      <c r="G419" s="38" t="s">
        <v>2473</v>
      </c>
      <c r="H419" s="33" t="s">
        <v>2801</v>
      </c>
      <c r="I419" s="33" t="s">
        <v>4255</v>
      </c>
      <c r="J419" s="41" t="s">
        <v>4256</v>
      </c>
      <c r="K419" s="46" t="s">
        <v>5322</v>
      </c>
      <c r="L419" s="39" t="s">
        <v>2723</v>
      </c>
    </row>
    <row r="420" spans="1:14" ht="60" customHeight="1" x14ac:dyDescent="0.25">
      <c r="A420" s="33">
        <v>2012</v>
      </c>
      <c r="C420" s="33">
        <v>186</v>
      </c>
      <c r="D420" s="33" t="s">
        <v>2856</v>
      </c>
      <c r="E420" s="33" t="s">
        <v>2857</v>
      </c>
      <c r="F420" s="33" t="s">
        <v>3340</v>
      </c>
      <c r="G420" s="38" t="s">
        <v>2854</v>
      </c>
      <c r="H420" s="33" t="s">
        <v>2858</v>
      </c>
      <c r="I420" s="33" t="s">
        <v>4263</v>
      </c>
      <c r="J420" s="41" t="s">
        <v>4264</v>
      </c>
      <c r="K420" s="46" t="s">
        <v>5322</v>
      </c>
      <c r="L420" s="39" t="s">
        <v>2723</v>
      </c>
    </row>
    <row r="421" spans="1:14" ht="45" customHeight="1" x14ac:dyDescent="0.25">
      <c r="A421" s="33">
        <v>2013</v>
      </c>
      <c r="C421" s="33">
        <v>195</v>
      </c>
      <c r="D421" s="33" t="s">
        <v>2876</v>
      </c>
      <c r="E421" s="33" t="s">
        <v>2877</v>
      </c>
      <c r="F421" s="33" t="s">
        <v>3340</v>
      </c>
      <c r="G421" s="38" t="s">
        <v>2488</v>
      </c>
      <c r="H421" s="33" t="s">
        <v>2878</v>
      </c>
      <c r="I421" s="33" t="s">
        <v>4291</v>
      </c>
      <c r="J421" s="41" t="s">
        <v>4292</v>
      </c>
      <c r="K421" s="46" t="s">
        <v>5322</v>
      </c>
      <c r="L421" s="39" t="s">
        <v>2723</v>
      </c>
    </row>
    <row r="422" spans="1:14" ht="45" customHeight="1" x14ac:dyDescent="0.25">
      <c r="A422" s="34">
        <v>2010</v>
      </c>
      <c r="B422" s="34"/>
      <c r="C422" s="34">
        <v>128</v>
      </c>
      <c r="D422" s="34" t="s">
        <v>2945</v>
      </c>
      <c r="E422" s="34" t="s">
        <v>2946</v>
      </c>
      <c r="F422" s="34" t="s">
        <v>3406</v>
      </c>
      <c r="G422" s="36" t="s">
        <v>2926</v>
      </c>
      <c r="H422" s="34" t="s">
        <v>2947</v>
      </c>
      <c r="I422" s="65" t="s">
        <v>4033</v>
      </c>
      <c r="J422" s="41" t="s">
        <v>4034</v>
      </c>
      <c r="K422" s="46" t="s">
        <v>5322</v>
      </c>
      <c r="L422" s="46" t="s">
        <v>3226</v>
      </c>
      <c r="M422" s="46" t="s">
        <v>57</v>
      </c>
      <c r="N422" s="47" t="s">
        <v>4374</v>
      </c>
    </row>
    <row r="423" spans="1:14" ht="72" customHeight="1" x14ac:dyDescent="0.25">
      <c r="A423" s="34">
        <v>2002</v>
      </c>
      <c r="B423" s="34"/>
      <c r="C423" s="34">
        <v>48</v>
      </c>
      <c r="D423" s="34" t="s">
        <v>2786</v>
      </c>
      <c r="E423" s="34" t="s">
        <v>2787</v>
      </c>
      <c r="F423" s="34" t="s">
        <v>3303</v>
      </c>
      <c r="G423" s="38" t="s">
        <v>2473</v>
      </c>
      <c r="H423" s="34" t="s">
        <v>2788</v>
      </c>
      <c r="I423" s="34" t="s">
        <v>3645</v>
      </c>
      <c r="J423" s="41" t="s">
        <v>3646</v>
      </c>
      <c r="K423" s="101" t="s">
        <v>4319</v>
      </c>
      <c r="L423" s="39" t="s">
        <v>2789</v>
      </c>
    </row>
    <row r="424" spans="1:14" ht="45" customHeight="1" x14ac:dyDescent="0.25">
      <c r="A424" s="33">
        <v>2008</v>
      </c>
      <c r="C424" s="33">
        <v>108</v>
      </c>
      <c r="D424" s="33" t="s">
        <v>2790</v>
      </c>
      <c r="E424" s="33" t="s">
        <v>2791</v>
      </c>
      <c r="F424" s="33" t="s">
        <v>3303</v>
      </c>
      <c r="G424" s="38" t="s">
        <v>2484</v>
      </c>
      <c r="H424" s="33" t="s">
        <v>2792</v>
      </c>
      <c r="I424" s="33" t="s">
        <v>3947</v>
      </c>
      <c r="J424" s="41" t="s">
        <v>3948</v>
      </c>
      <c r="K424" s="46" t="s">
        <v>5322</v>
      </c>
      <c r="L424" s="39" t="s">
        <v>2789</v>
      </c>
    </row>
    <row r="425" spans="1:14" ht="60" customHeight="1" x14ac:dyDescent="0.25">
      <c r="A425" s="34">
        <v>2009</v>
      </c>
      <c r="B425" s="34"/>
      <c r="C425" s="34">
        <v>124</v>
      </c>
      <c r="D425" s="34" t="s">
        <v>2793</v>
      </c>
      <c r="E425" s="34" t="s">
        <v>2794</v>
      </c>
      <c r="F425" s="34" t="s">
        <v>3303</v>
      </c>
      <c r="G425" s="38" t="s">
        <v>2484</v>
      </c>
      <c r="H425" s="34" t="s">
        <v>2795</v>
      </c>
      <c r="I425" s="34" t="s">
        <v>4015</v>
      </c>
      <c r="J425" s="41" t="s">
        <v>4016</v>
      </c>
      <c r="K425" s="46" t="s">
        <v>5322</v>
      </c>
      <c r="L425" s="39" t="s">
        <v>2789</v>
      </c>
    </row>
    <row r="426" spans="1:14" ht="60" customHeight="1" x14ac:dyDescent="0.25">
      <c r="A426" s="34" t="s">
        <v>4381</v>
      </c>
      <c r="B426" s="34"/>
      <c r="C426" s="34">
        <v>129</v>
      </c>
      <c r="D426" s="34" t="s">
        <v>2948</v>
      </c>
      <c r="E426" s="34" t="s">
        <v>2949</v>
      </c>
      <c r="F426" s="34" t="s">
        <v>3242</v>
      </c>
      <c r="G426" s="36" t="s">
        <v>2926</v>
      </c>
      <c r="H426" s="34" t="s">
        <v>2947</v>
      </c>
      <c r="I426" s="34" t="s">
        <v>4033</v>
      </c>
      <c r="J426" s="41" t="s">
        <v>4034</v>
      </c>
      <c r="K426" s="46" t="s">
        <v>5322</v>
      </c>
      <c r="L426" s="46" t="s">
        <v>2789</v>
      </c>
      <c r="M426" s="46" t="s">
        <v>57</v>
      </c>
      <c r="N426" s="34" t="s">
        <v>4400</v>
      </c>
    </row>
    <row r="427" spans="1:14" ht="60" customHeight="1" x14ac:dyDescent="0.25">
      <c r="A427" s="33">
        <v>2012</v>
      </c>
      <c r="C427" s="33">
        <v>188</v>
      </c>
      <c r="D427" s="33" t="s">
        <v>2680</v>
      </c>
      <c r="E427" s="33" t="s">
        <v>2681</v>
      </c>
      <c r="F427" s="33" t="s">
        <v>3242</v>
      </c>
      <c r="G427" s="38" t="s">
        <v>2465</v>
      </c>
      <c r="H427" s="33" t="s">
        <v>2682</v>
      </c>
      <c r="I427" s="33" t="s">
        <v>4272</v>
      </c>
      <c r="J427" s="41" t="s">
        <v>4273</v>
      </c>
      <c r="K427" s="46" t="s">
        <v>5322</v>
      </c>
      <c r="L427" s="39" t="s">
        <v>2789</v>
      </c>
    </row>
    <row r="428" spans="1:14" ht="60" customHeight="1" x14ac:dyDescent="0.25">
      <c r="A428" s="33">
        <v>2012</v>
      </c>
      <c r="C428" s="33">
        <v>192</v>
      </c>
      <c r="D428" s="33" t="s">
        <v>2810</v>
      </c>
      <c r="E428" s="33" t="s">
        <v>2811</v>
      </c>
      <c r="F428" s="33" t="s">
        <v>3303</v>
      </c>
      <c r="G428" s="38" t="s">
        <v>2465</v>
      </c>
      <c r="H428" s="34" t="s">
        <v>2812</v>
      </c>
      <c r="I428" s="34" t="s">
        <v>4280</v>
      </c>
      <c r="J428" s="41" t="s">
        <v>4281</v>
      </c>
      <c r="K428" s="46" t="s">
        <v>5322</v>
      </c>
      <c r="L428" s="39" t="s">
        <v>2789</v>
      </c>
    </row>
    <row r="429" spans="1:14" ht="45" customHeight="1" x14ac:dyDescent="0.25">
      <c r="C429" s="33">
        <v>193</v>
      </c>
      <c r="D429" s="33" t="s">
        <v>2813</v>
      </c>
      <c r="E429" s="33" t="s">
        <v>2814</v>
      </c>
      <c r="F429" s="33" t="s">
        <v>3303</v>
      </c>
      <c r="G429" s="38" t="s">
        <v>2465</v>
      </c>
      <c r="H429" s="34" t="s">
        <v>2812</v>
      </c>
      <c r="I429" s="34" t="s">
        <v>4280</v>
      </c>
      <c r="J429" s="41" t="s">
        <v>4281</v>
      </c>
      <c r="K429" s="46" t="s">
        <v>5322</v>
      </c>
      <c r="L429" s="39" t="s">
        <v>2789</v>
      </c>
    </row>
    <row r="430" spans="1:14" ht="45" customHeight="1" x14ac:dyDescent="0.25">
      <c r="A430" s="33">
        <v>2012</v>
      </c>
      <c r="B430" s="33">
        <v>108</v>
      </c>
      <c r="D430" s="33" t="s">
        <v>4235</v>
      </c>
      <c r="E430" s="33" t="s">
        <v>4236</v>
      </c>
      <c r="F430" s="33" t="s">
        <v>3231</v>
      </c>
      <c r="G430" s="38" t="s">
        <v>2926</v>
      </c>
      <c r="H430" s="33" t="s">
        <v>4237</v>
      </c>
      <c r="I430" s="33" t="s">
        <v>4238</v>
      </c>
      <c r="J430" s="41" t="s">
        <v>4239</v>
      </c>
      <c r="K430" s="46" t="s">
        <v>5322</v>
      </c>
      <c r="L430" s="46" t="s">
        <v>2789</v>
      </c>
      <c r="M430" s="46" t="s">
        <v>57</v>
      </c>
      <c r="N430" s="47" t="s">
        <v>4423</v>
      </c>
    </row>
    <row r="431" spans="1:14" ht="45" customHeight="1" x14ac:dyDescent="0.25">
      <c r="A431" s="34">
        <v>2006</v>
      </c>
      <c r="B431" s="34">
        <v>59</v>
      </c>
      <c r="C431" s="34"/>
      <c r="D431" s="34" t="s">
        <v>3822</v>
      </c>
      <c r="E431" s="34" t="s">
        <v>3823</v>
      </c>
      <c r="F431" s="34" t="s">
        <v>3368</v>
      </c>
      <c r="G431" s="38" t="s">
        <v>2655</v>
      </c>
      <c r="H431" s="34" t="s">
        <v>3824</v>
      </c>
      <c r="I431" s="34" t="s">
        <v>3825</v>
      </c>
      <c r="J431" s="41" t="s">
        <v>3826</v>
      </c>
      <c r="K431" s="46" t="s">
        <v>5322</v>
      </c>
      <c r="L431" s="46" t="s">
        <v>2789</v>
      </c>
      <c r="M431" s="46"/>
    </row>
    <row r="432" spans="1:14" ht="60" customHeight="1" x14ac:dyDescent="0.25">
      <c r="A432" s="34">
        <v>2012</v>
      </c>
      <c r="B432" s="34"/>
      <c r="C432" s="34">
        <v>168</v>
      </c>
      <c r="D432" s="34" t="s">
        <v>2974</v>
      </c>
      <c r="E432" s="34" t="s">
        <v>2975</v>
      </c>
      <c r="F432" s="34" t="s">
        <v>3242</v>
      </c>
      <c r="G432" s="36" t="s">
        <v>2926</v>
      </c>
      <c r="H432" s="34" t="s">
        <v>2976</v>
      </c>
      <c r="I432" s="34" t="s">
        <v>4219</v>
      </c>
      <c r="J432" s="41" t="s">
        <v>4220</v>
      </c>
      <c r="K432" s="46" t="s">
        <v>5322</v>
      </c>
      <c r="L432" s="46" t="s">
        <v>4313</v>
      </c>
      <c r="M432" s="46" t="s">
        <v>89</v>
      </c>
      <c r="N432" s="34" t="s">
        <v>4412</v>
      </c>
    </row>
    <row r="433" spans="1:14" ht="60" customHeight="1" x14ac:dyDescent="0.25">
      <c r="A433" s="34">
        <v>2012</v>
      </c>
      <c r="B433" s="34"/>
      <c r="C433" s="34">
        <v>173</v>
      </c>
      <c r="D433" s="34" t="s">
        <v>3061</v>
      </c>
      <c r="E433" s="34" t="s">
        <v>3062</v>
      </c>
      <c r="F433" s="34" t="s">
        <v>3282</v>
      </c>
      <c r="G433" s="36" t="s">
        <v>2926</v>
      </c>
      <c r="H433" s="34" t="s">
        <v>3063</v>
      </c>
      <c r="I433" s="34" t="s">
        <v>4229</v>
      </c>
      <c r="J433" s="41" t="s">
        <v>4230</v>
      </c>
      <c r="K433" s="46" t="s">
        <v>5322</v>
      </c>
      <c r="L433" s="46" t="s">
        <v>4313</v>
      </c>
      <c r="M433" s="46" t="s">
        <v>89</v>
      </c>
      <c r="N433" s="47" t="s">
        <v>4411</v>
      </c>
    </row>
    <row r="434" spans="1:14" ht="60" customHeight="1" x14ac:dyDescent="0.25">
      <c r="A434" s="34">
        <v>2007</v>
      </c>
      <c r="B434" s="34">
        <v>66</v>
      </c>
      <c r="C434" s="34"/>
      <c r="D434" s="34" t="s">
        <v>3884</v>
      </c>
      <c r="E434" s="34" t="s">
        <v>3885</v>
      </c>
      <c r="F434" s="34" t="s">
        <v>3250</v>
      </c>
      <c r="G434" s="36" t="s">
        <v>2926</v>
      </c>
      <c r="H434" s="34" t="s">
        <v>3886</v>
      </c>
      <c r="I434" s="71" t="s">
        <v>3887</v>
      </c>
      <c r="J434" s="41" t="s">
        <v>3888</v>
      </c>
      <c r="K434" s="46" t="s">
        <v>5322</v>
      </c>
      <c r="L434" s="46" t="s">
        <v>4313</v>
      </c>
      <c r="M434" s="46" t="s">
        <v>57</v>
      </c>
      <c r="N434" s="47" t="s">
        <v>4366</v>
      </c>
    </row>
    <row r="435" spans="1:14" ht="60" customHeight="1" x14ac:dyDescent="0.25">
      <c r="A435" s="34">
        <v>1984</v>
      </c>
      <c r="B435" s="34"/>
      <c r="D435" s="34" t="s">
        <v>2821</v>
      </c>
      <c r="E435" s="34" t="s">
        <v>2822</v>
      </c>
      <c r="F435" s="34" t="s">
        <v>3282</v>
      </c>
      <c r="G435" s="36" t="s">
        <v>2804</v>
      </c>
      <c r="H435" s="34" t="s">
        <v>2823</v>
      </c>
      <c r="I435" s="34" t="s">
        <v>3345</v>
      </c>
      <c r="J435" s="37" t="s">
        <v>3346</v>
      </c>
      <c r="K435" s="46" t="s">
        <v>5322</v>
      </c>
      <c r="L435" s="46" t="s">
        <v>4313</v>
      </c>
      <c r="N435" s="47" t="s">
        <v>4359</v>
      </c>
    </row>
  </sheetData>
  <sortState xmlns:xlrd2="http://schemas.microsoft.com/office/spreadsheetml/2017/richdata2"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xr:uid="{00000000-0004-0000-0600-000000000000}"/>
    <hyperlink ref="J120" r:id="rId2" xr:uid="{00000000-0004-0000-0600-000001000000}"/>
    <hyperlink ref="J227" r:id="rId3" xr:uid="{00000000-0004-0000-0600-000002000000}"/>
    <hyperlink ref="J390" r:id="rId4" xr:uid="{00000000-0004-0000-0600-000003000000}"/>
    <hyperlink ref="J230" r:id="rId5" xr:uid="{00000000-0004-0000-0600-000004000000}"/>
    <hyperlink ref="J83" r:id="rId6" xr:uid="{00000000-0004-0000-0600-000005000000}"/>
    <hyperlink ref="J239" r:id="rId7" xr:uid="{00000000-0004-0000-0600-000006000000}"/>
    <hyperlink ref="J131" r:id="rId8" xr:uid="{00000000-0004-0000-0600-000007000000}"/>
    <hyperlink ref="J122" r:id="rId9" xr:uid="{00000000-0004-0000-0600-000008000000}"/>
    <hyperlink ref="J435" r:id="rId10" xr:uid="{00000000-0004-0000-0600-000009000000}"/>
    <hyperlink ref="J204" r:id="rId11" xr:uid="{00000000-0004-0000-0600-00000A000000}"/>
    <hyperlink ref="J191" r:id="rId12" xr:uid="{00000000-0004-0000-0600-00000B000000}"/>
    <hyperlink ref="J249" r:id="rId13" xr:uid="{00000000-0004-0000-0600-00000C000000}"/>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S200"/>
  <sheetViews>
    <sheetView workbookViewId="0">
      <selection activeCell="O15" sqref="O15"/>
    </sheetView>
  </sheetViews>
  <sheetFormatPr defaultColWidth="8.5703125" defaultRowHeight="15" x14ac:dyDescent="0.25"/>
  <cols>
    <col min="1" max="1" width="23.28515625" customWidth="1"/>
    <col min="23" max="23" width="17.42578125" customWidth="1"/>
  </cols>
  <sheetData>
    <row r="1" spans="1:45" s="8" customFormat="1" x14ac:dyDescent="0.25">
      <c r="A1" s="8" t="s">
        <v>2126</v>
      </c>
      <c r="B1" s="8" t="s">
        <v>2127</v>
      </c>
      <c r="C1" s="8" t="s">
        <v>2128</v>
      </c>
      <c r="D1" s="8" t="s">
        <v>1267</v>
      </c>
      <c r="E1" s="8" t="s">
        <v>1910</v>
      </c>
      <c r="F1" s="8" t="s">
        <v>2129</v>
      </c>
      <c r="G1" s="8" t="s">
        <v>9</v>
      </c>
      <c r="H1" s="8" t="s">
        <v>2130</v>
      </c>
      <c r="I1" s="8" t="s">
        <v>2131</v>
      </c>
      <c r="J1" s="8" t="s">
        <v>2132</v>
      </c>
      <c r="K1" s="8" t="s">
        <v>2133</v>
      </c>
      <c r="L1" s="8" t="s">
        <v>2134</v>
      </c>
      <c r="M1" s="8" t="s">
        <v>2135</v>
      </c>
      <c r="N1" s="8" t="s">
        <v>2136</v>
      </c>
      <c r="O1" s="8" t="s">
        <v>914</v>
      </c>
      <c r="P1" s="8" t="s">
        <v>915</v>
      </c>
      <c r="Q1" s="8" t="s">
        <v>1267</v>
      </c>
      <c r="R1" s="8" t="s">
        <v>2137</v>
      </c>
      <c r="S1" s="8" t="s">
        <v>10</v>
      </c>
      <c r="T1" s="8" t="s">
        <v>2138</v>
      </c>
      <c r="U1" s="8" t="s">
        <v>2139</v>
      </c>
      <c r="V1" s="8" t="s">
        <v>2140</v>
      </c>
      <c r="W1" s="8" t="s">
        <v>2141</v>
      </c>
      <c r="X1" s="8" t="s">
        <v>913</v>
      </c>
      <c r="Y1" s="8" t="s">
        <v>2142</v>
      </c>
      <c r="Z1" s="8" t="s">
        <v>2143</v>
      </c>
      <c r="AA1" s="8" t="s">
        <v>2144</v>
      </c>
      <c r="AB1" s="8" t="s">
        <v>2145</v>
      </c>
      <c r="AC1" s="8" t="s">
        <v>2146</v>
      </c>
      <c r="AD1" s="8" t="s">
        <v>2147</v>
      </c>
      <c r="AE1" s="8" t="s">
        <v>2148</v>
      </c>
      <c r="AF1" s="8" t="s">
        <v>2149</v>
      </c>
      <c r="AG1" s="8" t="s">
        <v>2150</v>
      </c>
      <c r="AH1" s="8" t="s">
        <v>2151</v>
      </c>
      <c r="AI1" s="8" t="s">
        <v>2152</v>
      </c>
      <c r="AJ1" s="8" t="s">
        <v>1119</v>
      </c>
      <c r="AK1" s="8" t="s">
        <v>1120</v>
      </c>
      <c r="AL1" s="8" t="s">
        <v>2153</v>
      </c>
      <c r="AM1" s="8" t="s">
        <v>1121</v>
      </c>
      <c r="AN1" s="8" t="s">
        <v>1122</v>
      </c>
      <c r="AO1" s="8" t="s">
        <v>1123</v>
      </c>
      <c r="AP1" s="8" t="s">
        <v>1124</v>
      </c>
      <c r="AQ1" s="8" t="s">
        <v>2154</v>
      </c>
      <c r="AR1" s="8" t="s">
        <v>1125</v>
      </c>
      <c r="AS1" s="8"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5"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8" customFormat="1" x14ac:dyDescent="0.25">
      <c r="A118" s="18" t="s">
        <v>370</v>
      </c>
      <c r="B118" s="18" t="s">
        <v>370</v>
      </c>
      <c r="C118" s="18" t="s">
        <v>370</v>
      </c>
      <c r="D118" s="18" t="s">
        <v>372</v>
      </c>
      <c r="E118" s="18" t="s">
        <v>959</v>
      </c>
      <c r="F118" s="18">
        <v>2001</v>
      </c>
      <c r="G118" s="18" t="s">
        <v>89</v>
      </c>
      <c r="H118" s="18" t="s">
        <v>370</v>
      </c>
      <c r="I118" s="18">
        <v>1</v>
      </c>
      <c r="J118" s="18">
        <v>1</v>
      </c>
      <c r="K118" s="18">
        <v>1970</v>
      </c>
      <c r="L118" s="18">
        <v>1997</v>
      </c>
      <c r="M118" s="18">
        <v>1</v>
      </c>
      <c r="N118" s="18">
        <v>0</v>
      </c>
      <c r="O118" s="18">
        <v>1</v>
      </c>
      <c r="P118" s="18">
        <v>0</v>
      </c>
      <c r="Q118" s="18" t="s">
        <v>960</v>
      </c>
      <c r="R118" s="18" t="b">
        <f>FALSE()</f>
        <v>0</v>
      </c>
      <c r="S118" s="18" t="s">
        <v>2356</v>
      </c>
      <c r="T118" s="18">
        <v>0.57475072145462003</v>
      </c>
      <c r="U118" s="18">
        <v>1.8099867105484</v>
      </c>
      <c r="V118" s="18" t="s">
        <v>311</v>
      </c>
      <c r="W118" s="18" t="s">
        <v>20</v>
      </c>
      <c r="X118" s="18">
        <v>-1</v>
      </c>
      <c r="Y118" s="18">
        <v>1</v>
      </c>
      <c r="Z118" s="18">
        <v>1</v>
      </c>
      <c r="AA118" s="18">
        <v>1</v>
      </c>
      <c r="AC118" s="18">
        <v>1</v>
      </c>
      <c r="AE118" s="18" t="s">
        <v>2159</v>
      </c>
      <c r="AF118" s="18" t="s">
        <v>2160</v>
      </c>
      <c r="AG118" s="18">
        <v>1</v>
      </c>
      <c r="AH118" s="18">
        <v>0.43541721322319699</v>
      </c>
      <c r="AI118" s="18">
        <v>0.16394807160764499</v>
      </c>
      <c r="AJ118" s="18">
        <v>1.32</v>
      </c>
      <c r="AK118" s="18">
        <v>11.04</v>
      </c>
      <c r="AL118" s="18">
        <v>1</v>
      </c>
      <c r="AM118" s="18" t="s">
        <v>1126</v>
      </c>
      <c r="AN118" s="18" t="s">
        <v>1164</v>
      </c>
      <c r="AO118" s="18" t="s">
        <v>1137</v>
      </c>
      <c r="AP118" s="18" t="s">
        <v>1177</v>
      </c>
      <c r="AR118" s="18"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5"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5"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5"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5"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8" t="s">
        <v>484</v>
      </c>
      <c r="B152" s="8" t="s">
        <v>484</v>
      </c>
      <c r="C152" s="8" t="s">
        <v>484</v>
      </c>
      <c r="D152" s="8" t="s">
        <v>486</v>
      </c>
      <c r="E152" s="8" t="s">
        <v>485</v>
      </c>
      <c r="F152" s="8">
        <v>2004</v>
      </c>
      <c r="G152" s="8" t="s">
        <v>89</v>
      </c>
      <c r="H152" s="8" t="s">
        <v>484</v>
      </c>
      <c r="I152" s="8">
        <v>1</v>
      </c>
      <c r="J152" s="8">
        <v>1</v>
      </c>
      <c r="K152" s="8">
        <v>1963</v>
      </c>
      <c r="L152" s="8">
        <v>2001</v>
      </c>
      <c r="M152" s="8">
        <v>1</v>
      </c>
      <c r="N152" s="8">
        <v>0</v>
      </c>
      <c r="O152" s="8">
        <v>0</v>
      </c>
      <c r="P152" s="8">
        <v>0</v>
      </c>
      <c r="Q152" s="8" t="s">
        <v>1011</v>
      </c>
      <c r="R152" s="8" t="b">
        <f>FALSE()</f>
        <v>0</v>
      </c>
      <c r="S152" s="8" t="s">
        <v>488</v>
      </c>
      <c r="T152" s="8">
        <v>0.60121381282806396</v>
      </c>
      <c r="U152" s="8">
        <v>2.2941126823425302</v>
      </c>
      <c r="V152" s="8" t="s">
        <v>95</v>
      </c>
      <c r="W152" s="8" t="s">
        <v>111</v>
      </c>
      <c r="X152" s="8">
        <v>1</v>
      </c>
      <c r="Y152" s="8">
        <v>1</v>
      </c>
      <c r="Z152" s="8">
        <v>1</v>
      </c>
      <c r="AA152" s="8">
        <v>1</v>
      </c>
      <c r="AB152" s="8"/>
      <c r="AC152" s="8">
        <v>1</v>
      </c>
      <c r="AD152" s="8"/>
      <c r="AE152" s="8" t="s">
        <v>2159</v>
      </c>
      <c r="AF152" s="8" t="s">
        <v>2160</v>
      </c>
      <c r="AG152" s="8">
        <v>1</v>
      </c>
      <c r="AH152" s="8">
        <v>1.3360306951734799</v>
      </c>
      <c r="AI152" s="8">
        <v>1.14705634117126</v>
      </c>
      <c r="AJ152" s="8">
        <v>0.45</v>
      </c>
      <c r="AK152" s="8">
        <v>2</v>
      </c>
      <c r="AL152" s="8">
        <v>1</v>
      </c>
      <c r="AM152" s="8" t="s">
        <v>1126</v>
      </c>
      <c r="AN152" s="8">
        <v>3</v>
      </c>
      <c r="AO152" s="8" t="s">
        <v>1133</v>
      </c>
      <c r="AP152" s="8" t="s">
        <v>1131</v>
      </c>
      <c r="AQ152" s="8"/>
      <c r="AR152" s="8" t="s">
        <v>1193</v>
      </c>
      <c r="AS152" s="8"/>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8"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2021-03-13T21:28:10Z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