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da5294afe2dd8e7b/Documents/"/>
    </mc:Choice>
  </mc:AlternateContent>
  <xr:revisionPtr revIDLastSave="3025" documentId="8_{335CF3E2-1E1B-4184-B39E-F155241C0B9A}" xr6:coauthVersionLast="47" xr6:coauthVersionMax="47" xr10:uidLastSave="{AA5E4A9D-87ED-4EBF-A4E4-F2430BE9C1D1}"/>
  <bookViews>
    <workbookView xWindow="-108" yWindow="-108" windowWidth="23256" windowHeight="12456" activeTab="2" xr2:uid="{70521DF1-53EF-4629-BA92-147E36F41957}"/>
  </bookViews>
  <sheets>
    <sheet name="DATA" sheetId="1" r:id="rId1"/>
    <sheet name="PIVOT TABLES" sheetId="2" r:id="rId2"/>
    <sheet name="DASHBOARD" sheetId="3" r:id="rId3"/>
  </sheets>
  <definedNames>
    <definedName name="_xlnm._FilterDatabase" localSheetId="0" hidden="1">DATA!$A$1:$K$8315</definedName>
    <definedName name="_xlchart.v2.4" hidden="1">'PIVOT TABLES'!$AO$6:$AO$22</definedName>
    <definedName name="_xlchart.v2.5" hidden="1">'PIVOT TABLES'!$AP$6:$AP$22</definedName>
    <definedName name="_xlchart.v2.6" hidden="1">'PIVOT TABLES'!$AQ$6:$AQ$22</definedName>
    <definedName name="_xlchart.v5.0" hidden="1">'PIVOT TABLES'!$AG$5</definedName>
    <definedName name="_xlchart.v5.1" hidden="1">'PIVOT TABLES'!$AG$6:$AG$54</definedName>
    <definedName name="_xlchart.v5.2" hidden="1">'PIVOT TABLES'!$AH$5</definedName>
    <definedName name="_xlchart.v5.3" hidden="1">'PIVOT TABLES'!$AH$6:$AH$54</definedName>
    <definedName name="Slicer_Category">#N/A</definedName>
    <definedName name="Slicer_Month">#N/A</definedName>
    <definedName name="Slicer_State">#N/A</definedName>
    <definedName name="Slicer_Sub_Categor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7" i="2" l="1"/>
  <c r="AS8" i="2"/>
  <c r="AS9" i="2"/>
  <c r="AS10" i="2"/>
  <c r="AS6" i="2"/>
  <c r="AO7" i="2"/>
  <c r="AO8" i="2"/>
  <c r="AO9" i="2"/>
  <c r="AO10" i="2"/>
  <c r="AO11" i="2"/>
  <c r="AO12" i="2"/>
  <c r="AO13" i="2"/>
  <c r="AO14" i="2"/>
  <c r="AO15" i="2"/>
  <c r="AO16" i="2"/>
  <c r="AO17" i="2"/>
  <c r="AO18" i="2"/>
  <c r="AO19" i="2"/>
  <c r="AO20" i="2"/>
  <c r="AO21" i="2"/>
  <c r="AO22" i="2"/>
  <c r="AO6" i="2"/>
  <c r="AK7" i="2"/>
  <c r="AK8" i="2"/>
  <c r="AK9" i="2"/>
  <c r="AK6" i="2"/>
  <c r="Z7" i="2"/>
  <c r="Z8" i="2"/>
  <c r="Z6" i="2"/>
  <c r="AD7" i="2"/>
  <c r="AD8" i="2"/>
  <c r="AD9" i="2"/>
  <c r="AD10" i="2"/>
  <c r="AD11" i="2"/>
  <c r="AD12" i="2"/>
  <c r="AD13" i="2"/>
  <c r="AD14" i="2"/>
  <c r="AD15" i="2"/>
  <c r="AD16" i="2"/>
  <c r="AD17" i="2"/>
  <c r="AD18" i="2"/>
  <c r="AD19" i="2"/>
  <c r="AD20" i="2"/>
  <c r="AD21" i="2"/>
  <c r="AD22" i="2"/>
  <c r="AD6" i="2"/>
  <c r="AB10" i="2"/>
  <c r="AA7" i="2"/>
  <c r="AT8" i="2"/>
  <c r="AH30" i="2"/>
  <c r="AH41" i="2"/>
  <c r="AH13" i="2"/>
  <c r="AQ14" i="2"/>
  <c r="AQ12" i="2"/>
  <c r="AE16" i="2"/>
  <c r="AH33" i="2"/>
  <c r="AB6" i="2"/>
  <c r="AH47" i="2"/>
  <c r="AH53" i="2"/>
  <c r="AH36" i="2"/>
  <c r="AH38" i="2"/>
  <c r="AH29" i="2"/>
  <c r="AH14" i="2"/>
  <c r="AH12" i="2"/>
  <c r="AH52" i="2"/>
  <c r="AH16" i="2"/>
  <c r="AA10" i="2"/>
  <c r="AH25" i="2"/>
  <c r="AH54" i="2"/>
  <c r="AH39" i="2"/>
  <c r="AH48" i="2"/>
  <c r="AH34" i="2"/>
  <c r="AH21" i="2"/>
  <c r="AH19" i="2"/>
  <c r="AH11" i="2"/>
  <c r="AH46" i="2"/>
  <c r="AH27" i="2"/>
  <c r="AH45" i="2"/>
  <c r="AH9" i="2"/>
  <c r="AH6" i="2"/>
  <c r="AH26" i="2"/>
  <c r="AH40" i="2"/>
  <c r="AH50" i="2"/>
  <c r="AH8" i="2"/>
  <c r="AM7" i="2"/>
  <c r="AH44" i="2"/>
  <c r="AM9" i="2"/>
  <c r="AH7" i="2"/>
  <c r="AH32" i="2"/>
  <c r="AH28" i="2"/>
  <c r="AH22" i="2"/>
  <c r="AB8" i="2"/>
  <c r="AH10" i="2"/>
  <c r="AH23" i="2"/>
  <c r="AH15" i="2"/>
  <c r="AH42" i="2"/>
  <c r="AH17" i="2"/>
  <c r="AH49" i="2"/>
  <c r="AH18" i="2"/>
  <c r="AH24" i="2"/>
  <c r="AH20" i="2"/>
  <c r="AL7" i="2"/>
  <c r="AH35" i="2"/>
  <c r="AA6" i="2"/>
  <c r="AH31" i="2"/>
  <c r="AH51" i="2"/>
  <c r="AH37" i="2"/>
  <c r="AH43" i="2"/>
  <c r="AB7" i="2"/>
  <c r="AP7" i="2" l="1"/>
  <c r="AE9" i="2"/>
  <c r="AP9" i="2"/>
  <c r="AP12" i="2"/>
  <c r="AQ20" i="2"/>
  <c r="AQ10" i="2"/>
  <c r="AQ18" i="2"/>
  <c r="AQ22" i="2"/>
  <c r="AE18" i="2"/>
  <c r="AE21" i="2"/>
  <c r="AP15" i="2"/>
  <c r="AP11" i="2"/>
  <c r="AE20" i="2"/>
  <c r="AP13" i="2"/>
  <c r="AE19" i="2"/>
  <c r="AQ15" i="2"/>
  <c r="AQ11" i="2"/>
  <c r="AP10" i="2"/>
  <c r="AA8" i="2"/>
  <c r="AL6" i="2"/>
  <c r="AQ6" i="2"/>
  <c r="AQ16" i="2"/>
  <c r="AE11" i="2"/>
  <c r="AT10" i="2"/>
  <c r="AQ8" i="2"/>
  <c r="AQ17" i="2"/>
  <c r="AP6" i="2"/>
  <c r="AQ13" i="2"/>
  <c r="AE8" i="2"/>
  <c r="AE6" i="2"/>
  <c r="AP8" i="2"/>
  <c r="AE14" i="2"/>
  <c r="AP14" i="2"/>
  <c r="AQ21" i="2"/>
  <c r="AE10" i="2"/>
  <c r="AL8" i="2"/>
  <c r="AQ9" i="2"/>
  <c r="AT7" i="2"/>
  <c r="AQ7" i="2"/>
  <c r="AE22" i="2"/>
  <c r="AE13" i="2"/>
  <c r="AE7" i="2"/>
  <c r="AM6" i="2"/>
  <c r="AM8" i="2"/>
  <c r="AT6" i="2"/>
  <c r="AP20" i="2"/>
  <c r="AP16" i="2"/>
  <c r="AP22" i="2"/>
  <c r="AE15" i="2"/>
  <c r="AP19" i="2"/>
  <c r="AE12" i="2"/>
  <c r="AL9" i="2"/>
  <c r="AP17" i="2"/>
  <c r="AE17" i="2"/>
  <c r="AP21" i="2"/>
  <c r="AP18" i="2"/>
  <c r="AT9" i="2"/>
  <c r="AQ19" i="2"/>
</calcChain>
</file>

<file path=xl/sharedStrings.xml><?xml version="1.0" encoding="utf-8"?>
<sst xmlns="http://schemas.openxmlformats.org/spreadsheetml/2006/main" count="50016" uniqueCount="2724">
  <si>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</si>
  <si>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</si>
  <si>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</si>
  <si>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</si>
  <si>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</si>
  <si>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</si>
  <si>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</si>
  <si>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</si>
  <si>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</si>
  <si>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</si>
  <si>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</si>
  <si>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</si>
  <si>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</si>
  <si>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</si>
  <si>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</si>
  <si>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</si>
  <si>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</si>
  <si>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</si>
  <si>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</si>
  <si>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</si>
  <si>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</si>
  <si>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</si>
  <si>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</si>
  <si>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</si>
  <si>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</si>
  <si>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</si>
  <si>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</si>
  <si>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</si>
  <si>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</si>
  <si>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</si>
  <si>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</si>
  <si>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</si>
  <si>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</si>
  <si>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</si>
  <si>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</si>
  <si>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</si>
  <si>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</si>
  <si>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</si>
  <si>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</si>
  <si>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</si>
  <si>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</si>
  <si>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</si>
  <si>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</si>
  <si>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</si>
  <si>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</si>
  <si>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</si>
  <si>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</si>
  <si>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</si>
  <si>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</si>
  <si>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</si>
  <si>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</si>
  <si>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</si>
  <si>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</si>
  <si>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</si>
  <si>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</si>
  <si>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</si>
  <si>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</si>
  <si>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</si>
  <si>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</si>
  <si>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</si>
  <si>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</si>
  <si>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</si>
  <si>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</si>
  <si>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</si>
  <si>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</si>
  <si>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</si>
  <si>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</si>
  <si>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</si>
  <si>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</si>
  <si>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</si>
  <si>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</si>
  <si>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</si>
  <si>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</si>
  <si>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</si>
  <si>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</si>
  <si>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</si>
  <si>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</si>
  <si>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</si>
  <si>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</si>
  <si>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</si>
  <si>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</si>
  <si>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</si>
  <si>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</si>
  <si>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</si>
  <si>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</si>
  <si>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</si>
  <si>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</si>
  <si>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</si>
  <si>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</si>
  <si>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</si>
  <si>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</si>
  <si>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</si>
  <si>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</si>
  <si>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</si>
  <si>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</si>
  <si>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</si>
  <si>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</si>
  <si>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</si>
  <si>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</si>
  <si>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</si>
  <si>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</si>
  <si>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</si>
  <si>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</si>
  <si>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</si>
  <si>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</si>
  <si>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</si>
  <si>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</si>
  <si>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</si>
  <si>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</si>
  <si>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</si>
  <si>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</si>
  <si>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</si>
  <si>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</si>
  <si>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</si>
  <si>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</si>
  <si>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</si>
  <si>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</si>
  <si>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</si>
  <si>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</si>
  <si>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</si>
  <si>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</si>
  <si>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</si>
  <si>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</si>
  <si>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</si>
  <si>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</si>
  <si>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</si>
  <si>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</si>
  <si>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</si>
  <si>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</si>
  <si>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</si>
  <si>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</si>
  <si>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</si>
  <si>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</si>
  <si>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</si>
  <si>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</si>
  <si>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</si>
  <si>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</si>
  <si>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</si>
  <si>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</si>
  <si>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</si>
  <si>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</si>
  <si>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</si>
  <si>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</si>
  <si>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</si>
  <si>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</si>
  <si>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</si>
  <si>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</si>
  <si>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</si>
  <si>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</si>
  <si>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</si>
  <si>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</si>
  <si>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</si>
  <si>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</si>
  <si>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</si>
  <si>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</si>
  <si>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</si>
  <si>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</si>
  <si>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</si>
  <si>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</si>
  <si>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</si>
  <si>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</si>
  <si>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</si>
  <si>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</si>
  <si>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</si>
  <si>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</si>
  <si>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</si>
  <si>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</si>
  <si>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</si>
  <si>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</si>
  <si>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</si>
  <si>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</si>
  <si>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</si>
  <si>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</si>
  <si>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</si>
  <si>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</si>
  <si>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</si>
  <si>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</si>
  <si>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</si>
  <si>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</si>
  <si>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</si>
  <si>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</si>
  <si>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</si>
  <si>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</si>
  <si>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</si>
  <si>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</si>
  <si>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</si>
  <si>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</si>
  <si>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</si>
  <si>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</si>
  <si>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</si>
  <si>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</si>
  <si>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</si>
  <si>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</si>
  <si>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</si>
  <si>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</si>
  <si>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</si>
  <si>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</si>
  <si>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</si>
  <si>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</si>
  <si>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</si>
  <si>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</si>
  <si>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</si>
  <si>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</si>
  <si>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</si>
  <si>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</si>
  <si>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</si>
  <si>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</si>
  <si>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</si>
  <si>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</si>
  <si>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</si>
  <si>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</si>
  <si>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</si>
  <si>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</si>
  <si>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</si>
  <si>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</si>
  <si>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</si>
  <si>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</si>
  <si>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</si>
  <si>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</si>
  <si>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</si>
  <si>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</si>
  <si>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</si>
  <si>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</si>
  <si>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</si>
  <si>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</si>
  <si>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</si>
  <si>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</si>
  <si>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</si>
  <si>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</si>
  <si>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</si>
  <si>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</si>
  <si>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</si>
  <si>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</si>
  <si>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</si>
  <si>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</si>
  <si>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</si>
  <si>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</si>
  <si>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</si>
  <si>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</si>
  <si>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</si>
  <si>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</si>
  <si>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</si>
  <si>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</si>
  <si>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</si>
  <si>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</si>
  <si>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</si>
  <si>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</si>
  <si>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</si>
  <si>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</si>
  <si>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</si>
  <si>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</si>
  <si>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</si>
  <si>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</si>
  <si>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</si>
  <si>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</si>
  <si>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</si>
  <si>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</si>
  <si>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</si>
  <si>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</si>
  <si>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</si>
  <si>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</si>
  <si>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</si>
  <si>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</si>
  <si>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</si>
  <si>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</si>
  <si>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</si>
  <si>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</si>
  <si>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</si>
  <si>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</si>
  <si>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</si>
  <si>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</si>
  <si>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</si>
  <si>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</si>
  <si>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</si>
  <si>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</si>
  <si>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</si>
  <si>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</si>
  <si>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</si>
  <si>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</si>
  <si>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</si>
  <si>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</si>
  <si>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</si>
  <si>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</si>
  <si>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</si>
  <si>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</si>
  <si>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</si>
  <si>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</si>
  <si>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</si>
  <si>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</si>
  <si>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</si>
  <si>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</si>
  <si>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</si>
  <si>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</si>
  <si>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</si>
  <si>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</si>
  <si>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</si>
  <si>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</si>
  <si>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</si>
  <si>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</si>
  <si>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</si>
  <si>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</si>
  <si>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</si>
  <si>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</si>
  <si>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</si>
  <si>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</si>
  <si>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</si>
  <si>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</si>
  <si>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</si>
  <si>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</si>
  <si>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</si>
  <si>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</si>
  <si>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</si>
  <si>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</si>
  <si>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</si>
  <si>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</si>
  <si>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</si>
  <si>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</si>
  <si>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</si>
  <si>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</si>
  <si>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</si>
  <si>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</si>
  <si>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</si>
  <si>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</si>
  <si>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</si>
  <si>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</si>
  <si>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</si>
  <si>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</si>
  <si>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</si>
  <si>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</si>
  <si>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</si>
  <si>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</si>
  <si>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</si>
  <si>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</si>
  <si>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</si>
  <si>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</si>
  <si>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</si>
  <si>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</si>
  <si>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</si>
  <si>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</si>
  <si>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</si>
  <si>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</si>
  <si>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</si>
  <si>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</si>
  <si>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</si>
  <si>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</si>
  <si>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</si>
  <si>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</si>
  <si>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</si>
  <si>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</si>
  <si>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</si>
  <si>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</si>
  <si>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</si>
  <si>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</si>
  <si>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</si>
  <si>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</si>
  <si>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</si>
  <si>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</si>
  <si>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</si>
  <si>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</si>
  <si>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</si>
  <si>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</si>
  <si>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</si>
  <si>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</si>
  <si>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</si>
  <si>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</si>
  <si>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</si>
  <si>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</si>
  <si>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</si>
  <si>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</si>
  <si>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</si>
  <si>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</si>
  <si>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</si>
  <si>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</si>
  <si>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</si>
  <si>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</si>
  <si>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</si>
  <si>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</si>
  <si>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</si>
  <si>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</si>
  <si>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</si>
  <si>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</si>
  <si>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</si>
  <si>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</si>
  <si>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</si>
  <si>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</si>
  <si>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</si>
  <si>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</si>
  <si>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</si>
  <si>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</si>
  <si>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</si>
  <si>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</si>
  <si>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</si>
  <si>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</si>
  <si>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</si>
  <si>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</si>
  <si>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</si>
  <si>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</si>
  <si>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</si>
  <si>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</si>
  <si>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</si>
  <si>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</si>
  <si>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</si>
  <si>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</si>
  <si>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</si>
  <si>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</si>
  <si>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</si>
  <si>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</si>
  <si>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</si>
  <si>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</si>
  <si>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</si>
  <si>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</si>
  <si>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</si>
  <si>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</si>
  <si>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</si>
  <si>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</si>
  <si>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</si>
  <si>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</si>
  <si>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</si>
  <si>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</si>
  <si>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</si>
  <si>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</si>
  <si>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</si>
  <si>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</si>
  <si>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</si>
  <si>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</si>
  <si>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</si>
  <si>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</si>
  <si>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</si>
  <si>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</si>
  <si>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</si>
  <si>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</si>
  <si>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</si>
  <si>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</si>
  <si>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</si>
  <si>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</si>
  <si>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</si>
  <si>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</si>
  <si>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</si>
  <si>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</si>
  <si>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</si>
  <si>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</si>
  <si>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</si>
  <si>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</si>
  <si>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</si>
  <si>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</si>
  <si>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</si>
  <si>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</si>
  <si>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</si>
  <si>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</si>
  <si>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</si>
  <si>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</si>
  <si>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</si>
  <si>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</si>
  <si>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</si>
  <si>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</si>
  <si>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</si>
  <si>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</si>
  <si>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</si>
  <si>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</si>
  <si>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</si>
  <si>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</si>
  <si>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</si>
  <si>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</si>
  <si>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</si>
  <si>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</si>
  <si>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</si>
  <si>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</si>
  <si>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</si>
  <si>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</si>
  <si>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</si>
  <si>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</si>
  <si>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</si>
  <si>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</si>
  <si>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</si>
  <si>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</si>
  <si>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</si>
  <si>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</si>
  <si>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</si>
  <si>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</si>
  <si>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</si>
  <si>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</si>
  <si>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</si>
  <si>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</si>
  <si>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</si>
  <si>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</si>
  <si>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</si>
  <si>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</si>
  <si>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</si>
  <si>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</si>
  <si>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</si>
  <si>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</si>
  <si>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</si>
  <si>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</si>
  <si>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</si>
  <si>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</si>
  <si>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</si>
  <si>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</si>
  <si>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</si>
  <si>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</si>
  <si>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</si>
  <si>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</si>
  <si>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</si>
  <si>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</si>
  <si>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</si>
  <si>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</si>
  <si>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</si>
  <si>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</si>
  <si>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</si>
  <si>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</si>
  <si>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</si>
  <si>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</si>
  <si>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</si>
  <si>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</si>
  <si>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</si>
  <si>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</si>
  <si>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</si>
  <si>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</si>
  <si>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</si>
  <si>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</si>
  <si>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</si>
  <si>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</si>
  <si>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</si>
  <si>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</si>
  <si>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</si>
  <si>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</si>
  <si>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</si>
  <si>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</si>
  <si>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</si>
  <si>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</si>
  <si>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</si>
  <si>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</si>
  <si>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</si>
  <si>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</si>
  <si>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</si>
  <si>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</si>
  <si>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</si>
  <si>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</si>
  <si>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</si>
  <si>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</si>
  <si>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</si>
  <si>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</si>
  <si>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</si>
  <si>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</si>
  <si>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</si>
  <si>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</si>
  <si>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</si>
  <si>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</si>
  <si>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</si>
  <si>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</si>
  <si>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</si>
  <si>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</si>
  <si>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</si>
  <si>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</si>
  <si>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</si>
  <si>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</si>
  <si>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</si>
  <si>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</si>
  <si>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</si>
  <si>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</si>
  <si>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</si>
  <si>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</si>
  <si>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</si>
  <si>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</si>
  <si>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</si>
  <si>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</si>
  <si>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</si>
  <si>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</si>
  <si>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</si>
  <si>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</si>
  <si>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</si>
  <si>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</si>
  <si>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</si>
  <si>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</si>
  <si>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</si>
  <si>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</si>
  <si>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</si>
  <si>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</si>
  <si>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</si>
  <si>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</si>
  <si>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</si>
  <si>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</si>
  <si>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</si>
  <si>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</si>
  <si>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</si>
  <si>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</si>
  <si>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</si>
  <si>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</si>
  <si>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</si>
  <si>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</si>
  <si>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</si>
  <si>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</si>
  <si>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</si>
  <si>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</si>
  <si>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</si>
  <si>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</si>
  <si>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</si>
  <si>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</si>
  <si>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</si>
  <si>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</si>
  <si>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</si>
  <si>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</si>
  <si>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</si>
  <si>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</si>
  <si>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</si>
  <si>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</si>
  <si>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</si>
  <si>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</si>
  <si>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</si>
  <si>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</si>
  <si>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</si>
  <si>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</si>
  <si>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</si>
  <si>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</si>
  <si>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</si>
  <si>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</si>
  <si>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</si>
  <si>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</si>
  <si>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</si>
  <si>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</si>
  <si>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</si>
  <si>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</si>
  <si>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</si>
  <si>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</si>
  <si>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</si>
  <si>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</si>
  <si>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</si>
  <si>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</si>
  <si>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</si>
  <si>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</si>
  <si>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</si>
  <si>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</si>
  <si>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</si>
  <si>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</si>
  <si>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</si>
  <si>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</si>
  <si>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</si>
  <si>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</si>
  <si>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</si>
  <si>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</si>
  <si>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</si>
  <si>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</si>
  <si>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</si>
  <si>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</si>
  <si>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</si>
  <si>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</si>
  <si>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</si>
  <si>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</si>
  <si>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</si>
  <si>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</si>
  <si>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</si>
  <si>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</si>
  <si>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</si>
  <si>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</si>
  <si>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</si>
  <si>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</si>
  <si>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</si>
  <si>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</si>
  <si>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</si>
  <si>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</si>
  <si>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</si>
  <si>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</si>
  <si>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</si>
  <si>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</si>
  <si>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</si>
  <si>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</si>
  <si>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</si>
  <si>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</si>
  <si>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</si>
  <si>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</si>
  <si>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</si>
  <si>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</si>
  <si>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</si>
  <si>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</si>
  <si>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</si>
  <si>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</si>
  <si>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</si>
  <si>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</si>
  <si>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</si>
  <si>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</si>
  <si>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</si>
  <si>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</si>
  <si>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</si>
  <si>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</si>
  <si>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</si>
  <si>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</si>
  <si>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</si>
  <si>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</si>
  <si>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</si>
  <si>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</si>
  <si>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</si>
  <si>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</si>
  <si>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</si>
  <si>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</si>
  <si>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</si>
  <si>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</si>
  <si>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</si>
  <si>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</si>
  <si>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</si>
  <si>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</si>
  <si>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</si>
  <si>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</si>
  <si>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</si>
  <si>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</si>
  <si>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</si>
  <si>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</si>
  <si>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</si>
  <si>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</si>
  <si>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</si>
  <si>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</si>
  <si>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</si>
  <si>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</si>
  <si>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</si>
  <si>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</si>
  <si>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</si>
  <si>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</si>
  <si>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</si>
  <si>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</si>
  <si>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</si>
  <si>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</si>
  <si>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</si>
  <si>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</si>
  <si>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</si>
  <si>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</si>
  <si>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</si>
  <si>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</si>
  <si>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</si>
  <si>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</si>
  <si>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</si>
  <si>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</si>
  <si>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</si>
  <si>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</si>
  <si>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</si>
  <si>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</si>
  <si>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</si>
  <si>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</si>
  <si>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</si>
  <si>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</si>
  <si>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</si>
  <si>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</si>
  <si>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</si>
  <si>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</si>
  <si>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</si>
  <si>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</si>
  <si>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</si>
  <si>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</si>
  <si>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</si>
  <si>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</si>
  <si>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</si>
  <si>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</si>
  <si>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</si>
  <si>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</si>
  <si>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</si>
  <si>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</si>
  <si>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</si>
  <si>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</si>
  <si>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</si>
  <si>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</si>
  <si>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</si>
  <si>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</si>
  <si>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</si>
  <si>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</si>
  <si>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</si>
  <si>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</si>
  <si>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</si>
  <si>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</si>
  <si>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</si>
  <si>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</si>
  <si>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</si>
  <si>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</si>
  <si>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</si>
  <si>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</si>
  <si>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</si>
  <si>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</si>
  <si>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</si>
  <si>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</si>
  <si>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</si>
  <si>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</si>
  <si>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</si>
  <si>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</si>
  <si>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</si>
  <si>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</si>
  <si>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</si>
  <si>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</si>
  <si>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</si>
  <si>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</si>
  <si>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</si>
  <si>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</si>
  <si>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</si>
  <si>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</si>
  <si>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</si>
  <si>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</si>
  <si>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</si>
  <si>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</si>
  <si>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</si>
  <si>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</si>
  <si>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</si>
  <si>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</si>
  <si>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</si>
  <si>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</si>
  <si>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</si>
  <si>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</si>
  <si>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</si>
  <si>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</si>
  <si>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</si>
  <si>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</si>
  <si>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</si>
  <si>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</si>
  <si>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</si>
  <si>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</si>
  <si>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</si>
  <si>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</si>
  <si>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</si>
  <si>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</si>
  <si>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</si>
  <si>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</si>
  <si>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</si>
  <si>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</si>
  <si>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</si>
  <si>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</si>
  <si>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</si>
  <si>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</si>
  <si>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</si>
  <si>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</si>
  <si>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</si>
  <si>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</si>
  <si>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</si>
  <si>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</si>
  <si>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</si>
  <si>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</si>
  <si>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</si>
  <si>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</si>
  <si>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</si>
  <si>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</si>
  <si>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</si>
  <si>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</si>
  <si>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</si>
  <si>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</si>
  <si>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</si>
  <si>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</si>
  <si>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</si>
  <si>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</si>
  <si>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</si>
  <si>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</si>
  <si>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</si>
  <si>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</si>
  <si>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</si>
  <si>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</si>
  <si>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</si>
  <si>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</si>
  <si>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</si>
  <si>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</si>
  <si>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</si>
  <si>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</si>
  <si>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</si>
  <si>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</si>
  <si>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</si>
  <si>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</si>
  <si>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</si>
  <si>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</si>
  <si>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</si>
  <si>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</si>
  <si>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</si>
  <si>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</si>
  <si>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</si>
  <si>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</si>
  <si>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</si>
  <si>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</si>
  <si>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</si>
  <si>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</si>
  <si>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</si>
  <si>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</si>
  <si>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</si>
  <si>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</si>
  <si>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</si>
  <si>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</si>
  <si>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</si>
  <si>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</si>
  <si>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</si>
  <si>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</si>
  <si>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</si>
  <si>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</si>
  <si>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</si>
  <si>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</si>
  <si>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</si>
  <si>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</si>
  <si>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</si>
  <si>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</si>
  <si>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</si>
  <si>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</si>
  <si>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</si>
  <si>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</si>
  <si>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</si>
  <si>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</si>
  <si>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</si>
  <si>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</si>
  <si>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</si>
  <si>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</si>
  <si>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</si>
  <si>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</si>
  <si>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</si>
  <si>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</si>
  <si>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</si>
  <si>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</si>
  <si>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</si>
  <si>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</si>
  <si>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</si>
  <si>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</si>
  <si>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</si>
  <si>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</si>
  <si>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</si>
  <si>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</si>
  <si>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</si>
  <si>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</si>
  <si>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</si>
  <si>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</si>
  <si>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</si>
  <si>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</si>
  <si>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</si>
  <si>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</si>
  <si>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</si>
  <si>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</si>
  <si>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</si>
  <si>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</si>
  <si>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</si>
  <si>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</si>
  <si>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</si>
  <si>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</si>
  <si>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</si>
  <si>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</si>
  <si>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</si>
  <si>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</si>
  <si>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</si>
  <si>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</si>
  <si>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</si>
  <si>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</si>
  <si>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</si>
  <si>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</si>
  <si>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</si>
  <si>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</si>
  <si>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</si>
  <si>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</si>
  <si>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</si>
  <si>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</si>
  <si>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</si>
  <si>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</si>
  <si>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</si>
  <si>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</si>
  <si>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</si>
  <si>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</si>
  <si>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</si>
  <si>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</si>
  <si>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</si>
  <si>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</si>
  <si>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</si>
  <si>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</si>
  <si>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</si>
  <si>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</si>
  <si>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</si>
  <si>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</si>
  <si>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</si>
  <si>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</si>
  <si>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</si>
  <si>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</si>
  <si>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</si>
  <si>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</si>
  <si>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</si>
  <si>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</si>
  <si>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</si>
  <si>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</si>
  <si>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</si>
  <si>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</si>
  <si>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</si>
  <si>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</si>
  <si>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</si>
  <si>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</si>
  <si>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</si>
  <si>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</si>
  <si>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</si>
  <si>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</si>
  <si>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</si>
  <si>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</si>
  <si>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</si>
  <si>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</si>
  <si>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</si>
  <si>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</si>
  <si>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</si>
  <si>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</si>
  <si>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</si>
  <si>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</si>
  <si>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</si>
  <si>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</si>
  <si>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</si>
  <si>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</si>
  <si>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</si>
  <si>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</si>
  <si>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</si>
  <si>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</si>
  <si>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</si>
  <si>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</si>
  <si>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</si>
  <si>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</si>
  <si>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</si>
  <si>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</si>
  <si>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</si>
  <si>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</si>
  <si>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</si>
  <si>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</si>
  <si>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</si>
  <si>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</si>
  <si>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</si>
  <si>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</si>
  <si>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</si>
  <si>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</si>
  <si>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</si>
  <si>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</si>
  <si>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</si>
  <si>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</si>
  <si>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</si>
  <si>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</si>
  <si>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</si>
  <si>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</si>
  <si>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</si>
  <si>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</si>
  <si>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</si>
  <si>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</si>
  <si>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</si>
  <si>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</si>
  <si>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</si>
  <si>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</si>
  <si>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</si>
  <si>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</si>
  <si>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</si>
  <si>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</si>
  <si>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</si>
  <si>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</si>
  <si>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</si>
  <si>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</si>
  <si>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</si>
  <si>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</si>
  <si>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</si>
  <si>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</si>
  <si>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</si>
  <si>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</si>
  <si>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</si>
  <si>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</si>
  <si>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</si>
  <si>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</si>
  <si>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</si>
  <si>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</si>
  <si>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</si>
  <si>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</si>
  <si>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</si>
  <si>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</si>
  <si>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</si>
  <si>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</si>
  <si>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</si>
  <si>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</si>
  <si>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</si>
  <si>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</si>
  <si>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</si>
  <si>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</si>
  <si>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</si>
  <si>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</si>
  <si>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</si>
  <si>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</si>
  <si>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</si>
  <si>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</si>
  <si>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</si>
  <si>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</si>
  <si>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</si>
  <si>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</si>
  <si>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</si>
  <si>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</si>
  <si>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</si>
  <si>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</si>
  <si>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</si>
  <si>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</si>
  <si>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</si>
  <si>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</si>
  <si>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</si>
  <si>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</si>
  <si>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</si>
  <si>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</si>
  <si>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</si>
  <si>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</si>
  <si>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</si>
  <si>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</si>
  <si>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</si>
  <si>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</si>
  <si>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</si>
  <si>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</si>
  <si>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</si>
  <si>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</si>
  <si>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</si>
  <si>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</si>
  <si>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</si>
  <si>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</si>
  <si>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</si>
  <si>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</si>
  <si>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</si>
  <si>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</si>
  <si>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</si>
  <si>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</si>
  <si>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</si>
  <si>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</si>
  <si>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</si>
  <si>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</si>
  <si>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</si>
  <si>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</si>
  <si>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</si>
  <si>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</si>
  <si>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</si>
  <si>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</si>
  <si>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</si>
  <si>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</si>
  <si>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</si>
  <si>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</si>
  <si>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</si>
  <si>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</si>
  <si>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</si>
  <si>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</si>
  <si>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</si>
  <si>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</si>
  <si>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</si>
  <si>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</si>
  <si>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</si>
  <si>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</si>
  <si>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</si>
  <si>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</si>
  <si>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</si>
  <si>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</si>
  <si>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</si>
  <si>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</si>
  <si>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</si>
  <si>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</si>
  <si>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</si>
  <si>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</si>
  <si>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</si>
  <si>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</si>
  <si>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</si>
  <si>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</si>
  <si>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</si>
  <si>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</si>
  <si>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</si>
  <si>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</si>
  <si>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</si>
  <si>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</si>
  <si>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</si>
  <si>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</si>
  <si>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</si>
  <si>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</si>
  <si>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</si>
  <si>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</si>
  <si>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</si>
  <si>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</si>
  <si>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</si>
  <si>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</si>
  <si>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</si>
  <si>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</si>
  <si>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</si>
  <si>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</si>
  <si>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</si>
  <si>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</si>
  <si>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</si>
  <si>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</si>
  <si>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</si>
  <si>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</si>
  <si>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</si>
  <si>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</si>
  <si>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</si>
  <si>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</si>
  <si>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</si>
  <si>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</si>
  <si>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</si>
  <si>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</si>
  <si>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</si>
  <si>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</si>
  <si>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</si>
  <si>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</si>
  <si>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</si>
  <si>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</si>
  <si>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</si>
  <si>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</si>
  <si>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</si>
  <si>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</si>
  <si>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</si>
  <si>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</si>
  <si>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</si>
  <si>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</si>
  <si>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</si>
  <si>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</si>
  <si>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</si>
  <si>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</si>
  <si>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</si>
  <si>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</si>
  <si>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</si>
  <si>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</si>
  <si>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</si>
  <si>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</si>
  <si>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</si>
  <si>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</si>
  <si>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</si>
  <si>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</si>
  <si>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</si>
  <si>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</si>
  <si>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</si>
  <si>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</si>
  <si>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</si>
  <si>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</si>
  <si>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</si>
  <si>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</si>
  <si>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</si>
  <si>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</si>
  <si>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</si>
  <si>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</si>
  <si>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</si>
  <si>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</si>
  <si>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</si>
  <si>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</si>
  <si>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</si>
  <si>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</si>
  <si>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</si>
  <si>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</si>
  <si>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</si>
  <si>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</si>
  <si>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</si>
  <si>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</si>
  <si>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</si>
  <si>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</si>
  <si>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</si>
  <si>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</si>
  <si>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</si>
  <si>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</si>
  <si>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</si>
  <si>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</si>
  <si>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</si>
  <si>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</si>
  <si>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</si>
  <si>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</si>
  <si>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</si>
  <si>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</si>
  <si>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</si>
  <si>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</si>
  <si>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</si>
  <si>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</si>
  <si>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</si>
  <si>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</si>
  <si>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</si>
  <si>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</si>
  <si>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</si>
  <si>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</si>
  <si>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</si>
  <si>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</si>
  <si>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</si>
  <si>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</si>
  <si>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</si>
  <si>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</si>
  <si>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</si>
  <si>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</si>
  <si>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</si>
  <si>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</si>
  <si>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</si>
  <si>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</si>
  <si>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</si>
  <si>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</si>
  <si>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</si>
  <si>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</si>
  <si>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</si>
  <si>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</si>
  <si>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</si>
  <si>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</si>
  <si>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</si>
  <si>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</si>
  <si>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</si>
  <si>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</si>
  <si>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</si>
  <si>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</si>
  <si>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</si>
  <si>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</si>
  <si>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</si>
  <si>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</si>
  <si>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</si>
  <si>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</si>
  <si>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</si>
  <si>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</si>
  <si>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</si>
  <si>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</si>
  <si>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</si>
  <si>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</si>
  <si>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</si>
  <si>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</si>
  <si>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</si>
  <si>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</si>
  <si>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</si>
  <si>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</si>
  <si>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</si>
  <si>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</si>
  <si>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</si>
  <si>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</si>
  <si>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</si>
  <si>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</si>
  <si>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</si>
  <si>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</si>
  <si>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</si>
  <si>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</si>
  <si>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</si>
  <si>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</si>
  <si>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</si>
  <si>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</si>
  <si>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</si>
  <si>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</si>
  <si>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</si>
  <si>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</si>
  <si>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</si>
  <si>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</si>
  <si>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</si>
  <si>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</si>
  <si>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</si>
  <si>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</si>
  <si>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</si>
  <si>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</si>
  <si>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</si>
  <si>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</si>
  <si>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</si>
  <si>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</si>
  <si>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</si>
  <si>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</si>
  <si>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</si>
  <si>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</si>
  <si>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</si>
  <si>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</si>
  <si>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</si>
  <si>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</si>
  <si>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</si>
  <si>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</si>
  <si>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</si>
  <si>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</si>
  <si>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</si>
  <si>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</si>
  <si>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</si>
  <si>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</si>
  <si>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</si>
  <si>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</si>
  <si>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</si>
  <si>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</si>
  <si>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</si>
  <si>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</si>
  <si>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</si>
  <si>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</si>
  <si>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</si>
  <si>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</si>
  <si>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</si>
  <si>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</si>
  <si>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</si>
  <si>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</si>
  <si>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</si>
  <si>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</si>
  <si>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</si>
  <si>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</si>
  <si>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</si>
  <si>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</si>
  <si>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</si>
  <si>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</si>
  <si>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</si>
  <si>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</si>
  <si>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</si>
  <si>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</si>
  <si>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</si>
  <si>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</si>
  <si>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</si>
  <si>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</si>
  <si>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</si>
  <si>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</si>
  <si>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</si>
  <si>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</si>
  <si>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</si>
  <si>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</si>
  <si>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</si>
  <si>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</si>
  <si>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</si>
  <si>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</si>
  <si>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</si>
  <si>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</si>
  <si>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</si>
  <si>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</si>
  <si>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</si>
  <si>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</si>
  <si>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</si>
  <si>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</si>
  <si>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</si>
  <si>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</si>
  <si>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</si>
  <si>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</si>
  <si>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</si>
  <si>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</si>
  <si>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</si>
  <si>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</si>
  <si>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</si>
  <si>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</si>
  <si>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</si>
  <si>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</si>
  <si>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</si>
  <si>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</si>
  <si>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</si>
  <si>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</si>
  <si>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</si>
  <si>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</si>
  <si>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</si>
  <si>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</si>
  <si>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</si>
  <si>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</si>
  <si>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</si>
  <si>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</si>
  <si>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</si>
  <si>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</si>
  <si>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</si>
  <si>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</si>
  <si>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</si>
  <si>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</si>
  <si>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</si>
  <si>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</si>
  <si>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</si>
  <si>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</si>
  <si>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</si>
  <si>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</si>
  <si>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</si>
  <si>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</si>
  <si>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</si>
  <si>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</si>
  <si>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</si>
  <si>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</si>
  <si>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</si>
  <si>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</si>
  <si>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</si>
  <si>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</si>
  <si>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</si>
  <si>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</si>
  <si>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</si>
  <si>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</si>
  <si>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</si>
  <si>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</si>
  <si>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</si>
  <si>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</si>
  <si>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</si>
  <si>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</si>
  <si>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</si>
  <si>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</si>
  <si>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</si>
  <si>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</si>
  <si>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</si>
  <si>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</si>
  <si>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</si>
  <si>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</si>
  <si>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</si>
  <si>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</si>
  <si>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</si>
  <si>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</si>
  <si>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</si>
  <si>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</si>
  <si>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</si>
  <si>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</si>
  <si>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</si>
  <si>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</si>
  <si>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</si>
  <si>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</si>
  <si>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</si>
  <si>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</si>
  <si>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</si>
  <si>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</si>
  <si>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</si>
  <si>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</si>
  <si>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</si>
  <si>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</si>
  <si>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</si>
  <si>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</si>
  <si>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</si>
  <si>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</si>
  <si>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</si>
  <si>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</si>
  <si>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</si>
  <si>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</si>
  <si>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</si>
  <si>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</si>
  <si>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</si>
  <si>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</si>
  <si>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</si>
  <si>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</si>
  <si>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</si>
  <si>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</si>
  <si>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</si>
  <si>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</si>
  <si>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</si>
  <si>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</si>
  <si>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</si>
  <si>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</si>
  <si>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</si>
  <si>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</si>
  <si>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</si>
  <si>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</si>
  <si>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</si>
  <si>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</si>
  <si>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</si>
  <si>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</si>
  <si>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</si>
  <si>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</si>
  <si>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</si>
  <si>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</si>
  <si>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</si>
  <si>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</si>
  <si>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</si>
  <si>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</si>
  <si>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</si>
  <si>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</si>
  <si>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</si>
  <si>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</si>
  <si>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</si>
  <si>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</si>
  <si>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</si>
  <si>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</si>
  <si>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</si>
  <si>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</si>
  <si>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</si>
  <si>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</si>
  <si>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</si>
  <si>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</si>
  <si>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</si>
  <si>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</si>
  <si>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</si>
  <si>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</si>
  <si>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</si>
  <si>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</si>
  <si>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</si>
  <si>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</si>
  <si>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</si>
  <si>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</si>
  <si>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</si>
  <si>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</si>
  <si>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</si>
  <si>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</si>
  <si>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</si>
  <si>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</si>
  <si>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</si>
  <si>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</si>
  <si>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</si>
  <si>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</si>
  <si>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</si>
  <si>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</si>
  <si>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</si>
  <si>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</si>
  <si>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</si>
  <si>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</si>
  <si>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</si>
  <si>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</si>
  <si>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</si>
  <si>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</si>
  <si>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</si>
  <si>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</si>
  <si>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</si>
  <si>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</si>
  <si>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</si>
  <si>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</si>
  <si>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</si>
  <si>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</si>
  <si>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</si>
  <si>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</si>
  <si>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</si>
  <si>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</si>
  <si>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</si>
  <si>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</si>
  <si>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</si>
  <si>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</si>
  <si>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</si>
  <si>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</si>
  <si>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</si>
  <si>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</si>
  <si>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</si>
  <si>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</si>
  <si>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</si>
  <si>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</si>
  <si>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</si>
  <si>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</si>
  <si>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</si>
  <si>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</si>
  <si>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</si>
  <si>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</si>
  <si>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</si>
  <si>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</si>
  <si>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</si>
  <si>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</si>
  <si>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</si>
  <si>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</si>
  <si>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</si>
  <si>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</si>
  <si>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</si>
  <si>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</si>
  <si>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</si>
  <si>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</si>
  <si>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</si>
  <si>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</si>
  <si>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</si>
  <si>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</si>
  <si>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</si>
  <si>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</si>
  <si>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</si>
  <si>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</si>
  <si>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</si>
  <si>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</si>
  <si>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</si>
  <si>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</si>
  <si>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</si>
  <si>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</si>
  <si>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</si>
  <si>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</si>
  <si>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</si>
  <si>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</si>
  <si>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</si>
  <si>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</si>
  <si>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</si>
  <si>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</si>
  <si>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</si>
  <si>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</si>
  <si>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</si>
  <si>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</si>
  <si>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</si>
  <si>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</si>
  <si>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</si>
  <si>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</si>
  <si>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</si>
  <si>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</si>
  <si>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</si>
  <si>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</si>
  <si>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</si>
  <si>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</si>
  <si>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</si>
  <si>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</si>
  <si>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</si>
  <si>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</si>
  <si>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</si>
  <si>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</si>
  <si>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</si>
  <si>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</si>
  <si>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</si>
  <si>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</si>
  <si>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</si>
  <si>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</si>
  <si>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</si>
  <si>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</si>
  <si>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</si>
  <si>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</si>
  <si>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</si>
  <si>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</si>
  <si>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</si>
  <si>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</si>
  <si>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</si>
  <si>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</si>
  <si>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</si>
  <si>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</si>
  <si>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</si>
  <si>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</si>
  <si>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</si>
  <si>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</si>
  <si>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</si>
  <si>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</si>
  <si>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</si>
  <si>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</si>
  <si>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</si>
  <si>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</si>
  <si>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</si>
  <si>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</si>
  <si>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</si>
  <si>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</si>
  <si>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</si>
  <si>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</si>
  <si>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</si>
  <si>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</si>
  <si>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</si>
  <si>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</si>
  <si>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</si>
  <si>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</si>
  <si>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</si>
  <si>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</si>
  <si>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</si>
  <si>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</si>
  <si>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</si>
  <si>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</si>
  <si>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</si>
  <si>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</si>
  <si>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</si>
  <si>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</si>
  <si>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</si>
  <si>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</si>
  <si>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</si>
  <si>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</si>
  <si>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</si>
  <si>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</si>
  <si>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</si>
  <si>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</si>
  <si>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</si>
  <si>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</si>
  <si>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</si>
  <si>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</si>
  <si>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</si>
  <si>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</si>
  <si>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</si>
  <si>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</si>
  <si>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</si>
  <si>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</si>
  <si>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</si>
  <si>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</si>
  <si>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</si>
  <si>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</si>
  <si>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</si>
  <si>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</si>
  <si>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</si>
  <si>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</si>
  <si>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</si>
  <si>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</si>
  <si>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</si>
  <si>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</si>
  <si>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</si>
  <si>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</si>
  <si>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</si>
  <si>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</si>
  <si>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</si>
  <si>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</si>
  <si>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</si>
  <si>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</si>
  <si>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</si>
  <si>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</si>
  <si>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</si>
  <si>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</si>
  <si>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</si>
  <si>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</si>
  <si>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</si>
  <si>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</si>
  <si>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</si>
  <si>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</si>
  <si>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</si>
  <si>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</si>
  <si>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</si>
  <si>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</si>
  <si>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</si>
  <si>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</si>
  <si>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</si>
  <si>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</si>
  <si>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</si>
  <si>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</si>
  <si>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</si>
  <si>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</si>
  <si>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</si>
  <si>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</si>
  <si>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</si>
  <si>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</si>
  <si>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</si>
  <si>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</si>
  <si>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</si>
  <si>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</si>
  <si>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</si>
  <si>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</si>
  <si>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</si>
  <si>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</si>
  <si>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</si>
  <si>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</si>
  <si>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</si>
  <si>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</si>
  <si>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</si>
  <si>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</si>
  <si>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</si>
  <si>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</si>
  <si>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</si>
  <si>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</si>
  <si>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</si>
  <si>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</si>
  <si>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</si>
  <si>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</si>
  <si>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</si>
  <si>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</si>
  <si>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</si>
  <si>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</si>
  <si>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</si>
  <si>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</si>
  <si>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</si>
  <si>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</si>
  <si>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</si>
  <si>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</si>
  <si>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</si>
  <si>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</si>
  <si>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</si>
  <si>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</si>
  <si>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</si>
  <si>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</si>
  <si>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</si>
  <si>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</si>
  <si>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</si>
  <si>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</si>
  <si>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</si>
  <si>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</si>
  <si>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</si>
  <si>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</si>
  <si>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</si>
  <si>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</si>
  <si>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</si>
  <si>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</si>
  <si>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</si>
  <si>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</si>
  <si>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</si>
  <si>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</si>
  <si>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</si>
  <si>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</si>
  <si>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</si>
  <si>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</si>
  <si>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</si>
  <si>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</si>
  <si>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</si>
  <si>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</si>
  <si>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</si>
  <si>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</si>
  <si>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</si>
  <si>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</si>
  <si>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</si>
  <si>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</si>
  <si>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</si>
  <si>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</si>
  <si>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</si>
  <si>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</si>
  <si>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</si>
  <si>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</si>
  <si>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</si>
  <si>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</si>
  <si>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</si>
  <si>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</si>
  <si>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</si>
  <si>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</si>
  <si>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</si>
  <si>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</si>
  <si>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</si>
  <si>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</si>
  <si>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</si>
  <si>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</si>
  <si>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</si>
  <si>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</si>
  <si>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</si>
  <si>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</si>
  <si>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</si>
  <si>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</si>
  <si>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</si>
  <si>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</si>
  <si>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</si>
  <si>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</si>
  <si>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</si>
  <si>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</si>
  <si>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</si>
  <si>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</si>
  <si>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</si>
  <si>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</si>
  <si>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</si>
  <si>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</si>
  <si>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</si>
  <si>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</si>
  <si>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</si>
  <si>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</si>
  <si>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</si>
  <si>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</si>
  <si>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</si>
  <si>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</si>
  <si>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</si>
  <si>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</si>
  <si>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</si>
  <si>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</si>
  <si>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</si>
  <si>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</si>
  <si>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</si>
  <si>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</si>
  <si>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</si>
  <si>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</si>
  <si>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</si>
  <si>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</si>
  <si>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</si>
  <si>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</si>
  <si>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</si>
  <si>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</si>
  <si>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</si>
  <si>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</si>
  <si>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</si>
  <si>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</si>
  <si>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</si>
  <si>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</si>
  <si>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</si>
  <si>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</si>
  <si>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</si>
  <si>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</si>
  <si>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</si>
  <si>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</si>
  <si>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</si>
  <si>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</si>
  <si>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</si>
  <si>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</si>
  <si>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</si>
  <si>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</si>
  <si>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</si>
  <si>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</si>
  <si>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</si>
  <si>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</si>
  <si>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</si>
  <si>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</si>
  <si>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</si>
  <si>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</si>
  <si>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</si>
  <si>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</si>
  <si>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</si>
  <si>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</si>
  <si>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</si>
  <si>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</si>
  <si>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</si>
  <si>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</si>
  <si>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</si>
  <si>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</si>
  <si>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</si>
  <si>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</si>
  <si>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</si>
  <si>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</si>
  <si>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</si>
  <si>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</si>
  <si>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</si>
  <si>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</si>
  <si>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</si>
  <si>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</si>
  <si>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</si>
  <si>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</si>
  <si>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</si>
  <si>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</si>
  <si>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</si>
  <si>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</si>
  <si>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</si>
  <si>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</si>
  <si>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</si>
  <si>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</si>
  <si>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</si>
  <si>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</si>
  <si>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</si>
  <si>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</si>
  <si>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</si>
  <si>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</si>
  <si>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</si>
  <si>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</si>
  <si>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</si>
  <si>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</si>
  <si>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</si>
  <si>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</si>
  <si>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</si>
  <si>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</si>
  <si>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</si>
  <si>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</si>
  <si>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</si>
  <si>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</si>
  <si>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</si>
  <si>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</si>
  <si>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</si>
  <si>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</si>
  <si>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</si>
  <si>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</si>
  <si>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</si>
  <si>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</si>
  <si>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</si>
  <si>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</si>
  <si>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</si>
  <si>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</si>
  <si>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</si>
  <si>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</si>
  <si>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</si>
  <si>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</si>
  <si>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</si>
  <si>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</si>
  <si>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</si>
  <si>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</si>
  <si>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</si>
  <si>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</si>
  <si>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</si>
  <si>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</si>
  <si>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</si>
  <si>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</si>
  <si>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</si>
  <si>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</si>
  <si>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</si>
  <si>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</si>
  <si>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</si>
  <si>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</si>
  <si>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</si>
  <si>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</si>
  <si>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</si>
  <si>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</si>
  <si>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</si>
  <si>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</si>
  <si>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</si>
  <si>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</si>
  <si>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</si>
  <si>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</si>
  <si>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</si>
  <si>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</si>
  <si>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</si>
  <si>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</si>
  <si>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</si>
  <si>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</si>
  <si>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</si>
  <si>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</si>
  <si>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</si>
  <si>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</si>
  <si>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</si>
  <si>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</si>
  <si>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</si>
  <si>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</si>
  <si>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</si>
  <si>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</si>
  <si>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</si>
  <si>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</si>
  <si>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</si>
  <si>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</si>
  <si>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</si>
  <si>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</si>
  <si>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</si>
  <si>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</si>
  <si>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</si>
  <si>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</si>
  <si>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</si>
  <si>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</si>
  <si>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</si>
  <si>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</si>
  <si>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</si>
  <si>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</si>
  <si>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</si>
  <si>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</si>
  <si>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</si>
  <si>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</si>
  <si>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</si>
  <si>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</si>
  <si>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</si>
  <si>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</si>
  <si>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</si>
  <si>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</si>
  <si>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</si>
  <si>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</si>
  <si>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</si>
  <si>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</si>
  <si>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</si>
  <si>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</si>
  <si>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</si>
  <si>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</si>
  <si>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</si>
  <si>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</si>
  <si>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</si>
  <si>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</si>
  <si>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</si>
  <si>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</si>
  <si>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</si>
  <si>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</si>
  <si>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</si>
  <si>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</si>
  <si>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</si>
  <si>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</si>
  <si>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</si>
  <si>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</si>
  <si>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</si>
  <si>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</si>
  <si>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</si>
  <si>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</si>
  <si>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</si>
  <si>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</si>
  <si>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</si>
  <si>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</si>
  <si>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</si>
  <si>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</si>
  <si>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</si>
  <si>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</si>
  <si>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</si>
  <si>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</si>
  <si>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</si>
  <si>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</si>
  <si>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</si>
  <si>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</si>
  <si>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</si>
  <si>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</si>
  <si>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</si>
  <si>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</si>
  <si>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</si>
  <si>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</si>
  <si>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</si>
  <si>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</si>
  <si>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</si>
  <si>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</si>
  <si>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</si>
  <si>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</si>
  <si>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</si>
  <si>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</si>
  <si>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</si>
  <si>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</si>
  <si>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</si>
  <si>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</si>
  <si>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</si>
  <si>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</si>
  <si>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</si>
  <si>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</si>
  <si>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</si>
  <si>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</si>
  <si>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</si>
  <si>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</si>
  <si>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</si>
  <si>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</si>
  <si>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</si>
  <si>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</si>
  <si>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</si>
  <si>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</si>
  <si>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</si>
  <si>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</si>
  <si>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</si>
  <si>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</si>
  <si>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</si>
  <si>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</si>
  <si>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</si>
  <si>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</si>
  <si>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</si>
  <si>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</si>
  <si>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</si>
  <si>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</si>
  <si>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</si>
  <si>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</si>
  <si>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</si>
  <si>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</si>
  <si>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</si>
  <si>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</si>
  <si>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</si>
  <si>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</si>
  <si>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</si>
  <si>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</si>
  <si>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</si>
  <si>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</si>
  <si>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</si>
  <si>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</si>
  <si>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</si>
  <si>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</si>
  <si>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</si>
  <si>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</si>
  <si>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</si>
  <si>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</si>
  <si>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</si>
  <si>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</si>
  <si>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</si>
  <si>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</si>
  <si>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</si>
  <si>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</si>
  <si>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</si>
  <si>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</si>
  <si>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</si>
  <si>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</si>
  <si>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</si>
  <si>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</si>
  <si>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</si>
  <si>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</si>
  <si>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</si>
  <si>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</si>
  <si>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</si>
  <si>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</si>
  <si>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</si>
  <si>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</si>
  <si>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</si>
  <si>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</si>
  <si>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</si>
  <si>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</si>
  <si>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</si>
  <si>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</si>
  <si>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</si>
  <si>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</si>
  <si>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</si>
  <si>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</si>
  <si>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</si>
  <si>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</si>
  <si>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</si>
  <si>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</si>
  <si>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</si>
  <si>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</si>
  <si>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</si>
  <si>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</si>
  <si>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</si>
  <si>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</si>
  <si>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</si>
  <si>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</si>
  <si>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</si>
  <si>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</si>
  <si>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</si>
  <si>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</si>
  <si>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</si>
  <si>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</si>
  <si>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</si>
  <si>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</si>
  <si>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</si>
  <si>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</si>
  <si>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</si>
  <si>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</si>
  <si>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</si>
  <si>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</si>
  <si>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</si>
  <si>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</si>
  <si>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</si>
  <si>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</si>
  <si>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</si>
  <si>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</si>
  <si>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</si>
  <si>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</si>
  <si>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</si>
  <si>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</si>
  <si>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</si>
  <si>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</si>
  <si>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</si>
  <si>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</si>
  <si>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</si>
  <si>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</si>
  <si>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</si>
  <si>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</si>
  <si>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</si>
  <si>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</si>
  <si>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</si>
  <si>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</si>
  <si>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</si>
  <si>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</si>
  <si>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</si>
  <si>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</si>
  <si>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</si>
  <si>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</si>
  <si>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</si>
  <si>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</si>
  <si>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</si>
  <si>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</si>
  <si>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</si>
  <si>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</si>
  <si>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</si>
  <si>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</si>
  <si>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</si>
  <si>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</si>
  <si>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</si>
  <si>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</si>
  <si>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</si>
  <si>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</si>
  <si>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</si>
  <si>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</si>
  <si>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</si>
  <si>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</si>
  <si>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</si>
  <si>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</si>
  <si>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</si>
  <si>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</si>
  <si>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</si>
  <si>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</si>
  <si>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</si>
  <si>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</si>
  <si>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</si>
  <si>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</si>
  <si>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</si>
  <si>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</si>
  <si>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</si>
  <si>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</si>
  <si>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</si>
  <si>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</si>
  <si>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</si>
  <si>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</si>
  <si>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</si>
  <si>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</si>
  <si>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</si>
  <si>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</si>
  <si>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</si>
  <si>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</si>
  <si>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</si>
  <si>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</si>
  <si>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</si>
  <si>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</si>
  <si>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</si>
  <si>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</si>
  <si>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</si>
  <si>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</si>
  <si>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</si>
  <si>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</si>
  <si>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</si>
  <si>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</si>
  <si>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</si>
  <si>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</si>
  <si>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</si>
  <si>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</si>
  <si>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</si>
  <si>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</si>
  <si>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</si>
  <si>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</si>
  <si>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</si>
  <si>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</si>
  <si>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</si>
  <si>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</si>
  <si>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</si>
  <si>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</si>
  <si>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</si>
  <si>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</si>
  <si>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</si>
  <si>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</si>
  <si>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</si>
  <si>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</si>
  <si>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</si>
  <si>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</si>
  <si>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</si>
  <si>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</si>
  <si>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</si>
  <si>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</si>
  <si>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</si>
  <si>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</si>
  <si>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</si>
  <si>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</si>
  <si>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</si>
  <si>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</si>
  <si>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</si>
  <si>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</si>
  <si>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</si>
  <si>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</si>
  <si>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</si>
  <si>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</si>
  <si>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</si>
  <si>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</si>
  <si>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</si>
  <si>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</si>
  <si>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</si>
  <si>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</si>
  <si>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</si>
  <si>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</si>
  <si>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</si>
  <si>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</si>
  <si>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</si>
  <si>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</si>
  <si>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</si>
  <si>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</si>
  <si>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</si>
  <si>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</si>
  <si>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</si>
  <si>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</si>
  <si>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</si>
  <si>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</si>
  <si>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</si>
  <si>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</si>
  <si>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</si>
  <si>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</si>
  <si>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</si>
  <si>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</si>
  <si>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</si>
  <si>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</si>
  <si>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</si>
  <si>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</si>
  <si>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</si>
  <si>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</si>
  <si>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</si>
  <si>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</si>
  <si>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</si>
  <si>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</si>
  <si>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</si>
  <si>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</si>
  <si>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</si>
  <si>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</si>
  <si>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</si>
  <si>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</si>
  <si>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</si>
  <si>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</si>
  <si>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</si>
  <si>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</si>
  <si>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</si>
  <si>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</si>
  <si>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</si>
  <si>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</si>
  <si>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</si>
  <si>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</si>
  <si>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</si>
  <si>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</si>
  <si>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</si>
  <si>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</si>
  <si>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</si>
  <si>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</si>
  <si>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</si>
  <si>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</si>
  <si>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</si>
  <si>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</si>
  <si>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</si>
  <si>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</si>
  <si>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</si>
  <si>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</si>
  <si>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</si>
  <si>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</si>
  <si>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</si>
  <si>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</si>
  <si>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</si>
  <si>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</si>
  <si>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</si>
  <si>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</si>
  <si>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</si>
  <si>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</si>
  <si>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</si>
  <si>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</si>
  <si>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</si>
  <si>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</si>
  <si>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</si>
  <si>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</si>
  <si>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</si>
  <si>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</si>
  <si>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</si>
  <si>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</si>
  <si>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</si>
  <si>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</si>
  <si>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</si>
  <si>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</si>
  <si>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</si>
  <si>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</si>
  <si>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</si>
  <si>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</si>
  <si>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</si>
  <si>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</si>
  <si>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</si>
  <si>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</si>
  <si>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</si>
  <si>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</si>
  <si>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</si>
  <si>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</si>
  <si>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</si>
  <si>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</si>
  <si>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</si>
  <si>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</si>
  <si>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</si>
  <si>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</si>
  <si>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</si>
  <si>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</si>
  <si>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</si>
  <si>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</si>
  <si>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</si>
  <si>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</si>
  <si>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</si>
  <si>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</si>
  <si>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</si>
  <si>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</si>
  <si>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</si>
  <si>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</si>
  <si>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</si>
  <si>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</si>
  <si>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</si>
  <si>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</si>
  <si>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</si>
  <si>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</si>
  <si>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</si>
  <si>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</si>
  <si>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</si>
  <si>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</si>
  <si>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</si>
  <si>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</si>
  <si>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</si>
  <si>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</si>
  <si>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</si>
  <si>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</si>
  <si>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</si>
  <si>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</si>
  <si>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</si>
  <si>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</si>
  <si>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</si>
  <si>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</si>
  <si>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</si>
  <si>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</si>
  <si>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</si>
  <si>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</si>
  <si>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</si>
  <si>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</si>
  <si>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</si>
  <si>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</si>
  <si>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</si>
  <si>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</si>
  <si>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</si>
  <si>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</si>
  <si>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</si>
  <si>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</si>
  <si>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</si>
  <si>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</si>
  <si>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</si>
  <si>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</si>
  <si>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</si>
  <si>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</si>
  <si>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</si>
  <si>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</si>
  <si>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</si>
  <si>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</si>
  <si>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</si>
  <si>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</si>
  <si>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</si>
  <si>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</si>
  <si>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</si>
  <si>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</si>
  <si>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</si>
  <si>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</si>
  <si>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</si>
  <si>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</si>
  <si>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</si>
  <si>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</si>
  <si>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</si>
  <si>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</si>
  <si>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</si>
  <si>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</si>
  <si>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</si>
  <si>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</si>
  <si>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</si>
  <si>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</si>
  <si>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</si>
  <si>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</si>
  <si>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</si>
  <si>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</si>
  <si>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</si>
  <si>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</si>
  <si>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</si>
  <si>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</si>
  <si>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</si>
  <si>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</si>
  <si>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</si>
  <si>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</si>
  <si>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</si>
  <si>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</si>
  <si>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</si>
  <si>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</si>
  <si>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</si>
  <si>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</si>
  <si>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</si>
  <si>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</si>
  <si>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</si>
  <si>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</si>
  <si>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</si>
  <si>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</si>
  <si>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</si>
  <si>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</si>
  <si>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</si>
  <si>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</si>
  <si>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</si>
  <si>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</si>
  <si>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</si>
  <si>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</si>
  <si>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</si>
  <si>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</si>
  <si>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</si>
  <si>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</si>
  <si>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</si>
  <si>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</si>
  <si>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</si>
  <si>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</si>
  <si>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</si>
  <si>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</si>
  <si>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</si>
  <si>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</si>
  <si>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</si>
  <si>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</si>
  <si>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</si>
  <si>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</si>
  <si>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</si>
  <si>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</si>
  <si>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</si>
  <si>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</si>
  <si>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</si>
  <si>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</si>
  <si>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</si>
  <si>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</si>
  <si>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</si>
  <si>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</si>
  <si>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</si>
  <si>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</si>
  <si>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</si>
  <si>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</si>
  <si>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</si>
  <si>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</si>
  <si>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</si>
  <si>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</si>
  <si>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</si>
  <si>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</si>
  <si>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</si>
  <si>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</si>
  <si>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</si>
  <si>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</si>
  <si>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</si>
  <si>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</si>
  <si>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</si>
  <si>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</si>
  <si>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</si>
  <si>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</si>
  <si>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</si>
  <si>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</si>
  <si>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</si>
  <si>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</si>
  <si>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</si>
  <si>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</si>
  <si>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</si>
  <si>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</si>
  <si>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</si>
  <si>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</si>
  <si>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</si>
  <si>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</si>
  <si>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</si>
  <si>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</si>
  <si>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</si>
  <si>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</si>
  <si>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</si>
  <si>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</si>
  <si>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</si>
  <si>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</si>
  <si>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</si>
  <si>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</si>
  <si>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</si>
  <si>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</si>
  <si>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</si>
  <si>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</si>
  <si>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</si>
  <si>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</si>
  <si>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</si>
  <si>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</si>
  <si>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</si>
  <si>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</si>
  <si>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</si>
  <si>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</si>
  <si>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</si>
  <si>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</si>
  <si>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</si>
  <si>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</si>
  <si>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</si>
  <si>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</si>
  <si>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</si>
  <si>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</si>
  <si>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</si>
  <si>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</si>
  <si>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</si>
  <si>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</si>
  <si>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</si>
  <si>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</si>
  <si>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</si>
  <si>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</si>
  <si>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</si>
  <si>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</si>
  <si>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</si>
  <si>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</si>
  <si>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</si>
  <si>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</si>
  <si>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</si>
  <si>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</si>
  <si>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</si>
  <si>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</si>
  <si>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</si>
  <si>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</si>
  <si>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</si>
  <si>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</si>
  <si>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</si>
  <si>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</si>
  <si>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</si>
  <si>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</si>
  <si>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</si>
  <si>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</si>
  <si>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</si>
  <si>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</si>
  <si>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</si>
  <si>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</si>
  <si>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</si>
  <si>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</si>
  <si>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</si>
  <si>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</si>
  <si>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</si>
  <si>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</si>
  <si>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</si>
  <si>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</si>
  <si>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</si>
  <si>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</si>
  <si>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</si>
  <si>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</si>
  <si>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</si>
  <si>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</si>
  <si>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</si>
  <si>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</si>
  <si>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</si>
  <si>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</si>
  <si>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</si>
  <si>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</si>
  <si>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</si>
  <si>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</si>
  <si>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</si>
  <si>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</si>
  <si>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</si>
  <si>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</si>
  <si>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</si>
  <si>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</si>
  <si>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</si>
  <si>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</si>
  <si>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</si>
  <si>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</si>
  <si>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</si>
  <si>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</si>
  <si>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</si>
  <si>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</si>
  <si>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</si>
  <si>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</si>
  <si>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</si>
  <si>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</si>
  <si>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</si>
  <si>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</si>
  <si>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</si>
  <si>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</si>
  <si>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</si>
  <si>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</si>
  <si>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</si>
  <si>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</si>
  <si>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</si>
  <si>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</si>
  <si>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</si>
  <si>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</si>
  <si>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</si>
  <si>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Row Labels</t>
  </si>
  <si>
    <t>Grand Total</t>
  </si>
  <si>
    <t>Sum of Profit</t>
  </si>
  <si>
    <t>Sum of Sales</t>
  </si>
  <si>
    <t>PROFITABILITY ANALYSIS</t>
  </si>
  <si>
    <t>ANALYSIS BY STATE</t>
  </si>
  <si>
    <t>PROFIT BY YEAR</t>
  </si>
  <si>
    <t>ANALYSIS BY SUB CATEGORY</t>
  </si>
  <si>
    <t>CATEGORY ANALYSIS</t>
  </si>
  <si>
    <t>SUB-CATEGORY SALES</t>
  </si>
  <si>
    <t>TOP 10 BUYERS</t>
  </si>
  <si>
    <t>SALES BY YEAR</t>
  </si>
  <si>
    <t>TOP 5 CUSTOMERS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</si>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</sst>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0" fontId="1" fillId="4" borderId="0" xfId="0" applyFont="1" applyFill="1" applyAlignment="1">
      <alignment horizontal="center" vertical="center"/>
    </xf>
    <xf numFmtId="0" fontId="1" fillId="4" borderId="3" xfId="0" applyFont="1" applyFill="1" applyBorder="1" applyAlignment="1">
      <alignment horizontal="center" vertical="center"/>
    </xf>
    <xf numFmtId="0" fontId="0" fillId="0" borderId="3" xfId="0" applyBorder="1"/>
    <xf numFmtId="0" fontId="3" fillId="4" borderId="0" xfId="0" applyFont="1" applyFill="1"/>
    <xf numFmtId="44" fontId="0" fillId="0" borderId="0" xfId="1" applyFont="1"/>
    <xf numFmtId="164" fontId="0" fillId="0" borderId="0" xfId="1" applyNumberFormat="1" applyFont="1"/>
    <xf numFmtId="0" fontId="3" fillId="3" borderId="0" xfId="0" applyFont="1" applyFill="1" applyAlignment="1">
      <alignment horizontal="center"/>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indent="7"/>
    </xf>
    <xf numFmtId="0" fontId="3" fillId="3" borderId="1" xfId="0" applyFont="1" applyFill="1" applyBorder="1" applyAlignment="1">
      <alignment horizontal="center"/>
    </xf>
  </cellXfs>
  <cellStyles count="2">
    <cellStyle name="Currency" xfId="1" builtinId="4"/>
    <cellStyle name="Normal" xfId="0" builtinId="0"/>
  </cellStyles>
  <dxfs count="62">
    <dxf>
      <numFmt numFmtId="1" formatCode="0"/>
    </dxf>
    <dxf>
      <numFmt numFmtId="1" formatCode="0"/>
    </dxf>
    <dxf>
      <numFmt numFmtId="1"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0_);_(* \(#,##0\);_(* &quot;-&quot;??_);_(@_)"/>
    </dxf>
    <dxf>
      <numFmt numFmtId="165" formatCode="_(* #,##0_);_(* \(#,##0\);_(* &quot;-&quot;??_);_(@_)"/>
    </dxf>
    <dxf>
      <numFmt numFmtId="165" formatCode="_(* #,##0_);_(* \(#,##0\);_(* &quot;-&quot;??_);_(@_)"/>
    </dxf>
    <dxf>
      <numFmt numFmtId="1" formatCode="0"/>
    </dxf>
    <dxf>
      <numFmt numFmtId="1" formatCode="0"/>
    </dxf>
    <dxf>
      <numFmt numFmtId="1" formatCode="0"/>
    </dxf>
    <dxf>
      <numFmt numFmtId="1" formatCode="0"/>
    </dxf>
    <dxf>
      <numFmt numFmtId="1" formatCode="0"/>
    </dxf>
    <dxf>
      <font>
        <name val="Abadi"/>
        <family val="2"/>
        <scheme val="none"/>
      </font>
      <fill>
        <patternFill patternType="solid">
          <fgColor auto="1"/>
          <bgColor theme="8" tint="-0.499984740745262"/>
        </patternFill>
      </fill>
    </dxf>
    <dxf>
      <font>
        <b/>
        <i val="0"/>
        <color theme="0" tint="-4.9989318521683403E-2"/>
      </font>
      <fill>
        <patternFill patternType="solid">
          <fgColor auto="1"/>
          <bgColor theme="8" tint="-0.24994659260841701"/>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 Style 1" pivot="0" table="0" count="8" xr9:uid="{CBECD4BC-75AD-44C6-AD5F-7CB9850C8F96}">
      <tableStyleElement type="wholeTable" dxfId="61"/>
      <tableStyleElement type="headerRow" dxfId="60"/>
    </tableStyle>
  </tableStyles>
  <colors>
    <mruColors>
      <color rgb="FFAD2D9E"/>
      <color rgb="FFF1EC0E"/>
      <color rgb="FFFFFFFF"/>
      <color rgb="FF871BA9"/>
      <color rgb="FF06740E"/>
    </mruColors>
  </colors>
  <extLst>
    <ext xmlns:x14="http://schemas.microsoft.com/office/spreadsheetml/2009/9/main" uri="{46F421CA-312F-682f-3DD2-61675219B42D}">
      <x14:dxfs count="6">
        <dxf>
          <font>
            <color theme="1" tint="4.9989318521683403E-2"/>
          </font>
          <fill>
            <gradientFill degree="225">
              <stop position="0">
                <color theme="0"/>
              </stop>
              <stop position="1">
                <color theme="8" tint="0.40000610370189521"/>
              </stop>
            </gradientFill>
          </fill>
        </dxf>
        <dxf>
          <fill>
            <gradientFill degree="225">
              <stop position="0">
                <color theme="0"/>
              </stop>
              <stop position="1">
                <color theme="8" tint="0.40000610370189521"/>
              </stop>
            </gradientFill>
          </fill>
        </dxf>
        <dxf>
          <font>
            <color theme="1" tint="4.9989318521683403E-2"/>
          </font>
          <fill>
            <gradientFill degree="225">
              <stop position="0">
                <color theme="1"/>
              </stop>
              <stop position="1">
                <color theme="8" tint="0.40000610370189521"/>
              </stop>
            </gradientFill>
          </fill>
        </dxf>
        <dxf>
          <font>
            <color theme="1" tint="4.9989318521683403E-2"/>
          </font>
          <fill>
            <gradientFill degree="225">
              <stop position="0">
                <color theme="0"/>
              </stop>
              <stop position="1">
                <color theme="8" tint="0.40000610370189521"/>
              </stop>
            </gradientFill>
          </fill>
        </dxf>
        <dxf>
          <fill>
            <gradientFill degree="225">
              <stop position="0">
                <color theme="0"/>
              </stop>
              <stop position="1">
                <color theme="8" tint="-0.49803155613879818"/>
              </stop>
            </gradientFill>
          </fill>
        </dxf>
        <dxf>
          <fill>
            <gradientFill degree="225">
              <stop position="0">
                <color theme="0"/>
              </stop>
              <stop position="1">
                <color theme="8" tint="-0.49803155613879818"/>
              </stop>
            </gradient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[DSA 1st project.xlsx]PIVOT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SALES</a:t>
            </a:r>
            <a:r>
              <a:rPr lang="en-US" b="1" baseline="0">
                <a:solidFill>
                  <a:schemeClr val="accent5">
                    <a:lumMod val="50000"/>
                  </a:schemeClr>
                </a:solidFill>
              </a:rPr>
              <a:t> &amp; PROFIT BY YEAR</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a:sp3d/>
        </c:spPr>
        <c:dLbl>
          <c:idx val="0"/>
          <c:layout>
            <c:manualLayout>
              <c:x val="-2.2898136133678911E-2"/>
              <c:y val="0.102180983763144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6043707117437"/>
                  <c:h val="0.45145251967454764"/>
                </c:manualLayout>
              </c15:layout>
            </c:ext>
          </c:extLst>
        </c:dLbl>
      </c:pivotFmt>
      <c:pivotFmt>
        <c:idx val="7"/>
        <c:spPr>
          <a:solidFill>
            <a:schemeClr val="accent5">
              <a:lumMod val="50000"/>
            </a:schemeClr>
          </a:solidFill>
          <a:ln>
            <a:noFill/>
          </a:ln>
          <a:effectLst/>
          <a:sp3d/>
        </c:spPr>
        <c:dLbl>
          <c:idx val="0"/>
          <c:layout>
            <c:manualLayout>
              <c:x val="-2.030419619643806E-2"/>
              <c:y val="7.29475599275931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011700615351"/>
                  <c:h val="0.16675889792466217"/>
                </c:manualLayout>
              </c15:layout>
            </c:ext>
          </c:extLst>
        </c:dLbl>
      </c:pivotFmt>
      <c:pivotFmt>
        <c:idx val="8"/>
        <c:spPr>
          <a:solidFill>
            <a:schemeClr val="accent5">
              <a:lumMod val="50000"/>
            </a:schemeClr>
          </a:solidFill>
          <a:ln>
            <a:noFill/>
          </a:ln>
          <a:effectLst/>
          <a:sp3d/>
        </c:spPr>
        <c:dLbl>
          <c:idx val="0"/>
          <c:layout>
            <c:manualLayout>
              <c:x val="-1.8849068925256764E-2"/>
              <c:y val="8.19961685929771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011700615351"/>
                  <c:h val="0.16675889792466217"/>
                </c:manualLayout>
              </c15:layout>
            </c:ext>
          </c:extLst>
        </c:dLbl>
      </c:pivotFmt>
      <c:pivotFmt>
        <c:idx val="9"/>
        <c:spPr>
          <a:solidFill>
            <a:schemeClr val="accent5">
              <a:lumMod val="5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845627650256203E-2"/>
                  <c:h val="5.3099493460549686E-2"/>
                </c:manualLayout>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TABLES'!$O$6</c:f>
              <c:strCache>
                <c:ptCount val="1"/>
                <c:pt idx="0">
                  <c:v>Sum of Profit</c:v>
                </c:pt>
              </c:strCache>
            </c:strRef>
          </c:tx>
          <c:spPr>
            <a:solidFill>
              <a:schemeClr val="accent5">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TABLES'!$N$7:$N$11</c:f>
              <c:strCache>
                <c:ptCount val="4"/>
                <c:pt idx="0">
                  <c:v>2021</c:v>
                </c:pt>
                <c:pt idx="1">
                  <c:v>2022</c:v>
                </c:pt>
                <c:pt idx="2">
                  <c:v>2023</c:v>
                </c:pt>
                <c:pt idx="3">
                  <c:v>2024</c:v>
                </c:pt>
              </c:strCache>
            </c:strRef>
          </c:cat>
          <c:val>
            <c:numRef>
              <c:f>'PIVOT TABLES'!$O$7:$O$11</c:f>
              <c:numCache>
                <c:formatCode>0</c:formatCode>
                <c:ptCount val="4"/>
                <c:pt idx="0">
                  <c:v>12638.000000000005</c:v>
                </c:pt>
                <c:pt idx="1">
                  <c:v>14371.230000000001</c:v>
                </c:pt>
                <c:pt idx="2">
                  <c:v>20005.690000000021</c:v>
                </c:pt>
                <c:pt idx="3">
                  <c:v>16129.649999999994</c:v>
                </c:pt>
              </c:numCache>
            </c:numRef>
          </c:val>
          <c:extLst>
            <c:ext xmlns:c16="http://schemas.microsoft.com/office/drawing/2014/chart" uri="{C3380CC4-5D6E-409C-BE32-E72D297353CC}">
              <c16:uniqueId val="{00000000-F751-4FCE-93C7-88A620CBB9F1}"/>
            </c:ext>
          </c:extLst>
        </c:ser>
        <c:ser>
          <c:idx val="1"/>
          <c:order val="1"/>
          <c:tx>
            <c:strRef>
              <c:f>'PIVOT TABLES'!$P$6</c:f>
              <c:strCache>
                <c:ptCount val="1"/>
                <c:pt idx="0">
                  <c:v>Sum of Sales</c:v>
                </c:pt>
              </c:strCache>
            </c:strRef>
          </c:tx>
          <c:spPr>
            <a:solidFill>
              <a:schemeClr val="accent5">
                <a:lumMod val="50000"/>
              </a:schemeClr>
            </a:solidFill>
            <a:ln>
              <a:noFill/>
            </a:ln>
            <a:effectLst/>
            <a:sp3d/>
          </c:spPr>
          <c:invertIfNegative val="0"/>
          <c:dPt>
            <c:idx val="0"/>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0-FA37-4F91-A6CD-50BBE03EFF3A}"/>
              </c:ext>
            </c:extLst>
          </c:dPt>
          <c:dPt>
            <c:idx val="1"/>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1-FA37-4F91-A6CD-50BBE03EFF3A}"/>
              </c:ext>
            </c:extLst>
          </c:dPt>
          <c:dPt>
            <c:idx val="2"/>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2-FA37-4F91-A6CD-50BBE03EFF3A}"/>
              </c:ext>
            </c:extLst>
          </c:dPt>
          <c:dPt>
            <c:idx val="3"/>
            <c:invertIfNegative val="0"/>
            <c:bubble3D val="0"/>
            <c:spPr>
              <a:solidFill>
                <a:schemeClr val="accent5">
                  <a:lumMod val="50000"/>
                </a:schemeClr>
              </a:solidFill>
              <a:ln>
                <a:noFill/>
              </a:ln>
              <a:effectLst/>
              <a:sp3d/>
            </c:spPr>
            <c:extLst>
              <c:ext xmlns:c16="http://schemas.microsoft.com/office/drawing/2014/chart" uri="{C3380CC4-5D6E-409C-BE32-E72D297353CC}">
                <c16:uniqueId val="{00000003-FA37-4F91-A6CD-50BBE03EFF3A}"/>
              </c:ext>
            </c:extLst>
          </c:dPt>
          <c:dLbls>
            <c:dLbl>
              <c:idx val="0"/>
              <c:layout>
                <c:manualLayout>
                  <c:x val="-2.2898136133678911E-2"/>
                  <c:y val="0.1021809837631442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26043707117437"/>
                      <c:h val="0.45145251967454764"/>
                    </c:manualLayout>
                  </c15:layout>
                </c:ext>
                <c:ext xmlns:c16="http://schemas.microsoft.com/office/drawing/2014/chart" uri="{C3380CC4-5D6E-409C-BE32-E72D297353CC}">
                  <c16:uniqueId val="{00000000-FA37-4F91-A6CD-50BBE03EFF3A}"/>
                </c:ext>
              </c:extLst>
            </c:dLbl>
            <c:dLbl>
              <c:idx val="1"/>
              <c:layout>
                <c:manualLayout>
                  <c:x val="-2.030419619643806E-2"/>
                  <c:y val="7.29475599275931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011700615351"/>
                      <c:h val="0.16675889792466217"/>
                    </c:manualLayout>
                  </c15:layout>
                </c:ext>
                <c:ext xmlns:c16="http://schemas.microsoft.com/office/drawing/2014/chart" uri="{C3380CC4-5D6E-409C-BE32-E72D297353CC}">
                  <c16:uniqueId val="{00000001-FA37-4F91-A6CD-50BBE03EFF3A}"/>
                </c:ext>
              </c:extLst>
            </c:dLbl>
            <c:dLbl>
              <c:idx val="2"/>
              <c:layout>
                <c:manualLayout>
                  <c:x val="-1.8849068925256764E-2"/>
                  <c:y val="8.19961685929771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011700615351"/>
                      <c:h val="0.16675889792466217"/>
                    </c:manualLayout>
                  </c15:layout>
                </c:ext>
                <c:ext xmlns:c16="http://schemas.microsoft.com/office/drawing/2014/chart" uri="{C3380CC4-5D6E-409C-BE32-E72D297353CC}">
                  <c16:uniqueId val="{00000002-FA37-4F91-A6CD-50BBE03EFF3A}"/>
                </c:ext>
              </c:extLst>
            </c:dLbl>
            <c:dLbl>
              <c:idx val="3"/>
              <c:showLegendKey val="0"/>
              <c:showVal val="1"/>
              <c:showCatName val="0"/>
              <c:showSerName val="0"/>
              <c:showPercent val="0"/>
              <c:showBubbleSize val="0"/>
              <c:extLst>
                <c:ext xmlns:c15="http://schemas.microsoft.com/office/drawing/2012/chart" uri="{CE6537A1-D6FC-4f65-9D91-7224C49458BB}">
                  <c15:layout>
                    <c:manualLayout>
                      <c:w val="6.845627650256203E-2"/>
                      <c:h val="5.3099493460549686E-2"/>
                    </c:manualLayout>
                  </c15:layout>
                </c:ext>
                <c:ext xmlns:c16="http://schemas.microsoft.com/office/drawing/2014/chart" uri="{C3380CC4-5D6E-409C-BE32-E72D297353CC}">
                  <c16:uniqueId val="{00000003-FA37-4F91-A6CD-50BBE03EFF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TABLES'!$N$7:$N$11</c:f>
              <c:strCache>
                <c:ptCount val="4"/>
                <c:pt idx="0">
                  <c:v>2021</c:v>
                </c:pt>
                <c:pt idx="1">
                  <c:v>2022</c:v>
                </c:pt>
                <c:pt idx="2">
                  <c:v>2023</c:v>
                </c:pt>
                <c:pt idx="3">
                  <c:v>2024</c:v>
                </c:pt>
              </c:strCache>
            </c:strRef>
          </c:cat>
          <c:val>
            <c:numRef>
              <c:f>'PIVOT TABLES'!$P$7:$P$11</c:f>
              <c:numCache>
                <c:formatCode>0</c:formatCode>
                <c:ptCount val="4"/>
                <c:pt idx="0">
                  <c:v>91303.540000000023</c:v>
                </c:pt>
                <c:pt idx="1">
                  <c:v>88443.880000000048</c:v>
                </c:pt>
                <c:pt idx="2">
                  <c:v>131551.92999999993</c:v>
                </c:pt>
                <c:pt idx="3">
                  <c:v>78846.189999999915</c:v>
                </c:pt>
              </c:numCache>
            </c:numRef>
          </c:val>
          <c:shape val="pyramid"/>
          <c:extLst>
            <c:ext xmlns:c16="http://schemas.microsoft.com/office/drawing/2014/chart" uri="{C3380CC4-5D6E-409C-BE32-E72D297353CC}">
              <c16:uniqueId val="{00000001-F751-4FCE-93C7-88A620CBB9F1}"/>
            </c:ext>
          </c:extLst>
        </c:ser>
        <c:dLbls>
          <c:showLegendKey val="0"/>
          <c:showVal val="1"/>
          <c:showCatName val="0"/>
          <c:showSerName val="0"/>
          <c:showPercent val="0"/>
          <c:showBubbleSize val="0"/>
        </c:dLbls>
        <c:gapWidth val="150"/>
        <c:shape val="box"/>
        <c:axId val="1634540383"/>
        <c:axId val="1634540863"/>
        <c:axId val="0"/>
      </c:bar3DChart>
      <c:catAx>
        <c:axId val="1634540383"/>
        <c:scaling>
          <c:orientation val="minMax"/>
        </c:scaling>
        <c:delete val="0"/>
        <c:axPos val="b"/>
        <c:numFmt formatCode="General" sourceLinked="1"/>
        <c:majorTickMark val="out"/>
        <c:minorTickMark val="none"/>
        <c:tickLblPos val="nextTo"/>
        <c:spPr>
          <a:noFill/>
          <a:ln>
            <a:solidFill>
              <a:schemeClr val="bg1">
                <a:lumMod val="95000"/>
              </a:schemeClr>
            </a:solid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634540863"/>
        <c:crosses val="autoZero"/>
        <c:auto val="1"/>
        <c:lblAlgn val="ctr"/>
        <c:lblOffset val="100"/>
        <c:noMultiLvlLbl val="0"/>
      </c:catAx>
      <c:valAx>
        <c:axId val="1634540863"/>
        <c:scaling>
          <c:orientation val="minMax"/>
        </c:scaling>
        <c:delete val="1"/>
        <c:axPos val="l"/>
        <c:numFmt formatCode="0" sourceLinked="1"/>
        <c:majorTickMark val="out"/>
        <c:minorTickMark val="none"/>
        <c:tickLblPos val="nextTo"/>
        <c:crossAx val="16345403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[DSA 1st project.xlsx]PIVOT TABLES!PivotTable6</c:name>
    <c:fmtId val="43"/>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SALES AND PROFIT</a:t>
            </a:r>
            <a:r>
              <a:rPr lang="en-US" b="1" baseline="0">
                <a:solidFill>
                  <a:schemeClr val="accent5">
                    <a:lumMod val="50000"/>
                  </a:schemeClr>
                </a:solidFill>
              </a:rPr>
              <a:t> IN MONTHS</a:t>
            </a:r>
            <a:endParaRPr lang="en-US" b="1">
              <a:solidFill>
                <a:schemeClr val="accent5">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60000"/>
                <a:lumOff val="4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50000"/>
              </a:schemeClr>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TABLES'!$K$6</c:f>
              <c:strCache>
                <c:ptCount val="1"/>
                <c:pt idx="0">
                  <c:v>Sum of Profit</c:v>
                </c:pt>
              </c:strCache>
            </c:strRef>
          </c:tx>
          <c:spPr>
            <a:ln w="28575" cap="rnd">
              <a:solidFill>
                <a:schemeClr val="accent5">
                  <a:lumMod val="60000"/>
                  <a:lumOff val="4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TABLES'!$K$7:$K$19</c:f>
              <c:numCache>
                <c:formatCode>0</c:formatCode>
                <c:ptCount val="12"/>
                <c:pt idx="0">
                  <c:v>2870.6500000000005</c:v>
                </c:pt>
                <c:pt idx="1">
                  <c:v>2055</c:v>
                </c:pt>
                <c:pt idx="2">
                  <c:v>6028.3599999999979</c:v>
                </c:pt>
                <c:pt idx="3">
                  <c:v>4663.3899999999994</c:v>
                </c:pt>
                <c:pt idx="4">
                  <c:v>4892.8200000000006</c:v>
                </c:pt>
                <c:pt idx="5">
                  <c:v>4443.4299999999994</c:v>
                </c:pt>
                <c:pt idx="6">
                  <c:v>6618.3800000000028</c:v>
                </c:pt>
                <c:pt idx="7">
                  <c:v>6740.6799999999939</c:v>
                </c:pt>
                <c:pt idx="8">
                  <c:v>5906.2099999999982</c:v>
                </c:pt>
                <c:pt idx="9">
                  <c:v>3398.4199999999992</c:v>
                </c:pt>
                <c:pt idx="10">
                  <c:v>7145.8499999999985</c:v>
                </c:pt>
                <c:pt idx="11">
                  <c:v>8381.3800000000028</c:v>
                </c:pt>
              </c:numCache>
            </c:numRef>
          </c:val>
          <c:smooth val="0"/>
          <c:extLst>
            <c:ext xmlns:c16="http://schemas.microsoft.com/office/drawing/2014/chart" uri="{C3380CC4-5D6E-409C-BE32-E72D297353CC}">
              <c16:uniqueId val="{00000000-22F4-499C-9895-737CEB73ABD0}"/>
            </c:ext>
          </c:extLst>
        </c:ser>
        <c:ser>
          <c:idx val="1"/>
          <c:order val="1"/>
          <c:tx>
            <c:strRef>
              <c:f>'PIVOT TABLES'!$L$6</c:f>
              <c:strCache>
                <c:ptCount val="1"/>
                <c:pt idx="0">
                  <c:v>Sum of Sales</c:v>
                </c:pt>
              </c:strCache>
            </c:strRef>
          </c:tx>
          <c:spPr>
            <a:ln w="28575" cap="rnd">
              <a:solidFill>
                <a:schemeClr val="accent5">
                  <a:lumMod val="50000"/>
                </a:schemeClr>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TABLES'!$J$7:$J$19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TABLES'!$L$7:$L$19</c:f>
              <c:numCache>
                <c:formatCode>0</c:formatCode>
                <c:ptCount val="12"/>
                <c:pt idx="0">
                  <c:v>16385.05</c:v>
                </c:pt>
                <c:pt idx="1">
                  <c:v>11458.11</c:v>
                </c:pt>
                <c:pt idx="2">
                  <c:v>40280.5</c:v>
                </c:pt>
                <c:pt idx="3">
                  <c:v>31716.159999999989</c:v>
                </c:pt>
                <c:pt idx="4">
                  <c:v>29517.889999999989</c:v>
                </c:pt>
                <c:pt idx="5">
                  <c:v>32605.239999999987</c:v>
                </c:pt>
                <c:pt idx="6">
                  <c:v>41907.709999999977</c:v>
                </c:pt>
                <c:pt idx="7">
                  <c:v>38157.599999999999</c:v>
                </c:pt>
                <c:pt idx="8">
                  <c:v>29404.439999999984</c:v>
                </c:pt>
                <c:pt idx="9">
                  <c:v>21581.620000000006</c:v>
                </c:pt>
                <c:pt idx="10">
                  <c:v>40978.969999999987</c:v>
                </c:pt>
                <c:pt idx="11">
                  <c:v>56152.249999999985</c:v>
                </c:pt>
              </c:numCache>
            </c:numRef>
          </c:val>
          <c:smooth val="0"/>
          <c:extLst>
            <c:ext xmlns:c16="http://schemas.microsoft.com/office/drawing/2014/chart" uri="{C3380CC4-5D6E-409C-BE32-E72D297353CC}">
              <c16:uniqueId val="{00000001-22F4-499C-9895-737CEB73ABD0}"/>
            </c:ext>
          </c:extLst>
        </c:ser>
        <c:dLbls>
          <c:dLblPos val="t"/>
          <c:showLegendKey val="0"/>
          <c:showVal val="1"/>
          <c:showCatName val="0"/>
          <c:showSerName val="0"/>
          <c:showPercent val="0"/>
          <c:showBubbleSize val="0"/>
        </c:dLbls>
        <c:marker val="1"/>
        <c:smooth val="0"/>
        <c:axId val="721208575"/>
        <c:axId val="721211455"/>
      </c:lineChart>
      <c:catAx>
        <c:axId val="72120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effectLst>
                  <a:outerShdw blurRad="50800" dist="38100" dir="2700000" algn="tl" rotWithShape="0">
                    <a:prstClr val="black">
                      <a:alpha val="40000"/>
                    </a:prstClr>
                  </a:outerShdw>
                </a:effectLst>
                <a:latin typeface="+mn-lt"/>
                <a:ea typeface="+mn-ea"/>
                <a:cs typeface="+mn-cs"/>
              </a:defRPr>
            </a:pPr>
            <a:endParaRPr lang="en-US"/>
          </a:p>
        </c:txPr>
        <c:crossAx val="721211455"/>
        <c:crosses val="autoZero"/>
        <c:auto val="1"/>
        <c:lblAlgn val="ctr"/>
        <c:lblOffset val="100"/>
        <c:noMultiLvlLbl val="0"/>
      </c:catAx>
      <c:valAx>
        <c:axId val="721211455"/>
        <c:scaling>
          <c:orientation val="minMax"/>
        </c:scaling>
        <c:delete val="0"/>
        <c:axPos val="l"/>
        <c:majorGridlines>
          <c:spPr>
            <a:ln w="9525" cap="flat" cmpd="sng" algn="ctr">
              <a:solidFill>
                <a:sysClr val="windowText" lastClr="0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50000"/>
                  </a:schemeClr>
                </a:solidFill>
                <a:effectLst>
                  <a:outerShdw blurRad="50800" dist="38100" dir="2700000" algn="tl" rotWithShape="0">
                    <a:prstClr val="black">
                      <a:alpha val="40000"/>
                    </a:prstClr>
                  </a:outerShdw>
                </a:effectLst>
                <a:latin typeface="+mn-lt"/>
                <a:ea typeface="+mn-ea"/>
                <a:cs typeface="+mn-cs"/>
              </a:defRPr>
            </a:pPr>
            <a:endParaRPr lang="en-US"/>
          </a:p>
        </c:txPr>
        <c:crossAx val="72120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[DSA 1st project.xlsx]PIVOT TABLES!PivotTable5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r>
              <a:rPr lang="en-US" b="1">
                <a:solidFill>
                  <a:schemeClr val="accent5">
                    <a:lumMod val="50000"/>
                  </a:schemeClr>
                </a:solidFill>
                <a:effectLst>
                  <a:outerShdw blurRad="50800" dist="38100" dir="2700000" algn="tl" rotWithShape="0">
                    <a:prstClr val="black">
                      <a:alpha val="40000"/>
                    </a:prstClr>
                  </a:outerShdw>
                </a:effectLst>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a:outerShdw blurRad="50800" dist="38100" dir="2700000" algn="tl" rotWithShape="0">
              <a:prstClr val="black">
                <a:alpha val="39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6129396038147"/>
          <c:y val="0.15526769271598231"/>
          <c:w val="0.80244371456409358"/>
          <c:h val="0.72577298883037189"/>
        </c:manualLayout>
      </c:layout>
      <c:barChart>
        <c:barDir val="bar"/>
        <c:grouping val="stacked"/>
        <c:varyColors val="0"/>
        <c:ser>
          <c:idx val="0"/>
          <c:order val="0"/>
          <c:tx>
            <c:strRef>
              <c:f>'PIVOT TABLES'!$W$6</c:f>
              <c:strCache>
                <c:ptCount val="1"/>
                <c:pt idx="0">
                  <c:v>Total</c:v>
                </c:pt>
              </c:strCache>
            </c:strRef>
          </c:tx>
          <c:spPr>
            <a:solidFill>
              <a:schemeClr val="accent5"/>
            </a:solidFill>
            <a:ln>
              <a:noFill/>
            </a:ln>
            <a:effectLst>
              <a:outerShdw blurRad="50800" dist="38100" dir="2700000" algn="tl" rotWithShape="0">
                <a:prstClr val="black">
                  <a:alpha val="39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TABLES'!$V$7:$V$12</c:f>
              <c:strCache>
                <c:ptCount val="5"/>
                <c:pt idx="0">
                  <c:v>Edward Hooks</c:v>
                </c:pt>
                <c:pt idx="1">
                  <c:v>Karen Ferguson</c:v>
                </c:pt>
                <c:pt idx="2">
                  <c:v>Ken Lonsdale</c:v>
                </c:pt>
                <c:pt idx="3">
                  <c:v>Max Jones</c:v>
                </c:pt>
                <c:pt idx="4">
                  <c:v>Nick Crebassa</c:v>
                </c:pt>
              </c:strCache>
            </c:strRef>
          </c:cat>
          <c:val>
            <c:numRef>
              <c:f>'PIVOT TABLES'!$W$7:$W$12</c:f>
              <c:numCache>
                <c:formatCode>0</c:formatCode>
                <c:ptCount val="5"/>
                <c:pt idx="0">
                  <c:v>5848.69</c:v>
                </c:pt>
                <c:pt idx="1">
                  <c:v>5093.3499999999995</c:v>
                </c:pt>
                <c:pt idx="2">
                  <c:v>8319.2899999999991</c:v>
                </c:pt>
                <c:pt idx="3">
                  <c:v>4823.09</c:v>
                </c:pt>
                <c:pt idx="4">
                  <c:v>6275.4699999999993</c:v>
                </c:pt>
              </c:numCache>
            </c:numRef>
          </c:val>
          <c:extLst>
            <c:ext xmlns:c16="http://schemas.microsoft.com/office/drawing/2014/chart" uri="{C3380CC4-5D6E-409C-BE32-E72D297353CC}">
              <c16:uniqueId val="{00000000-18F5-42B5-8103-917766446911}"/>
            </c:ext>
          </c:extLst>
        </c:ser>
        <c:dLbls>
          <c:dLblPos val="ctr"/>
          <c:showLegendKey val="0"/>
          <c:showVal val="1"/>
          <c:showCatName val="0"/>
          <c:showSerName val="0"/>
          <c:showPercent val="0"/>
          <c:showBubbleSize val="0"/>
        </c:dLbls>
        <c:gapWidth val="150"/>
        <c:overlap val="100"/>
        <c:axId val="346947183"/>
        <c:axId val="346950543"/>
      </c:barChart>
      <c:catAx>
        <c:axId val="346947183"/>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0" i="0" u="none" strike="noStrike" kern="1200" baseline="0">
                <a:gradFill>
                  <a:gsLst>
                    <a:gs pos="0">
                      <a:schemeClr val="tx1">
                        <a:lumMod val="95000"/>
                        <a:lumOff val="5000"/>
                      </a:schemeClr>
                    </a:gs>
                    <a:gs pos="100000">
                      <a:schemeClr val="accent5">
                        <a:lumMod val="50000"/>
                      </a:schemeClr>
                    </a:gs>
                  </a:gsLst>
                  <a:lin ang="5400000" scaled="1"/>
                </a:gradFill>
                <a:latin typeface="+mn-lt"/>
                <a:ea typeface="+mn-ea"/>
                <a:cs typeface="+mn-cs"/>
              </a:defRPr>
            </a:pPr>
            <a:endParaRPr lang="en-US"/>
          </a:p>
        </c:txPr>
        <c:crossAx val="346950543"/>
        <c:crosses val="autoZero"/>
        <c:auto val="1"/>
        <c:lblAlgn val="ctr"/>
        <c:lblOffset val="100"/>
        <c:noMultiLvlLbl val="0"/>
      </c:catAx>
      <c:valAx>
        <c:axId val="346950543"/>
        <c:scaling>
          <c:orientation val="minMax"/>
        </c:scaling>
        <c:delete val="0"/>
        <c:axPos val="b"/>
        <c:majorGridlines>
          <c:spPr>
            <a:ln w="9525" cap="flat" cmpd="sng" algn="ctr">
              <a:solidFill>
                <a:sysClr val="windowText" lastClr="0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34694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data id="1">
      <cx:strDim type="cat">
        <cx:f>_xlchart.v2.4</cx:f>
      </cx:strDim>
      <cx:numDim type="val">
        <cx:f>_xlchart.v2.6</cx:f>
      </cx:numDim>
    </cx:data>
  </cx:chartData>
  <cx:chart>
    <cx:title pos="t" align="ctr" overlay="0">
      <cx:tx>
        <cx:txData>
          <cx:v>Sub-Category Sales</cx:v>
        </cx:txData>
      </cx:tx>
      <cx:spPr>
        <a:noFill/>
      </cx:spPr>
      <cx:txPr>
        <a:bodyPr vertOverflow="overflow" horzOverflow="overflow" wrap="square" lIns="0" tIns="0" rIns="0" bIns="0"/>
        <a:lstStyle/>
        <a:p>
          <a:pPr algn="ctr" rtl="0">
            <a:defRPr sz="1400" b="0" i="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r>
            <a:rPr lang="en-US" b="1">
              <a:solidFill>
                <a:schemeClr val="accent5">
                  <a:lumMod val="50000"/>
                </a:schemeClr>
              </a:solidFill>
            </a:rPr>
            <a:t>Sub-Category Sales</a:t>
          </a:r>
        </a:p>
      </cx:txPr>
    </cx:title>
    <cx:plotArea>
      <cx:plotAreaRegion>
        <cx:plotSurface>
          <cx:spPr>
            <a:noFill/>
            <a:ln>
              <a:noFill/>
            </a:ln>
          </cx:spPr>
        </cx:plotSurface>
        <cx:series layoutId="funnel" uniqueId="{484F2A7E-2A34-4857-BFC9-AAE4A16C19B5}" formatIdx="0">
          <cx:spPr>
            <a:solidFill>
              <a:schemeClr val="accent5">
                <a:lumMod val="50000"/>
              </a:schemeClr>
            </a:solidFill>
          </cx:spPr>
          <cx:dataLabels>
            <cx:txPr>
              <a:bodyPr vertOverflow="overflow" horzOverflow="overflow" wrap="square" lIns="0" tIns="0" rIns="0" bIns="0"/>
              <a:lstStyle/>
              <a:p>
                <a:pPr algn="ctr" rtl="0">
                  <a:defRPr sz="900" b="0" i="0">
                    <a:solidFill>
                      <a:schemeClr val="bg1">
                        <a:lumMod val="95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lumMod val="95000"/>
                    </a:schemeClr>
                  </a:solidFill>
                </a:endParaRPr>
              </a:p>
            </cx:txPr>
            <cx:visibility seriesName="0" categoryName="0" value="1"/>
          </cx:dataLabels>
          <cx:dataId val="0"/>
        </cx:series>
        <cx:series layoutId="funnel" hidden="1" uniqueId="{92798E34-5B67-480F-8077-C2C74B58EB9F}" formatIdx="1">
          <cx:dataLabels>
            <cx:txPr>
              <a:bodyPr vertOverflow="overflow" horzOverflow="overflow" wrap="square" lIns="0" tIns="0" rIns="0" bIns="0"/>
              <a:lstStyle/>
              <a:p>
                <a:pPr algn="ctr" rtl="0">
                  <a:defRPr sz="900" b="0" i="0">
                    <a:solidFill>
                      <a:schemeClr val="bg1">
                        <a:lumMod val="95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bg1">
                      <a:lumMod val="95000"/>
                    </a:schemeClr>
                  </a:solidFill>
                </a:endParaRPr>
              </a:p>
            </cx:txPr>
            <cx:visibility seriesName="0" categoryName="0" value="1"/>
          </cx:dataLabels>
          <cx:dataId val="1"/>
        </cx:series>
      </cx:plotAreaRegion>
      <cx:axis id="0">
        <cx:catScaling gapWidth="0.0599999987"/>
        <cx:tickLabels/>
        <cx:txPr>
          <a:bodyPr vertOverflow="overflow" horzOverflow="overflow" wrap="square" lIns="0" tIns="0" rIns="0" bIns="0"/>
          <a:lstStyle/>
          <a:p>
            <a:pPr algn="ctr" rtl="0">
              <a:defRPr sz="900" b="0" i="0">
                <a:solidFill>
                  <a:schemeClr val="accent5">
                    <a:lumMod val="50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US">
              <a:solidFill>
                <a:schemeClr val="accent5">
                  <a:lumMod val="50000"/>
                </a:schemeClr>
              </a:solidFill>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5">
                  <a:lumMod val="50000"/>
                </a:schemeClr>
              </a:solidFill>
              <a:latin typeface="Aptos Narrow" panose="02110004020202020204"/>
            </a:rPr>
            <a:t>SALES BY STATES</a:t>
          </a:r>
        </a:p>
      </cx:txPr>
    </cx:title>
    <cx:plotArea>
      <cx:plotAreaRegion>
        <cx:series layoutId="regionMap" uniqueId="{3CF957DF-3CA3-4E9F-8C71-3223B07399EB}">
          <cx:dataId val="0"/>
          <cx:layoutPr>
            <cx:regionLabelLayout val="none"/>
            <cx:geography viewedRegionType="dataOnly" cultureLanguage="en-US" cultureRegion="US" attribution="Powered by Bing">
              <cx:geoCache provider="{E9337A44-BEBE-4D9F-B70C-5C5E7DAFC167}">
                <cx:binary>7H1pbxw5su1fMfz5pZpkMrkMpgfozNq0W5Ytt/0lUZal3Pc9f/09JZVkKV22Nbf18FDAq2lMt1TF
YpAnI+LEQurf1/2/ruObdfmmT+K0+td1/+dbv67zf/3xR3Xt3yTr6iAJrsusym7rg+ss+SO7vQ2u
b/74Vq67IPX+YITyP679dVnf9G//8298m3eTnWTX6zrI0ovmphze31RNXFe/eG/nW2/W35IgnQVV
XQbXNf3z7bkfZG/f3KR1UA8fhvzmz7fPPvH2zR/T7/lhzjcxxKqbbxjLyQGnlkW1JPrupd6+ibPU
275tKHaAd0xpcknuXubD3GfrBON/J82dLOtv38qbqsJS7v79MOqZ3Pjl6u2b66xJ681eedi2P99+
TIP65tuby3pd31Rv3wRV5tx/wMk2wn+8vFvtH893+z//nvwC65/85gkg08363Vs/4PFXvP66TtYP
2/LPITGx5UJwxpicYCEOFCemyQi7x0o/THqPxQsk2Q3H48AJIn+d7CUip+uqWl/7TXVT13hqXk1V
2AGVzIQ67FYVSQ8EsYCPAm73k97j8mJ5dqMzGT7B6PSvvcTorzIYs/Q1tYYfMG0ypii/V46J8lAK
eAS3tLDEnSGjz0F6gUC74XkcOAHmry97CcxpcO0H3jp92J1/bs84P1CSSy0V3e1irANpEi213r4v
Hubeqs8LJNoNzfe1TLA5PdxLbP4qo3VarV/RppnARmtFTGrtxEazA25qEARL3bt/6zk2L5FoNzbf
R06w+ev9XmLjZHFWrr+9IjUz1QGgsSzC2f3ew2I9pWaUWAcWl8oU5nNQXiLKblC+j5yA4pzvJSiH
6bdg/apeRh9srBRXD/qArX+KiRIH8EAwZSBpd6+JvrxAoN3IPA6cAHN4tpfAOOs4uM3KNHhNBiAP
mMWFAEC79YXqAwEGJynfOpqJ2rxIpt3wPF3PBCHnr/1EKEvTm+s6uG7qh216BSpADyxpUcs0rZ0Q
SYQ+poIGsYneOC+T5ifgPB08RefDXqLz6aaq31wFpRe8rgqpAwSeFpjaNsKckGhFoEFIBmhC7/Gb
eJ4Xi7UbqMnwCVSfrvYSqtOgqrKmDF5Pi0AMTCHhgfgWBfbcCW1Im5SmpGxr5ybK9BKJdgP0feQE
m9P95AcnWRNUr8wQyIFWwEWI7eYjSfOUIWgKxk0VAtVtFoE/PBj30c6LRNqNzpOhE3hO9tMHzW7i
dbcubx526J87IFMfEKKkYOY23pmgI60DLpTgJkVYtHlNVOclEu0G5/vICTaz+V6atYeM9Jvs9g3C
hib5+qpcDrEPQWxDTajHU/WR8oBQwbQwtwBN1Oe/FesnYG3T7c8XNwXO2UvgFohTg2+vyLuZOrA0
SgiPBm+iUyghcIUCAlPmTtLwAoF2o/Q4cALMYj/T1p+GDJUe7/WMHWdIIGjBmMnvN37CEyiRB8CN
c5DxO2MH4J7mrV8g0G5gHgdOgPn0eS815ry88bLXTIiaB9pUcDOmuN/2icJQRoALSASyO88R+b0k
uwF5GDfB43w/U22HWfeK5gtaQiQXluRbLZmkdLR5sAlWBSXb9yfp6d9JsxuR+1ETPA73k6YtbzIE
oq8ICSqggiMNwPU2wKHPSYAyDzjnpuRkm5WehKEvEGg3Ko8DJ8As9xOYs6ys/TezdZTVr4gOl9h9
YRKQs93mi6CnQGxqcd8joKdu5aVS7Ybo+egJTmezvXQwh9/W/isWDlBwAzsmkj3kOSc9HZTyA2Gh
qUORSXjzW0F2Y7IdNgHjcD/BOM3S+lVrBtAXNAVsWmx2OxhKkJfmFmViE+w81ZQXiLIbkMeBE0hO
P+ynfsRxkGZB9bA7/zwPgLYnCvVA7WzbLTChYEofUA6CZqnveYKnyBy+QKLd0HwfOcHmcD+jlvMo
hvF61f4nlDWVCRezrRGQiffXiFrIJpaUqLPdvR6ei/sM2ksk2o3N95ETbM6P91Jvjl+7W0AhkueS
abltBpwig8S0IhTtBFutmYQvv5dnNy4P4yaoHF/uJyowJM11NDw8tf/cmpnQCCaZEta2bDNx+MpC
VVqiJEC3GZiJ2z9+gUQ/QeZx5BSb/Qz1T9dBevN6wHDrwERFmltPFOJpNlPoA4a8GUcAem/JpgTg
d+LsRmW7igkkp/uZaD5dl0O8Tr+9HiqbxhroCzB5HlZKgV5nVD5NvUVjEla+RJKfAfKwhikms700
YZ+C6jpLq+A1k2KISRBPWqbY5iIn4ICRSZMhz6x3Z5FfJNJudJ4MncDz6XAv4TkN0LtRvW7QL2DJ
NEUz4DblMnX9/IBqkDJE/Q+K+tC9+QJZduPyZBkTXE73o+vp16cZ7uOJe+//7JP/5REO1DTRdY78
JVrT714wW0+djEbNcxPpPJq1iZOZHLL4uVi7UZoMf7aS/TjBselq2PyT58HDs/sKnAytTAyl5scA
8kd7hk50hubObafgJK38QqF2Y/Js8FR39pM1v/dx5OfNYfW6VIDjUABTcCvbarKeMGec6bCoUmRz
cODuNaEEL5VqN0zPR09wer+fvufs5mu5rqLXzDcDAzRtmlLeH9wgkzIm7BtqZRJlzm3CYKJJL5Fo
Nz7fR06wOdtPKn12065fs/IPz2NaAvVjHN+4e020h1KBRLOFA1FQoc0LpOHevdxzg9/L8zNc7tcx
RWU/GwQ/1mv/YV9ewe8AExxSQ4vTVhsm2nJ3Dkqi/4yJiZ78To7dWNyPmiDx8cNe8uazm+7Nap3k
lR+8ZtMZNw+EstAe82CgJgRt42Q2gOFc4Z2WbAzcczV5oVi7EZqsagLV2WpvoTq6Kaub4WGv/rnq
bIoCaG1GDLq7r1YiRAWfw1Hve2unJ0R6s9G/l+nnID2MnSJ0tLcInd70wfUrVjZxXI0zMAHKt1Rg
okmUiAOK2oBGcfrhuXhwNd2b30vzc2wexk6xOd1bbD5nZfSwR6+gO+g1MzXjm9Ppd68JMmisRbBD
YAW3ubWJ89nozu8k+jk69yOn2HzeT2zumjacdZmh6PmKNNpEWc1E0f+RrE3OdkiUPBW4mhBb3Zoi
9GK5foLTZPwULWcv0Xp3k6bVELfrVz2HA0+kNE6ybXNtd8T5aUoHXdDKVGpTh3sk3k8Zw0ul2o3U
89ETnN79tZc4XWYNWqH+L2gVejkJMmuMbjnDxO7hxJTS6FMD7b5HaqJVL5drN1bT8RO0LvdTq+5X
9eqNa2APJhwQyPY9FhMLCAQPmEmQ5hYTZvdSeX6F0cNqpgjN9lKfPsDu4Uqfm1cslsJBKY4CNtkm
C6Z5HpytNrnJNkd47ynGhOK9SKTdCD0ZOoHnw35UGp5JjUuiPtz0r3pNBEVHp6k4zNjj1j/1R0jB
mWB+8EffGxCe+qPfivMzWO5W8WxxWNvfe6kxVzdlgtbCV6TcHI3rFsP/Jj4Hp6iFYEILBEJ3L+th
0vtY6AWS7MbjceAEkasP+4nI65+fRiMOZUrjeO79zk8SohLnq0HqLDTn3r8P5J7qyUtOdP8Emse1
TLHZT772aY0kXOrVr3ruBo3rlKJSqn7i/+/O3eDkwcPB6omDeZlMu/F5OnaC0Kf/Rwj9/E68xwsD
Z+t6Pb+7afDJtXi/fvdu+bj7cDJ0+5jvTDTca8Dhtz/fwrtAIx4vMNx8xzP9eLyobjrkZl3Vf741
1OY6I8WRHqJUgcURsO0OVyVs3kLvIk7EI3ekNhQCRb23b9JNSPrnWxAPNJNacnMPErq1cFPV2zfV
Jl7AW2CESGqgLwVhMarsmj5e7vguiwccC3vcje3Pb9ImeZcFaV3hcsW3b/L7T20WZ3F8CxpbIQVh
SJMggMP71+v3eM7xYfp/QpozXpncWGnD4KEdhMO4ajSvYF4f92THNDDvP0wjEelvHADZnDR/Ps1I
q3Jox9ZYVSOnH6IsGWZmQ9R50rVGYv96LmzodC4NncLpTlPLTaPb87mARVjp1nRXA830ORFleyos
ah7xkfTvcpEE/m8mxM1UP0yJCygEtXDjJo6goGPr+ZR9VFkFlaW7CobS9Wy3yOqTrGy8zM6MJLMc
pTt9RdDczRak8VpzZsVxOCxF1rF0WVhe41htyzu76dNgmYdBudJZbwT2oEvyNe2D8qTQlV4WrqeX
3VgGy0QMzEndPj0aSppcxFGsl7FR1h9pLdIj3Zb5wnCT4Mwd6uCMe6GVzkwv9ZdDQZLDwKuGeVFX
yQUz+Hijw2C88iNeXsncOyXNEMw7GadOk8dkNTIzOuWcCeX4odlcsKpJbkdzzM5Hsws/MhKEdkrc
eGEVfurQIGmdJku7FcncbFaMBVuqlmR2WQzdnPp9bse1WR1LWmdnZa46u44jc01iz1jFoitmY2l0
q2KIpWfzXrvCUQbLriuVJCdiTPoLnY1+Y5OiU55dKr4gFSs/B5Ghu2jW+6WsClsOnddVn9FuZw3V
iZ/m4UKmUqdO5+I5d4ifkdwmZpJ+bUqZfw4bT30KdcTea49o3+lIpb+FqspDm+pSpnbChiyyjTDo
F2WriGcj2et/jfxYWU6Q8vicxK3KHcG97EQ2XXM8NGl3pYYxdiI3KGeMxXj2wtGrbB6E1nlg0vd+
HxDH7cPhvV9oMa8oKT8nMmsXWU/qhWqFYdl9JpJvZZL4Sz/1r4cyzGeeqaxjT6smt+lo+cm8wub4
qRufFnEyfkKkYlyYaTCekNFVlV31NDoUaUuMWRSELrGNzLjkIrAOXU74qu3Sam4OQXRCQq/55lWi
/hrRIYznozeKdG7UgT7CFlQz3xXXRR07He3KszQmrd3L+Bsx+84WET92jbq3o8j7qCsjwEOax0sj
V749GknvVH2XOhnjxNFuIGyZ18ehUXLT7mtvcARR4RrXirj4sPxiuo058zMxzHspivduF7MT4Vfv
rL7rqK1wpR8ebWhPb7H21Iw4m4e0vekTaSys0qhPI5aOX+s+Gxwga33N+yg6D3TKZtFY1+8Lqzac
tFbvi0IH88Ya/zaa0jxjo8/mbBirM0OO47zTortMU904HtXtYkj4Rdoln6TpZmwVRKpruV17rT9c
pyKImO22TZPNRBP1YWwPKmehPVZhO4u8JLLmgjVD5AxxIcYT1cVDfxhr4g2J43sFIbZrGN54FVUd
bz27Z03VediIrJg1Q1uFH3gZKq+ObRr2qu0+yKH255pW0ptZg19GjuFGgWVbBRG2rlWaLrt2FPLv
3uCeWsghYtZhorqKzILYGNSiCqug4LaX1GLhRd3ovW8jC58086D1zkRRNr6dJWXavfOE4SnTzkVR
+cfaNdossCu3sz6z3G/K0Capa/jzruw1uwqbzrAWRa8t+U32PoDya782jqIh95ryMkrcNCmWVFfR
Z8PKo0vdJsGyJCnMcJZIa9WSOr6S7mCUjmsyd7C7RphHVt9mxO7Gtmtsy/D10qpN86hjbnFC+95a
scQg0u6jIRhmyajpB+ZnXmhXxebX0hXu5TA03bVgqavslKb5gkemeZjFPeZteDrMoibmh3lF0qOg
7/S8TpoxdZLCdaHsqsuOC86rwpGtpAsqqmwWl0E6t3JdO2lFVG8bg58AAVd/6Uv8V1Eb6eVYETe0
rdRo8lnbdslFb/L8hoPfnUCQwFtEjGfH+aCTcdYIL/bn5dBlh4rE+jy2ArGOkwLymXFLF24lkwuj
i2TkRCqBbIbI8Z5l1MktU2V8ZZK6fxdHoRhnakyySy/xg9ze3PxDYTwi0UBv49mdb93yrq0jv+cP
11k+lIHnb++HfvzxPx+yBP/c3V/8/Zeb66W//4RbLu/vpf7lp3C0dRP9VdMPbaR5/C4Is5VuQ72e
/fADDfwJ0bu/5vonb76MBTIcfP8lDZzciPudDG5Hbtkguus1DkVQKtGDInHMDnxsywbl5lA3jndZ
DIX5TQMLSMSWDeI8OIybCW4hcfWiwjHkRzaIbjG2uXeEbC5dRDMs6OXDQp+hCfq7/fkpG5zyGIUZ
cO0pTgZamIxoVP2fskFtDsKIciNfqSC+hULppaEy1w4U6X7DmXbNhJwZN4kE66HmZKY45Skfe4qZ
2NjZCcm/5GnW253rN86v6eCumTAHerRxTIjjmsTna/Jqwx3LPMpXdRc1jtuQ86pNQlsU49V/PREq
IPBkFqbbHHV9PlErY6qzcsxXQxXdRnF06xrBbYh//2+msUBjJRD/AaNa+GPlW32+cg2YLa2Kwq58
AbLRB/+LrcOziqslJYw3Em0bpv0kOPBykvDMx4paNylPetJENrygOinT8DeL2nzT0zAED57CrSAa
lN1EkKQmeyfbRBm17vKV33WRLZrh/eD1V9QYrvK2VfdG7P7K9R1P+SbY+GEyE9ETeo5w3YU1WZZB
rQy6meUrXVRqJqukXIWqcMHVgzVRXuIEvDRtOrj1f/8obi5yQs1T4noHMVUvUWYNi8FIV3kRZJdN
WZi2pY3oygjxX79+SjYb9sMaLRzAQt4HtTpJnkM3NiF4fJbkK6MpylXS5MM8ZMS9/PUsO3QLJ7y+
zzKJe1AO5K3RxJhF99YxK/urNunSo7T8323dk5km9qKLEj9rU8zkx80wE324HjMjdl6gXpsD55Ot
Q7yuFJ4MiSIak5PHI3MTSyVZnqzylmWznLRGZA85fO3Ik2GuXZLNEBnQRYGTIStS9tksjE09Nwue
HrUFonany2Q/Vz3CuhKx0LX0g8SRoWse4k8e0EUjo9tBcfPQG2l7msvKtct8rITNdFbYWY6PDL6b
zEnUMQdcyFrJvkguhlKzT5Fk2aHlhu6XNmmHWZeACrlyjOxsSBEahnieI9kLz6mGBoF1lPZq1hYe
P6xrP503UZzOaybTy9oI+RHRY3d9F1PeRY2tQCQ5hCAonara0PGl8rP5wGPyNYx8wwkqyGMwzdeJ
i0VHbZ0vMu3l5x4bs1ltcUs4CLtBgGgT694uzFovhYtQtCBuPw+LRs2MMjechGB1YwLDlYSydmSd
MseVMC4+7pacCwEXkMqeLmo/z2qn1ZvYPWmDZViO2TEldTZToElLpRPDkTFhnzy/tY57j4ZfPJXF
V6KLEIZUZv65EAn75GLtuS07mn/OE96MkKl1Y9uXGy5nmgN0vRcc0bbBwaqqDjGWMhAcG0ZQf3Gx
Ncd+WOTnoglvCQWmTSjYp0QFt33VuZe1GLPDbmMafVCv4yFmWbQoYxJ50G0d++/CQPTvwz7gh7Do
teNu6G/rxaYNGgA+F7MGDBSRnWnzxgvOPDPX56Hw0lthaHpGsxCb2MQI4JnRKWXfPfZx5fGjkbjq
xBfYsijAJriNHzoj9weQ2Nz7oEaGJXkyiL7oEYFaUnTZzLX8MJnFdZuNTjaWIl4GKSP5KW3aXM+E
77Z/+25u6DmjbaWcNIuC0RYkLU+MLBg/KSO1PvRpBAIq/ewIaxzA0WA5ccFdseIh1VcZMl0fzDTD
82OVxAqcklttZGvfb7NF0yf6pOxz09aaAYLa7SMEuixHosTwIgTnodBXVVFC7TgZDQc5ET0fB62W
tZm3iATiLvev6tTw2mWj0nCtO2YsdAo9EjKjnh3oNl5Wrdu/70rd/j2WY7S08qaOF51RsmAR5qY1
zsdQRYVdVh6CC9FH9Ouo8+obG6Fb3HAHOos7q/rYyjr/7IXcOpZDDBsKTm3ZZWOYR4JwhB28CwyH
RkDC8r3oS+Gx9Kh3vXRe9hVzojIETff1iUsRzkAQhBEe0l7GUBXdzE+Ef+ZFup83HlI3oQGEGhOu
rzFh1XxVqpnla/cybMsmmvl579+kubZWaSRaexA+wklOm7/zamiXZoKgzdYNHoSxU+lRx4Pbyg0K
uzBq4lQ0XurSu6mR7Zj5VX+ZFmxVZ+3Xxh+CoyQVbN64uTiGK5QXfgOlpCnEIjRuT9u61HMvgp5z
Vbs2y2X0SdF8PCa6XySjjB1v7PPaSbqoimzkGALbrGM81LCK/Ts/zodZ2oT63ASpXBRISM0RdA2I
jHLXNqtwmI8lrFvS1e2SbvxuzrFuloTroDLUuepCax33lbow25qeZV5HP4TcNY/6Bk9UBIP6pdFu
7JB4yGZtuonOqhFqlKhCn9cpor/KKOPS9irYHJ9H6oKKsrA5ideWBUNZlrAfwjfkxRj0kc3Kcpi5
skhd2zIbdeFmUXlCuwaW7I5pNbosljFJmlk4hDBibBP2d5i6zLJyFVSqdtCR0V37VnqYp3Fqe7oi
eIIJm5dBfG7mdbbwO1MBhCQ/r4oNr85YdhzTHA9TV/hNYCeUO5HE7gSu7maJaOj8zup2fvC5jhS9
IR2sVbt5Riwy0rPIRXovtHpv0Q5+CBsHJmEbRm2dhZ61qJB1ctqsZI5ljrCIddY7SBBkH4MeOzRK
N531RJYON6rOaYBwaMekLFcecogf2txzHSXS9Mgdm+SiamB7DA/Wo9NQ+qhNsOc6axZmaBW2l7bB
meky8lXTpj5uDQt8NGvOVVTFq0qQdhn6mV4m2jNO8UeFzs3AbP82wrA6H3q/PnXD8VNAzO6TigY1
U0MWLPlIrdWog3Ge+kVynhuli1j3syzKZBaY/m3muZ7D6+Aj9PmqbIm3Yioz5r6XFE5NzPycDxWL
4Ra9JYz7V8PKGptJOL1IwxsagR9fFSksb5nC4pBE0Q8BoXnmjIA0vzeyglf5YgQGC8RenR2JXjrw
26nTDnHfrBLc/F0uU1/bjPo5MpmVDlN7iGMYsxBBXoFHJNSJQz0SHaZdQbStchnYaVQm5Wxoi7G0
49wMEtv0iprYltsViZ0n7GOVsOSoK8zkKJM1yZ1MNcWRGVfNrKHJwOKZW/SZFMdDx/pkhPOJNynu
RHbu+4J1QTcjUegbSx60iX/Uhdpse5slbquOeIvkrO2KBhcqO+DiZSPsESm+22oIfWWrNkpuckt4
Ng08edgrmVOnQxIaecLCIvOi6mHXByWRdnHqsq7fpQKZ2jLkDfJllfLCeZ37JZ+NZkPbBLan+qIi
EtVO1seXXWj2sZ1TgTwNyDUP7FwO7VEah9EsyMlXrppVHoYhMitmYnNkfRZMQL9gONoLywqNU2qm
RjirZYLsC2fDEnrKTDsLq8FuYlWvWNHU875w15FvRXPZsWjOSKZmmSzo30nN+rMGPhrZEa8ks5Sz
xnB0bI5nUFfv2oslbeyIVoYdy16DWhrGYdDj3o+F9BLYNy5gvrkHdoJoCcn6juvYmuVY8CpquiRx
1GC1y18TbLrhtc94PPrvEfvjNkQLZyhwTfxzHl+No8ebisSrAg50JljXntZegxyXKsETalDLs8E0
fN9mI3hFpMvsGApvHddm4gXIYP8uUEPd6Ud5kCGgEhkKBLvTQM1jHnQA8pQJvWrIcFxGsKmdxI3G
cfPeHeDmfr0DP0SGm4u9ERpy3ByFGimZVI4q3lqJ1+Xxqi1AwlK3ceGg4I7T1M+ODT5kOLP2q0rV
D7UcXFOFo1uWRsuPRgeJmkROaQmCw0UUw6AUnWHDSmS44TVt81lYJuvayPQ8qnzwQUt17+7cTpeN
VCx91tGFT2PDcaPYWmdj0S57ZL9/E9iZP4QnkA8VfZxyQqslMkmT8CTvgwxFxyZa+UnCj5q2Sm4z
s4BOdTVSvYntcZDtGPWl0PZDWp+1AlyTRpA4pyDaARYBKpMeKVao2cAQeeIYapo48dBYx5wF+iQt
w/IkEhWSom2BlGLduNbKc2GVzR6B65zLxL3EBZ98jbuMxtbW+L+lMqi8GFyc+rXdoY+vSBCEX+68
YpoSrZxujNjvCm90g8VEO6gFRrm52xoXvk6rl17TuSG8V7SqRQi+bVSZXfeh53Qm/7sIpLEyQBtt
FfoMBQJtOV5Z42TDrx6XH+JstJgLxdA+AUjwmE4ez3oQHdKyNFhpxNtLy/CQ3uXd78zADxkLzIJE
Ba7jkpxJOcW8CZrWFbiOaiU4yLPwYLjSXNROwTTiDBFlpj2ECB78CKT31wtkP+4xKMqmQ4Fuqqp8
Gg4PNOJtGXf+iqM64a5inumTu7R30oAaV1lnDefasPRVyoerSA/FrZFb3bweWstz0EzhBxt7W9Z2
ETfKnHt1DjrJo3IF/q1PQpSzvxUudetDw60QuN5J///z1b/rWkAKA0A+Psk/tC08u1Xmrs/hfsRD
nlrg7ITAny4x2aZBwHqap6YHuOMSt8NYyGJTJWGfHtLUaGaxFLJBUhMkntBO8D1NbR4gLYrsNRIc
uEUbbXn/KE2Nblmc70RbLNrJBPKFz53ioNGUWQ/GuMrc+aDn1nCqQvw1gMfdeHdvQ36ZCcfzjnOi
m78PBpFxI/HzKdyuiQ2P6RGpT9OORnDfIbWVuPlns2xs/ZMEa+lq1LJ8zCLTL5XxJetvauu/zTlO
FjJxFzLIOKJxTNGMF5JcDAGq8l9/vQpKzB+8NLLDuIYLJ57xZFDcY/d8IVVs5KHXItNoGWl5DXJK
unlAOgYShqkteMT3JkncIxI37pFZkWbRV2Y/F2FPl0PfdssgL8sr5o8mdQLUT2dlLS+YlbTWzG/7
7kSXIlhkLmibWfftgraue4mkBwqWMmnCD0OEgpwMZXhciVY6Ksu/JAoOW6lqHme0XTVh6Vi68FED
R6v1LDKkfxrn+WBHRZPZIgBtEmUTHvoklsdEjeKzkcgUpUwUWk9JYYjj2IsHZyRGNfcNqz2uvaRB
0buv49nYRM1Jg5Lex6DGj37uMyeUBWqPiTxyg8ScK6NoZ5UckyVn1QmPWP2xTwd+0bkNXRqNjOeZ
WYaHPCGRHTeUL6pIoZGhz+mpIlEyD03eI03St+9NWeNLIlWfyBHxczYqNtjtUNFT1zWhD6H2HC9r
/As3bLtrXSfDRQsyXjnCRfQi2xDzBeNNlwr3bz9HKXeW6Hj8CCdmmbNupDdl2W+Cy4rXt0bBe99B
Wbu+0ixQ/qIXNb9oW4Iv2mywxelpNlistpM6QQPEYIlZkrv1SSxcs7YD7iVz10pl7kC+CKS5lk4T
hwZiU35TVwa3uwF/ETYc+498ZDc61dbnnsFp8MYI/q5RUD8k6FeJ7NIv6DLt+M1YZ6W2/a4YV2FB
ejuMc4BguWMNKorvS3rIEfYyOkq0VV0FxiCduC/kcaIa/zRPOnduWiVdos7uX6C5IDz0UrOd6TIv
Fx3+OsYyYwy5VKRwPXQrDC5yuANBUi1W3pE1cLYCz8MEbBROUYT1sktUtAqtsL2MsrG5rHMXHy51
hQdDBdZF7A2ZTWI3OkLdiNvcyJp5i7/kda40thP5UerOkjJnM9QQ5Vnd6TA8DJlIFnlcIH0DrkVd
pyld+p43rncxeAG5DFN0Gth5F1jnLKbh0vc8sqS8dL+6OGal8ZQY7hnrdOY6kS9lY3OaNnbouvwc
LQNsNniDcHoEFUdDXhYnhSHpe5qM7aHQuXjnGqaxrHLffCdp4p103Lpyk2K8QJyBFEFvtWTV+IVg
h0WJtoSm6ePeiQLfRdNFE9s677LaNo3GWGaDr255GKlbw0MtoEKG4biUVH/1QaTmXlNwam8Y+Nyo
ao2ikt7sh0siMaNj/y0uKuxk1fYxAvqcrGhFh1WiNDuJPY9/IH00zt1B0RaTWXSpZFourY53fyvm
tl9SZDkvSFKQVRuwWMx40wdOIIMWqSHcv3lNo6o+KpImOWvQwbIuTTM9TRtPn/d0ND/Euh4iu6qU
gUiSWscdAp53ZhuNCy8vFbK5ZboefKu7KIehf9eHfv0/7H1Zc9w4t+RfmT/ACK4g+UrWwirtlizZ
fmFItpsbCGLjAvz6Sep+c69dqlFFz/M8tDt6sSFiOTgnT2bidlGCgJUQmxuFnsBVxwO290Q05dxo
8sgNMB9tjS1QTiQTgBsfAwhvDV7UL/WDtC5oRkBzuzhjyHM3TRIMu6mc3X/Chug+q+lQPwo5tb8i
S1ThTQhCndOrPbZGtFlIGu244Wqvh7nqN4o3CgyZOtyObiiu6EwsKoFB1E8WIECVVRPFnxmVNdm0
aVzmaAfYI37a6sn3Bns0nRFXUeubnEYAEfOWMBeUhr5NDwkyht3QtmQTh1V6iFQ67DRZhi13K2cv
6w5YBiMB9kQStHaHLEFvXSPlwZEuxWeIxOzKunS2Mao4idKcpvlUaszDMlhAFCxZ7lHaibdZaI0w
NnUPdAiTfd26BnBDLX40TWq3wxTHhfbb6XfsMrvzKwD2Pige+3loKEAMp+VwAxm8Nx1DJ5fRtCn/
UelInw2qsTv4e3fH9//dZyR67OtQHsxS9X5mo3i+m2273KnE6O2UdIPZYg9bzK5ONiHgW5m9D9lY
3oUZQW2aj8ZPFQgb2n3rOq1e4kWrzQRulszQRHS2TUPMDeNVm/uq8r+EbCm/t2E9PE9N3+91OrJ9
FNly21jPzVrH7fMVKcrdZeyOZBhfQezWhyQmSZdVYxttkrJzi3buOgRPOd2m2sX0sTpyttJLmxvS
LdON5+gqzcB+XIrBSY0P3MkLDtIPQDJyk6k/tsoD4BkPRI8bYIS20IzjB3YXYou06cijtyj3m1aT
fWhChaXjaHfkEU/YPp4J2gqWjxi26ebyuFgwzTw5TjlQFueJN2SeMwc0tm0SWO96iAN5GGlQ/0o9
/N8dbcljL0l0VYKcua+IUhtfgE6F0+8ke2Sj8hBwtETntEn3jAnymAribAG1pXmiNdsDNEdTYb3s
FKhQ4OXFy/1MYmcbeFOaD6kKMtDVlvtAmvDV6wXdMo4NTsqwO1rs6Dx2Q73tQ5f9bnGHH3zlqifV
EfuMjVTdAw+u7nQ7po+sBZcRGGC6byRn+0QG5JtGQqqzsfHLazoz8NdUj7abXzrLvdadfbCOO/2e
QI762gPFza3WrbdJHPKfder0Uv5jXPywSxjMOzfk3m0EbtZTVXYIMkFnji36QVsnWprvbATynQ7T
snPcMXoJRhO+TNIJX9qIm1vcVGRXi9rZmKZxNg4P6yIuy+HGVo78MtQ92/qS9VunC5bb91nXUV9v
BpUkd37n7lzGBlx8qr2KJBAxMdRDzkY7oy3kubslGtyrGIzOLUtbfeiNDrZc9F6+SDfEIY5Tcxx9
Q+/KxKsOXl+D5Pa+l23i2YfUCRPkFUl4ZZNmuY0VK7c9KJ25FwJQyKKIdXeuaPsDMQv5lpbltNel
G0ZZ0uAydG2I5bfC3nRqsDeeUGlezWnQ567paoRAD/xJp3mTnVluERTMweclu4ultZtmiMYqM4qb
Z3cZoihjdm63djRqF3tdek1T02YjWgd3ATqauzHwu2M49tFVO9vl3gN+vkW/crkTscLVHddM72Mx
OGgQ2j7uNr4nyyZLvDrd4m6aDuirgLxSAie+mTVlHtqWbHgah4XtAIhS5EAsVlde6Os7UdkpB9w6
5VVN7Y1BN/IoSjLvQI5xTCY65jwp1x1knvQTMuYwUBmdEDbcCvyETEfgo1rVRO0mmQDZCD6xvQYQ
9uyO2E49t0ir08Z7c6vQ3IS9UGhPze4bWmf+mAEyCoCYqvJYKxzMBpjKET1B+yC7OD6SOTTbRBt5
SIw/8SwwE0drNiWAjdEpRKRjKrAPLllw5p2Agl5Z4h+eQkdUOkvLeroe0U/O0TAJ79vAY+hGW1EW
ymvDPWB9e2iTkuxntGzXL7qL68XPbRrVt55tfJWPTf/oL53cDkmLFhYHdK2jQcssiIz/wzCTtLgb
xGMwBYaiy+RcVeV0D0ZDnA2hAGO3dX4nQsc7L2TfgpF6GbjV5TU+o9tQwL9I6Cold0ki5+1AK39f
ls2UMeQlV2EZyTGnwo23yBDrI7dRn+va3Pu8GfJOkf5nzJyfykZ3i6+Cnb/M/Zq3iUNSx34W2+Zp
BkEml4lTAZEUe0zElOPZDrapQJnZpV3yzWGBzHUbDEPWKFFukrmqsi6QeuMm2jmwiIdbClqszBiP
QmRVPgkRsdnNwssbzuoq7yY0FUlDQcIcgmncW9vWP6pxiopu8ajNzLhM2yWxwyMPiW8zWrlCgbdc
o3FN+D1jHf+G9irLcKv335XDx598islj7Mlw2dCEd4dxMvYI7K/bh7QeC6fuomUzVCK8DxNp79uK
yEdeNd126sfY5MuCNgyxhICoK8u8lHW9p6ltd5PoUJK7tDlWrWfGzNPiLZW2v/JSJygsgNFUbuah
Cma+S0bwc68Ue0N6731fCEtuvHREyxL49fAwiVY6mT+M831pgfJqAxJo69RqpxO0RP0enLGsS50a
/QeJVdwsZfQW1qGY86m25i70dPvAIjTdRpDyvxOJ/CpbvNq/NUmqv3e0jo9d2LCX0sSgHwPmDZ7d
9YYECwL88Dqpi4Wx8apukvCm7pV+YRrNykWL+UijarqaHdP91GFb1lntYXGh3ijvp5j3v3oVo/EH
1e+rUu3g44jw+OiB+nkN7UeUEQcFdmYmFqLWVeG4NY4OvwYsRnu0jLwua6apvh0c87ub4uSbP8Rs
C6pGklcVtbtI0TZvp95kyPEsrsK6ByN+RAN5Q4xEJGtpW7R8QqcFzCAsL27bo0FVsRnqwGazl2wq
xe1GNf2TQ5tvCxr4aFW2Gs0CN9mw1KAo9viLDNpg0xE6NxmIdWKEZCHV+yElIId2/XCtLfUPUpZI
pbboa5dVkIcdT0anCNTs9AXKJeL8NpqCrD7L6OCNJHnWjmAZ6s5kjypmzsBQKL/SwNHXuBTpPVLF
9nXxguFrKzrxjY98iffciYyHfqhouv00RGUEpjlSmtDR7AFv5oFcroZm+dFJ4k/ZKOf2OPnj72pO
0FAHvHO9pAm7CpDZ/mTcJbkpwWcHyfHWDhMdMoVW6l53schnLNV1N/G5zlLB9S3eDqtuWyRDWRvS
Vm2TJBI3siJlrmTrf8H5/6WZu3KJ9ZRmY+x3WVBqe0wHNd53LkCGEPze50WqABdX7G091pcPigfD
W+DwH2Gr5h+hWR7t6KtwF5N62jhs9vatsIjs3AlyHDX6CMOFWed1LeSXyKWqz0uidmDIuDs7rYQI
7PgCHM1wX9ckvvY7YhBc5Bgf6j5Fbdr61VtkIpWBtT+gr+1Uu6Ra4ieUOrhPqrT/Ufaxu+FV+hIu
4Xzlcs/f40/xN2IR+jFswl8xTeTdNGjzVtly2k3dnIAMHpj2JgV/aD/JGDM2JMkePYhFAl/BpARl
/BJPdfjUoP28a8cGB1amdTYz5FSmJukuciJwOmr/HjXIMwJyd7dwS45CEJXpWZMtp6x8HdLO5lTO
SeGIoL0lS2kZYH5UMb5EdrtAdpNX0DF8YVZVyHCdh77v9UEnpn8oG4fcx8KtNgSEnVuvnoJ/vIpB
jNDOfCvHpjqWrB7vWLTU1zTqoseQtymrcmNLZ/zeMicr607te4Tb7cQDvrF6cR/KciQFaChjPuhu
2JspoI8aEXfV7vBtmk7uXtLxqRptCZWES45BNZi9nuWPOmVx0VY1biwkgkcEUqfog3S6RioXg7XR
V7eqEh3y34H9M+p2asDU4W+BaPl3sAtGgRJA1N3b4Late+XxsbxK0P/YAC2ZsdmU/zT6zmJyJ0W7
4rahsvLxhrEQSxbIgYOizxaL0qyW6S0zkj6xPoW6JTLpvm5UteGAsJ6Ir34vi4bExiJVkSKQRxck
sThC1RBRv8+RVKFIEpPJrNe1h75JvS3KicLx/faI8x99i3vy3FfIjcNyqApkhXQDuOOn8ptxM7im
BMkH96uZ52JcyGuMEmRp7TXIQg/IoQiQM8BEzph4P9Fena/CIQq2RAQAUjom76rSK6bUKf+pwYu7
j1zHf1BL+o9YQue5wtH7Cj6frDeRGkSTpXIpNwqU5wy8pWEP0sq49RvBNgQCjiyBag5K+89A448o
KAzT4oiAMbu+p3raKiEL9dnkJLKYQ+B3kwMwruED9qTYox7vL/SGPzQCYRIK0S4M9MHBhKP7CeYa
L9GCPCmWhRmqKHMVfml6EA9pxf9D+/+/MmbPDbUKFdMEqqkIoe9veNdVhAN+9PBhdVI9LW2IK6Od
vBtXg4nz+Rx+aDDjqzw/xgOBcGVaBYN/D+V1kWtogKGYZON1R3VXENki5cTmzUS19Pthwub6fNBz
3wcSOkSDSRjBL+Bk0KgpPR8MN1WYDrPoh/iFQF4G4g9++XyoFD//Xy1LfB8O9Pr2Acj6ITmZyg7B
33LQWYre1EGZ0dJpEdyS9tD5QDQp4I97bjwgiNTWNyNdlgvjr7viw/gB+ohoW649mpNdY6qQ1yDu
qSLpHQDwDB9IxPz184/80K/ER4Ku4CYwfESvKPb/XsTFw3WhU18WWgO6jecaWUQFCdUt9V1bWOMv
2QRi1XYAFWb3+dDn9g8cOSIfTWV0LNcu2J8tlTQKF6/yA1C6585sQffTFXAVAMGx41IBrg0yMFPr
cvv5sOeOPlreyM2xsuhIo/X157CBSskQNxg2Fi09ev30laSA/CqCXZvG2L+fD3duw0L5C1k4uPKQ
nJ5McCWF6zmJwXBKR0/CF3sU/8tWlLF7Icp87LGva4neM/r5EQKNezqh1v5nLYldKXXve9OU469F
Y286ino3gJTdPUms+1qXK5g0A4r//HPPbVrYvBPIeQMfjyCdHpo40HauXFkEcRU+ROMANL9CiP18
lHOTiiVc21cQ4qCd//cahksZjmGP0PMeBaZ2ZZilZsm8sOUX1u/cB8GCCRjIqgZI1ybqn9ulW0YG
FtmMgDoLuvHn4QdJhh+ff86lMU4+p4m0T3BRy8Lz9Y0lch8m/cPnQ5zdHNh/8KjEVoxAU/r7O9K0
TWbpa1lw5K43ICb5R39gaJRNc/OtdhBhBPSnd5VEm4UHlXtIyuBSRPt49PD8Ap5ngo7dTQFdnES0
EPzeAKwcUVSeBKd40CDge524piBDHjqess3nH/1xXjFevLpzw+gEIpyTsydQViWGB6Lo2YIEhZiH
uPbiC6nEx70YoIcOHRagXQi83nlhf3SG08rTVnZUFA3oXrniQ5MPfLqOQSS/sBXPjISPSEBZg4D9
I78jVU1jjUkGcEsShqRFXQUmfuKyff582s4sE0hjcCrFWiFyre/I/rnlCe87EA7jobCNu5X01Ukg
3+hY3ojyAifH/3jHrvy0/xnqJFwAoyJlD0J4MU4pgHsWVlk/x1pnSzqNWzEx+9VEyMci9D/kRoRA
910pyu9wsHG22vp626L7u/cVYLReBgDA+9B2xyhp+VEHi3Oo5trelBR1YChYkEFC7mxRV+kt9XWr
j/FEl9t5GIFgmxHSLMBsoGeRxl740Hf239+XOW5w9PXggAQHg+j0sqPUOkEKgloBSZh+SXvm3npT
8sUQ0rz2doyPI6Xon9Lyu1y6agfeJjCThRwI6bdNhM6sJ3iX++NXiHRZDmkZKP/9Fz4nN7YEsNQP
ndiqbgbe2ARxVso28LNqHqZMTn58dFpnzJdwCAv0tueN1omfY5x2Awgvvu5CcBnaLi3zBfF6k1Zz
buNq2YRIV1LMlu+gboRg9i0uZ3bh0jqz16BDATcOohO4TcQne63sJ4Hsw2BeWkddT7BBPmDVl6Jq
ZTtkSxnMxeeb+2PCA68pPNcLQw3QXtLThEcMIeS+vB+KNNHhAXhrvxUgm12TgOt9CRH3dQ3o9Sls
0grvun1Wc5w5vsjmwH/zwcX5WHPIykxOPRJWAOYy3yYyez8E+j1PeBy9/f35UGc+EgQPRCNgHfjr
NHVEXxT1JtwNin6S6IpMHpp46ASpjdMyeSCqa5JcocEOCbcP0P7zwc98J/IqUOygxMUkv9PU/giI
cVeNgJ0YK9RKRBQze6qWClSP1sh/nQaEa5BalbAor6JTeSAwIFUNXrsSQJMXY9i88ZNlxCkKgn+9
TZFugDAFYhSqD5ec3J5cDQPcQEYKXsE4b0A1B1+xvZvniOwAPP36txMYugE+zAeJGF3k02uraiiH
W4XAZ0V9UDjcsAE9RPR0FA06dWEOPx5ADIbUBqlBhIb26fUlwA2pydjjy5zwqQ6cF2GTX+0SPFUz
uZCDrGf57xiIoVCWggXqI+ZHJ9dxH9SNYQ6IGAGn2wBYaTpENIvpZDPLpiNgykvZ6PkRU6Si6UqA
O2WdOiGPoTXAiMKboCfgr4OB5klCUjRCiJvVo493Nf/dGYeoGD5E71kHRlxn+4+9HynUHbqMO4g5
xyOcXwvwJ+8a4l4Y5mNisw6D0hCvIyD7OAUUYG6yNA3+6GJyfOfJiRn8ERbciJ9/zMcoglFA6fYQ
md3Veuzvj1kcf2Ft63WFDIBoAenJaTv+EzPy0AqNhnpi88AMF6Kkv/LkT3fJGjiguwdXF37Cf49a
9lanKPu6Io0MUHAKQRootJ29WVJ06S1b7VJMSn14pIRdncdQhKHt5cZ7vYjqAFsGKMiQFlkTiS/p
2HWbinMkB2taIAbw7UGLI19TfyZQz6jowk9/dmHgvosd50FSe7owoCTUFJ0NWgCdZtvWpO3RWYBz
fr4wHyMsFga8SkBKqQ/W4OlBCgWukWqgBdMxlDPDVLid95TE/5oyDWpqlMJyCVcQIahh/16KKKYB
44IhEC08AJGlrA8LcZfd519zLgIRpAAJ3tLBi7qnHFHbuj4EuE4H8pBqsynGNbVEkIcoRd+mNvz3
WTRqRtBEcWXArM09rVAT3ZAJhKsOtWP5a5072ZCHXpYvn3/VucOT4LSvLwWiMDjdxovqmGcHHB7a
RMl9Z6BY8croF5otw05WUfJzprw9AC1UF66qczFvtS9DXp2eKXoAnbp1EE5dUVU+xHXOq22rHW+f
eWsfcRAvjHZuw6PsgW1hiMryA0hG8Y0x4eD184p3+x4S9IfZb53N55P5Tps/DQqYxBhKLS8Azfkk
rqajv4wRIPciGWf3uandYeeAcZyVbTBR9Obi+WvrJQMcrfR0JwzrbiMaB/s6AafTGk7QWIYrkyfK
cUvnBHyMcWwvVbfe2ZmPUWHjZEL0cZr4yFK5EdRFuG2WEG0CLV49nQ45WGXq0MTJy7gAnYh5jSYG
C5rnbp7UoUyHHzUYHZZwfeRzHx6AIqUZMQ6HFBff8flEnjlr6GkjBcV7rrBwOL0QaYyfoVmQbs/M
/uLW0zuXg0xZUvBXzOvnY52ZDshzcLBhlAKA+DSN8T0DV5FEI7UvvV8uAIdNH7mv8ENnBUy+2i2g
cn0hwzhz6GAy6xFkNLixPsD6UD+YRVYDPq+NvtVN5eQ+WDvoY0ibBb4RX4WEdRnYGFPx7791dele
ESkkiKeRMnRgzSYTNRSo1W4FmSVQafoANL7K6q56NklU/fu8DQOuMIDvofoN16n4I9PAWZm1CsVQ
OG4lcuNNYCWwQD/MIu2LHh5nF8Y7c+dgPORQAS62jw4jfSnDuhkwtctUoXMRSogXBfyvAjBi/1+G
gl8KnhNAwpicXqI8DhvdM5RoXjqw+4gKm8kY4v5m9LwL4evcHoVbD7YnzL1XPPjvWZxAiWMWyECh
+vFprIffUSSeqML6NZV4SEb2741FEMAguvAhDEP75PQAegt6bb6yDHZ9Fhy/eP4iR7nhwAEuVGFn
AjMgdTcK4KYD1790Xc8/9ge3MxhgJUpAWkUv1bLsEyuePt/07/6MJ1H5rzFOo7LTdm0YYgwQ+j14
5jX8qCIVffFHUmYlnRVm0Z2zaJZ8o6D7+jrMMgZZCL3aMYEr2uyNYENCD54P4QIGXOB52zkxtGgC
LY82DOsHP62WnJmp/F5yl+17BXIWqlsDG8aqPNRRgiaFCwl75ElwdVu077/YtAfZinmq2w29knt3
EmWKAmqp7lrqIjscmlXb28i7eonrvSeVOdAIFM0pqPubyZFTkXTpUzN0KscMd7seWJHMahAFC5AT
+2yYLd/CxCECWbibr4cwaPK5acfd59N7bm/iFofjJzqH6FOc7E04ugmI1rA3QRN+FYt+TaAMDANn
BxuBLYTuw//DsUPOjWQP8D0aQifjRbVhIqgMK7SoV8zpFqrcw6zZheT1I+QXAiv1AwB/wAg+WOuE
S1cHsKNjBUjkD3hVU4IzmPwU3Vc0oW9ASMnHyP9RSXahZArOjwuUFjOK4vo0IUt5L3o+R8BEBmO/
1YsLlZAMnQcIXVy6BWcGNY6I+nKru0lsKANJ0BkZArnwp0MEln/Uzs4hcEdn52loy0sQQ7Hh+B79
TnSw0/Yt8iYU6guogF1sq02qoTVtpthuKq989LtQ5YmNRNbpNuwybXm1bfHzbDTlv6H58O7bhNo9
X2axg6IL/763UV4r3W5jJ/afRQC7gs932LmYTgLssRRtOCzIOmV/xIjGVVEPgwBWuPrVwMwsM7O7
7zw9XdhZ52LRH+OcJkYTn3o6pDMrkoi6OQPekPd1vf38Y86lNlBdolqFHN4jp8ZUrvD5IELJCjSd
ktxELEMx/jJ0cFuolbkgOjs72OqOi8QX6rbTIoJIBCNGcVacmvSoRO1+CvkODFBwqXVzYfrOBQIC
2B+3BSR7H5JfakxAWrCoCqh9Yesak9wrzctA5W/dgLNQkwsz+VFYvVqWoUpCAQsKwQd/NKs4xfwi
T2sXWkPl5XvHxMr54AOL3wyBA4UpFzpfeBp8adyyLkwFUUMFY+ObpEq6XTqE5msMSRDkGWUV2gvz
cW7bYp0DwEjAb9G+/nvbzkupnK5GmjML/jtIq+fanx5pAB7J5zvq7DhxgkoR5e8qmft7HDXBOJKD
j1egEuVAc/QrM868GUZ54SI9l7YCnFo9pNdf4pNzGMywJyjBvSw0NCO1AsV1Zg9yiI5t4t3RQTz1
NL0AVJzbwH8MeZqwtjak4Oi5feHMy74ah99pSEFuJ0c5TBdqjuDc/kVFiiYZ0kfUwicwgp6TkNsl
7hFmfPMDFk//zE0KByrqJTng2yp3uNPkPSLythGr1sDxVmamBOkvndRLCFDlpRSJKkYfigWo2qAz
qrV8rGwKgylGad6XKtkt8Zw8JxGiZkaYAmHKUcvGdiu0Ofj/uPAf2sawmFi4+6MdRrjURHyrkfI1
cGzNehPAaRaeHY/QiEe47P3owm46NwvpqtQFxIF9e9qApZQrxaBPKCy3B6utl2k3fIl4dAXM9EU3
5pL/wLklXpVZIMrEAFtPp523XmUEkqGiEakDXtwIfy+L6hf+0iUtM7Vy0j8/MO/ciZOEEIwZHx+I
44Iy82SlKwd+0CShfUHg9JrX8Id9DGtvyllgoqt6oPSZ+32yaUMwJ9/lAkkNS1n4uWrYkcA+y5ln
MNc//6HOzDuSjVUCDT/Pj77pKTEJDEUCWqx+MttaGnLDaqSNph3USys9W4AX+fb5mN4ZEBOsBKA+
a9SOP9S+1RJZXk440crCGtsEVbgDITXYqVKqPbzQgww7BczJiG7TSta5QU8GyovQ23z+g3z0oMCr
ONCFg44Bw3M02k5imAtqBOl100O3DFPw7F3X0ATUPoBbzaIrzEx80C3YyJBYqayiAJE9p0cftZH1
dD8Hs7szpnS/1XCOyH1t3W9Ii9m+nrGloJjqdiD1RXtQ8n8bkLERsqdtSNp6C65wuJEO00VNRLxd
6jHeJNUVLNeCxy5gyx2OLURoBgfhpU7G9Ejd+DsczbsLhfmZGI4rM4EGPV479KfAEeC2lipYrBQx
7ZbHGrS0YiFL89J4MK35fK7PDQXiNbgGUKPj2lizoD+yKTSdhOjXaykdgnrDRbKq+RbeHdOaVi+f
j/W+bqcnbUV/YZ4PlBE0xr8HYw6hcLJpUBxMEXyTNRrGEHvBsn9f8mHaMFicXnmDW97rxZ9vfd+p
HnztpHkYUL7nzJX/lUr+f/uG/7Jv+Dmg1Jfmy++q+Z9HRVYzhvfey393iD6YN3xljf7963896lf9
W/2f51r++/f9YeGAGAFsFLndSoRDJP8vq2G8VrW+CbPuKtgNI83EMv/HwgHv/oJGgBIK2KvnYy/+
59EJL4EfBNCFdOVmwojH/1f+DUGAffQ/+2wdEQ9OwLkBPXMCQOaUTwrhsmTe3EW/Exh/jLAb5CGH
7NzlE54iiKKRd6+hIyO1Y8IoE25g3RTVS+4MpftWMRkyB5bySxfjEERm3EAGwkQxo0JXNzTqOQRV
Q7dE/C1CVQSrSocQ2gZ5hdvF+x3DH378QlGl01c0unn5M+gDQW4r0ggOibAH8zmahzyS/V3tuXqG
lgeFfMdRoUd4h8CLjcCPXPW9Z678PoAXrqOm1Yz088P49w0Tvlv7rs9z4GLH8n0gakKA3aCdWCe/
y3lgrSh0H9IQ9iuTkjH4HpVuQKhoOG3+oW4JReKFuHMSCzA+wFyQm9AMXD02PvgM2xYAM3FJ8wu9
uqCD39eAfi8oG6nviHYnlxn8ho2sdRVCFRY6lrP7OQzgugaZH1zUgiPoJAy2WcMAFrl3C/cegf/2
+RxhC/+5j2IgsohU2EIQ0yBunebSS904fg2Z7S8CfAVQcAWGSSx2NAl14GZMakJ+gFAMc5nPxz1Z
m3XcMAVG6qO3Dcnn6bh8NEMMWWDyC1b+FM6tk8upwm0GNUyVzW0zNnCqqjUYR0DhkdtcSD7WzP2P
44Phgczi5kWEfqe3rNPyx51QRVPjuEsd/HJiGosgj2b0pl5xkBx9GGwT09vG8QYPTyQIMz520BXa
GibRDcWkfD4Rf99O4ZoBghaGmwmwOmbjtGjSpAGbv2PlzzK1LJL7QfC+NFtYParU7E0iF6zK50N+
/Pg13w9hrwV+Bp65PMkG6xiu9q1x5a+QzDjlO+MRSBHg7zSPKtw2SRmSH3LErMMXG6gN+QHRAfgq
26nBwx/zhY1wkpuuE4BCHacEBxU27B8g+gqityjl2nnD++1x70AfVq8HAg5btULjaEZSGuZNr4zP
wT5DywuIT+PW42PPCVjBzPEke0x76MXZRkSwbvsCp1umLmSOf5eCeN4H7JJwJfDCQB5kp9NmKGyy
EukKu7wtUktsAtjVupgsd5mDyMkWsDOdR+53Yj00eh7WvzV4veHfThYIWcjfQXRZea+wAz7JZRLh
K20UGd4YhU+Mk7eIXhDQTsbVyOSDEs9DvKpqlN1rjxdrEFElZOnwgYSk34HQQNSItmvkNzV+F945
odMVgD8+9BfCyjtE9ecBQ88FvtnodoBQ5aJbepIHLcEMt1VmgzdVghIIAxYN8GK8F1bDKg0KfSPw
wzlxj8eLtoMRwP42SWeN8zhzXh5UKinqTwiH4I/X14LBO5WBlAAjjBGSFfqFwAjT9jkQp9Up1nda
4zHobFKKP7VryllcYjafVA6IVOizp3h+zwVLcHVKO4kY2JkMBLiJ/4ijIWqjnK9IrcggZkpTmXs2
dhDaoYR8j550DPHfxvdwwr0Sz91ky6wDInbjHFw+0OFpFAetC8lItLa50Jz5sC06PJ/UlzUsZbjE
KRLbAPY34Q1cNQNzFajRYDrScqL2ua8XA9XvWKPfVucI+DP5UgnIteBGCB+DZ+mMitwmDVkThCUE
PpjuuzFal2dQUFrBx3uClOkLyK2dfbaUdHDcdSldL60Gs48FGlha41/CFRqZSNJDCwWr2qg1+Juy
bgWmKI9UAAkeep74Xd1SNUgwxPvwaYJSdc6SYYH2IBuQPOAnbxy25gaaR333uijCBN+lk/SmxzAY
rL6WsithBAqZJtRVMEvpwVIMcbl+Zwkrw+fJnVA5beOkQp4xCTYgRfk8np6G8NVUDhINGPPB2w2v
TpxsjaA0DC/dcPrDeuhrrM/QuDFX2Ty0Az0Eo5gRKD4f8TQarURJcML+N3tn0hw3zq3pv9LRe37B
eYjo2wsyB40pWbJUtjYMy/LlPAAkwOHX90Onvr5l+UY5et+bUpScSpIgcHBwzjuwb+OKtun9/7p9
DdIc8qlxpq/OqrbJOIG6J/xRg4SIefA3DfUXWvArk3Cy1ThktyjiBczTf76NLZ39ZRulrEs3l40L
sgisgo+nuBUutTAgtD43btuMDtBx5Rk/UEoRW12BA6m1l2nQFfdoYWdEnD73umyfhaNNRZ6231Tr
eLQzNFbS0H+cHVmHSzxMlq8fxtAwi0R469xdM4mgRJamm6Kl6KZIOrLYc5N52Omc7OIyLatxW/ka
yc07AJgBulROJZ35TzKCH+NaCL+JJuH21Dyt8xs5pvLTHCXaIXjSqjVJYj0pbZJYvW7zFny4617k
1jQzbecq4uAZZwgAbKHO77cp7agSB57HdPa3X9qiWLFOQLPB2UKkAMuLKH4NfLI4rt6CesoundAi
36wUMLB5Rv9HsIz+8BJ/rYnAfgGKyrZJVOMN0qb/EKqF0zZrV7b2UzjmDmtrBDLCDYyGAx/7fR1j
RLJwb2k+b0ucWLmFFNkLNhojt0jjrdnbftUJdKy/1VEZuBfFhHIUGtr48/inVMx8qsid7RGXrIGD
i4SYdA59KLUzJAv7BY/7h0f7kGXyaLToaPyzVAC9ku/9uk5GlMmDWnXLk5PBuqW5IwVTa63Xovs+
miFuV/EydmJ9Dux22x8bo7N4IbPfoDyFwL5vjdkBeJuanshSJcMxBZs+w5WjV6JJW+DaoI8ukKEt
uinC5kVh9xNhbSQj4YIFshz8H2csi6FoMpehGNGCMsbEq1XJksgjYDmI2v8cny0UVn+Ae3xYo2B/
KHOxf1H7gH/+G/bCmlbXp11pfNb4oxEdzumtnYezrhJOlnnW/iksfNiOtkvCyjGBemxwD7KmX4fd
LDtSyB6S9KAsZgjsp5EJxd7P+MAEgpG6Tyejm4cYZdWFAa912pKyEPQYJUyx6vE+8IcwLQ/p6IYE
AxakfpC4F7MDNKjHPYxzy0b1/toywMwM5VyHLWuFVbS9jgx+PEOP7ZzFD2RLIv1gdk3HnXgVqvzP
lY+E2p/OnG7k/BoTefhtEyBIWMCEfz9RkQ4ORmbOy+c8X3zquaOqnD5BiyqFfm2vrsQ5MJd+H8Zg
tKMyR3wBrbJN18+ZPXSCcmFcy6wx3Nu0yRGZxnVgzr6bBVaCqN25SO8hkVK/uWW9yocGizv5Ddm5
erpztWXOOFmVyMD1iSB/HNQBKHSoT1LkGE7EfmM21o1jSivata2MLKTeRuTR4m4OxVYVazV6Fkk2
V5rFoGktIRcyG17plgcwbcp99OtxcTPElYBbq2MfTbmVkr+lGZTxPCAzA/dZT+jIyJyp2F9iL5aq
WOAF6B90FGT4NkKaXD9PfmcXz8qts3TnuKNtgZRxgTqhzIoKOHRne6qSzKuzCzrW40505rRep1Fr
ItU2IUFxyIwhzM19jxGmCxVF433wFHUgDj7DqnPGW1TRWuOBHSNQb570ffm0BoiAdHHfdbRyPkXz
WlfHtKC6cViRyGq6OEIE1ga4KtdBhK9WU4btW07zUs+oOIyL+IG0BoowSQWAwiovxrQVXrjjHODV
/jFtjAqRIiswKlQW/N4e6vxHHoL8YZRRZKClfbs6nWZKryAb+vyT45ujb+7b1u374BIdfhTVb6DS
V4L+s87GSd9MXpoVxQFsw6S8h7S1HXHpl26+Oc7NHKequNerybZeD2ExRXFmuL4YMS2TSBteTtlg
5MVxKhp2m6SKJpcAq/tCeV86Q1FWvmRyTEaaTA5pi3VCLKLkS0ZwcbN/VwNV48d4/qVRFDX/BjbI
5XJrB8LpdVVQRPRVSdM1sy+s2TAC5N1Lr1LBEYCy1dSIK9Crm2LTg2CvbzKopIbzbU5hO6IOjmyn
l90tUz/1wX0Ji3eq4dc4ht1fVgrZHX3nl45XRLGIoi2rDuTo5dVzkKWpsV67bj0wUsYiCNm3RG2R
e9eGk8qgvrEKhP/q+7Kc0M3ZTyWBINt3BQAgmRCytluC84Hvyd7M8HAQO7OvSowT2tE0vPaLjQ8F
12vKOoqeYCYJkUjOwYysHaqCHSSxELniS7h/UpZYiGjL6V3a2dvBILdaxz+U+bSNGLpmFT862EXG
Y9sEW8h39ZiFQRJNY8cEWFvyDXTMZMPn+vOj5qO3MnyihAMdsJcMKVer6djwHVaxvR4LuSrb+8uq
522cWzcqqSWhG4hkwYXRVmHu/hCCA404yKIg00qm0FoQ6UA20UP7mCmvhHoeEUMsWsbLyNfumCvq
1DNKsMF2ywVvul8ffWYWV3D4J/GKTNc2wXyJQoJG0NHgd3XUbEOjNb3/gi0WzW/uQbcDl03en0dK
ivCvFNxyfofzVuc/Vp6bRiieYIbA1/cQABmL99mTrkPEVwalsT1cOi4/B0Mxa2TynuNG3ooQDgfA
watuHbOQxuP7UBvnj/97kM+fo1JgV7eBjQxbkFitkevXqkB2WmLf4iw8tLDXmWvBe940IjmAZ10U
e+cX1a16ZKpx8lYyu2ytaEFDBT1wvfh3UaM6RknbTc1H7J4aGwJUkZMiaVKZy5b0Zg04TNZogKjQ
a3Qewa5nBRHXzs+Uo+ywiATVCshHF4sKt9O5eX615+nho//K+PhuwV/sAYBvDz/7S848zayfIlq5
iyqITJYOLab8aTUKV41XPKmzDe95Iq1qUdwlD7l9i1XIgesgXO0wu4Yx3279PKDGOmFqkHS107nB
3jDRGysvV9tDUPWYbRUtcz8VqmNNR4jWUvkYJt4vmBpbvOJO0DJ9BiygtoeXWMn4dwO17O0Lbb39
wKsz5EeNLiIfoTG8DVOr/CyfnhQysVlxaLOQ782FY2XORTWAHxuv6cdvc6Uoh2gMju9DHmHwwu3M
hVPxJewAHRcv+6Jin9eWWH3zicytDGHP4ubSFgkyDykX9/DT4MgEyIfaZk3BgJINrylXl0GXbctZ
sb/yuwr+YRkeKpLFeUEhbKjn7mJ0OxO7gprmfKPjdMgoGwJCVXw+H8XAD5JGrz41QvHfBeqk/+KZ
k0WpSFDLr0+6GlOKApMsubqVZ51+9jEj5hSAAcA296eIUF4eZkfYRJhQYtoV7muUZvjIbLRpNFyC
PpXr/NXEyot4k9VdV0EJOZeTy7HOZXlQec159/viDq7jYA2RMxxH5+eaER2oJl57OlXp+uzkYTeN
T8JBaMC/GM+PPkeofmF73M9rxRNVmALjx7qaFlFulO42fNbcb7OGetU2xc/103DjO5qxpQDIGvFY
FDY/JBOcz4uCUqgRFzXKVy+Ra1dthDhtsfjNrdNbkk/4yKUzqbWnBubVuciCk0kt04NqBWpJl1kq
Vr4D+bWt9Lbp5VM1hC+FcvoxRf3Cf2kazk6wMdHw5xzaVBj+4S6C2xBF+AzpX0Kl46f4Pp+GhUhT
HjjrbYOncBZmfG0VVtTiyxp9Qu9aLjVP+XUiPUuNqykdpCxOkYMEL/arCEoSVqrUATLtUsZC8XZO
EUvID/7Ue/Wwo3QBJyAOKAL5L27mWBzJ2QwjXj7ErpWn8ttm2zYakCaMmrQl8JrdeSTLsaMS7RRm
4eirCWW1NPhUoSFgPEqSaaoKa4/58QvxlvllTP3KCJRQ87Zp1NOKFAeOl1uVqi7IV8mso6ab+hd0
FRAMe3Xn2q9Pvi/6JT1AfxhGAwAITrnpnh3Nqb1447UJIwlrK5DPVCRR3fkMqrnMsiT1FifHIyog
txFvkS60sL8OeCZL1HsqpZsIo7N1qJ5XV+HYGit2h5nDvmV15JTQ+SJlKWY5qqh2ovmlEWjcd+hM
zbv3Jzm/SwE/guHBDHTZHutnuKlrvcW/aMm2aEL2vy3eYmi2T7Q/q/dpaW+/g0Vl8IlNspcfqUN1
otlzct96G0Wd9izljGwxPaHQYPVwlqdgW5VRs/3L+5QlpyQSRWiz80/nevgWTo0Mpi7OZ0Fs2dIM
71UewOuNJ7Oleu6igBTZlxNWSPxRZqxbOXCgT8QPdIaIFmI1md+uSf/hRN1yu3OciPnT9wt5MmJL
E0wV4/F8YmuLcg2A0ra9cj9V54BVnQuNIrS2YrRRi60IOUhfuu6uwcgHhyTEhpXxqAqv55nHiS6e
virsbEvjcnfmGlCtt9tSPxecAS6PeZ16alvkvb21GXftNG9zMkhXuypiLx/aptnnZc1qPJwHhDrw
FvSq0N9SLHewjPI6B9sRhH8ofH040FPLIT4wg9FfAmn2W1k5H+khUK+2H/Ou87nrIMtmVsMEYfEk
cJ/jJmpN4SWPdSG2e//ngsJ2cP1bVXu7PIgzJDwgtVq/y+ZLNXfGBNDv8T00ltSAuQvOAaykf77U
hyYNqwm8FAhG+NcO//W3Y/3fOlQT/mphSir57zliVnPXJaJPXfcuiOhZEZH9fHupCogzk8SVLq/s
PTj+8738WkLwUKChKgSnAfwxTGlamr/eS6rhaOBtlT1ufAf/pfCsLR9H4TmAxdOROv9pnH+/4CYh
RMMd1AbFxY9qQlUucU/D5PBBzOg5v2QVO/4ldtyEufeV/c8P+FGFgyekdruBgkCOQsT5WMic69LN
WsSzHt4jBuoEW9F+8QFIeYfZHUKN8x02uJ/UhHDbrlHtFs8dSWgwhhWrpT9U5T6SlsztKLWpPCDg
BDSNVt2vY75EpjEFiyMe6vOimsjrWOOoGqfEdbBxBa8gd9XCyowcNgdSCyPfbgSHPqGwLROc7A8w
lYETxjOhBa940Qs+zvpIrVOxOJwnk+ncz+rPYfafh/Xja+TFQRSB6wC1eOOofChTs++K0Z4NfcqH
aotM689EqB+8Vn1ajFC5f8CS/3fX89BSRMwBAuFvMLdgJhsBa6ZO79venOUCq3U8GL0Os8Ii+38q
rWHFYWG6S2WRwM1SZR//9R05U0olWhfl6bwtkSRvbyOooLjt20FsG8Y/D+iv8Yf6LJBXJuoGSqFt
y///esFpWedCrl4FasyQlZcETRM4L75kwfxpCf5+qY3jQ9sLoBqHzI/P1qR2s6jMR3/uZxdLe1RH
mEe2aPjxz0/1obfGt4PQACplbyocG631wzxpzTFPS1DL382SMvX7srL9aksVJTZcHCenUOOwZDau
tHGnlzWdjrgmFR2SEdRa8FROEAAe/3BfZ4jIfwX8jXjPEMBCQpKC0PabbJJp0i8Kihyh+NU282Fv
e/OGklAYtKjuP+EL0WhPuiGj5hvFTbpyio1HLxut5posAmhQlnRVT0XqxnapiZj3TeplWXexkLN4
3Smdi8pCcDC1aYV9HcCpcTxDHNNtBahDhY5KYnamPzS7UHqUAG8chMEc/z469xkrn0OSc5e2jSXm
2woT1wgoj9J+YVGrKYGQXHAACgoMS5F0Z4q8J06BwZ/lcXVOdzg54GQFtXELr+cjUPVzNCfQtmwp
HFm39GTStkGijXs155fWVgw3qZ+vgpMz1FuSaZxzrp6mLe/N7EPEieNqGBtrhQguo7bY+X0AVT3+
dylGsJ1jdXlOsH5mdnT8JsZ3FeGWXARCU/HizIOc5r4POy7ZYGpBBgNqOC0yrCmagXMefYa6rJ8c
0vHIOfkIp7n9ZemjbUiRYtCS+u9yPh9G0zI4YpdXqqEcTGUooPsRY0GASTu0Ehwy8f8S8DM9+z4S
UR9M+0z4LuQzVB712n2mD7J12shN4RifunGgufEZ7z2IfTvmOTCHQy6FZZVJY5EM/+fCkXgIrzx/
nuwXy5vRwT9Rzkv7Ty3UlMrel+2ArFrcE9DmMUHelh7/vu0W3u1umu0VLRDToGKiE1JGy4NB4S7p
dFNFwzjAv6vLqeCUH4WSfi382+GItdw4vfpmUy35LnU5CAC5DtpGfkHJMjQU6tv+1gp8j5GCPn3m
34QN+0l5aPPat/F4P+d/FOS3/HVpx20zPE8NaNNkqeAYK46SEnol6rRamn5jbXawXcBt2FVlx1Nl
6Ogzm0sXPvZtZNSHpvBQBcRuY3r0lk2Heymm9Fi42rn4qXHdyFlfUGHpHgKkaBPwq/kpKEaYKcLV
8nPKpL5AV7AbYlZf/lrKvv6SmUW3myMLK9ywdsYjh3BKXTYI2hA4eVexHNup92/8qejxXMhz3q5p
IKgazO6+7Ap1t+LOYu45LSC3v5gO8tibZnXeq0dkQPpr6RrZdaOHce8NlMYByGQXGl2iXR5N4SdI
wwK8QV+8/RSmrvMe7XS3bXdeGgm4GXZzWNKW7vRZmBp+XJu4ZRscJr7yMuSc+CrnTh3BY6RvIqrq
47sedVR6B0wbftWjNpwue5qwC/hWI8dJiUE1n6fQLvamPZpXSHthFNYZhnODbtB6kOPQ/hjKIP1E
UbMARzU60RueJC7nLKu3HrRd5gXGDC3I4qEZHwbtUgghFOyGZVZYDG3EPa+ZQpylkSgPvxTajpZL
kBEKKVKsived6keOXwXi9bF2vPBHOHpBszNSQ272MZ23czcJ6Vk7Fee3prv2htESSYop9jezHPqb
GbLL9eBb2wxNva23ixTt1UyafWsGlb6kKm9cFRUit7uQ6PdmTZODzwcS+TnH+d74OvVi+iEQSUvs
wlq//U0sOloRdEKmsO7rGCQX6tYwL6v5yleZgN+JY+xpsdC3Ah2Npevk1M4VgF7oJHIW8mD3yr72
alwyqUA/e9Py3VRpenItlo8e1Lij5GkiyDg3Oth5S+fsXTy4Tz1WGF+XHnsltBPUmA0o5YPNqJKg
gNSAUofjfqNj3sWOXbfHjgJGbJvN+GlG8f3TkC9jlVTjmD2JfBFfcHnGUkPMak5SSyJeX3J/dIJD
aoEsvBnRdHcOp/vIHvI6aVddfitRscdi1myecboTcd9rC/64G172tgzxwTHTK/S6EdUO/fmmpA+h
aYe4ioumY5wqA75yprIbP0TJM66R+/8mDZKtXUjeiINJOYh7fI6qA4EeXizWssHFaHX5PfghMCdT
Lp+QruuPWuFJhYC2/0066dPE+f1pFc2KvnHvLnEpmuzHwoAc8zFQak96ujyOeAti4u4KOskVmvhm
rjdDnao/CvJjC+nLIXqK2jF6dZC8+FzKtHvVq15/KCb4TgedfesCeDjif/MuvEzea8BwbfWNIYfq
ZTW79ujUELQ2kwb3lC+my142E5HMsgipU3mVf4GzRZr0Q1seK0/JJzBnDvev7SvLbJ1D6TvDV+qF
4j5qsSy1ljp6bBq5XmdDKdBxJ+RyPG+KU+ua45VU7nTfQiz4LMPQ/e5U+AHHtlj0yUUzaA+mc7qz
nFFdzzKYLotpRqG3w5L7mPqNu+PYDvKTckx0ueLce5Omufy0Yof9FFLS+YoY0PiZDT+7YLEFt6tl
jGCrcPiqo9S7ofNuOcmIMdUuXBfk1Uwwcgd8Lbr7itbAfTZ3vUhArJgHOZXiaz8qeOmpt643MnLV
NQAqlJKNpvucORBViNnNjDBQFV7giJIlul9xYNIZOg5KGm9GaoONu4GDthZRsjQzOfguUJTaw5vK
c3SAh02HEt+IkUyf3kxGn91T/alPhru0z/Uov/E3GQXownoeGjKYUgXlaY5KYKFebxUIgvf2izJS
NSV1Ppm3QJDUU2FrLbAMrR03iVAPxImgk+EhMvETuWpyvMvoL0Nxw8F32oXR2gRxiYKNjhsnbdGG
B4dwvRgiYKx9cxrljYg0DShrltZ02bo4JjtIIn8K2qjAmWuWebfPo14+YBKpG9T38Ge6boqqK3aG
bD2QmmlqGcdAD8P6sIStVPlxSz3MXYTVcN1VjBrmQtVVRa1A1okVkLkkXqNSfUsVpxwSR1nZ5ylY
MYfozNq/AUaYWrvJIkW8HikQjM9ewalUEkdkP3o+iVOGjXt6oUfErz0bmlb5eXWWFBX3ZRZmpK5s
gh2CkS6diqOAFSmxghs89RjhZYCcnp3VkYwlYuB1lRhuND8WDmie2M7d+hOKTMZ6nDgA46ARCNu8
wV1rbhNb0l+4DWrC6Q7g3rrrqLhdlfZYJL6Fb9hoLPNQ3tWL4UcrTtso6s3NjvpRU23osR7trLsR
0f9w3C3IiqMXhE1Lx3oIabsmylrsZu9aqs5vMFwt/bhpKT8nKyJCbew0Cw2pQJXVRVu4XrfPJm+6
RTTNwYlpLuYL+Dyo8/uhmQeU6iARXVaZ7GmTKi9YYnuiK++P9njCbHMOkqbEeCQOXKwkkoVa4rOF
qvCbjkhNHNkv9rHrUgu/TZ3bCgdwf86NLgEzAERuioPcf1gMtwtIzFS4oGZBJMXblpdnFHPxHfV3
Efr7vK97RE6ENWN62wRWkO97ezNWwWNI++qJJnOT4sUWut8yrV/WNc+esrx/yaLeK2OOCc3jBOZk
n4bpxphXwiRI+JK2XLBe11hZn6RTqINGkzzpBcLIMWQbfB2axmseZYt5l5Q+5s5h4RJf9dh8H7MU
Zyk4X5sWNP4YFftKgl0RAhwrm417Hw258xgAbJK7QlODYj4wYbAgLaY3q+urT0gPDeF+CILsZuja
7lGJYcz2as50ekk1O0MtvJmjy6YrxQ7bkfpQidR7bJH030cQ+67xaDBu7Wp2r+2eZmqX4fIOCSzr
djbuY99aFeDQMduYj6PcWDc7M9Ji2PeW353ANU7jZS+nNI6GyZwTUUHrdv0B15XIalKwrQA11eXg
83D7heL745rK4i2lHy828wu9kyzKKV6XSp7Y5dn8YUvVu6Ikv+AW0gd2neKgkNVOVNvnz2WRWS9U
BOcDYKLo2JlRcwj6oLw3SlPiMODnX8y2eapLEGoZB7dDYKfl126yx80toOu+OmYqr5TtpDPyj3MZ
JgVF26u0t3nozKTyXsw64RDu3JUcS670ZBXfoeIHL1WaWV8qy5mQX2wBTvSiu3QoZT/TFLCrLabN
MLtKU9z6WBeStxIct0nofner7ZC+tM22a2O78trp0Cj2tV/QoKXI3fmYprT4swyymEd6YGtHETOY
SivBewwCPg5VpYe942C/5jmaX7Fdcw+4BQZ5mFR8b0JZjjmRL7132fjKDnYc4XWNeQHb91XTd+Nf
eFChhln1CGG8sPEi3REZ4aQvjBGPOliFxkUhPPtpwzMcrFVXKi4Q17nzvLl8VTrs2R44eR46lYLS
6lLPuaGlKK97DLLrWGakNDfzoPpXvCBRdB0of2p8P+r5+zgurBUWJec01VNdfdN00zBZLrXet6V2
cIYXGVCuAhe/iw3O+gMNJZ0emiDH0AaTP86ypCPjrk6F4e0N0YBFNlftPY9DXX8Neo1n3+AMeOMY
wjypKbAe6fqFEWglcrjYH6e8Pk4kVVdEv3bCBi+H7S7miNQTdInRnZx8slBUSDeE4NKYMF4lfkRZ
DFKGSZS4WJIgRqAPmfZp8TQVMqAkaXK/HWN1ki6isMmpnTZdv7SDwg3K7qwJNTU9pCgRMnm7tU+k
pbJ6ORqmXbbuna8cCGmVhRDpN0h9gdEmKO3PZXqgkVfN5m2Vd36HcZrByuxjtWLZopKADddbdjl9
tRBnHVDm7rJDeTltquslTCnpJIPiANbf15qqFT5PwM8jdZCqF8WXLKvcLttNLBXaO7CEHIQb9Czw
TTtk5GrtpcqV0fwnMrGz9vY5uCxstzxBD/AxNW16QriXlMXY7vAiM8zyvlR9xXvACHIoFEZUit6E
Bn7P4/9ojChAF7cfynbZRX0+e1886dkY//0sIhv91ggZ62gr2dpWOvfXCBRvkAJwDFt/hnW4Bm+Y
f+PidgTvvbLehDVExVeFahxaq21IAc7gZJuWk88WQTgen1VOQSG8wfLInE9mGZmLm6hswGviiEyv
zdtiyyu78tVBtUY3mMCMasFPRfF4awyrzcbACTCOszmCjx7ub3sfAG3hXJlKiaUDH1WM5DicHTJx
6PvNygn4YLerQEfd2oDMSN37iIi5RLiKjCGOUWPQLEtPdVhT4S0SoF6qntx91s5uUe/7CSRQRO2g
7cKbldQvRLUEvV+6czqNevTQXBG5+2BZHfdIP7J5xpSmfjJA/YzYCUGKi13F2tmDgmneTLzeV7pH
Zi6rfecPUb7TEvzMHK+2oCm6+mr5if6/iopMYzjh6Qvq08UNJEgnqWxf3eJztDT73mkAkemIBnVv
1I9lNE/BpSCFQ5mm7Rc3ntupao9yNEFXzmE/IbVs6gq1rM2XCBmkJkUTJHTVbnTW5WEoYNCTIBj1
ngyUE2Ja9p53lL47Nru0CedXY03npY+tbBLWQ1gVlbebirb9LuGsyngoNUeDdjU0pxFZWvmedELC
dc+9Sr9lxrxVXMio7TZZqzw7wB/TqXFolBUCGrJFhBKJ6XZ4vS8m6gFDF3ytNUTiIQlSO+sSCoqF
xwk1WIZTE/qm2qHMqcYvQDKAc8SyB/2XgDURGG0pywbvRHHrlHHybmJXkIfjbqUwtZ2cKtgH2Axd
GdkAMx9AOKQPMH99A6TEXlDtC1uMe+PAGPMjfApeTDBnRuyA+bsQfS3KRFEwe10BUjA30uiTMkyE
n/O1P/hWP98vvOydG6VhtC/BfPwwAFVRPCz77MYgDA8vHC5xgw3KBhGhAXxVcUEGg2KBG3jFKyHS
WY6OdsuHbnLSW+Cb2VsmLUY+nNYZGF2K8Wm1rgWmrBgeP4WIDN5Pss55BOh1dK2DpiOaBg0kisqL
HizKh8EuKrvp0qJoUewmMDt/TY4LvxEJI/eidcsS2KT0HkWaYbBpt+YXXw74pQbgI3NZrzAHhnWJ
4WUtJ7iedrGz1aAhm9UtwP2o0JG+zHy5GZi1KzDVLJ1mbjeqN8gGp+Gkb4PFPtC5ov9rOhAed5nG
4hQ3RXgYRTz2GHTilDAIkoJ2GW4d1aubzLY0Otle1gcHABr952kORtDQY8tTglIIXlyJO8jmO+be
CWPLeAdU59qYnBoWsV+lETCZShS4EOqwBBFGueR+bagAxOjU9f6+0gD/do7ZFPtVzPxN5gHzA87S
9DvtoO8woH5pp8OcTKO3fA2IFvp6HpE/2NVChw+DJ3GuGQ0PVyADrNGV09jdrVOn9nWY11UAfCld
mlhaaXRtGLn9utRFdTUb/XAPhrBMwKbZ32DrKGwPBywOk8Ib8I0OJrdYdmpaSiz5ZIh1hMIUrCb+
Ig1+XVrol2CDOnnPKFn2WBKOQ+VQDOiw6Kr7xvpaYCq0xA0AkVMH8sXEExsNUhzwbNgWmN56zb6x
yvwzlmtywkSL/VmTn+9yR4pwGzf/DsY8ZWjH7tITOgjOFwH6I4tRDv7qDE33RY74j+VFS+0RpCcA
rkwz5Wv5NTMmEz+oYTYSg8zjVipoRwN1l5c2U8alLFnUO1lUwd2oxu5q9AQcFBlUN9QFggsjNcNn
KsZFwDTI/NfeXp397JrDg5aLfYk944jTtQ6nLVszGyA9LSWeYBjCi8HJW3+3RgaJEx5B87H1bF0/
wOItdhg1DjvJVHcT4XhqT/piXbdLl4NZnKwvebrMmEKOVtwPyoTS6aFhENZ4uIJ53CEtMz6FpPtH
y02t1w5k/BeTP/HwHGXgoCJ8gQsU3s6AD469Hll1ofoGcHq87xXuQzHSgabFOljvo8yoyGgshODZ
D2TLMWNwdmEAaIa/vpmELf8qKXbswpmDikCHZo3n3OqeUa53H0vkMJvEpap/2fetRYsOBGjlON8X
RfVf7queepB8ZYOqGiymQ3g2wRdOtF3TP0h36FwPm9FcEOWHMNwwU1LAywa8MC9lI+g10Ajt7twF
iM9ynGw4JPbO6cx5zC+xfG3KFSsFaElPaTFP3nevdTvsvjpEKVw0pKQ5GhhFeu4kCV4VKBt6beA2
yshCNngHINBaSRtDc8FArvKlOV+qZaaKGfv27B1ct53CF79tR4IKCvH1XBPHvNz0duR54Cd2xuJn
GUAbF+wXMGnSeNBeCxxtFg3werw8F5333Q9TYL2C4Rpl/QAMYj9h4UkntcgqUEw9bk40N5iDgjZI
VmarKT5pJxw5whTO7Ev53KE4rssdDeKQcx9UpmIuTyUaG6rbDZMf+tbe7B01iFdVrdpasCXK+mJJ
JqTf2AHXPicyXKTQN0v8YxES4UlcPzOjGufsWQfiL2VkK6osRRpW/BsY/cCfr41x4MB8XS5DiiXV
jNVMoA//3J77FQtC1xAEiEnrcGPy0oD9qOtAqSwcTdgLP5qu3xoa+oxxQY5L0igfgtxVQNK0iV5y
khclLbo/3MCv7ebtBgAKQN6NaAADQ/+oGVhgrhl4WRG8VecbaM7Ik6aKcEk9Gh19sXOn9P+rOZzV
HL69oYyxK4ZRFt/Hv6sy0O5GL+G/FL9/03P4a+n40+y/+Zt3LQdAHf+iUQ8QzvRt02JT/7eWgwE0
gX9C38nZlHKdzUnmXcvB9f6FIt1GqXRh3W7Cl/9XzsE1/8XpAMU6kCOblwnk///9v35xAxs+/P//
wA3tnhA3Dv/xPz8023F48kyLKO0hU+pCKdlm2t/APlQ2rcJLxXRSzVs21Lu8fv3baNyfO9Z/v8Cv
a8X77QIfOuxyxoKjn7lASEkN9d1YRd8KfaJeSwr/z5f6qUf4t545SCHaowAZN4Y/6CXzI3LFGiz0
c1zrtvTqxSypRRkcEylC4aRbCe9lKOcs/J53Kcv3aJJAGitIY1qCkPocU2TNWwc4NcjuMuXm5OL/
h73z6JLbSNf0X7ln9uABAkAAsZjFwKWpLF8ki9zg0MJ7j18/T5ak22Lf6e7RXlpQR2KlqUwg4ovX
HuI+0XHC1xORULqbVZeJ5V+zbnRJYlM5qByM3c1xCkvOhfHL1o0wFJl9JqLPeMi7Js+8LY8ZS3xR
i8Rzzd7mIDNLpFzeMptq5FBW0Qv4jJ8hmbEIWDWMAqYT9gKP9nHGq3oS5x7S6P22lhNuxW5y/P3a
PxRhNi/N6sYZQQ1t6r/vXI7Ky2cN2t4rtKSi7XgUKGQd2zLvLc1p95t8VClGZ3BCqw4pTI2V1vpj
kdNtfXDKPvs9efrvVeM/rRqmfnWs/usUmJcfNRTo8OPHL+vGb4/6fd1wjXfkvzhYB39bGX7Lf6GC
852JIM4hPM2g+oc//3vRMOU7iV7uqptBEwQlz72G0GNM//f/Mq13rDKSdUORuXZdbf7SouH8ajWz
r/EVBIugBCKHVFdkiv26bDjIT7WUqMoT3sXBgHhzYkoFrxmki/DGijvVg+sXy2UU2+ZXQ7cFxrCa
Byw0zrGrrAzOJx4QPCOMuxs6S76shV5QlKyT2JLIAWNxb4ZVItdXLLhdF2ymbX5RSW3QGK6X/qTs
xe+Iawid2PkOXDqe8HImB5ulGhS+6AhEpAqA/rOJmk9dB5gy0QLvmPYjO2VSLmu3KAnrbF6ttnO/
sHFXJ3DkPdIzGU0gzIHOBu7PgLD3NIe7xxqg/UWk5pzBw1oU01Fk17ymxtQdxKzt52GmlyBIhJRf
Yxd23lsrTrhe1SfJbdMz7HGXuRfqMvWnidqtoC6dx3ky1K2eIwtxad38XKYQxwqY7bg70xwUtCsR
Z673h96J6+OSWT7G4u2xaRvn1NeijujCpctzmo372lHnpC4Cu1mLB82NNY+zfoF5d0G7fz2dT6x/
z71u1uHSWTqYomXhoFiH0zTsGlTebpzpTtDO5UATaiG63U+1nKZhlAC3nSS4I0TBoUHdLNOLkVF7
jcTeuWB5tw9Wa1QRMgabZx32x3YWw62TabFXTOJFrtX6bSsmGQ4LjkOKMIbHHRjLW7AoRpK+9UBr
1+3JynLn6xSvnG+3z5wih4PRmjklUHR+k0AQf5jdrInyPJbfyQgotttpE/ltgjHfowR7Tam1HqvQ
rco5wOrDIYYJNOok52vcwyJE20v7kTuC3269+gpAu/xMlk1Fu16vrt/FV/APpSZS+mUoL1vevk8R
IgMJEIKuMQ2a1NHb+i0q5fkGf7jwGjqsUy9TaRtSZ4efVMRukO6Fe451Wd+bJL/elovxHt9yO1K9
bnVHd2qKx7XptDPuvPleVL26sbpMAj+UFodVEsgq5zhptAFFMMc7wDEnkMLfp3U500AVYZXG3LOT
+QHC1rq+MLok9bpGUNk8uTlUPL4wT1iTXvulmKoAdeYsgrxLnGAgkwgR3V49aJp9VDZJnCm2htte
ii9N2TnxpQOBT29ao/woyUPB4Gkf6NA0tBOAJ+k4h3I088LxZrXU6tuO5yALEzwj9/u8Dg/DJNzq
m6rNeL9Y9QRiOU7v7XY1H3qi4HpC9gvnxYqHPFT9ROt0CVe6NI6oiIcYyo3aKdk+tdhQ8sXPtjk5
tpZTwOqDHhZrYFMgO6ZBLfERn2vQ+EEjOj4X+j0LJZ97BTEcxTKvJU30Sax/2jmdoWBrteSu25zK
+agTxtP14YAd+rFe1RR/Z1+GBs12ovV1RQ24pRGqMjXPXLl24bnYq7DZ9ZZR+OtcohDRRwJ9HVAI
7ejSi9ec7KZcNK9xJyrNZ4JP4LEJtbNul6RSHyr4iS+FgewXZ9BmJFhtRh1AjUPjAx0d1vfNMsfi
IOJ1bo+kUjl1MGt0uONTiGMV1jbaHm8vkx4ectWpqEl2olJgWhJkpUubcQSyeMWxiBEgCTVUKbL7
LIf2BLJo7h13Ew0xg1OXmuMNvlFbD2i20JAzrBzmdE749+ss14hjJv+pl3Pu9TafMVRqvL2QCSlu
eqkNvVc00K5IttSCwcOUt7WyaObLiPizVjsO7KK0mG4m0zmAFaaH2pndQwMi+1CL8kJLNQ2+PSfs
y5ra6U2M4TTC7oPQv6SMk5tqztoumMAZvTGX4uw6/YF4mfx6r+asX4nMQnRZRFzrDu44yF9aAsSw
QxctSP2kVtd3Tjo1T+7s4G+X3fzJzmMB42qqG+ykpodXwAjgFZID5psduGqfSt0jNXz7RhTMV/ao
/o5Tr4wWBw4vmzNAZqF3OlmiRhyteu6+tzFOPFqWFrM51OWpRBJy35ASEZXapp/nWo+/7ULaDxus
ORL95MTSGR8Zz/TXwjGyAGmB+wlHGD7oMRbtMbe79cbZnf3WsoVLMfRaBJyu888YF4yz3ZG3aiVr
NGo10POo7zlK09RoPQgkpGNbvD9IledwFuowABviL27G0ybn6YDYYj/Yc2V3Xo5kyYfxmf2lbNJ7
TrOMif0q3JsMUDtUwgQQ6BE1Lbz+80palSeM7MokxshqNhrf5j0tQitXyYHMGzei0oNiemOxUpbG
3XrFV9mzF5Kg9GV2aak0nN34MU+UmdgjWFNhUPcsh878qF3LtYWCjWmNIYnyrIVzQvJ+V+hL92Hi
PrydUOs9YHxQF6IEgLXTOoeEX3Hum4CxRWPvvi1Kurv3+TNAe3bZENR9jJtJv0P8oHiSQTIJVDtE
kdvoULGmfjesaTX6GXf+g43q7oDgv//iOrXfDbIIzHUfH/vBXgG1QcFPlRrU49WvdWPkRfMV3y4y
prXSw2Jr9FOqJx/jviZnua50hgcHplnbzBAyrHcRuWivax3roQU7eGtnmX5jakNWXnf/Llg1+sfp
1LJybzXG9xr6LMzbQzIMnuWsITgb4Pm8SkXmiM5wr+D0vTpBgdtV19I42rOlQQUY9727m8gwJ9j0
oIkz+4tYUbqsVprvnkOwJ7tbX6CaqeerP/PZxHyYsOVxFEjSl0Fubfb4NrT+Pd//h/meyfffjvf/
h4ShpkbT/6Mes3G7xjv+9pD/xgTUO90CFQBDIsoFo82fMAHrnWtw5n+zhCgwg3/M9847xP5cr1gz
0ONjT/nHfE/2I/JnzqTUthE94v6V8V78cwknmJjN+2KsvwIWFsv6r+N91QEEr4Vc8Ge3SJwlDMRY
lcTj27LRbygzdQk8yjtn3KdDgQG50j8i1AXQK+q2Gl5EZY17j2CQA09YklHeLrnvzMQnuc+ZhOiQ
pGnldWZMfrusKBcsQrsq2EK1HXOOEBr8E/amaj5BH1bDzKoNsD+2twSs52yUc8bApdy2vtio98+N
Vs36Kee8fLtZcfzCQN2iTJav2tDMh6WZnWtuBNkOdt5e8gq8sspXdhzbLsRLymBFkWmKt9FT1cKe
SiyMCnEVd0tQ9ntCeEUp16cd9vcLmAGMH0DLfEsQHKy4SMeFDN15ynYm90QvDzXTwmGld8YNbNVk
J1klnXOn1Djn/rDpLGmaBuIv221kRyrmydOu0WFpRXdbG/dLlO+9w+2s1TwxfBIjcTXHTIt2XH8a
l814WshmnA8NZaVBOgxz4iUohlZ/SChHG4qqD9hf5ldsstuHeKeLyWcRatfT2uBfg620+UVhmifx
ShZfR9KDUR4Glka0T8UcyqTtDJKg+8tCXMVVuYwQnbSVtPWyYrFPMh6cDyrf1osYFzUcMvrkxygd
epTkM5d6QHbPpj92sggFG1h1MMcy9mVjrwji8tHBLJnnms8eNTse6FffBPrE3oMcpzriGkwDxDyT
G4llWcJlzBsfE8acRJsYdT7opG1t3xjK5acTZ/qXHT9YVNjcjVERZ32IBXL7UpGEKiJSDewDx4v2
2aj79IYcjfK1wZngxfpsLD6T4Xgs5zTRA9E79/h2+2ASaRwityOsAOzZ4KIxVmMOk6TsIkbSNUyd
Xt2vdoc2NO4nfwJCP6eKpgavMauCiBITra2dTuV3PdeaE8Y1cRorhMkc9OPP3A3IXomnUF8pOTWA
hoZxLg7J2ImXuMym09JXToTexeEUWMfDMxTZN50xJ5g3dw+IAYQA4w7ITo0DZY1idp2VnwAJXCpZ
WueC7pNPWLbEYR5S6lZsxiQjsGeAp0FUmhkMcfdiW2V/17n6/rUcqzjAlL99mLK2OsY7Zg5f03SV
e63GBj632nC/NWt919nkWXhjkwNniTmLfRsxVGCkcfNeJt3oLZqqT6gVk49jd1UuQ7OVT4XVCn/Y
0dEi/TqMDW4VjrHW5GGX1h85g0/+hjtFRU1tCYLX7NiIb95EBpM9tvd9FauIDNPyR20U26lTJDKu
V0/VvG7Kq+PxW65nVkB+wOLbSMyO18gMNEjiy7psHzFt235dJGoN1Cycvgg4nvI9kgPWIbCXD8uA
9pCXxbM9/VFC+veu+B92RUG+Ofjyv0a97hpcJP8VfCma8Ze98fcH/r45KvkO0ykboCFNmq3FNQnt
d/DrDUsnglgBr5Ekyh7435ujxY6q65JET0n8E4PSnxBzmwBkjugOD8PoDCv+V3ZH66184R8wM6wL
7AtaRuGAcdCL8c+mVIudZ5CrIy7YjaxkP2QsvWMcNIJzBYy7NloqbCsH2fHs2nnnAfDtnzTmV+Nq
FjiiGNQuMcBdSBRlFRHJ3/hOsw+3TVIf096czm63OIFVKnlDCDVe7HpoCTdMtJsxA1hrrUo+I1Nb
kXCqEeqzyTXQEsT9EOGdL4dh83g+A0ymy2oPfZl5yDu6nHnfq5faybHI0ltpVv2ZkNoWn3b8uOzd
/To0AVOBzjzcGkf0YCYLtIuFoJRnCNsgngrMJ0n3fbKNJZjydmBn6nOfQ8R2C1KesF7rAS61b6km
M68rBw3XfI7MQN85lTRI0JhqDxhI6o9qm3MoxSIL9tIKy7W/74sNH3lSjF96MZpR6VSu39ptfzQr
yetXBlqIrSNOunbVcSPx7MlJ0iaoDOL620IoaEMY4gXnAS2e+X2PjZVBv9jDikQeb6KhwLOgG0OI
UDNIMs32lmpavbkph3ORObdkkMSeYVZP6LiXkMbWAwgAKAR69Li8prWpBn85W3wgYv2AStHw6Uf6
YI/z5s/j9ZdoCwSNSN2CEvui39uaDEt3+kqaLoeNtTrDNGc3bQ/DaYo1bHYn0rKyjey9Qy1YSLIp
gINxdMujitV55NjhE/3BvktI5gfKKDBv6JMdDg0BXua0rpGwEuVpc7WdRJPmL04OKTEY5I0Qb4hJ
ejXsCIpjC4ZVtwKiuRC1u8lhnUiF6MiZDZWRf27X1rrpNPe01TGppjZY5DT0ZLOUySE1J8dTHQf0
stTCIu9emkF+cNf9kosFXcEsrUiraYQ3yCg+OG3Ffpx/zrvROpDD1vtLvtQh+4l27oT6Ye1aHqCy
sgOuiZdyWD25cEm4fYJTJG+iKSk2X1BEgTh19Gc8fL41cFQ3RvvUidz4vFkc+4t+uFm14uu+WSsd
Ai7RCVm+He06qUB7a5dpimshI3Q7cJKWSMTdQqWQbquvM+0EhdEzFaLDKpw1DmQ9zP6AlvxgIAsI
GxKLI4mYKIrN/H0vZHJb62kVme7XBO3Hmc7qzrdbqb3AMVWDP8nUCpwyy8j9LVyfWDjdy4t0O7SZ
6l+uwGJgOKp42qkGCFDn30I/lpGbFwtKmFRGO17AwBa6E9YrkpBRaPpDJvs91OkowRrlpmTOFiLA
P5V7jZPLkyH62M8IqDkKkZxG9vYbPHxTQJJ2+35C9BtNbmwGeKQcXyZqCeyl6jzdbpCp2rn+fost
ohjIBeHO7faI4hXCoCaKR/q9qJ9xSm8PMVKLs4G7EJuXlCk9ZjTrhITGLQEIK9Lksi5Cc6NKjbc6
XZhTTX5Qu+D7KQ8NSWSaVZDHgwA3r93yNHdOwpl81gJn5/Ns98E+OmmZe5mp/1wxdwUrEQpn0sSE
l8vxGZbthFpRYmFzMs/q7ScZY3FZdPPqglg7b19QllvWCo/WqW/TWD5l2/oQG9NDyRHhaqkxDlum
/aDed4uY32/60cGWws8PTo2rYNuYqmvE0onW+1U/tMEWc8Ag785Ffph96XBigj7tzwMenaMzcyAA
ukR76U6jT1jBFoqsEUFfd1xSKLVuoeKjqRJfVGciLAOCQ5o92M8x8YZ+5ahw2rCkcqsdVqv7MTO6
es6+xXd2fzUNlYZxjt0SY1MpZqAGNGDoeNsAC697TE39vinFZymHC6Ev+Qm04oO7DNiQM05Q5WbK
0wQk9aLU/LHk7BAAr/2QKSPRTL6cvyQwFsZ041hjf9e64pw1feXZTVPeUsriUfnwUKYxllIyeIiB
7H72PaKdTKHXt/epOSD8ywLiVvIQMBVQvESRQnCH69lmrI5ljkjMTD8rekNesIYem7I2bnZJ691M
sWY0umDxaBWZWff9pUMu9zAU8pIj7CPZD006UV/cz0ZSRv1ko3is7Oe2AMeUY5fdbB3qsb7D4Tmb
oJbjJEghY3tJq05+orjjlUTCCeDU+d5M2E7SpEyjiSMJ+W+rFiV1fLWoz+p+LOcHPWGi7izr+saX
27YbYn+0RUtH0FOT70244F5au4wwa2mVALXax0nhekMH990kIZW1cJpOLqGErDUcMvDbyCPrb3ZO
Z2uhm4hVbnE1G5sb9LZbCvOQ7aYdJc5iMs63po+q2TgkTv5xQSmCq8p92cbhZii6nlE7+WlqrXMu
6zKOyGTZPauVRmQ3JJggb9LP2EnBkHHPeTurakTEShNQibib9ddSDvX4nm7MGMdW4mpIP4/rArnb
+uvYkav0YYxntOUc1eWQY7vg6qvc+5iIlwW7RiqK603W5BUi4GMnmmw2aKOFyXhvTgtRcrhmtp78
3NAeGlZvUrz3ligjrxax/YSEypH9J0IK670+E0OO7M5HxYQIi0NOSbAb6XBtv/f97d+g0xtM9B/G
a2JfrtXo/3q8vvlSD1+GX0Cn3x7yx2BtvbMZXh1EGQR7EJv558FaoESBN4Y8Bn16A6T+kKKgoviD
RZZIT64qC5QpHCtpEPorgzSgFjDSPwZpsmzeipGJ/iW2lC7nfy6H6mLWiDxZ5U0lWpfhWDoMltJY
tgU/1gBvhnZY7GhUCAww0U829WagMSaHvVfBjjbdeKYLjWCy8zBIs19DDW7Mio9uPLHFTeZMgZHT
lXt7R7YQvqWo6ufKWu5GnQl49Vi5FxwPgybJ2sVgUcnLbHXDN+LGHkcrc2LfwAiAJUI6UWkptUXk
PgYoKbdnzd13Awl7ikWvU0atd5AwIt8PAqW2fmE/L20/H/QeIpb4j+FYdu7UPeRaXJCgFatPQ7mb
qd8P3WT4fT/n7Y0EprgmmqpXjeGs4SU2uYcrvfaIIR0Hb4yJryY0m8y9L7pafuoY8wJNNcvnDI3z
w26PcCvTZvsUNfUjbIFg02vMVKMMqNHaQ0GW4SnH3/YZfr17FQOaVA9Js/rWKPdbuW53LnJzIP2C
iZI/4tt5kuZ9RufB8SpICsfcVP561fgC9ajuEQgP34++bXowLgnEuIUajjLUqSEUnbDszSN3bj7W
GqQjmVvDBwD5+CT6bTnsu7M9qkFsZ3qSWQa3jLQWIu217MhwkH3nerAfc8JgwSEaod2nVe0eCB7t
j0OzGpclHuuXlMXrsEOqPjS75fgzmSuNT700hlwGo48ak7117eo07xsrmfBllIBJSOtOM47tmxIZ
MlzxxHhoiHoKMWgRHcC+FJmLudPVQvmMvxH49lnDqR25WakdSMvdT6Rf7t/0ipasFOXDM7r2+A4D
c3NptGSqDoy52/067XI2jGidrZE0Ee+Pf4+FsOb0VmP3aSeoicrBLN3Nyqr7M+epZKnPFNdB2ATO
GHe5ikSvPbmacZXp4hEdFmbDNDb0b3+vqP8/K6qDGubfLagcqusf38aMMfLPq+pvD/t9UaV16QpE
XNUsJpjAVY73B1rhmO8cBCw6yMO1PpOkmX+gFW/LLeodCZRwxdn/hFag7yMeFbWB/RsF8JcWWetN
jPqnRfZKo1LsrhOST4GIDjbyK5Zvi41uCbb2IwiCEQiaZMJ0r5Vvj+PrJouvrg7321JnENbTqvwi
l4O3rltxRk7W+vrovrizW5w14mRv16m8zO7VuqrJO/h06FVdqz0nB4jcrp4QnEY7aH6lB10CfkCk
iIpaRZejkpPy6eN7pARPD7iI8fRZbhEaHX6dxOA1SQ+Y/dyoeU3o1yAvhlckNS+TzcG3axuBVSn/
KrVWD1ioB+xk1M8B7fendu5fDZqQ/d2eTazWthYSV/gB+fxTbhpf556Xl3b7WjbZzyYZMYoRrOMj
sHo0UngEUfP7kBmOV7zvXqWRE0TcO/CiGr9eje3FX/HSwc4juundE2FdY8i81fqzisNkrIj9zouf
otA40Eo+ysbth0DveFLi9E0Plv49vwIfg+6e0LUMQcxyj4GI9zC3lhamOESpxRDNMbfoY2xIIQ1k
J/nbwnq8njrC6yNzCwtdpnCeQTXXQCF8BC25I6E9Gvtj0pSPaivnsLyiNiW6+xvb6nj7iynCqeMN
mS2cp74n7wk0ww7qTG5AlfpPCp6bY2f2mIzjrQiWYgMtVmXyLS41KPlevShdH0OzLlt/0DG3XNXr
kTW6LrKGWfh9roYXHMIFJnZJgIFW7hG2qP24uHx65pVoXWznhIoEeIKLJOs2N9jYZIPW4TowNvOx
Qtnj43wiUIReSFHwB7bExznjTSV5YZ1MdvvIyLETNaQBnB01CsDp61U08rNQYnfZYIDwNoMInTnN
fRkjqdkFFxbsEWO+bd9xPf9cFd4OAYvmlUv2lbArvvud/8pjGxzI0OpgGV1MUnPDYyo+JZZ3NxDo
Jm/1blBs1v3r2/ddJThj5pLLilTDPUpSLhlk4Hz1Ha6bibrLs24kP7nJuaolP+umXJ2uw6XSXO8F
MPPtfUkhjidd3HkGb4Q7z/Vm8LA7/OInSJeXbeebXzruE7b5+LyQaXubOtwdyhleHRzqvnT4ht2J
i8nlbnz7MOqWm2LR+FFOUl+J3BRhjIX+XAryU62Yi7Yshvi81cp4AixsfQEzh6Fim31zbCkDrYQI
+6LRg6q3+Ej1mfeQpMMNghtKYaUwLmYXU44x7iIsyL6gPcHkdM1RsJ4arrKav1yXurh1keld7UBE
eMxpyck2KUOd+wSlSfY4p/bd2+1l5vt+1MlrxZoCYTZBUTE+5A2HQb5uK1XFOUkpeV91swjxAXMb
Fm7jv323WsWvr8X1RZLzyxLCJVC3nUIYwmfzdpUTWrlHTdsjk0AsE5LgqyKYrDLAmtf6bxfA9Qrn
Fn/Mrv2j5sYVqjBjhdau9uPb1zySusd9wGW0YvcN59yIv7SZrR3tlF9113gtxCso6JTJ6oXrjHA7
vgKj+JkUvD9lcvfowKF+RR47KmAjPuv9VF9Qs6x39kpR5pJ/1ZJs8zQySC9xIYqQ8MrMn3ZdOyY2
92kDy3XZnFRFnLdyr6ZI6aJhDvWBu1iJ84pjAYuDsdcYSa0D3ZLkFCG6uMTGMjPemtJ3Rt0Mekr5
vE4M/Wmh4SBwaixha1bpR72xTSI8ExbFxGBxW/jqNAd1STyJxxQx6WE3alCtkcWktebZtyFRfHKm
AYcmcFlukeaIVIE/HExEb2uTUKsI325aXO6zryXaC8+dPtg9l0RvW49iy7eDRGDm2SPe3yJfuJi6
tYX0YaYuGvxCaafXl1Va693kFD+h5PloNu6At89aKrsIioqnJNBDRVYN4wgqNAQaEnHGTyQwDq1A
D8LY4d+arjy4cfezc/jf1ZSH3PStR4DQera0MouMvv/m6liuKfUiOK1zPlSN1YSFlj5oy3SHwCb3
zMVNzltGmzsg41AaAdQR+U3F0lC5tWpyAsveqay7BjNLJgIZKtcYiAve+/yryFE6GjTaMp7r4sVO
cP4P7tLmtxuW3XNGSQOorh7jDsd8z1B6teV4aZONDyi9ZJx40kB4hC5whUjeCpKjIML6IdyttDXI
V0RV2MbTF/y5zfdBzd+sTG8mLzHX4qfbmdoOh69h3vJZ/pcjvrsmwty9qpYUDlro2py8kCq3wOkS
tqJAGG58qxZO/VFp1stwV1Db4UDyWQOd1HS0aq8beU5+OiVzeYlTZY5oT0pOXd2GTfDOnqXYiPuu
Y+2pJtT4nDry5U+j2P/DWHCVGP/TXGNJFFxSOpxaCcr7da4pFSm/JEEDAmXbRkpe+jMr2FzM2n2Z
+sbksuKuszKu9H//uv90aL3OUxYnX87ApHk4WDB+fV21WWJTYzsdjeVtseMeNLPiew1O6tHt+vPf
vxqSjv/5W14DZ4VFhwp14L++2r7QrIBAYTqWGxfIdRJQRayFlFDov/1ef7OW/wFWQZRg8Kn+a1jl
+Sqh/y//S9+U2a+ant8f+sdJwH1n81TONf4T7f1VnfM7bemaNLOS1IGOkIaWt7/5HVwx7XeQldCI
eFYkvcx/Yi1NjggEf9mObUvDFhjv/grYYqvr/fDn+0Ux/ds6diKX92H8j+t2QqpWc7xvjljnjCVU
aWEuSG4ydUivvWayRjfs10nuPqrMRHsssjq7WyQNaXOJojqAmDRe8jgzP0oCwx4IQa6f50HGhKkb
60O7mwtCVsx+R1SFGOI5Mtk3mTZzlC3qBtsveqIqwA6PE5eMEWVe3FJL7wqj4b5huTbP096VXdih
I8CEvm0L4DAMC4Xtc17/HCpUCkxZm0V702Ddp6SFPxRpbFEsu85aiFnRPPf0oVXE0Nh1jg4lFekJ
aTIQckPDtyDLCq+LiM3TRBrEeSFm96RWDAfhis/wk17xpoKuiscfvIoxezTVgk/HUz0wZREpkfLE
5RaqzTZPa4zS2EdT0hQhbn+bGEGAt9Dc9epnxhd+tJkpH2RtI64lizL+vkubvI2CpIyP7a45PC/v
7KNFH93HetGLJ1XokBjEKN4vU1y/tIPb3I9DP283a0dSWGBNhIB6ceqw2pQVYWJoU6im8fa0dR/X
gvfVSWJPUH3GceXpZsZIBILhPO7Z3n42Etd9iMsGoSFmWd0IYijuOlDl0kSOWw3A/c5pbav2npAO
9WBTN5pechSjx4HPL5qbTl2IcOkOe5oul3RCXrOmMzUEmU0Ij2F07qNmcbVAflVko7v2sTLg46q4
N17ihhGefBWTE2RmndbJae6LviMKY7eqLZROjvNggLLoymKygswW9nDctWrkdzbMyKyz7uuyV92n
ay/ox5aQC9NXOyypT6bj8B3JvBuiOhivGrVNPa4tivhts9Sz6LPkcTX3NQnVSm0ImiPzM3rrYQCj
B4EhN0Zbvrgo9pkWUZ62eP6TiC09OVsr4rRj7DDmniaMBtshI6PuImJtXvxFOKBw+urWBJ6bKh9P
5DLYcEZLOz05BmPJJTVX9dCC2xCa10v5vjY26zaFqVsSYm6IE/FcfLC7jdi6381Dsm465LOGyob2
OI0Poj9unBndT93czJ42KvBQcg3MmO9HW2YPH9/ULSEKCTdKemMX05EIMm08jxL27lR23ZZ9FC3R
1WebfwiB5PJ5xaKjPW9LP3DIim8xFc832TwOH9OuumOkSi7lhN37W25rQIcIqJmAtHNS6UjTHVHq
721Tx9u7b8R/0dEexqQ0RpjrCEQ09fLU7cnyIRsxXGgqbW4H/NEQ/ONTPhlpAM8tJKMqY4WHiXj5
IJloIFEos3mpEzM+ND1EAVkeJoM2AHRLKpLASE1FY6SNYki+2zXv4Yh+biUHcRJTgHgIr6+r5ydU
wHawqfqp2UlDyYf4lM+EXSi3Wc8LCeWhs4J5WCPm5a5ZDwuFx98h3cMOygznx35YXdg5EEiDkLDR
oZlhfUYpTqpqshyQodsfmA5JD5ymifCmqblfXP3JME3hzf3O13YNHkksqOyZXH+WCplEcc2gldv1
jY7Y8Ue+OSTti/gTpXULBE1XPtdydu/zuaF+7hpiYpXD/GAQyhN1tPORDwSJbOHoyzp3O5Rk+vlp
OpTU5RYG3BmPQhNVgPP2TRsU7v6piR3b30rnfm/725GYGL8V6ewXZkMcUVyTOio1/bbv4+VeDiVA
wtB8Vay2BzSYbpjF1DAg3cFAEtuD3xiiO+5Nk+HunrVzXmXk1ZXb7E1O8rnJBIkTBrxw4Wz0Pqqp
8cqx6T+S5rcc9SoZ3+eoubkwFu2Q9OvPqZflYUvzLRz7xXiZDRF/NgtbqzzYX+taKlUxTyNEPU2y
WQrkHpZ9U3cZTZv0EGRemzTg31NhnXE1lf616+lxalMFx8bW9KbmHG2r4qqQu3O3DR2RnnOxZ3no
dtn4pIYu/qA6chpMSiwQT0z/l70z243cSLvtE9FgMDjF5ck5U1JqnuqGUFWpOA/BmXz6syjb/avL
B+Xf59pAw0CjJOXEDEZ8e++1ozMOa/21KNMyJUsTpy+ggfOd6Pp6RRe3v8ubFtrW3FevMEnMZ1WH
xralumFd0vV2LjjnoE4O9SGXuX8r+Ycr3EDGNTrZkxdq7OGgU7pd2MzuubYCwRRibFN8/WMSXqo0
9xVEBigXWRt3HhgaBvorxj3zxh6gTjgUvKx7S8izBLy4mqlNBW1VFfHeI7aKyQLQnVEzIqL6inoz
epee2spsnrniCs04e6guTFkvonl5i8PdPJPZKTZ+yzvdZVwG9rAz4XKtR/zomAhoYCPNBk0i8JJ3
2dj5e5fXnJcimcNxbwNcALXtTicM71QmJZN28DLG4rGMuv6O47n/HURDuK0UICIdWF8M1f2IyeC9
uBYzGAO0BHws57Gw4a7xnUqBPKQ9wxbWuXnSwWNY2/tRJl8Ct/tGQMfZUw/VruaAMYaMp5epnxSQ
MPR2z6vfdJ7RDSfNI9GAdFsLq3onTtgDhDE4sfjExXqrK8o1Ag0FJW4gbjJiYNu0GdLbQrjnImyL
y3wmjJS3lklGBM0ClTyqh2pLPGo+LzYunFvN9w6kx1Ru2Eqxv0DMBToh++zgCSJxDngoSm2XxTV1
9LKZ0f66tWumptzlthEjkDc4xA8G+cCNHLRJrMOLD8g23nst6jviej8CXBl+HUPCNLzXIhOMS502
3pOB9E50PM2XFabYFQia1zIEhjNDVGSoQqIuIjuBjxoGG9SXQzJO+VH21dGZ0IgTVzzGQBouqSej
tDhGRUaMUnsrIdZTmcm+7qHMlu14b89RA/ksKhhRIlsTH/iOmGavW0n+KfChwsUNJXWrIJcTbqai
3+L7bgGFNPlu7EowLIb/Df/kC/mz4NXUVJ9K5WXrHNFGi5bryvmWW7k4xnMHPg+R7KIq+vKi09a7
lw9r9gXfG0Ka0abjKZGpaIaDXxEKbGyShbEGWdb7brRnx+LdCWMKiaUPyQ4wxngN4Cm4AcJ6qvnQ
y4warciEqdrYawdXLANkP9xM0YhDQyTiLKvkcUwr926JZu0Rr50OSRHYSkdoCIEOea53eXW4vG1u
6ZcG2ZBN4870k8X7ZbOpRXFdem24tgcFNLD84cQhUjllUJFhXgdDcz1nEGujtmE+COizyr/UmUKr
b8aHoeluKtFe44O+YreGB8edJ773WLqnqUvZA+ITIx8e4csCOrRxJFH8FWhi57JICHa4uS7WkVuv
rMljdGOk+XxjQUy7+DjN/Hvw+5uDH1uxX8rp/4eC0L8I6h+/88eBz1e/uTShYzpVNnHsDzfqnylt
+zfO7BikLFBTju8o+z/SDyltToJQJWyFjP57tvtPfV1CfRD8NOOMP1Shn1AOv0I7cIj87yMfjbr8
jxYMTwjH+WtnO3KlZVdWZx+dzIfC7NCHURdtv59p0z1loXbYaJc02ZfDMH0Hb+5dOumykfGFGO5K
9lWrrqmMt8zLYPQ5tjrPtAo9uPjAGUdVLlHtxvbOUdY3d1PSxw/4nuCId318JLktvpRVQPo48ZIT
4v+W9nj9tcf9fxgN1j7K1AZubXAUUVOrlOgdO0JrHTBmvUcxT08AiYqLwJPZvpOMWGBFXZWOhZKU
BTBskjw6ib4BmBvnHERyw8X2ZoTeieIzwNtBNl7jk8z2Veary6kJmZJ77mjdjkanYLun5pWYYoC+
dDtxPyql3lkeQQhRWuGLULE6CyO9ESOMuMASD4i85Ua4kLUKDRtyZepK/pATe1/u2e4a4aJAC8nr
9oajo70SCTUc0nbGBkx+3O2dzKy+D0RKdrKmOlPHNTkRwsCP2k5c+poRm/dVPiYH1bQUsLER2Jje
JNatsLrn0o8DEE8RnoQynr+paZhewOrJ2xCo+wFI7pJfTMZb5g5UzEEU28E87S5M+hK/5vhEN9Ad
vV3VZ/3eEykvIxw5G6ZFRlMiYX2d2t13Q8lVXDs4U1V1YRXh0aZvcdvR/EqVYFlsGie4ytMqPxq+
ccQOl26AIc3PwPH1Xuve+RECRQNc18YXLVuMPYlahP48ym+op58JY2AeOrFIM7mSc9JdVPaUPIVT
rF497dI/HbsVXFJ3uK/6QT+owI6vZtM1r4bGHNl3App9po4XF1xnZvd2aVf7fEEUrAbOwAdnzLxk
lWZS3s6TF1+FoT3vJs+DM2tUvndXxBXH+QJDFAAY2S9EfvOGXZ13Qg1EtEpmO/uGn6s6B67LGWPs
5IXbVtk+r1wIjL4Xv2iqNdk+VM4tNKv5MOInPZtGLy+swVnqusrwmn1b85DMi0Mib7JjbnTHqggW
Wmzh+GillfXKPMG90kgRRzpCiYEmGUS9nEzvjlClc51Vw4UVDTaXo64PBsJBF4XtW9SBeoKrnIqt
VQXeG/TudwKk+TGcKpjSU+4cSx3YHORRqyavsJ6knX5Dl6lCxu629er5xUPZy/mpaaoJDl9h3paR
i4g4RtTKURrMZAEADXfRXjgC+cjVb8DDkxsPCQPkkpTqG4glsr39ojzOcfboY11Y9whzWxOjyEUS
8iEOUpJ26nBn+nQT3nuyab9KX7GrZvf70JbFkcCFeyrBfxVUGK1n18tRLLIkvZVCZHdOkB3caWhP
bjAXR8hbUKLY92MeVfIViSA+euzgd3BIsfY2LSJmMSZ3VWPa7zNcz7VME4AP0cQQpHLSF7o7xkf0
MuO2svJyzQfq0XEXYafVsAVvjHrc4STVF7oGaLdWitRqku8xX5hXML2yvc5u+yDoX4xggHjJRO02
MSmELBgMN+tsMPtzYfb1N9mCNcRVuxnM0duDQh23fSY6ZF0MpS8tye6Kqe2yR6BTqaQjbgqv56ZM
98bYUlIyTY63rj/Cn/6SAyVQv0VCZ0Yxl92i0ar+MWQ7m2BCVaDyljyp9REthQhuXhDWqq5wbmPB
JoKafIRRw5DwTpwpb8UKYK7VklpFq3xOMZEcMxOGHTEo7EpLyjVb8q5BGalbZ8nANhhM8xW09vY2
bo2UTXexdjjBvrlLfjZZkrQmHRXtulrytf2StPU/QrcUS7pbLFrqSS2ZXDSJ6Llecro5gV01t+6B
O+LMXqfpz2hxMZfSkFw2iUtV4mSoy7yz65t2SQInSybYCOIM4HJebcslMSyW7PCMxRkfInnidMit
g7tkjOFylLtoTKz32Qu7q8Ehi2x/xJLjJaEc5Vn82FqC2LIbp2onlywzdFlooUu+2RAkncWSeQbS
66z6JQdtdrz1ReTMm2lqORUseWn/Izo9Lilq6YEnkIzx2LgvChPb9Hk/hbLjID22x1TN1WPWUS2C
0oPmSVI7XTLbVd8Dxp4+otzdkup2iHe7S85bwLc4KRGmX0DWoZWjOXA64nYb8xW/aJa0uCeAUKzw
iqrX1HXjTc7A8IXRBTY3+oGOQWttpiV9PneJ8a2ioupULdl0YNjNtVjy6s6SXKclprnNwIE8hoMf
7MSScI8+wu6gWwz2o4a7k+TbzjWh+GJJx5sfQXnO8oTmsyU/P8pBbAggI6I3xoVTmBaA0qKOMWUD
53RyYyUK7MisaLF56xN2496fJCEODjYijE/gwK8LmEe3OtTZoYz4SiOYeCmncBIH6NyBr38ooOlH
Bs7WysbJehnDZIe/lN/0fZEeWqd7BawbrlhrUdr9bui+pq37Cp7+zQy6H7hnX5n63BVofmuaZNFm
pc5hpXjTlqrzBwtTyqmKPO8Bqd16QnMsvknljs91wC/2BcCDNzeeiGWeqpBX0Z0wC+u+3RMApePg
iq0WLEWsBanpEP0uW3uLsya6HBnsA5kcO/9Gt3pyXxiL/4DiIX0ihgMfHHUrVrUz6I1YB6W5pwy3
mvc5kL0r8AdG+VqxgLL3Uv1GjEG608jl+ck30noDNcXasMlLL0Q4Faeujr1XZ3L0F3Mh7jAyjrIL
L3JE/QA2NQr22Zxm5FmBqgPNxTftJN/9aGyMR0cHo7MVEX33VLVQH3DUXiw3hWEinmEF2fVu89ww
8lrVI+MFk1Hbqg3tZxh2wwFJloLtvO3O/OS4UyjUBAGiU1zbl0yDIYeaRumsUkobnkAnGwf2Io/F
jPAfuZZ34g5Co64Rh/SuZGINxWc6E73U55pP8zS3hAujeHhbelRPNWECzoEGMINixKtPBxjzbEac
dF7L+iKOj2mwoy+KQvEyaA9074DF0X68bxBgMOzZtzmnW5gnRnic7bA9Up8SnOrcik+tScOIyDKQ
WKK6jAKXIgAiHV866WZr4K+MeXUfA0htFEkkkyxonOEOD2wc62WUciMLyDw5fMyHjiTwqs2sfO+Y
gfnD7uA5rqu0gr9PMFmK79g+XP+5MbvCa751tqdT5zHQIKkhEugs5vz47yHuf2PhIwv/y0Pc5j17
G97q98/+vd9/50/VDtKerWxp+raHie/DpPfHIc5zsPahFvmuEjRCLoLen7Kd+g3hmW811CgMfiDn
/scj7f9m25y3TNcF3rGkDf+JbCfUz6QtZSL/CR/Sls+xkE3vfwvAaYKjSVDMfJgYtb8Q+i4qAKOS
cPg4s68ZvTpvd5WebpiSzUtNCZYoEyc+m4Jqx6EMlsosZ/ESxB0Y46JI3XWszOF9bN0FM4pdisQQ
ClzY3hQQnqhLzr7YBpX0EsGNMmwy3pM06YYbFYZe3kSEERxV90mLXQXo0nzOEodvsN/h+vLIVsAw
JUJ1coWZYuhBhyLUgEYQwbZnra0RtDCxuDl9V8boJHvMtjByZO1WRw+l7FgadXtXqNA+cQr8knja
eImzHPcIlueVDVB9z4LDxHGxF1Z+U13PIxJ/Pja3vY9MQFiJdDCvVETWLUp9yhg5jTaIdtRT4t3b
m2H6A4WStIepYJkXaBlb2OcASnVb7fTMo+MEvnXlSFGv11611OUQH8QiJPwHJjZXEIiLVTQW94PG
Aj5i4WBvVqCXUjHAf/LLcsovbb96CZgyrmfRjieW8y/Y447LLX+1nFOY3n/RznImLcv7MTHm15RK
8k0lo4h5ftXtOhNLFoNUhlrqYZTBlvksVL/AXZ4CjXkOf5p6F4BqswcEKTWMHVny8j5sVPZUYsV8
EqPE0bT49pjRSXjaWKuwLupVhEbZzNUNxXEzdFXj1IJyeittbiEVlAJYxLD117LKCLVYwPVRNwN/
9klot/oaMmz9Yqf+g9vEJT1SdbwXzcSyGsACnz0lDkq7CHKZ/4jt3qBzWA6PgO3R1HLmCxiMmvwW
nFf3zTB1Xawps5K3LVU655yxH6UzVjRiLYz0vM2i4l4agvqfGmf8xirlXZO1hMJ9IktSRi5dca5Y
JSB7GA/CuenzUat9TQwrPYaVoLopniD7Ir6vWr+nwsMSY3cRsrvtdkNtOI8evdwXhGnNLzYvfNNM
NMnkCE8xofm0LHfCrylQk6hzFwOT7/ZYsgWGGpG00w9SrLOx92uKWn5MyhuuMquGABwWGM0ybqzQ
L7KQfXIi7v9d6P83C710mF38yqbx9F7nZdF+Xuj/+J0/V3rxGxRm1hhpCgt72HLj+HOll7/ZeDPw
btjid/PGf5b6DxIrsBFIO/9BMf4xrrMt/N0KTIrNiE8Qn/H+yVLPRPCzP8Naip2JUfAMmQnatrn8
+ycSKzOkbkbzdQ6+T9tBHkU4U0PWnk/vyc3vfo/PONa/uKZcQSzGJaMuuZlw1/vvRwm6nkAEiLQD
4Y1CYEPGd+qPQfmFueB4k7uePGazZuOJIbx6/fVjL5/X55do+zw481IwNbxtQJR/eomRm2WjTMlv
h7Yq051XN8OmH3GP5ADe7hJhlW+hyiu1agq2phxC4vfRaIti69aM9zKU7tXUMZhvez9bS23oU5dy
Kmv8pDDWSUbmr51qTm0cga+6xgvu4GIMm/+PF+HZvACHWzMX0k/voFnbwDfaWR30jMVxtMt5lxs5
HgdvmB61xMRORSfzPyNnCRfmWL0OipO8U4ZEc1p46vhCrPGmBB2+MvsZmUFF8w6LfXYcVZ/u/B6Z
NI+7djcVM7ZDI0f8+/Vr+IupjM+BjQ2YIPrfMLr/tKdobImrwRvUIZbVsKkZT5BQqSckxuRv7Gt/
Mcstj+SbEmLoMgX/mRPqIMQDE+CRepLzh4lk5751fX2qW6lv6SPI179+ZT99iT6uMAX7wba4xK2/
mAIt0YA4NzIeL4zrW1YUBildqP5Z2/PyKOzHbOgU1LIzw//p/VM1ywXsP/9QW0O893nXKqniQ9r4
D79+OUsM5OdvjGOBevb44qHA/bwoJKGw1DIUOFh0Dx1nD4t7pLhmKFkZNlMua4hsETbzsmzTu6l3
/Msqw3NPR2ZwB95xvmCrpm/ryUVJd5c4HK125iLAEnEKKRQ8Edrl2MO1+diHXsEAeDZt8rbJgB3D
DnkQ+AAYeen6PAAJap4Hd44Pv36RjBJ/fpW+iVLB22lRWqyUszCkPy19gRVknF7r8TAQ2FjlIf0a
gGKbo4FhYlemjbVyZfljzGpj4Q3iE5m85JDlS9JYVO0OXD/55jQeOLFSV6XdwnwWFl56BwXvizfk
+bOjXQTjwboXKmemWVNTuK7dgHy0yWAomoGDt300PgJ1B83KxmGfMndK+vALy1nKtMlxgEJbzqGP
y/KCu0t0yKvA2koAhQcDbtW6dOJ8G+Hi3Dey9B/qwEmOCTLFphA6gsQfBt8iXIOwcFPG6/j0ryuq
qfSK5h/7MvfxJ/eB6zAqooTJtUmHufghMiQAOpvTukyfKFVdZ7ogVJtPxjWjrun7RMMAZqao3cLN
kHsnsDHXJW7EthPNEw/3bEPakeZD1TX5M7wMtr4iKolemwosr6oRq1fYl8klFNH4wqCYmV9u1QdH
KaKCUzJezuQ6rt0M3k/rx4VayTwerru2YEiUZACxqEczKExcR0H6bqSGf2UUmbGxwzjcGl59ynNG
fIBPNExZdRx7gwLEoApWFpU67SqsyUcaxPLNKrlc3k8EXUIJOM4ZAZQwskUuX53IHRgGReYxTHN2
1kE1PRpZ2lr8qzmfmbXCvWNfam1N7i9rSsbknq4g/8gIUL7VgdvcJLxPxRGAFIg9r5EPqU3dMKUl
COLMl7WUb0zcy10aWcZGViMpbsp16kfqUzpKtMeBj2ZEnB7L8DBM3S6K5K0V5N2Wta0/Yk9gPM84
12e8bH0HupdvakbMt1OdXcWBE62xbEEIDbNu0wVMEaASdgRemNNZCYOT0LZXiRrD+yIJr9DAvlDE
YB6itjXvAjHTYFS7zzAB3qycdl/cW8naSFz11DqBj5xUi0tv7IYTwFC1KvsZWpgpIS4w/1i1vRlg
mTQiligaLEVeUFiHDx3bVKj2aUOn4gQr+NWoooknMwY7EuH2GmMogLLa1D0XVw+JhtsQtIfQR/BL
hjjeUM5u7etmGQJiE7psIY6va8Ynbwl6zW0XN56/KibkyhX9XxzQ6FtimWqEvphQx45RMWYHIUmV
epw69q4B6SSFM2LBw9hanACAMUSAHuh1W8PfpBapt8OXBMTDd9drphfZ18OJis/+mPYKxg6Yj8va
JOCqoaGSYzL7Y0c47NqYUsrEMvoVqSFNvEagFSpv1huxaE65GWJBIjD8aPdmsZMmblEzDautnZU2
TpcO5YYj8F64uriMR4Zp1KS00BP4v0nRwWgA3KtPquKY6xK73ZP0IV7RmOkuSPrpR4/dqTyb5F42
QcWmYO4n9IeSIS96BEpUyJ1DzHi6LbOrkFGI6vCK65NHTeSWRE5KVA+wPBae5nlWg31t8UU9o1lq
itaDdinhpJr7XSRgH1TG2XtKkvpbRMHSjpmk9xTRXXZZOJ54MEz2F1lZRddpSiCE3AYnrJJEKYSQ
hGcH4I8JrgDVN5puepeFtn5JEkm6wqRpEwvveGM4KEdZKuRxsHW6q0LVPZUkpo+amp3vpGBMcBAk
3pKaF6krtl9uVganWXHEnCZZ0To3ByeP0r89whT2V8hP6SahshcccM8rJ499rQDvbJyOkMlHvMiG
rXQ9e1VA1s+e+R1LZc1zyNgF0ILkmaSdMvd93/KSIDTDT5HeHC40e2crFXqaYGEgIwPur2otYkYJ
Uz7ldTQRQ4NeV4GrcJlk9aknrAH5J5p+sAfun2JKxEhZW/qUkKjLVuxtrL0wc70PCsO5oFbcuJt4
gGhDdRnbC2yiPO0pcr4MgBWAALtRe2d6VO4Gadjd1biFNrUXiRdS+TAfsBp6vS73TcK4Bg6PKS+c
0dy3mkVBIOuee6ntHe3e4zGno2zdZ0m0K2UQbcuiexABlSJD28YrJx2cLSkivDAF3bIUgfV7mvym
aM/b76XfatvX0WXd5Jpc0kTtQDsW3QSbnaBHLTF+XSrmOBRfj6jj4JotOzqPdNXk8/Hj9v6vveRv
7CUON8lPG6G/FIes3zLypnURv30+sv7+W3+cWIWwf2P/TJOFi2Vq2UD/58QqLPs3UKAQz2zzYz7J
YfZPYAPBAcFGCnPaQjpkk/8/w0nrN0fyBz3aKj4gov8oWyx4jM+7U9NRLkgKmnqIwUjbWpion/dt
SHBlpbtuPJMzVdt+oENrVcrEo0zcG/pb13CmUzKi3GxNM20Rce3+MbUbBKNGFfr507v3/zjZip+b
Rng2NifLpRyH4ITlLs/20y7SLqYqVfgSEdsLcQ5TzCpYVktIRGOPfrzqB7t79YCvxas691u91skH
tHtuPJveLa/4rrjpXvM3Iirxskw8zg788/3kOsG7mBhF7X79jBc43s/vn+16hJc4/HsmHtefnnFM
qamrpvYsR+iEG3ecs8d+ObrvEI7RU/ppFMkGEIVPc54LFXhKTbnPOaqJTd2X7XeUnUasY6NyNpRY
M1xs84jtvVc7abgNyyS6YZE85TiUmw05dfXURPqDBj5uY7AXV5Ai+vxvDpd//RjA4zFhhkzMtSE/
XvSnj8GbjJCi7aw5F22gnsqQxDx2E9TbVUXA/AbTj7qvApG9/PrN/OlMi2RDVwbZLMDV5vKf5Wl9
eljHHEMbgkKBQXcWZ5FG3bloYOrTGPj060f66Uz28UhYtyiA4hyoPP+n66yCMTprMKFnyDz2mx5K
3DyQTCZrlVYRQZQum9fSnMipJhL+1t9dND8dlnh4LhTLsRhYucvp+qeHZ4AUc0qh633RlN44BMGZ
z5bn4Mx5w6SEvdtk8tHvh0x/+HtK753u0eY4cBoiTilrk4xsQi944lEfLOvKkpvIn6b3yuirjQmt
w1uDrrU5Bkh37v5mACX++kExemDZWJqVbL6rrGmfPyjT7ZzCcQLjCr97/hbXLbcfzFYtsjiOqiI8
DVGcfg19VV2Os47YzdhjvEbF93603jwD5YhCoCxl0r/HtfS+9w6K7unXH7Ht/OVDZgrHRcRpFO2H
b+ciy3y6nNwai0sdtfIqsXUVKI4/TGn2Y7sQSzGDs4EftXkLew9DKUXFmDhEsW+susKuD/g0zXR+
V2VOPpJCHULc8Xl5nHB3rSpHV4/uAlClFyhYA28EuULPKoTVIGmK81CBXdULgDUMBSxWukLhslp9
lB9oYs/uODPcoATLcZV1nj6DCXloP+iu7gJ6FfFksTbY3TwvuPDkMlugsNB+7VO0gGLnD2bsYEb0
3zFMjDF0LVTZYQHMigU1Oyfjt6rR7X1nGlCzhhyoTAClBkeYZT0woh/SfeAZ0GvxUQRfFTI/5ceF
Nr50C+i2qhrKBdnXHYVW2fe4r1y+9wscN/7g5PYLMpepOvBX3oe9YM52rYd83NpDrXfig7ebsWkN
1/0Q+honPEycvJHAeSt1jV8J/qIQZXvgVmMRX1uAvn7rZS+Q2qMLq1bVvSNbwL9QBy2ixPn85rsl
vQ8mzSs7wuPkSajje6OUe/jRhBU04fmDLAyZEsrwuACH5YIenj4oxPUCJKb3Ij8U/Cicu4VXDKkY
dnHywTH2AkCIXrnQje0FdCw/mMc1WeTQJkp0O0iQyPEHHTnhSmp3sl2oyaP0xkuX6tEsuO0G3eY5
BByM1vX3KIgsa35tBmNcakcVoe20/GZNedKiKXRt11XmuU1bsrvU2up536uuDY55HROPS6ysvDc9
Q3J2l3IBFGOWXE3aBGZAqTIhvgJ2WbRus3TQWzcdQg5uGY0T15E26dY4pEwFEcvGTLWXbkPeO1wN
AR6cgTi6Y9A3EyXBNY4W6YZrjd+MC06mmMKLLK4VVQvcvILtSOJ7bQQMzmkSDEAyr8smwKMZqW4I
MF2Rttg2AbuC3UJtnNf+7LBiFhw9u3Ue1eRfeiSl5qaJjTynziP2fxhdz1Z3Y5ZWu49tv/PPDvze
4FRIr/Uccitjo+fp0DDxrqm5DyMiWkHTzxoMNLPk3ZS5+XQwGw7sFAlQHbr2OK9meyz4sbHmY7We
jSqfBbqSmxJ/SHPTuKZY3YDMwPz5OYEHgdO+Vi0oA7Jmd8AZpNyRO7DERTREoAUXnFrU0hjWV8U9
N2N5ohPRSnddxTPYli1Qjq0vxpkqw4Th3VXuT1zaBl+VehMI0Z1qeDDZBq0OVpG39GIgPzIrgp6X
yPmdekqFs44nQKvLlEf6KOAfH+gARNAlbqDlJi7jYDMzYqBPc6grdZMEQ2KTo9DUA+RVMhsXHMTt
naiC0OHpKq/aiimay2MUC4KKqbIjAMn83GpxwBZcPqHU4Bxi6qLbMTa+1DR9QjOM+R5ZZ3gDMQ42
v7cN+QAb0OrObqXwyRY0Yl45XcEtKWy8lF9QBC7lLogjUbwyxyyikwbGMO6ATM7xhWjD9sFOLOfN
GQOSoz5UELnripEhOo55yOpUGzNUyaROmzWlkttYxPo1GwZ2Fgm1U/eN4w5fqzqSh94bwmDrp4hJ
nGkC/o6Tlcm4K+penOexkvZt0zriQbRLh8+A4YfshpioYeitPIkP9WhZeIqRKa3r2PDUE2Sv5eJM
Et3QkNZEzc04gT9Zm3pBxUdDwRMrGxbdC+5g6onZJ1d3zipZb3yhRiDgjQqsm6Tu0vTO8gnQH0c7
GbqrllAQR0ScpDdOargAYbG1DceynMnejhYKw95MveXFL099YH3ieVFJe7adglfRacyQq4gM07xW
ac9Xp8qwLN0WtcdXvu7YFYT8G2uq1RbRtRb2REuqrCKKa6KhHrurHHZFs8LkpEdqTjA5bCe0oWXR
4Mu05hWxgFCvvuyT2yJ/QhRWJ7+PY/QiAo9cF1PovkEJ5GmMdTLdyXY0m4uQbW5CQ0CRJvc+d4t9
U5jirFWoX20S9cjPdhRbp5IJVHcRRHTAbqaaEzQb3EnuK4u3FXuOnr6lWercjF1DIbRGDE+ZPOdh
c8gDStunWS1rCEYadGGU7aWHYyLSUrm5ejbMIN/lQ0V/BwKv3k71EN3FTCsuAB4kzsaxags8b4ac
t2JqqJ7qxOjDLYxfviazEUh1tItS6PecBXmCgsQltR2WFXubOFSz7yhr77fcZAZ9wYGdI3qgsrbn
Tit7esZqnXypVa8ejIltOiOQlrALs1smtbCKvf4YEyAdt2MuIgC3Q0hdTMXHgh2RqtfdXDLQuBon
L7tP+oaQkNcc7HzsceoPLh9OaopmxtSOPH1VuKN9abRUfW8jXZDmDKehita+QxnQAzuR5rup8D6v
WDqbZUDQMFBVQ+9r7gKTvsf/L+IXUeLo61czO7DpsWqlofhjuH/xr9KwezKCavgKJB95PfOg+Rzx
johb/GTEJutON/GWiA8XaWwBh7shiDw759ytsF5rCD3u1VJ7QtqF3U2zhcvCpzb4BemBevagyPlN
k20xKow1GXPLr6G5aa7+1Ia0C5Z1wmmL48rVzwO1TQ9JBBSer0OsnrjW8+amULDhd51VqWTn58uY
eOxeLVyBQLLTtPceHYu+JQBEYWtf2UHm93c6aBQET4Jg1L4Tc9c7Dg6UGcSUMZWXXl1F8sYazcw9
BuPSVB+PoxFepbWBEpI3JL9wHedde5URQuAYqVAJmsjHYDKMpnmctM33foJYAQuPsPa/4Mvf+1H+
ZpJiYTv/pfR/FTdI8nX8eZDyxy/9MUkhqmMqUjgeTtgPI9efOR0sXhxVFfBHzil/DlBMwjsCIwBy
1Acungf/M6HjLhUsnP34AfpX/2GPovNxKv0EZQBO5Vloicx2fOlhV1iOIZ+OGbVwE81tNjrNXId6
lWWhi6mW1g8qrCrXBksQ5t7ZcJzyLq6m4jwP2CG1n5tiXSgwNoJtEVasFJ2gtsb0OvqozXKXBi3l
1fsRlMOpXdq1aKOC4+34I/Zdmswp4ArSwdsxtowuejgAl+ZHVVdJaVcV1emNV0p/n5sqYrcPC93+
qPkKcyPYNLDK93Mc1ceUfSA6+8SuY24iY03zR0tl+NId5o1gKdPcZYw9YlRdS+Yye7bk7aEvSrC7
0HiHFeQEuqvNr2k6l29emvlXcyoD+tdHHwQTa+N26KkoS4PRvR6CEQ6tcBl1ozXRyCSweiKMWcY3
DuD6hwdz+1qCnD6WQV6/h6MVkJlHe76JKXzYs1ur7+zGHk5U2KF3TSnt4GuJc5yCQ3OdOKz9Fahe
TWY1dM+hWYQXDaSGb4UbwtIU8OfOrP3FcYr1Sw+H+g5ekbtPI79/jKq2vafgBet8Zsz1Vzvwwpfa
SFNF5MqeoMKFCcnxguWE5mgs+NzWmfrH9TFyVOqtLUuQbZ3GoVtb9vBMctbiTS6yr1nctgfU3nYn
7Dj+NpvQ9ziVXhtz6JzSuq04Sc3zRRVkPX05XrPzRr8h+IiFGXVg6qwaHStMX9jM4ZbmXer4a7nR
QIWX2cUkAJzWZe7yQlHwoJ0FHX0/oK0Sx4z2o0YdpZsjek7bOErXQ1GReJ/GstzmkPjEhpo8TO0R
gV52EVx7R82x86qzFZChDk0ReLDokZRm5m1ZuKzlQ1NwmiJNG64cKEQ/sFrRk11hVKPvKlvua0lU
/F/2zmy7bSTbtr9yfgA50ESgeWVPqqFEyepeMCzbQt8j0H39nWA669qyr3XzPNdLjaxMmyBAIBB7
77XmgoAOjk1UI+mSdYHdFsv9woSsfFW2WnxpapYxLpOsZ0pdiNHBMV2UwYOPy8gmLjEQr9XQE2qQ
lNKeI235U6We7aZy4pXSOSJYFS7dwSmT3i1mi3AJuRmHagbKCByoXctrrBPdl9yxkr1esxHqY00L
V13DhEcwJL0gUtRuNjHBC5/A1vtPWmYH2sGvzIpow9wxvla93tAT0Ht16qa+8NfdmBjPLZVYjvK5
UrcGsYsvDEpQ8JW98TmprRrx2tiOp6Z3UncnrIQ3de16xY5tDe/szBrEwodfEC2Ub1gP7DPCi4oa
/lXh8MgXhuCmXTr1lO7KIHcRTeoOfj3GiChKEu9+Qs2GxD8mIG0hcOulpLc3xcYN8+yzDELvUx2J
V+AUs7C0tujL2OM3khdG2rTU2vkavl/+FAeKViNhTq3Dj5XXz60j2FEyiS9Jsy/aVaZ1KlswKPcu
Q8izq7Ktb2HYe4QNRDzPtY7nfXRrsXbTclrCT0VI30F5A44dzag3tZ76tjokheEcpI5WEEBuzEzV
xRyHF4YVrbZGZ6kxcdt2qYhOZqfJbRHp5ENqXuuLtXBq/dlMQm89CRbTztRLhty0yhi54OfCMGVV
14nwVbrwCqs90eNh9uo7WfyYRHE1LvAuWz2Lma/2fjDkLqnzffnSOSMxFEJzG3aiHoAuqY/NUTS1
9qWQToaHEaHAzViNsBKSKWQMq8VevfCE6DaaG1YvNkDjb+xV++dR5MaV1UR+tm77xh0ZLo0Q/T3f
qo7h6Pn4us1ytt/3/p5hNEg0Qy/vggRKvZt4PZGMNRLFNAGNkTsHQYYU7r4c9iN0CCbMyGcJFwhw
zYgKZl52D2hAbTFX+OD2BSY4BnA1yXXJmC9RPNrrSh+mr5PVDdm6Y9C5KiyVrfViRuGmuhsfB91I
O3UhUjQV7VJglI8eJ43wzt0IQCbRn9wxsRNzEdaW0bZPqIqa+OgPxM+aXmwfjZiCn4KvPtlZqp9s
wwluWBaHreMm074DGCJB8Z8qdEMnZeB2WehR7D/0tZ0/YS5zsVs6eY9xMEge0NObLFLkz57cqMxv
dDVkN56jE3QRZLOwKhHXHrtCmKCwCWMmcSzbvO2w441QFQFVbCrXqeKV1WTZdezpfF070TaESYVc
mFQredTpWC6MurEvK4OvPw2teSVl7sMjmlr/Tri1TcxY0t8HSnMpZTo//GbNvN/8jP5tZwrwOPOA
vaKEDMw9vg848S/lzA3ux1rSQAQNMcxU4eQMGJ7o9O0CIx03saCBTD6gYvrpq3VyxhOrmVRsthOs
4Qi4cdbHN1Wq6oWcqcb+GXAME8Q/9RPCaTs2r2o0CgU5sPCQx5mMzCgw2s7X876eucke4WI7lguH
QJhaYx7cAVim4pW3qTeFX/FYRrto0EgIq0HxcRy9HQ8jpdkt1rIeQ7zn7TsDkjMGfDw5M92Z5wld
OG5WlLLljH9uzijo6UyFPgOi1cyK7s/Y6GYmSDNqMdbhTJWOq1Qc1UyaRjo87BtejAA/zP46B0it
z2Rq4wyplg286mgmV+u9n+ybmWadWyHswOgMuQ7PwGuREkEM98rZRF2c3PgzGRtwdr9KWsN+hm7v
Hk34UOuWZhd41zNYe+ppQaxrBF3FXQ56O8L8yoodgpO9wPoDnFtnNBouu6z3nkmGTe4QcTbVjX2G
emPiRmYx2XYilyh9K/3StNuI99jfRPDxjAfnxc+VR5w/Qv4OVgNWyxGrFUzx0rOdZZjnswcV5Dg6
+CJmvpyC2FOtFj7J0pKwJGwecerx2XNUI8vCgJT8bUeiXcpka1v8bVXiljUxLhGzN9uY4No8s+0d
HpNEy7/E3WA+eK1y7iE2lAdyge6r2RSVzfYopyJeyFFdRgrRcLLxULEAvgk8VTHeKmc2WVnF7LcS
s/WqwYOFpiTeMTVPbyoDmbjItEt+HBOkBdLrPGmrN2uSXb5oywp3V19ZLi1u3MS7uhjbW4YiJL0o
JUIMdLUXBPeurep1NpnTbQh4ExXX33ayc0//v3PoD6onChXrj9UT2o86+vr5x+Lp+9/5p3jS/+Ij
dEnF8zejjpHT9/rJdf5ixGcz6maiA8//hyrKMiiVSL30LL4ApZTF9PN7FcXsGqCdzbJOV5n9rCf/
jXD63ahGIOiWDMNAHHzXdv9cQwWU3pNbFgrsiMJehVGWZrMwQ+9SsPRASJV1fpnYCo2fF8I8/fOo
6N04i0Yis2aXEDCdEpIx/bsKrqqCyUN21W57RYKLM2b22ojMFCd2lO3+F4cimpMljLAS/b3yuLbi
zjAy2W7xakTb1DSIaWpwxTIjrP4XZ4VM3rOIXJgZ5bOu94e6dDKApoxC4Hwk54RxBaqpum2TZTs4
av/ns5rnfT+UwOcLSOWrC1TCpkUh/POhWMFUkkouoBf5DOlHkx6mst+Gzl4R40JuKOnPi8r3Exg2
sJH+fPB3E/jvB5+xjNzFDCTenWeLBd63qN+2WiFsuA1DuM7ZPP07vTBHkSaeA3BscEJm5fXPp9gE
rtV0la+2tSfgBgozR+Evh8rp1nGZMd7780m9m8CfD4fqQyct2uQ2EfNJ//Djkf5pWiE7iS0k3pYe
cf3Nscw3NwDcY6TZBWyo8oOh7q+XEYcEARfIvA1h/GJS80OstK5VqNkjTvAiDVF+LK9Y//m85sv0
853CUZgIeq6j48i25kfxh/PCZGnkSZWorRV1bJ017RIM6nE0TBDteiY/OKffXcUfj/buR0NrElSB
TNUWDaSx8KF0BR0CwDJGVVhQ7i/qJHn98wnOcS6/nCHUPlta6D64IVm3fzzDMUxst+957BB1iyOg
i/Qh0BXGMdB2OygTOOqqk0McKLRE0Xy1W909lNLaKUrlbae8bq0GUi3r3im/DIOlkQouvIXpt9Xd
BMIudcikMpJq+mBhMn7z+1s6/hmCXFxabO/vOLcJbNzQPEZRr0SyEFqfgB8YZLfWNAsfHdrPZUke
0QoaGVng2Mlf9MkZQDe75TUpwtYyQFN4pJMffPAsyN9+Ndbn+QmXv8pRYg89PAPGlq13OMeuyRWi
l4Hppd2uiXNpPg2RFS/1ns4S6mOSjIY8ri8ZWKLZzQb8cKhD6Ug35EFBM1tYTM9Wfu6CfDaD8QJN
eH1t2pO2n+BAr/CKw29xJKY7yOIPitHZA2YVKjymcMuajfcGbuAcn1K7a8JpDy15diQNpGrZ+tKD
BCMvQpF8ooUNclmMNKqsKdnUCFGBlrfHAv3qrorIBx7Z7ULQS/1LPRz1Rw2i5jbOweiQ1/WWjNap
dVtEtSA8dmhF2yOfnG/+fLf++oCgk2RjwFPPO5hG5s8369BAJ5doEcm/DK+1RIWIbejLRcO9mvxy
rVRm/OtHkiMyl8HJjVeA9ebnI3r10LnelLTb2vf3RkPmohF88XLkvxZTZuYnT38+w1/f7eRgs9oY
zKrnIfA7fVYTeF3Ob9NuUYKWC7MT/R5vgrV2zXpc/flQv96mGGTo7MHB8HSmzPN//2FtCxRu0B5J
19ZzO3lRaJWxL3rlfHABf3sUYbtsU5i4cg1/PkqmMz0DD8nrzq71elGxkd/RfnZv/nwy74WBvIE4
GyhRLhZpgwyUd8dJmBgbDIMROgwGlDajiTf2kKFwa3JAa37jsKXgxtcdCzWI+8hAbluI5CNjiTGL
dH5+YSCZtGwcngZuP/rsP59uVRViijqnIbUudQhT8NINI/F2I3qCVJeWmMQeyIBHb6r4dmbNJW1M
oJvUu6tsmqwD0gv/g1/A/O13QqSFm9vCQ/Z+xxEITdP80Gq2eaByWoxy7ekEXE3wia59gDfL0FHl
c8pMGLcHrQVVEhhqR7q58twcmHKefkuNobtOXMjIU/8C9cNcQros78ZcUT23EfThIMQRMKbXQIQ+
2lz8/gQ87DoMLFCmzi7KH+9U36i9bHR7Lmo4noLaKTeqF8GnkFVsWVZOvPIbQydoyW55Y9XZAYXB
Zzdy7pva9vaq9BH1u3VHDmvh3RKCWty7Yvo2kW5+sFwyDhjcjuSQxDgx4pZowKgqP3glGO8UdOe7
k4LlP2fw7u4ky5AvXIwY27U4OPiTlx9aOWBu0AiyimoWeTqgizjW91aBh68pwTT9+QGxfnsXQHPH
3O+axi9OSHdkLUE61jATCdvZpeDKV7ZVN45ogDJ6+tci7YZHZkfhF0SMreoCovVMzOEW0MYuoIWv
k9Zb28IBFmv0QK9NVS5DDrjFVD/bPALj25gbBkulc0czey31GOmS5j2WbkwPqJP6pSaNdAa9fiaK
5c4eOVAgDIQEKJTkB9f8162ba1MNQkaYk51/iUyGlOAkPlkx2ypOH3MfCTzOA22CPAUG2fpgn/ib
ZZvZnaTyZN7HXvFdRdGkCVlqLDoo4fM3DwUob2289gLxzQdHmj/p3QLDkWb9rkDIy1Tw52eh8gNV
Or7kTqqDe+wRwWOcTphdspFqQo4Jc3Dd1tyDbxvhB7fQb96+NpPIsy+Q2ly8O8k2AO7nx3qzVc74
jPz0ZnCqky78t9RpXyl57Q9eUOe95y/nKk0yK0wKbuAWP5+r12nNEEXcspTh+UlZ7HtGsmbHHOKE
1U3fkF3ckwE7rIKxZHMjyDDpmqCGZDd9cOq/vZkkVm0it9B6v38tY43tZNjx/PYucwe9ZJIg0M0t
NHyMhDJ/5GH9zUsTxiPRXvhlpU6R//OJ216cBJka+JHHmhCcEvj6pNzwgxrxt9fXoJPBncTlFe67
HUDc4PQzkDBvqZHrpdsNTJ3y2FvaPsy9HgnkMkDms9LGipabj3OWbkCK2E5jJGV/tEb+WpSjbaYq
pCjHLCDnBtKPizwuNwlFJ+HLdCSNILhF51BPV/B4g2WQGdqybLJ8Gzq48IpE6R88Vu81wvMKzbpo
c7HZt+N/eHf4NuiQG5FPu8UvFr6WDrSGRU9H/9hEhkSuahe2vSwUH8C8lkgl4M9VKld6DNZpkVXO
PK/Uxv6qCy3mNWbb0sg94+L/vIz/ZqEhxMlGPKAjPgcf8/NVogEdjTK3q609+PVGCXRBoqk80sNl
9MEl+c2hUNYIB3MzbTiuzs+HIm68KSuEUtt28rM3wSTsdspDhk+arTdf//VpsQeVIG/mltovq1pJ
ilRbuoyQwG3WtxBR7U0xOv5FXLd0Ef8TpHHz9+rxI43gN4sYR6ItwhYRKfj7upFszyAuFEeKQMys
CHUs77KgMte83dAvD5mA9BWOHywfv72U1NfCNvBx4xr5+VIGDPcRc8tqi8aNrDE5oESIM+bmutl8
cCigEnzYu1WTnYYO2AGngMWK9fPB3EQUKpgMbhGBo3JD/HSLKSEUPZPtzM/TJZMEc2WzJ0+XldX1
2obKUQ3rCfVjBm1S8nBFFj3Gvd+M6YMJxzMkfDpx1QqVlU2v3K/Cz/TLtavEQvpFGllKQFFD1jwg
HE7JWjo2obwrr5O9sWEMY40XUpv56ejupjUyf2jLQRIa97bCZL5KxSDNTWxkg72GBhqaT15vRNk3
pksCOXBJBRNeDAz8/FUdJXX4qUkLY9yT/ezJLULSTKw1vTQO2YR0aotYpGuuZUYG0JVo1ejf2g0C
0A3/X+tR6dVNAh9deDDKc1SMwZXroGRYKaLM442SkPI7DXLOoc61YmfUCZaeMagRNnhh9JA1tiXQ
fOEFwC/eB2SsqQKuxJhEY7DO0MvUl3FHOUn+H6P2dNs0vYcgpZPjsCo6tMkXqCF8nb5DVpqrMpPz
5ioirfGzgwRuhEjXDsvJJWXorpTIQbeoCOPxpgc6fpdHom7XI5nLzkkvMsQpauwCtWcTOzBpRHlD
JlWA+l3gx5uWTRN72xygfbFGCED7T9dMDxRsI91PRCUAtk+zwlo2Iuxg2pQlERouUoE62igMDo9+
aaZPKXEHpza3cQpk8bDTxjhdW5V3xOO6yauGTA4nP/kOTVQRIudFn7s1RcL8C+r8JlDdwerGfmnC
c4wTGwihMv2Vigdrgzz3q7C0HrT4SHCBqJ2tDQhz7YnI3iLoAPHfk1IQg2W6ANE9vDotujoE7qSR
Od3nqbIxxlto4DuIbTJKH7CtrW04ojfSy+q1oefRDWkz0xI8oHHhZml4hcgexqaD94Fp+MNAXvZW
asZthFpngSbW36NRSpZDnCg2FYgBUt4Sq6ZxptskHfZVCyWeKArJ/yRzaAkqZVEfkgHu96Qn1Xpg
jLaIQ58MBAdAaW+RQcEve+O74oTwdVgbvRtuSOYCSgkPaIXeytxObF1PPliEF4LVCPENHZeYicpe
DXpbv9kaNG6txSLj0rCGlVHIPajvaeHk/rAnG8PcNyOh3TQpDpCGNpEsjU0ix6cMie1THvk7R4q7
SI1PyJxJDNc9GnXKf8psLah5AjN33ykHDp9WIaiS2n3iuf6h8a1oBZ7cXesxkpcU6BTyMG9ahdQN
p6jWupsqqN1TwzgcSH1z2Y6+A6+RKdqo5d+ailQe12oZ6zL23uWZ272JplXYDXpkIasEAj5McoWr
GTPfQph6zfyTyWt7nxRuOC1Mbp7HDMrZsHIq6ghepiwSiEH6Z6BZyXXVc5fFI1BBNzH2ugpGNO1t
AW9qci/4h2I98ECsfWnKsbl0xz7om+cxrJ2mIn/ZF32ymrDNPGtkvehxgKNAQwNcbh3NLL4MDhyD
nZWk5H1kbg3qf0QdAqVdswGjJI6L3ZZgCon+Bh1IQ5O2QsJdc6VgzubpanKz7v6cFGSmsXnvZ3kS
7fuYTACJd+IaHoS7IRm1nxYAZIdDGDX6q6377Cfp75ZrZ9LTC7RB9ZeWcAeb8Dlm63EvIwvwWWPf
iS7x3zya+wpKqo0e9JxtOo0uHInOzd7qksH7Yswa4wUxe72iRJNHLzfLZ9T1/Qox+bht2bHcuwBe
n7uGzxm1FCV4i/l4IghkGQ252OMEax7pws0EswYrN/Yj7oSQqfpTiEfmS1WKZJMMWvXkVGA64tpv
0z28bDz7qK4eZYHYHo9KT7S2L8nVUeA200Vqklif6KQ8ni3VKA4JRqpwZTu0kElDbr16k1A3ZYAu
cJct2ijoHiq/n20MMiLHxQvm/LNCF2QuIhS0wB2H6XwPav0BY3l4p2ckwBcOEukNYQml9oD4nVN0
ZpfmRWDCEYntpHtggq/6q8D3g2PkwmgudAI3CxJGL0Uo+FSrjLZCj+y7rjXltGAnUh3sMgyPaIqJ
NmIwiUywAM9R86iu8yKbNpMakk1fDCLb4hYNjmlads6ylJjCeYgqHip+XZrwqI0yTxwd4jlf6y6o
b8VEYlETcb2jOIGVjAB864ZcVK0W44XGrXlbyrp8lXOFucztqexWSQWRiCsb7eQAsdbWMDkatagO
JVGyl1PXlK8tAqIn8CIY3R2n+lIYATC8SYVcVoTb/iGgG7FVXtt89fpGHgWqkB4KtBcch0ii4O7t
LBu/4gMRQNxKs7cEtvTe8MdL9KNmueq9GNYzYbsVALIwJu9DKWzzwLGN+9IYJRnehf+ptMPg2paq
eLEDGDEgxadwYeIvAwPlsok8W++DFjrPWOv+KsB0czFzM3fCc4ZPrhazLgZ+tLPmKNlS14KjAvY2
EfIr2YHnABaPwqrSfZ3MLo7Wo4mzQizjHwBe8AfO3IEg6NN2FU8l2YQTzzltrLx5hII8vrlO13x1
AiGXvj+me6Nu57tcod5k5mLKuygLuwdRIGJY9gVfMp2ZUW5bl5+tOLTvNEKhUiymfXgc7Qy0VUOo
9lNaTcONazfqQS+H5BTNPzfed/cSBaN/qkTHgRJt3KDTRdvNJiNE2MVVc2MizvRAG9/0ifwZbcB1
AaTQ9U/YRMQe8R25o1bPJxZTcmLLPnzydCYyU48d5jDVtMQBQIEUcIhpyUkRQ7O6oN/SkMVka32+
tLUCz5CI0WPi37X9kwgpuRaAWqpxn3UdfIdQcSdNMHBYeiHCdCvWrPCYJnFhLDNjKm40K6aJ240p
v7XeuGG3B5PjIu1q2rcCliMGYj2Ll1XWV29w/o2HM9Cn6xvjG0HFeBh59KpbVovprTDjsl4S6Uas
UB1L9Q0Z/ST5zcA9amXJZbF5kzdbvU+MegFZCia+mWonr9VZzRy7+zaUbnXb+hAdVGWW1203ls8D
ROdbo3WDo2/P5KeZgxU1Lva0Jpxl+C7PN9Kp9rECdajfkirSsMYXyYw0x2n0xo7auaIm9jel8us5
2c106Ju2Fsk3vuW+TI3bXvtZGSAITLudsMFwVbw2Ly3Sa9VCOkF0YwsSzPDsNp+gI+CMISeyDQr+
VVOW5crvSutVeoHciBKfTynwL5kWYBTCwuytAQBpwURTICGqeQ4xAo4nI6tJnkupGnJ02g8mvAz4
2sVd64krWMrk3+p6RC1T16seG+J1Rf9HV2FHkFJZc9jEPuo9Ph48aqwbFjCnQY+0q4Fo6yPUFP/O
9s1iTqZTIC2ibIKqzLCxgji6l1F76MYxBcqhuis96OtL2P45Gbn5uGCrzxbQY/xHC/WzJ7GIJU4+
nJKis74imDxUkW6wpOFon6ymWue2QahtKy6GIRaP7Ld1fMMDuVD9PGcq2k1IZ3lf+YXDtCxkQ9rF
xfjoDn1w0vOwR2xc7iAUVSuvh+y7iAiSdvvpM/2/7DnJ4FLyzuEimZoIWOipcJbOOIpwGSdJs080
RNidT4RKkgkyX/ErXYSGKlfsUPsbgsH1rRXHzZ2qNJulzgtOquEgSvrOjcLWgjLNgrrj+OIz6mb7
AbNiuosi52GI9WxLuzRkH8hWbpHNDMgi6sOryKVxQ7bV3oc4+hrqfg90TYO8QULsyo2Uteo7Hsam
hNbUJ7QKg3G0L9hciMdYyG0uh2LD48QCXMRUp4ENbNJLPe+tS5T5CCbLuPYyb0K1kIn7Eir5cmAP
u5GsXReZ36QPhnSc27HjV5IdDISNw75wUbc1Tn3CB75NjJrMZRm00XUVcxuA7g4iGKk5cRZliaKb
oCxym8q4xlyJM3QCAaocmw29COLPMQEBh6DPdy3M/nghhQaHlFSISTcfW4yUGx7FDYYXkpqZsbEh
c9R1JqT/CSsR2wykqglLIEHwbhudXL2eVklmuRfNCIPU10P0eqCSEquWx6yURbEMe89gaJFO+3Es
uiub0LicPRqhGbawc/DZQ4yB0grJbo9xuS7qmmhJ9PExjxEztO7K89v4KTOFvUVRl/PKmRE71VTS
0lCRNtzMmtjLkWb2nJzdRXCaajIkvD7ST9IBDhs7w87v2mXnNslVyq980eR4cRtRQINiwEP2edNe
0vdFgN/EO2PQvCePmSl1Dkmf+Ww1ldOyKgknxgcPbLHrWuMJc1+9L0zn1Zjsb35dVC/sWNMXJHkF
ixYYbSfFB2sR3LNuHZXdjjY7lnSsDYbeXjstgwFjMtuhYYefsIsOmlX0At05euadkxgYFnNhF0et
D2Zn50gWIu0bchxNNyaCSKUpi1BhyPgly+L81sTpcYuaP0kX0cgCGod9+zVtTP01J1/va+XrExHe
Gh9YoQI4yDou7oindfunmh0Pv1tEkYMxCmRap9mQHUuXN4oHkpC3Jb2zKTXwlAU0JHFNROY9+2Mq
0yQLxSFIhuZrlsCYaFRDE6EZVfaWEPJI6CFa2Be9iY3X5OzIQoY/3DTV4L8gEqUIF35E2mI5+c1X
uEEEvZlTRzjmlMj8Lq0GFoYmHObkyaDtio3wejoaagi5PUJTscEpclzMoa3wsXpB4b8Qn8rf8Ur4
bysn9hLSMHOd2yi3wGKhzOdbovdFLrXKUWk5FDEDB40jkTcX0SRb6kY97wyk/uQ/BRs2r3zypEHV
34ue9uMqFN6obbVx3gK0TEjBhgyZdxmHOiGZdk2IyjL1bX4lbeJVt0wH5b90dUeeYKDgORLYLLM3
UymOCkwMNkcvLO/l74spO6TByLwtg7zuRkeZ5hgE1y2oJ4qt5UmsMRU0ALIy56YAbvEchSkq1G0a
xbR7UBZEFJjJkOxKgy7QkYy0wdi0cpIXY90Wd7JHUcFPyLx12fsV55c4kn5IDZcqvmhQMXTbjGTA
8Ipg8+6ts+mNLgDZleGVrRnhfTJ2Jlk0eJwzw3NuExSthAeWrn6PXa8ZdwNteP8oFCe9Mzud78iu
nG8d5T4/nj0Oucb8r5ApXvyIZ5fefziu6MtwFTut5c9Pudl8jaheYBahsCaMp2u+Rdjn062namy1
ypsV+nqCiWSZ6jw/i56fc9rl9P8OPZwSQmiKlh2dDEUZ73U08AUh9WlK5Az8Kew5uaDg5iXM+2uZ
Kd1P8P6qmZowQVQ5hp2lw3phC5mSjtISNmuGn4wY3lWVFvqBmXS96zNl3RL4PpBlnUQP0xT2n3qT
gOtzv/O/GtQPNKiIb+iy/qcz/CsLqUCD+vlr8aMG9e+/8w8JSZ/TkBma02EFeoLg8j8SVJqrfzFG
FbaEz4sEbY5Q/sfIhwTVQFMIpshj+n82/n2XoJLCNWtWPdd2aHKzQff+jQT1rCT4oc2L9tN1HVgh
jsvhwMm/a89T6pZoK3DYu/RjY2+DnsQd1VPdeVQhB/YkDhEY7EzdEC9KQzK5vLTwMPfrgIpEOjNX
bqRReICf4CbWVa5BuWEGrbV4b1HrgSmLeFCSuB38beJSFEaXMug7RNkT/9ZXOywFHOuTLglQmgIW
JiZWIa+/TI4TEmzXoZai5brUOpIJsgNzNVY1enK8OWdxZYdxJqdxsCxsKqrxLoZtbiB0EUHv3NLA
UaF3jKJ23bPLneebrqllSzz+FtNqVWOBWMD9QaIZ0G1wv6sL//vUfPDUeIaFdOH//dRQK1F2fGn/
p3j7H2gtKnv9mSX299///gQ53PA66QYu1KL5+TEZi/xDv3b+wnmO7WIWHp0flP88QZbLYyK4WVFx
n1nBPMb/PEHuXy5tnVmOac9qLNv+N0/Q+/EnYXjQzIRF0jnKTtuaz/zHieOItNOg8avvkgGjS/CW
BtpxGDE0zdQS9rVZpB8aMjlgxz9Rsi9iq/lgwu3ND+kPD/H5K1gzU8ninAE8v3uIC2nbpevCKS5w
51374mmEQdR0yTqnfZ6Y5UJvgS96qAoI7PWvyjLgYTYFvVzzWXRAV8MVeVPBlQ5BA5L3pqXBXzrQ
D0LbXwjZYSMll5zaZKGXXwT92qgIF4oYaS15iSH7zv+I6HohovFTMxXbiGTuRluP0tvR9+BZDxKc
STpN+sWkt3RQtLqxrJWe0De08ofRTXCkGxbvbHeRAQEVpoVAkU1xFE+3oiUJ3Z2zf10NUxPOOqu1
mnWTXJK1cgtsX62HPKBcI6DH9p4NS4Oj7Xye2PSu8bbAvrGWaCCWWeUt9DBcqwLH2ZAtAVucBs2/
j4nEJWoVI1lbvhDRoG+jVN0EjXMRG/nrFKBwjJNlZdP2tye+Rt+2NLHy/Es2CH2bxJjhRr3/kuPQ
DGzVXJIJKjGhlcvSbjjYtIkS6xhkNLr++0r+/+HpGyaS+z+tLttvRR38vKB8/zv/1xYyx5Jgqtfx
sNOr4Xn5xxYi/yLij2kBkPezhYD/9P2dPKu2/1lB9L/QIArsH6iGEemZ/2YBYe15//jO4S18mM5U
l4GyPc99f5BQemYB8aVw053lBs99Eg6LtqE0QLfzlGv2XU0sUT6PYtzMeKLLYGyUM24apjXtPLah
0WbuLeIc98081MmhYe29edDDWlCunHn403Ze/Tb6GBOKkNFQMQ+JMEOWL2xP9JN2HiHNwyQrZdRV
ulG08bV8WKvAORHE4t70U0S6R5td5H3U82n4UMkHJiZdM8nwmgdYzJmWVZcdx8aUSPkYcsVMuwiW
nW5l48tV4fTO0hh7dW9GHm/beVCGM5AhI7Ozfh6iNW3waIsMg/k8YHPmUVs7D93iefymz4M4w26Y
f8zDObpra8G0TjG1U/P4bpwHeRkTvUIZRPAyjgYlxrgP8HNwkcwjQGseBpbYQbdyHhDW86iwn4eG
vWBwQbTJ13YeKIp5tBjNQ0b6DJ9Nmjrz5OxA8QaaJWJ2GM/DyanNgzWD80U/Dy4zJpgtk0wGH0d/
Hm0qrRp2pcWYbHAK4+TNI9B2HoYild1k3myYa7NTghD1MkrdWi1iRGak6qr0qi6toF+bbsfGn7Tk
J0UT9xbtnNhbjdYuLSunM1UGXX1XWZp/B7VbXogEoyO0fVnvgtauKATK6Lou0v7J96hg8I54D0Nm
JcRnQVOG+csgKuw8ODR9QtsRCd+t0/eUHqlFbZ+aMFtayy2fnSimaIydLn3Ik1xeyJThu26mkHzy
cxFupMysA72sL5nfuCuwJAYXzzOVQQuYln5jljlhOD75yKCU8wOWURpHlZs7FfGJCWZNowAHyBuB
YHI0CBuzd+IXx6TkXw1+kK+RcfgPZzaYa+E8HrKouCMJlHRkeyguxFyU0YGKX8rSp0gjuYEqMkom
Y5PFpIC2zP5uRtlF1wpiUb7AYz/A3gGrO/VZvQNoxoZQ4shY1ZULD1G30oeRydNrrQiT0OCQxcuA
jcwOjwJ/JuzIPiiUtmRWHE0LtgWEwhcS3X3LRyJjHNUK+sJ4YwbcmlL5Y7KTTcfJV2Mwnoii5Ttm
hU5j01Y0fXhrJ0tr5Hcg7pUPJG8nrNbsl3N4Rtm4GtqsfA55/raRjdYFVwJNaH+IGhsEVps+lEYe
XQNuoUZlC701lFV+kwMtXl8V5fH8zWIMM+6mUwYfn5qmcxtM0C6oPMG5A+Z1b8UwT6u0NntL595J
LiH1NrHo2U0Dg1lG84mfe8fIqtpPzpDxB1M/NveyYxFZ4ZwZ17rXoODvRfxyvtNi8sDBEaFAVwtj
pIUYDb3Hftwrjn0JoXRBv4SxIzOPBzoo5mOfz9KCNhPOLS5NsS+gZpwM2iyruqZRaAbKEbuy40dV
SuQHLZtliqbfl5sUxt/X1gkjAi0L++ga9nhR+YZ58vXYPfWVBtaeO5KUPk/6L57J6KqXGSwCxt58
UOdyRGeE5pYGoXZXTBgRJptGFCl/3rYgsWd9/rWyPivuomAEuNUkPm5yA2PEsphzrvGSy0ujaoS/
sM9B2HYwow76GWqQAl6fJv4HWcYz9ID/w96ZLUeOXVn2hxppFzPQ1lYPAHx2OkknGRxeYAySgRm4
mIev7wUqU5bKrlJL73qQTFXKUDAYTuDec/Zea/a1b5N2ulygSVyGer7rlfZxqBmfDSYaE/hUEdwR
33VutK5n1B7dxQN88bwD2Z82v0w83q7OkLBjSFVq9nVqdQZ68a7D+h3R/Q7MVQQOtIMHXWhypKHM
LufKd1ZteMd7DByFTtVJTVTrykDiifq/eoG+qAWZinzcstGQqzaFhKSYL8nkwgZKgxZjub6qy9UO
ibk6aSCLsC6kXM2seGdVWerhSjU2MGzZcxD12g+rGr37tqQrIKTKaPLhc33Vq0i9XpXq6dK3m1JD
s07z5aPBu1465j3LutzPhl5nVIScXYm0lxZb+7xq24FhF1v4D+hlZqTuyqp3Z5bNZBcm1sBJy6oe
ejQUPlqw5bMYTCYoRGLWKOBW4o0v014eXTtjNo9S3jQX/oJXzfxUQ0tPV/V8ZqlPFmgLsPOsH1Y9
PTwwfT+uynrhADqfVo29wGdPKgYjYlW91qInxFNW4gzd1j42fPAJFFgiMAfc8mpR+0qx8snnX/os
rzJx7K9EYy0F20u82ezRAjXLHjs6Bu9YLPUNP+sASfQaRltfkglg97xeq41VtbDwPNCHfB+lUEiw
rgvDX1j4uOFDXbSf8dyFG/re84V800ivMiId4Zedhn+3XBoAFYNWnivVuuQ88+/5WOG/tUL1TsfQ
yiWgL7m59FSjsxI8vNFilm5VTX61ppZtoAEc5qLKaMnL9x5ZW1A7rRuk6vAiQryQouJt7zLeo5vR
f9CWfK1jfSfmOnwaVUndTc8Gz2Tl6FcGYa/GwCdIIcm3+DFk2FlGL3AFW79s9aAjQXgeHWbUHBKc
T8M2h6vN2PMpw2LFGQKrHSEfaz6OXcghe9BCZyJcmj6lNr5dKDnFV4tv7IsVVn50mwLgR9SGJKYU
tgSWMW6zll8bFRDjwNNf7DCt7mFCkvyNa05W+hrWlI1zkYMc30ox528jNLmLhSLZNzlheRBqliDn
p4gneZew0I1L4CAhERjXs6Y0Og+kF9Rjq4Xq5MXtYl00F26CE9WF4Eci+tFZk3JrqY3DCIMdJn+J
QHzCJlI2Q5b2Z9tsDD4xZRh5VW1K+MPLyGtw6qtLBc/taBC924QQ9IBE1uEPl/rElZVPkm6Wti7p
rbulcukixzxwUsh2qqjqTTKB90SGVhmbuJl+lYWm3apF1D2NTTLuQdDWz1bdkZTiWRgwqWXcbI9t
oEA3AWi3HLKCUxiLXeUoqirxparV+4rouC+bLvXTcA6JoqgOX1ZOMtHIf9ott6S2CcfbzFLEDZj3
ZpvrVbOrNRLX/YjrgDPDzURQjk7JLtIiRtPO8po2TSWDtBzIlI11g4EuU70EQMi2MAQDniYzdku1
3ExJjPmTlImn9QjizLwd7hZI+142VFA0rMG5nUcCeHXajkSIMuVV79yLig74a1ynWbU1d1tXWtG2
z0PpKTri+AYMacA8iB9xem5rrODKG7S6LXFUeNKFP9+K0fyhy2k3jVMUtPryMFu6fZkSTfXIfKQ7
Sgs7DN04ltVmUw1V9FVP806HfuOBzc83Q5JyUxXTdEwGFdJQ2oaHsQ7PSVRfjdA0A2jZ6WFerOkU
phRKSBsoMe5sNq1XN+Ppqp7sXrGStXob56rcwRJKo3sdEBf2uR56BSmb0Rgiz1WUiFdCVAsG0K6I
AEbZYz5Ph4nz73I2OarAUI6KzNyAPRmCyUHoQaoum1IAM0PfV0FhJQSSsc/H80ecOYQDPEsPK23P
2/CZ8fa9ItxhW4DyYoTfjw9gjJaNOi/tJUrNCn2jadww63+pFz3ZLNK6Ji4kn3TpkBQSJApy10xv
a1uaP5GTzH6qlctPRBvdzVjYyjZRh68mmsnHmNpw4wyDHuC7NI6Ydcd1mt7esXvRzuxA6mvEUWWj
hWxBZ8V+o30eenXRp+9jF80EFBpD530fHgslsbADCYFzFR/NMCQTiD4n5lWJMJ1tcrITjvvoKvi5
zcw4LToHbSb1n7aGHdGoC2T1auaj2PiIc61lTZ64xzlarHKTquuhP2Kr8VOwv/u0MzM9j2PZco5v
jb3OzPTQpO6DoOe6SiaGRSG+1mUHeD2YN5bFmM8Ggbh7KIPLc96I/KaNiw8uoBEUWa3u2St069qk
DKsgKeOPuih46yt18WkP1vrMCrsO7GgybBtVNK8cX6yNRhjgCsd88TkDXfUkNYGMLRFmGpyFR2G4
uMjnhZ+0vhx/WKAyTrXUy/OSDw4d0LnLb7OytoEMO3r8k4ymAPmZJtMW+iOvAuE2hEC4GlacA3LX
+WT4xINjiEz1yvrfee6oV70uesEAJSYXxcZcNxQe+fZKZxVj+ViuCTtzzdqBYKq2TJYnKLPLIVkT
eXLN5lVrSi9hDPSqrsk96zvEZ5ZxQs4jxTiu8Zvf1hGHkvQ78IcjpXtkj7bmAHFffscCOT2vKcHp
b5lBfc0PsrgZfsVrptBe04XNmjOcCBxma/IQJBxsTcKIWdMX3LPIJ1qFGO6iNbOor+lF+MOcbtdE
o7lmG5s15ZiueUe+sCcufmFgu3G1xZ/kHPLvgOR/pj7/0tTHsNeW5P88Uz58vsf/sIahc7D+ij/2
MCorFWAb4DaA/Fss//4+82GE/JumM8BldGo5fwKBGOxnhOAip1lEC2ifMgz6fQJkqIyXWc+QTTHN
1YHwb8ly8Vj84wiIVjCoEb4supVwCP4mGvvTCChTw7o37dC6sCpUDlFYTvUJzg2PQEQOM3mglayb
6Vw2GZXnD0siTfcn4IavmBrag2FnEITUSn9kSAw5x1aSE7ujiZWh5pBhkCidC4IXrVsFCme+7kpi
I4IDFY1j/STKGu4V4OZcL06Zy76GE3yaXmxIJFyZ6tzZkgorD0U4k8lP+9ovZjUKyiI3QJo75pbw
vAa5yu3vM0SsjZcCOzrnHBfPbQ/3eraG+qi5zfgJUevNKDpOdm4r4CBX9k7IRL41RSZ8zjYWObD2
HREVoD3St1wybK2JT8scT3shK2PLX5RyKVMlJFlmD9tYOCoUsgav7tCQz+zVYtiayFa56SRjeqvE
sfaMi2LlqciAgrf02yQWV6Ra3Ij6ugwoCT3nZuI+TeY0304lYlqpuc/T5FibQcx+qA/FvZEq9d7o
G+3SFEVz6BlG+CJlk1UMCN9MK05uXCV/d7uaKxYllI1J0PBUF5m7yytl+AkeKjzMoalvs1LNvwqY
45slddSvFYNR+07bVHtXS776Xms2BEWmF1N1xhINLJqtGli5Xxe586ZpPW1IO4353lTPRVI81wq/
dVlLKifxOFCmUzAI6WW1oZKMCkHaBXTvseRakXMnUj09cYsHe5no+BGNkYf1E/lUD621JWJEQIIJ
VLZnklEnmKxsGCrVgERL4f27E8TKZpobwB49K1Ojq5Gp2R16suU2HGPQlgvwkVjXAI8nYjL5XfSK
EZlt7Iw0p5FQKHryMFptfjbpN5xjDk839OSpV8fheDc2dbMt23b66BwjBwwo9M7vM0X+cukf9F40
GuqusNPxzBEt2U9m2Z475L6VN1lj9BmT6PNzSdQLegi7ACz19kll2lB5SWcLINTYnazGRRfZlJoo
meYPrhc5pCuR5FJiJvygERrOat4Vwk4CLYqHLYxlgsZKoaReVWjuaSgKrvOdNMhFcqJrtu4If7fm
i7JrSx7bZW6fIt6LhTdgDflVMbvbOA5KR5uB4rkxlU9rMenoxnGKHQFhGrlMSHnosOnE6cSFt3Yq
3GcGUpk3NDZ4TIaesO9jBhSm+DlggN9q3N0/MhhZx2Uqhti3htjarU5gj2v0+IL8Qr9TstCmvOiE
2x57TOSX2TifqlExOt9hznx04OfLAB51vAG1udyR7q826PLIdlqUiTFFUAggEXPNSRDu8EX2Pwgg
V1QcSipNacgOy3aj5KRIkmxm4ToFZDT+SPguoEtoGDsoUY/khJth3qjLkHK8CudNMjrL0zDVEz6b
Wt3GMGWD2J35K+mM8CZ2yubOguSnhk7zmAAWv2Ix2zelvtyOnBj8aoKu2PNjzWRZmw6QCDncj1Z1
RwNKoRWhtpPnSGd+yNpc3hTtoD1qoC3fyA7WgWJxee/HZjw4cxKHhxK+LfrqGpIlVwZ9kuKGcydX
6Gq8j4y6Oc+pTH0enuLSQnD0GfPFPjxGnYdC7QaRPorDUqufzNqtizTAq9LI0g5F21tegjnUJ/ym
Zetf8q4B3RGEiXxUbDlTAtL07oFL1vxVCCn9RbFnBGgcqO25ZvjdqPEQcAOJfYCm2c7uJ3RtIQ9y
oS3dKYn76anMhbGtZRn5ljNYN4IgC4NdHkQu5fkgZFf/qlci3s8Uh3wFIwLD7m5WmJeY1isvwYVY
tKt8qatobxpj3Qe10v9KQ6WC0J5U17a2VPKkEDGrWrxHSxFtgKXleKyHAaRMq0A+pbr1qi1Rd26K
/NoyFT3GLr5ErH7yRK60u1tKbgHj5Cx3QoVv20Lmrb2uD5eNEVnNrjC4SXJCdQJ8IkPQ27HxFa2T
ndGePiCy0X7hmZmvqN/Yb8jonWOFOUglzfFZ0lDyDVUuV5AzLuPJynql1crPhm5J+icOyegkm27K
uFd4YEXESs3EeMtyuG6OXScXNSzL3SIq9X0sIoM56/LE9SH0tXHW9uZgyYKOU0huO1En4uKLcyjc
/LoI9cDpQXhuo6vWJhOA7UCpmG5gJ8P9KLPoGS085dae5edslfFdmrdz6Sl1NP4QkYVxT6/tYwSg
z+EJGrp7npukNjtxbhFfXJelv+ujhMBsTnmDiH3mm3z2HtNZK9aWiMePRLIrAfSdrSWKD6gmrxnT
Y+7KTcVOVAdWTG/LAYNo9dvIQfhAL6PwhROeSVplu8pqoYMyGmUkRM53lGSO+YGKt31BUDzq+tTT
uCBSewmLc2Q2PL7HcHyPEyF3Ckj00zK09odq5/nPppXKxWyb+1YvzAd6Zk9iNuC+uGHNxUe3D02n
LDunt2FCmvbwBNe9PxKvfU+XtDvEKaXcOkPDPnAR3fdLTm8FWnl7TLjHsdiJjCs+pOpuWVsdNGFY
QKfpPZlm7ZUE+oj/jbEnkbNweFaTRNnny2Bi4UzSo5aYKOfS2qd7zfTB+AES0vAExa1NUuo4JaMh
f3SdSO566gK3ZEZVf2olDZ46/HJYEvhMcLFOti53LiYP+xayzjkG6XySmKkAKLek2tqhCuRCgJho
z/KLrt9jjOISmUVqP2QhX0KnZuxqqDl4VqrfDDxVIfWqb2HLtaGoDBogsjrj4Z0JT0/nOVSNp7zO
WJBQlNgYSjPsQP2422TKwremnycwIEnzxi2FK6zbu0wXtOFgj2hkEfm9jRClWUcU6pZgDcQfbo1Y
ad+V3mRrMUMxsp10ObouUZcsyk9Td8ItZjBbqorhgjQyWvELBGOFnT+lilU+cKjKTmXt8Ko3VS5E
yZiBVMXUq+7g8sgLwfFtYely50yiuaHUQQdyMpVdnBrFVsRadLZp3G0aLe33EbdGJnV0l+4YaE2H
2MgZuzo9tPk0Ndm+jW8t6QKfuo0pd1zvl1vJFsjPzEY9VktTbk1nnN57J3RyD1fKiv9uLdPLsACU
nsX+A0H1Mn2UWSzfLKAXgmPuexG5YcAX8qvoi3qbMqfAvlQqDSYj4UC8zJR9tDQISFBRFamnGll5
IyeNfUxmWLRyihr5qRHBFW00QpvLyCvNIq9nuuv6JktvOff6XSLyLTDtZStCyRt0DLEm8Bxgzslp
M3YcsQ91RfwigmV6HUpGlCysNQgqwQNfI4ccPRD85Nm9SV1MZ8I0M/oJ23X1pxEX5K/6DRhEtEdw
Gm7sssd6wRoiY6XWtz47izaox5wZdA3o/KWORUN8q7fXaqG4tyUvJI9NREpbrFM/JmnncGHJPYhB
w0EeZto2LBfarw9Y1PsUNtTgxNVH0hcD28+izN3i0Z7iLDOOoekk2ambADs/jvPAd4107aSQnXJL
TsrIMynNEdvIVRueNxnIgJZahggB3VegdGG6uk7n6UvSfvocXb5CzgjmC7+mesO5Fm5nbZAHBolT
46kDeBg6IcmxH5z6ppb801VrVa/Ahz09m5stvyOVYZcBRs+IaJcAraq8SE7lZxMK9aZKJudgEY3n
J5jL3MXurceFnpRXs/X6NHLZhig7FnkCWzVu2AQ016bAVp9aRcN2SRb3YkSRSSFlZggbj/3eyDHk
8jSYA059mH4NjjDa2BZeFCUYlpvc2BCu1k6ibIl3i4YjACF/aNHxFJjWXOierfD7iUxWMLsG47kl
xztRH5UMqFtV0bxa5MhD+M5dR6rQfpJ38+tohrdRClfME7k7PbBEi4IhhZTsd/0ibmYZaX7atW3Q
6HhQoZs6Vk+gVzq3Dm9hluDsNkh+U7fxWklwbirS9DFycmyGHD25M7XDBU979FCYS7t11m92WBDy
I0azYs61Ir4o4TBCYi+nYWNhbzrMaVs/hGEhOpQ9/KM9i7VD1jbltYvgRke1Wv8AaKu+qFRqXsoK
unlhi7OhEV9mhSOUva5JWlGly0SoH8QJ6q58oF7WlkEYytK+Ifpn3Jdx/W4vDcsduUxkjpC04lqi
dpr4yRKB3xeEmm+zfM6fU/zLTw6w5p1DLCry517VdlyFuicGOOPnQDnTl9QMyBNHMuArKrdpw/Ao
mJoSNrIFq5iBEAUd/O61FgBZG38unPo48Ss4x0EPz3c1zGfyUW6eXJuIQouoFzaJ1JC0Teso6kaz
6bizSU8O8bKkZwAfyaHQXftC4J4L7GTxYRLKz9ypFizdTHo9S8VL7bEUqjbCzObnjEcFUuhhFP6S
2gv+X/DxOcQhKh5DfkWZ5gT6wueqWVi1qLWA/YMl3JecfP2Eyeq+RDJMPwUQB/fP9SCrms3Z1Dlc
U09aY+cLeYW5HhGjtSAD6peqG53iVs3SVqcdanEZq1XeAnT3sIL4fWwx7qaLYS2fCrua8U79BufG
rOKSclDm566c5PS4jAqLX8KeXHi7u160uk0YrMeWLnEQN9N44lvSOHRVI6Jkvt6qFXua/1UYQxsb
rBMvWN12oWLXj3leTD/+NP75bxAN36m3P6XihEMuT+AeZTQM7Mn8K/5EwtNPc10dL8AWTUjr+JlV
DcfkVCCPY5UevWmFvhtS7ahn5lYxmq0ZqxvHJiDXL5u26jb8UXfuktKUTHb//Iv7C8rhb1+bBVuT
5BngtL+6Jgt1qEsRAoyWsrnYkrNiuE+Gy7//m5AogoPCPFfYf/0GmIRuufQO4yXRQBnyL0vJt6Vd
bb9/m/+kXP8/KVeSWto/HUnefZUlbIvh/S+q3N9/4e+TSdv4DWQm2ztuD+So+U9/n0w64jc6RKoK
UVMjH8Y46O9pNEP7jf+XBRdL06HdEhX/+2xSd39jmQ9gSYUeCf0PIM9//Z+P6X9HX9XvPzbtX/7v
P5NONOsv1DGDzYoBMw2PNhNVFarNP8bT8kJvl0KKeW/S55iDXmXdF5j5qF+01TW0YYrDY7YokqbY
jh3tMk9rm+ZgOJUqtkvdjKkfE35BYU/XzeTOb1qKhyCuDxr3Qw5deDtaRDcYKorASPqJehb4EMwv
StuuyxUjWKycEKvC80Oh2z7LzsOuSH26SVFbKtDHfzTt3BzntI4vKtG/DS9cLnUoN9AZUSHZNLxx
0g2PrxonQTOVe27x9J9Uhj3vtJO5umYqbzSvIhTI+0UC2yCGDmQiLvdAK5MvRQXYONJpuUHCaL+Y
c5USqFVc4xwXBGI81W5F79lQm3O6fpG2qZTRvOOmkZ8G3U1veV92NxRYlZ0apgsFp5AmdNUNLD0A
w2+5EaUD9z0Oj9M6YVMaa53ZFXR0XBnyWM5N/clp+DarCr4ZejCxOGJ46TclDds9g45ow6bZJYFr
qMdxcYu7TtGtLdEQzjNLzpSkdxo0lA7nfkIl5ZFgtPRTZwl9rtj2llEcK9ZVVoIJJBKb2bbGGFCs
XHAUmuIZh2137ivjpTWj7kFt29LZOQ243EADRScR3TkZlJBe/zHlnCzTfpXwEDMm+rGE4Y1RZUnA
VYS6UFUupHiH9mpblZNuLAroR5r34hda33JjFOrVHu64cJcBy8x6Z0Tizuj7pPLbStMvqtL2ryqH
nyfaTdPt0HKHcCFXKxRqfbNYR1NxV+yIyREAyFdXuKSOhg3AuMkM7TkZDSvIKsz3s9Wv7JEofCDa
hFJSMYv9KDgdV2rH8CFNr2Ffi1siOjahq5WfSe0pS3VnUxjj6Me9qIJwIb7GwrQK96kbmtveKrJf
7jh+qKGrbCvDoDpNUku98iGPvHaa6kO7qKRZclffMDgHcALICiOGeV/xaSN7454qekS0FGB3KHH7
shRcniDqKNtYs9h8zg5fZRubftSDh1IJdh3zIVZeDGABB5nH9dVkDHozAw862k5bryvkedOAXfRz
eDkXfaj53PCxJZpocXimnclcjNVVkEJgA1Rt9SZrOHO6zmPHtS1KjCraEcucI/XJCfMp2bauOuqS
i+FiWH2QjnEUE7ayphyU16y4Tv+gaZk5PpitBfzNM2sIPT+oQkcph500OVmNsO87B+zZ82QscIlJ
bOb6lhsa8Ti4QDO/P5E9Wijas6tLymt5quKZYdMWNxtD5WD2goqgTA8jXEHp5dWCgZb27GKUayqg
GR5w/RnjQ5clPZr4KFJS/ZLpYkhfM9rQSxnADylhu8Vmq/mztNjqDa028WTrkyh6LdQkyv00VhP+
fpSq4OM5VrPYTPOichpli8Af3xlnOwrytHScTV3o5Av3M6Pr174qx+7Dzlw1s175Hrn9QM+kq45J
V+oc+ssw6zDgYk7IDqmoTKX0YoEH9bHMerJfotbR8mncOkN+sNRp85839b+2PHRWluI/WR7meVKC
4/lzjUtlWs0v+v0tjS+AAJoGkd4kR8qLl//qDxWb+pu54jBXMup3jYsX+B89LrT1gnSmAz7S5n9v
3fv9vkFce1yWTfuKtziEPjpe/85bGoj3P24Q4ZdjKiBDTnp9hc+564bxTxvExEpYtKhtfJxqcrDk
mNCwm8TRTrK2WcrMEz5foyeGILMa3sRKemOLNTgm6aeWUe++UQsQp06VW8dlsY1wkw/VMnqdENM9
2brC2KkpXan7zE2b55o2sOnDIIhSfw752SeM1aKSHHl0eXnIXNHrC34kIdv0FvYWHL34VZrlsKhL
Z3hlyrmBuZ/eoO9Jp9jnRwxkUBtKshaOUv9009n++I5Udo5Lz3wRFLbQMHYtehhTMwOVlZB2drUu
DlpeADejQUS2GPprCx9ma7cgLT2OZkLnCq4mDzJN5/spFt2libTiuuaDyw2uN4VavzNFpsdLLmIu
m8prbkrStBECTu7O8z4CsH3UZIPuNXZ2xH0wc8VVUuEAJkWrtTGv427UMjWYTJrqRmdrz7lLeCbR
m/xB1aCRubHxFoGVuKUr5wYEE/S7Xkubw0B1LohV7S62ljaAxGNvlJmYyiSV/E63lfyil+PVFEyf
zDyHuSInO/6AsiB3BnIBn11TdlKLAqyCNdXXoeH65fVxEt0wIDIuY1zqfG390p/FuKm1qrqEsil+
pYPlYpQ26BCY0IRZWbVXzpofZki+RA2BDaBLrimf829UzZ9dMvpewy4RU6t5HMaKOBEcoIeUEs9V
n9zphD9nvEtaAWQmi3+mQPzfzcpCSBVNJ5ZIc2DSgfcsqEncuaVyP1RT8ZA3WcFuKm8vmNhQO/Md
QUia3Td52l2UiW4QXuD2iVwGHSSez5cZElQggbxtVJOvVAHoEIghjB4Xx6bBnDs1nfC0rJiJo70l
4SiletJx5hxn0X/m/PO3UW/k94hmKG7TQHCvNqyre4e6LMuqMGVRDvHsYigsH1PJ3S8DK7FblL68
Co1PtG313VnLDOM055onGx0lMR/7mwrNxCsbO9iJStfFR4OXRwDbKK8Zyw9GgEtm3DFiQ+Fd9yeL
Q+JRxNbNgCeVKrtVAtPhKIReeWJCUuZDxjQHasokwB/1IbF/a+l+KNzdSBTikJrFNrRPBjI/BqIl
ucU+vYv15lYhFK7OjRu4uXFlSpBvSkd+tNK2D0Va/ZhXAi/RpbfCbvItpeVu9otEO5kGeyJCuqd8
/lQiAnGcgCTtTPFs9C7nN+xeezkOys1IyXUT9jJaDwuvPAzbW5xf01Zhf428JDLRiLbGDwNMDPwz
u2XF2FA9J05npcrRZrji0dV/BTVSb3r0Y7uc2gAjquPSJeeu6GKv7qhykGovQ4Z91G84BxsFMPsU
+yoGr202cqA0GFpcMSTn99IxowM8XoBczE8PkNCn+2LKl13ZZVDxuFrvlmyyboxmANOgj4dm5pAT
sCoc70ej+0E0V9kr9WxeWC/HaJ+ZNBqjIC2sGLkb1CoT7Ls5HPXiTFH8UjTOz6quTM6si/uYMr/Z
IsTIqKcm4d2MKuiWZNp7aUj2KjXJ3yVR3y05mJgsGtG9tQ1/5LVvGzQy1064yBiWayYfacF5YyiM
nElMnN/NPHa9GLcgR5sGYIVdzm9L74IKDXk+k87rzsk8zW/uPAEWoV1YP9QNEWeBoziiIntbEeUH
pecyQbqLzJCUtWR6Sa7BYCyTm7h+2yWtDjIbOJ8mZYc+QJbutUvtXxy3Rj/SKOqPsZMz/ncQVkPq
ZAAqrbKoQt9IuBgx4u5N1vIysfCQLaC9HK0rcHLCUuDhzuJx6n/E+dyqxn4eyu5YlCLuebco9Uem
QGNBppzCh5xixue3WeNQCUyrydlnPauK82Q01v3EC/tBb0J+RLKRjx47pcF8adWkOcZLgV0Q+YL5
s+PTn/hqj4mUq1FoGyCnpH2tIQ4yziMNd6w0VBP1HCq0GtMyom/c4cLUo9s47/MH4FC67dGwsndx
FvLBdZcxfoUh2m4GzSj2nAXjd4f5nMuhnNwZzaXOOEd6o7IHMiSLq2VEczFIZtKjPgyDRx2JJB+P
9l9lZjBE0w1tvOmGtr2bJ60WEJFmxtwLcVTympCrUEZOS/8soIa8141IXnknU1ah139DyLS4DQfT
/SWmuIecl4f6VQGM8KzgK74Uwj6AdiVQUujWp1m6JrKqWK97bqADgUQgiAezGg4FT1u/5fwwB3PO
Fc9zQ76LrNRi50c/zOaZJVL+qaQiJSbZa7BELZmM92FtWD94j7gbSUJh2xNGUljT2JKLCo3X6NDg
GP7ImD8aPIwi0shZOawwZ6KCxRwrd0lqtcgH9KJ5hbOXXfRcRhGf4g7Hm+YWCy21Ovs0ujq7Evh7
yFtU7Ex4y/BAtKQgHB/zwyrpj94utQ7coR1X8aD2LSGcNVfccOEZX83VURiutkLHAAZTKqvCUInc
CCnFajZs1HS4A83JvkVfzYfG6kBEKc79SV/NiHTpkCTaqy/R/VYnzqtFUX4LFdNvuaJr41msv5WL
zmpfTL9FjMqEk9HqsDPyMwcGotcE0sbZYBbPV+5udBunY+iuescyWVWP6qCYuz7H/xiuJkgiJ7Zf
fushaR8RH/6WRpoqNjM90+wzF7D6qMadhdvSEMG8GidzjQ+cvVooIdEbm1oQPoej1m3gf6KrVFt5
r/ZtF7Rk1s65MpBhtFfD5bS6LlvbQHtZrAbM7FuGSbYSMWY/tdVLNlPV2nTgRDCbUaH/Anaq34SC
nAgXkp9GhGvTjrFuVqt/U/9WcfKIR8uJ4JxgL3RSnohEqMQhsXF4unj83gazwesZS9owWmQuAAX1
Wf9pjyS6utUG6hKNRqX9LQmtG0JKZaVVe1AW/McMOoCzB8MzX50srAd/0mL1fXApK8vSlG/M0bt7
0yXv7qeTJl77b2FptLpL5bhqTCmZqZ9uvcpNw2/RKWnR8IWIaPlE9h8Rqr46UfsWO+rwLUpdGpyp
BaDIQxpld2LpkxdMc5cIuWoVY1kFubShmkAMZO5cSsmuuPQkdIPIBZHAwktqt+BqFM9RI3tXk/nl
jtwMxk/EJxqY79X1Whqr9jX9VsCq3zpYtU0ELKYourSdtmxGuMIHLc0pIhlmFyxSz7e9ENhtyepY
fVN8xamGeTbpLRuuLUtib1jVtBnsg6eI/OBPy6jC7VCtElv+NhHaytVtG6+W2+hbeBuGppBe0kSp
QSvbSD8lQe7SY0xM7FaJcx4t+nhTEfB4zsMpf2SVFe/EKtdtVs1uQ/qCaRe2n1PWFK4fCc6IxRgd
nWX185YNql7n29qLZSZ7aR0b6hoJL/b1cWLSUpFSszbkl5ZTpqjyOBLUPPMnzM/aagoOV2dwkXQd
7MZ62Ebc8w91HumBli3PcmY05qurdDgiSnGn1zUxllVH/J9b8r94S6bJ/M9uyeVn8l6+/+WSvP6a
Py7Jxm+2a9K+hW1P1NZm6/FHr9r5jfg8JzAGyd+XXf6rP+7I6m+2CcJB2LbJOmQdV//9jmwjOedG
yy/7/Wr979yRWXz8P3dkYBD8rzFK18C0/1V513NbS5Z4UlaS2hSAfMzfzRR+J+AuwYA5piYFqbWd
oR73yjD+X/bOZDeOLNuy/1JzC1jfAFU1cPO+I93ZiNLEQFGS9e219n59rcuMeJkRQObLB1QNCnij
gEIiJbq7mZ27z95rh3lsGmcXVtRFupE9hwashw1wqvGHh9X0QZIj/BboGaC2OMhhnvFV5XquIz7D
lay+lU5kQf0xzAeSNi6RaE5oFzywvgzzrMSmIYLCJd3pP3lQge7dPIwP+vhe1h3XDAfL156g1lek
01EL5VhUkgNJM7/jby1nqqm0RTJdx0hFc8COECwCpUmbxm3z7wlXcYy9sIRNtYCNJEawpMTa2plc
WREMFxXAtri3RBL/RGf6NBLVvseRErEajLOfWbs2UJhNeuaSs5V5o7/hgZWSM64KgAq5ltcfikT4
te51eaVLXQ8HqxCnOBDTB56d6qtNoQtzrU/ZFAaS9rY0WfxuJiYn48ysVyW5KB5QTQi9W8eh709X
Canuka1lTbDan1uYTOXkUeSX5lffKucbzVFyq6qDF1EfPG+CM0ipWjhWFMu69rKbzNR7JI4ZmEA2
yo9ZFAbjWOk/QuDBX9Bn/ZO1EG1KBYsFakysfSQbo4CeqQTxnp7tbJHDCVIgfcSS6q/jKAuoU3oM
aJGlfuudfb00q7DTluLVKpvhidIwJqnBgMQLMNx4S2kLees1jC7NhKxcVYF2niTpmr7iYF8Ttwun
OZJnGRvDlyJfmjZUpOnzFHXtCcvI+CvApgrXfOm1fC0KvEKjXRWbBntmBk4kwPRiYLO4cJztFNti
yN/bz/gJYD5nF6clK1oTwOy3LIPJpshaLZ3irRU/Vn5QGXsWqOk9aXLrixmX6S2QDn+bpXvdk0EI
aDu0iX0yzIxDQjLUyZ6jMJmRhVyW2Y/tflqM8R6z8ghdgIJftSrujpZeBj+xVnrd1tUx1K0Ma/LT
zdS2wR3hR0543OJao4fbch8TO+XERLEYwmcgZP5hN7UVIFoQNIx1Wa4DB0tWWxrVM+9jToJQJI/e
nImLMJbk6JH2DDZGPeE1jiobX+cSl2s+rpTxWMj1oHRromstv2/UsX1pR3uo1d6nuWYsPlMqy0qu
8re5MjIbql8MT4WXZ2blTz50THX+U1dG3PerORiXzMXcGMx6ca5QwSrWToTwJRkoLMPRCKcRmXy0
lmNCd8e+ndxHw88YWW1PhpbF4QwmX/A0F1w9GzEPxdcowoRlFBFF5t6ABz7MG5PS41I4T3Akyfks
KduH3l5agoWpfrU5Xp97DOY7G7LiStSChGwOIj6IgLv4Fs7UjuvlHgmWUlQKj8XL/HlcRajQs0cv
JSIbrO2Gw/yTLQWp9wIRo3KuptFq+2noXm1G6JuW+4our07IFkflMa7cS61Oz6U6RxfqRN0M5XJD
pTAPgzpv1+rk7S+iuE2dhVH493M53AjgUBuv4Y0E2LOCHpniV0iuZcb1oU74Okf9MTtiCOE7WVq7
G5QaECALuEofcBAKsgwRCwLwivWm4NsoNUHpCgnZDroE0BoMpTqwSxUPKUJEoBQJEBLY4pRKkUkj
wnXG3XpBwqiUlhEpVSNffnRiPPWS1zDq9VP2KYAYQa5vdZG8zJ/qCDKJ7y3oJQgnpC5pKUnNu640
FWCzrxz7Htwpyx57ZBeMHNiAlpOn9JhSr9k6WOWqnL0+nJRwA3B2XJufag4mXn/vJcTH8IWyvPub
7oMC1OIVPnaWOPVKHFpoUNuZSjAyxIJd1jY9jotBnhy72LNTfrxGfsUsIy7BPNlblyicycfo5CpZ
So87Ssg/pSqQ4DvNqbSdzaQb9phJrnS1o26JmiZ1X0le7bIEdywlGFuwnBa3XIljbtD98GoWi3ka
GydZBi1rNWwiYQO5T91mSdQDS1/iZ4+Q1Rq6Ib2BSo6TSpiL3Xi5gm/H4jwa3YtkvxtqDq5QM0hv
Tqe1XBLIfB2qF0oK0h/W4fJpLKLo5ihhkHwFGcRaX9YWb1PA2WOdKyGxmKP3REmLphIZTSU3pkp4
dJUECcCvDHvLPQolT84DHx26sL44SrqkK4LZNGOvFrj8S83c+5g4Wtx9LfDowZnpsl5ksAUzVPxy
RVRd5bQRSiydehvdtFMSKvcY7Zz1Kbpqm5Rqu5YU61bJrpYSYB0lxQazSD7sT302qIUIvXy48yEs
6FLXi0eAqBh+lLSbKpHXMHRVlWWvldx5KJUUXPhWsNYGJQ9Pxjdn7JiPDS1/KpWI7Cg5ucdythWf
GjO3Q6U3Y8cNyT9V2+VTj4ZLtTOURK0h7R4dMS0k6tP54PY8IudcugetoFLkb9ip//Z9/Ge+D5uV
wb+akx+6n3Fd/eOYDBpMfcnvYzImit9QL9kjmYEHMkzNob/PyYZqmHYplvEdm5Y1/tTf52QXxwcJ
NVh9ujI0mYzQv++SPtNo7H082ldtuET/NSYgs/Cf52T2shQ5eaxRVLwN79lfkGY5l0E+ITk+ZnlA
6hErs46s0UHxegiixrZvttvC1K4LnWg3DzUaVFbTmLphDltzmq8tKMQGt3GLkt2nbDzvqIkUBHxx
/FEj6uVydlw1Y5XjwlXusr5o9R/kISb0Mk9AwgjJQagsCV4TVq410wG3xjqwKUdJ2uwIYtb4ZUGM
rxkiWv+7ptxwwMPio5ermEAdo5D0XnHHOxztYkLja55LOMIxneNQtdwBDrdJ6oxVfNOxYbdsALmY
9Hzl1iuVb69SDj5XeflS5eqblb/PG53hG65rc2NjEcGOV7nJvfu0BwrlFBypDw3WYO6pDrGAuiAG
DLL3N6ItmnUAeww8CcCcMY3DnrXS91QZFQXE9OzqmLO2xhHqPVDjx3Z+SWeCroW7OCGEEyLkUcBA
gkW4T5cnz+l7KsGjZnmLlpqIAUd4ijFA5jx5thUF3OjR23jYAFZPea6e5DTPb5yvDWfn2rN+iCtr
3ARuThBaNzKM4x5Vq/HKS63mCzxjCrtiwvMKX1weNQFdBQK8T8NjGUnspfnkAYalbqddZTJltsUm
LOQ6c4To1i4Yga/9AJDpkZ+Eyd7Mx3JmJYEZNtUHayOUQZZMVfKLNQRIAuWhFak9bCfmw7XTpsOa
wdO7tdKeIQ0nebw2l76+5cqfu9SgVvSyNW6acu9WY+keI5utJAF+3L0AZljDcdGQXVQG4GRBC88Z
pumG27aV1pyxk2TLRa8G3WuOrHIm0s4BaTLW+LwQNgTkMamaRztvk/oA6skgPWBRysPy0U9dCM+l
sBnWyfERkasMH3JdQ+DUXpeSV+82COIDiLuj91Q2FQYCT5uD5rXoRo8HUi3Q8QjKAJXWmUnJHc1s
SVwTTe2Y1VEXnN0mTn5QA7bgzSk8qogLfym18+iksQiBXdRXkChMUFWf0IZdTe/YdNm95mIaALBU
MMDmeMEeglemQgUtXJUDIi9FvlDHeL/qjYXxepKx1u91+BjbKk7Tx3ReDHLiLfCUVd1FJVd2hA0S
4MeS9mvYzMNE5KcZx7OU6dDiTLCtkEGBzH0zlqOBdVnraNnRoG09uuB0BQ/3ofQusywnkCOOvuty
b1gnsUUmH0+kptDVDfxpzUuvoFQKwnZRVCS4SnS3WxN2nN7MVNS7Pphb2KK6uFNUDwswGLQPjdpL
rinNrefQZ8PtXPsah9oWzmDZ0xa01G9zRLvHyl+G5FlK36x3NovPasf/JFAZaBX6Enei5cluA1jK
2PX6FtN1Ybq7gvjCdPAyDu5W3XS/SM29OIPrn63UEfJpzHGq70G0GfWhiyhj8huNHaMQ+kWCRbrZ
1cT1GNkBG6sMNRKogiphXtpsJ2fLP2aavxBpmbR5Ps/GVJ88S1SS/UuX78jmCdULHOHp5b2qtzHm
q7UpbeumNYs+bq2B4YNSP/NUu8QrLD/Tgo2GizxZ28lMYYa00zUQKwWkIAWSfe+oKXrP9F57YRU9
fhX6PHabDl8S15o9j2sNmMymNFytP3SxKgOAeCU2bkL54Yk/YANw0lhFYwZ3EXFXLhofy02hYQ5H
6MZ3r6+ypbDZVA5uwircRfl33C6GuDA2I5u1jgxo1CMP9qvaKQf7UlfN4KPNRsWzscTWKw02X2w+
wnQiiRn4WFDp5p5Yl3dzwb6sY3KDTEpJe4Ab4OmbSvbmptAcok4Q+uc7e0L7WpQmJpuSBbVxIQpV
X2QPxmnnt7X11vbzG4Qwwp6Qa4EIGGlU+OE46r1gDM/m4YLh37jKxRB4Amo20ATp5viGYSpins7s
YpHLvrS83nPoJiXPFx05i0z+FdK/8d8+2p//ju4Ig1EZW/+5O+eSVhQ+1aqj72/f8PDjf/2P37/q
D+Ux+M2mGdpzGJuI34FM/o+RKlDpfqU5+q5ucSjBaPMf0mPwm+Uz64DpMq1P687fRyoLv0+ArRaU
rU8XM1rmX0yz/8pEaxB4/8tMxbTHJIUX3eQfCHfyLzOVleRB2cN/P5GDqJMWIZtF+XqG9bNPe2Nu
NrltQeFZrJGyjZntgLVxm976OdMALValTNHnh0VcQMvCUiOxnMkvQMJt+9UIAPetJ2F8j30zfiln
uERp7DpfRtvuL6zjiGNOgRZt0zpzVKZF8y4kxRQty+XptONZnO9h+VQnL5tRN2bnVnS99Z3oXLSc
dAD5Pst4s+fgDhT6xcqjwTsL2Uokv8KdWDLZpTX8yORCR4wp4Koo5HyQNVsS0ZhAcpIzVqdbFERb
w1fiQROEy4HKCor/UqpjyF/QxQz93XmKo6IkJwCwDCGziNIXyLpstZOpkmGXYlw5YDuibKer2ydS
q+SUvT7ZmXP2o2gDIsZemoacFVPiL6Np7jIzfV6IdT+67KpQaILFuizc3EsVck73WPKgFQCksja9
ob0z4xEh1tnPKHAlkmuFTbOlQhcTBB01a5l4rbORtibuhl44lzGgjsKg1sc4DMSRarSFIHrFu+w9
kVqKnrt+MX0eE72lwreNU5wKQctm6HEYfyNZQ9GOZXphjkuM1wDnUzvM1dEN6uLUNx6v5VCSmzE5
m+o8Qpbp1A+gnUItbpKNx2ny3laxzf6IStVunxsuK59uobekn3jmT/gcPdqaE1oNWpBtSxTB4i3N
t0ZaqBNSaPI5KLyCwrEYKtLe1nS/eE078PMvse8hy0P1tZlKN7ROE8LfmUNGKdchiR0C7mUGNMF4
j4XsFLefycJxCBozHEG5a2yU3GiCdURbnIvoeEhHfCtJ9OmEUgpWjSUcCiGg37otw8QlVdMNvfBX
hVSWbeGY04Y6YkyfoImQZ73nfHaYy81DPHQXXLCg9VBcvZTIcivbcCAqDZY4YvynoZG59kXTktts
Gaz2+Wu2MdMD5rDlq6FPcut5abSNePzrRSYObQcTWLptdm5LTT80Dp1koNDNo5oTmKwMUMMag1FJ
BvNInQCxZr/mpM2T4aC3XJom5vSXYDG/VRhAw5b1H/19vRbafTZu68rr+6NjWdlBpNP3jkKyY5cS
SGpdBiIpS1CkzbKrcccLuxm2Nr0Yea6167TUqjButUBjwMwS4n7JT6CJb94M4DSI6mbltjoUSrvL
4cXZ/rQGUhWfKXupiPgszY72kif6UwD+YNfHnefg3QCs8ci/PjtlzqJ1K3LlzQGo9PCzKZpl7SfI
6x4X275V7WDQAMGnyX5ft+2hmhyIo8UdhPsZgW0XdIMOtUk+p27PXCWwG8fTXQTpoYIXt/b1ZRNn
vPoxg4E/2i+ibXf+Ml8yU8PS7gzzFhNMvxkjSaYxsl9VndBqQgldGyU98Tb1UGY1ueusSIanVKsu
fmsYYcDiFpOQw00wpZZTVa5k5TwT8A3QwvBx3egrqjYl6a7QI/jCZ6sRRsX74e5MUQqqxgL2k13x
Ib0l5QioB0eX2+VxoBV0xUYku8LdyvYQPpI1V4VxAwx3GxmKlJ0E3ER1ndnVv8NoYgUyRPhp/Exo
J5aa9j01W/dYN/AFecPoS5qb4KvXJm+6JvAAm/MvjOnGPvbEAIQEB6Zr+EvoaFFwHPCjbAS39Vtv
TTiWJX3zZInvkdvdOCLqW24TdBJmGgxdWpj6L9xXhrWJkWpcNVafXVkKj2Hb5/2OEKGzhfo2XGkN
TnDnzcGlm/W77LR+bWflVxGb5AaD4WGZS/zvsLnnrMGFVom7cCvuLuqsOejZNrNyBC6ttt/R7PFP
JzwdMGHMuUEDa9Y/F1Xubk1onE9TPl0ahr1wNvrsxdOyFyfGroT/4F3I4M2NzYM5OC6f46HZlkUB
Gc+c0LPoq2FOIz0S8Sq2NqJ03O4mv/uonMXZOJ0Ue703n5uI/hmQGrW/ppdvPDntpF8Tw7oPQM4L
kby6uUndYyE3kAhZrwtVZRd8Ay4K2YFStlzdSxvNf/SFtSP9Nt9n3jqlP8RM/a70v+VRbLwVBCjJ
UnpcahqHTJMdi7eMm7HNcdKb/daBYXnqXOLz7dikQP+COgnzpfBZUA3ykNT9vm+y45hG+a4v9DSM
A41F+6hteZgVIcqAh2vcDspVbQ/2B21+PTfsWvOvi9TtW1KSDZde114KWoRC9gr1pskcOqRnl52R
OZznlI1YNRUvhj3uQYHRiwIVEnkm2Jhd/0St+LVNvfJjJN6Ce/4tIyiyGfl53Dmv85CyhvQ0Lhb9
dBz4qR33TUoPHHmdHZtoMt7VhoLFxDg5qYMWrcH2EENsfcXAC/pKN8AHax09xxs/5840llb1GGuj
yDkxEu3rea5hGqr2S+1kqJxGQ1NuM5zNuIrC1DSbfUCF6oo89EuiTerxjHmzVg4/H/ed7pmv7BWr
Bz1uxnltc6hgm7rIbLjjxfMPgcjlcR6tF8SL5jsWfw0fF9W8+dbxJksgRhhTt7Ltehn3PGdNUO7B
R6mNj0bipexTpv4unOoR1KwWtrl2w540PORz+kWwvdgOs1sfW+l+8YVdPLNtPGK97zcGP54S8Ntv
3F7tvUrZwy+A7Ucyt6OmUgN5VI8gUFWZse83ZFtymx9WjF+DOAZwquMJi8cpfwWKNBETEf4v4hUx
HcGAHZ3EKt5ZuaLmTDSFYXz7auUO+oNfeq8ekaO1FrmoJ16SPVdxpYPq0MUORGqJp3QmwGqri4g3
jO3dbOVb/EnckAP+eXEHy77E2NHl3xdd8+5BUI1fENUh9Q7JtdDpIVpGHtmYggzQLWlHt5nEJ7Jq
9K44CSnrPR17NjNCFV8Ms6CZCzVJczwa8oagvvslcSNut8lw01rL30vPbb9wKt/X/TI/jwI6gBGk
pHUDmadnDts/2tz/4O5cbFvkzfXQRcMLveAnF5Ft1wQd/mCa2DZR4/KASAOXI581homjSD3U/5nX
im1aWJtOe84MGsxwgS9nYjjBfqpBdHhJ+1HEpbIyFanx2DSj8cQNUswbi5U0pu5+SoodbAyxxcWe
8/ASWvW1BSZ6ihHYtgWz4KvOImsJgbD780qzF+upTCzje1U4uJ/g3lDwRcZ5FbFS0IyCgWHgNTcV
zhjgCONxOR69QbUnDLoqc3qA54gqFE5EoqiRJCZVMnnAWUgpUUBGM8opOZFQ9rZ5OcZPAWvWzrgw
aIVlNb6yAT645vSjjlx3RwJersu+AcdObvsQYZIiEeQEtAHpO961o5MRCg5S6n2LGhwfx/ZvIwB2
CLgqat1EOOCLGskpann+5fU+sSsWjREhusY3YM73po1BNRuPKLGbqLOuWZJZL6kNpqVo8PmkSVmf
wOaWNBIHT4sERzS23R0etr3Tje/QWhiYsogqqzJ6oSAUJ7aKUqMRrd2EpkLhdCt/xFvYuQue+7bY
y4rPHWWEAnKwaYS1VjVIHuPaV0H2uiPyRBUIYmfLtkrmybcp6M8uA/5W93mJy6B5mWsgV54OpcNJ
KUkmNQSP1i9ZRzEaFj323VXsUSRGT9Khru17MBFfcGPro6iGl7qhWFRz5a2H78y47CzbeYJ63DU9
u1v66qzG6S4adchbCmLM12LqcJuSxnuZe9A+JpubcF40e0UuSVtBZCYs5GigiLO6PuelfCnbZt7W
gpkupZ3sR94hPNAIfJMpn3KCUqtFB6/jAlp58Yzi3CaDfe1oYQshkv1i+MX+lgj0SAmUQ2MJRMnd
AxIrtc9Uqbx0dpZSdj7AULGRgWxcfQzdICYWLSsueczNZZnA1Qe4A6+uH33XBdu6ACP0Lpnymd0f
cbJAAPmhXYupB07WA+nIawWO4moCAinrdqLyq8PZbOvL1cyCo2b4ZNNdVl6e8riSPpnO2IB+1Jw3
CkP7avryPW7cnWeI4cwxF5tmRpEtJXu0Ao0bCea1SH5pPt5UKP76GeZxs2/z7rFNrVM1J9weE7jH
Axv4bdNwvB3NzoKdyj60JglKo+KJrCsP0Ew/6rn/4niJBc1Mvs/e8BEN8Xfa0/n81NZt6C8elbH1
KEmW0Qvyje5boLN2cQBLTs2d5Z1l4L/5DXzxICDSx8NxZcZ+c40ipGyt0o2zbTe3bGI600QGtneQ
bLFzCJfXPKonxjPtcXDb0advbpYKaQPnBTgStwZda5Lt4vvi0PEJ/rZ0yU9LYe6taMLybBGLXVE3
0I/EKsqvRZ2V9QZRvrzyyAJfO9dWwYBXd97aTLrqNvVmvx81KME6fcO7LKVuO2xMtOOwzvvmqzlR
zTZPI+wvp2lfpgHy0Tii+TNV54cAv+bODip72ywyPk364G478O5LR8tSWwcPRPWyxyrVjF9OKoaT
TFL32Fh+tzeLJT8OdbRsHaodnu2KalG/M985w2eXvGKzHsX6g5QxpkhRx2drxjgEeMG5oN7iSoUy
srNwc6+zkdPS6NnKek3tRIcjIqI4ZTdWCObxzJalbDEopfhD1mgbMAgtLBz24Iduk1kbE7/zg2v0
7t4rlu9+OWAoML13Ly54xRhqL9VQVPsuWw4YLaE5TOPVKGvGCpHQ9pIHWLPgHLXYmtYZFbwrrXEq
xiAaIin4ZeAOpnDg2ondmXGPUz9ufqog+9lEXJyzLdzS4sDceGC1DAsMgt5Wxb823M0X3nqn2hQ5
wO+Eve2i+feB0MCOozCKizVTig2hhEna1vMLj2pVG8Np4bqI4FSRnV01eWavzQi4ycAqXBs5ftSA
lU8egJqVGxfpXuS2EX6SPPJe6CfaMfujqK1frRwuC9HWlTpb0EV9pYUh2iiG3GPW8TbWubuiroKQ
TFFQXjGR3XFrZPy89bUTlP7H1CxNeunKS+x6r7UfiB3zNT30igFMRnVbGfountA7it7hLOMky3bI
qf3QfCIwVGn9lHVzc+seBAmAxm6h8z22NqgMnLNMqwpLDergRC7LjArkGkuEejJzV3b0aJ/UBejD
vHEYWiBxc6WGQwSgkggk90jH6NYMgN9HL/sO1uXg2+3j3NfA3sRirjlCnrhFv9JVXm3tYd5w1OKT
bGCjxl4P5cvAMSONwQRLNCGjSB66dm9RKGjcl0w7+OCX5UjnQttSTMtBR1ZfWhsy3GoiX7A1C+OZ
e+fdpKyBn2jsN7k7cfLyCUR0HAd7TQfVC7cERYCUVDodEyz1MDKq77Bsg1sWUyzGNLvDfATxg0jQ
i2/Yj8BB8F83homtQd/2wvFWdtdlbsigrH1uyyAQe9lzGSU/faO9Cmmect99Z/+7bYr33qAUtvd/
gdKjxYnsz6YyiGSLknhKVoUGmLo1xQW/mh5eWEEdU9JiFW5tklCi0cLcrAF7Sx+tRGYAZCo2WquE
xAYI2+gbgvdjl3CDxu7YuXPYkF98KIfRPGrM9M1qjok5AUMSgG+Wjj/Ek7wZwfyTpsfbJuaqWye9
ByKUlCF46k53sKMTNhjmvBi2qDjxkUcWsCZpeGSRjaUdzhpQp50twARiRbK7Q1q00aPPXY0dgTA6
p2Q0bmk1nZnI+2eNamSxLX3MjttOy6eOXXSC1Ibdj6uwbM0h3WZ2YLT0k/IaORh9unigT/E8eL4N
eXP28v4cGYFAsVh9itD/t/0P1BFd3wHP/0/1jT8YLrjPJf3//vMvEZN//3tVxeCffrH51NBvw89u
uf8UQ8GX/g3moP7kv/ubvwvn/4mzwcBzgGf2nyvxh3r6kwj/+xf8LsIH+m+G43kEZ//k/Q3c31zb
BGpjejRxmvQo/12At1Q+1oAwgUKvrL9/9/7a+m+Wq9zECPfwctVX/fGD/xsUC9v6S8kShW8WIzfE
DlAoJGUtyB3/mI9dyr4fKy/1j3pbzicNmYDHgJnfZ8vJfzB1ywMYbZIpoJxIqeSfgRVLRVc+UyyR
J7RHpD02XAQaxke0+ug1lxiXTq2KwSQ9rNZD/ZlTiSqcbSF9sYRmIAFssNF7r4vTT7eBeh+oQgvI
iGOS+cWPkY/seWwH/zWZ2T5hR1D5nP4zq1Op2A6C0CFRQZ5RRXqyz3QPyz+SPpUK/dB5UvysyAHF
9O9es2Ae6Uxu7TtRJvJCw9hEv3oVIuIoe+GSJABIvC77KlXYyI7i8cscI8Cai2A4s6yGBVzsUNzT
zd5j41IRtJ4XS+BhiucL2oTBmEaRyS+v1LRbXWXQ5nAIxNdRM6OD+5mGiskZIeTVln02kyzPGF2k
QRJnAkgn6Z/bFy5bTgoyEigOFs0gll/6O6ESzStivMXTYiTJA15IkktDHe/TqYgxcAT+kfq9cafX
c2OtZVm6nM9iGshllRTeallIOKgH6EByjt08Nzq7Dn4s2FaAEvidB5+2GIleBh3noihvj0OUZ5tM
GC7KUV3TP9DOwakDDPCZma5WHC3Y8eFExtI4esN99Mp2z2q93lMALvBXR/AmgrQs6tCWbvPUFlN/
ZANEQgrN/FYHBV0lWlMVDwZwNp3WXAkExF1qePmON74VA9Uc7mD3PrHiGixTIheEzCj2Agy1btRT
xj1lm0JU3QMgSyIfyD90abgN1MFpxvjClr0/9llpJSs3meNHv29+Cb7LgGgmW+QDynl+0daMwk+D
VjGtUlv2H1WHoXIfAdN7jYY5O4xW1W5ksGTWAUj0+N4YAXbpqSP0Qs5my8G0Q862Wmtr1AGW8jk1
pgfZizh7bXWaesabxJBAu4Ehib4y/4/pHTRC8liawWIUP3h3zckOk7JLeW1nu4Jad9Zlt9T0Prle
GV1jAVC1NDjVGnY/gj2bXJylhskWgr+Dmgs0YPlkizneTBWYp7A3jLHaRxUSk1aj45H1dcMxML0j
0bx8K8q85PK2Op6wjMtxjqWoIoRC92mN+aQpEUqNaMvOi5ZSj30yRTdQ4WOrXBe5cTL7AIaczuZg
5twIV2lfTLpzlg3SzqJ3ZBb1atkTt+Z1H2g/B/ZrMwJVDMgk+apWv2qkvN21EIMVEl+E4pjJ/miW
XblJCbUjHAXTeUDuXk8QonetQ6ATvrBsT65oh6OZDeV9MSq7omTRxa+TVdC6A3GTCRdmXme/IPK/
GBoU5sLPf/is89eU1GOSSjPxrA1mcS2mmWNEhbSbzo7x1Nk5dy0foh9mKYKhOo9oKkugYWUT6yRi
juD5hvwRjOMr64QijCUXtlZb+6yP7y4kU3qQjCxkwCNsleqcN3DW+/tOusBHseXwatfTM70ZyVon
LXzwaltuzMKFFmtm5t1tVHKtkPlmsTvnAG243Lgw1edVbIvh4uDA3bRzBgcTEt0XfEX2m1ciIiY5
buW5SXB9D733THpkODWTi3wcxIJ7CgZM7pWpE2kfOsXUuH3yWD7oucsrR2X7I7Ne8ZPjsL+vpW3v
By3IzpOhBfMmFvG8jUxJs2MF8mWCaRNiQ2qvzD40eXWlCjeZ77qLWxsk67ido1LCfmx7Nlyqkglg
UHKj/ZswiCSwDTS04NU2rYwLFXtp8JFiGeI1t0bSs+ncz2GC4f2ckg9+yIQPmE53aHypconF2tQ3
ut9U68z2hm0n/PINn7X/mPQxecKYt/8tg7FuOgPI1XyuHoxxgKVTxPoz0J7il1js/ivMHvvJa+fq
hqIfbxaj1bdFQ/KLY7APaMRGpy3IbGzoMiy46SYpWxXbggWdCOsdD8qyt6x2OpNQZdViNGI/a47x
IISTY6QjqSHKaXmKjVIVdGpGeu1HNBkdG/pZOKDL9AR7BHuSfA0DmltmET8wcmX7lF42eNTMYpSz
+B7pWStGsu5NcxX1iTzqBQfmkjAMiLIiekkgbUK/aRzxDWNrij1PG9OzOeZiT6VOS1eGMX8v+yEP
pdXIZ2u0iANGGfo+fA8QO14rXtp4Ms+SyNmZSCBlKHigoAw5bXJ33AFhMB5NmvqyZk1HDAl4umCS
L03bCLqQ3PkxETVxIG5M7Z4n+vye5NBdrcRmzze48FimyYLUyGkdA9PAYq/rb5jdREbywDL6/k1v
XWXbXTBn5/rbQslitYdc3aVfsCCo8rC+dgeeRLkOUVXWCYzOCkrvZjBAX7P7n2mD02f5w+9HdxPl
Cwb/LuUWnFg23u2umyK24cuwA1X0jKmv3aX5FFPUSGCFt7JYD1VV3PBt9eAkWGvFWrNuqR0P/59M
vpf0o6tF/av/86z7Ocb9fRD+/2g+NnmCM1f+8/kYA1P/l4Tc71/zh/VXt3/DVOuiFHi6ji+WMfQP
6y+uYJ4num65uqF7tnKQ/BGR+xdFFDZjMjgnj2YTEIfEJf9rYzKu5H+sEtYp/HQN1VSO8ZfY119h
bw36gRlFS/LgocMZHCkV/n5SJHyndfNl79W0UCAIxElG2txqLvEne58jzw/xCeT34hKymK/DAgCI
2aIF1MJzP2Rn4g/A2ovTXxUA1Kh/xZdUtQbUQuo/MobBAKJVTt+S7hjesmZ/Q+9Ais/vhR26h9ej
DcbxiFjfTZcOHMEm6bkfkm9Teszi5heGFxsWQASnd9HOOpZ6gOqqPsHI/g97Z7IcOZJl2V9pyT1S
oAAUwyI3NpuRxpl0JzcQkh7EPClmfH0dZQ7lwcjy6BTpVUttQjIlgjbAFAp97917brkQWzarl6En
YsGis3R0Bvga61nHMLjSpEhla3J2JLnE1jYcS1ofjg52AIIzHvu89w6G6jWypUgpMZNyuh0aY8/T
GiAsgRGjTo6IDZx5REBX+lMxvfo2ybZeM4RgskYIRRxguz/oEZIQ1B6CQx5ZxCltcDg4UCIElllO
o7lqwcKH1Mw8Z+j1rvAiC7o2iTw56dLetDUw5YtRePKdKzJfZG2QhuqBU+hy7BTyPOfCU9GUbVMl
VrUDmqveK5/IqK01gSKoELWhL9Q9NcwI5Y4BqJZwjk4cdzzy0R1XzcSYuR567wKbRMk0Yi1aFE/s
fnHWp3TSgkhNEKhFwTB4uMjHIEUGQCeZeBN8xr4BJAAZtHSe2aDFXdvO0w3te2P6gYqvTj+wGLbE
0ZqWRgiWrSzEPSdBsXMxWlTtqtY4YxgSmmxcBMMlh9js5H7ij/FJhjF96z49JvQ27S2U2FshKmAv
Gqgcxtl4rYmMnI6TlEgImrsbggmjtWEJccKcVW0jbGa7JUmyfVbF1yKpp7uOg3jCxCK3SC9VcUk1
0OFo9jvPWTs2V3ttpT4PudKkK5TbszwWk6l2iyZNV1adv1tdI+xd8AmmVppR3X3iqqMuVWgoIKad
WtJGV44d5acUWIA4OGX/Ai576EiAc+QNZxOmHhWUtJdIOeYF7mzyZieY2oOma3u83RnbZb0XPAFv
S03ippfPI8TRfO7iE9WdWWZ2oWfotMJgMW18TkJHmLLyKgHBzBShy51LV6PAy3Chl5Vitckoy/iM
6INMhsJ9HiF5b/ts0zvuJX7d9nusEeSxhpFzRB32tGWdLbL+8tQLr35M2+WK54y81Sv7OhTom3Eu
IPppxBmSLT3vpCZ0gnnKzk/oXHMFavOjErN5XWmcelQny4VqnPGyGrL80OY0nQAgRfs0HbJ9mIBq
Zizd/rDGDH6Ji5kucoi6wD9hXfqZ97RAeS817t1jWHqZaQw8o3njkKbt+E02FYeJNJs41iS29VxI
XWH181JFZFaZ9p1rOf1WlK39YXg+462Oq7HLNKG+7/J3OJgBmrOw9bU5pwk4wLjOfW1TfDGVHap3
x8cJxfAtMldVpkCRaIx+iVSK16iNY+7n1pqa2lg1/ZAfR5MhMwZcBq5pCpMA8SkIAnD9k0QPPtYl
84SeCMFdJyPBjtB3yYUI4v6h00kABLFkDzg8yeBIGcBa82WgwwOkjhEwPJ0ogP3RO/nKSAI0Qbn/
Y9IJBEHuJwcoL+UPLzGDTf6ZWVAXxL5sUdKbzKHEMXTTuw60zVGfPgASzvJeGBV1jdBxCIEORiB9
7BFdnICZJFE3eTpEAUgBO3tv2i+VjlgA8I+YcRROuplMVz5jvAg2tg5pqD7jGjw1fmOoRSSnnVZn
K6+zdjWQ9QCGC42FZXcfFGr0K2WzbKscWs3kWPZ3UuFwWesAiUFHScw6VELoeAmLxvgFuBbzHr7A
kq3bhnyJXVW1EdxeUiswK6iNQ2wisA6j6pBTkHMRp72xckQXfdCaMQ8l7aBn2+pIY1tYWttF52XE
3Ty4VOskaZQ6U8MnW2Xl+YN7tpoFOKc0yIiOdHXaBPWFP8r4VAWqvoGePGw6Iu65sjrcI5mRZEgU
Jum60QEgsN2xTcaC+WE4Ne6KGtY6UgbP/dqxGgguKIAEMNWVLa3qjCQnXZNLqC4XnUiSQ3Tu5yzA
zmrR+UG6RIQJdXx2jk3CTZgbpC95S+BJqqNPPB2CYo6CPBTDjYM7J5gYI/nddKymMHFWVUi+70Cs
w7Ua6uxbEVTNt8gnfYVxSvhUE2Bw0WMUX8U6r0XQ79nGZgWfhPbqNpw7plxu2SI559tWFAeW2R1L
EhjQLXn9o+OYNDYSB6K3kTBucXW2TGPG5k3TeowJSKWpTuVnFk2hY2nQ7xcZOcPAXH2w+VzHbvzu
TMxFpE62QaSEghHd0XLSqbXvFq9Pi0UH40RdPNJtNoNv8yJRCjkLD3qfnHRiAqI22RFg6F56SV0/
hN6A1NCQilZ/FMJxQYA/XWIxVbuWGqn838Px31XXf9Y8pn+LqPl/Phxf8DL9ezb/rOJGqq3/6J8q
blLVvIBJYaD7vdrg9o+zsR/8VdJXdjg1MymUiLj/dTaGdiwc4O6mPjjD9cf79k9bHIhFGtoBVEQU
5hyq/7MWstCc45944o4Prtu1tBgcqjIC768KbhcAKcDc6DRwdANZiLz0dhTRsrPHstsnCEpOg/mG
Sg/zf+Ng4iKXMCBGdOgOmBOGvd2IZo+BiwzKny7jP5rd/we1700Fjav921+k9aW5zUfjy0mo4jgE
HWF+BVtMLYq5zPJdbVGrq+uAnsq1v7g9n4Ekm4xzNRHW+G6cbaJCFL9Y7o16INSC3lf4wy9LcdsK
6TdqW89e4X3jARZdzXEzdmsnbsVzweHQVRAha85Og2tg3ZEpD1+c64xmyEHpDP9AsOuyYeCJOWkj
8tGBeVSRTKce43mIqIKNIoWvJfMGelubzxuKahzTsBcCHly90IyKdDup4KEBs0NocTD69s0i3P4x
qOp8Naqm4OiZky+06se0eSvmwiQ51Ub0MjhEHqwTRrYzDmXsyviJOOSfCAfKsx2JWnkOpcEmW6Bp
iXCMRkg14ROGOWOvkkWdGEOLfd/b7Xtixuo6KKBiuml7AVD/VFdu++CVyXQjAgJd0W92pHTEVCLG
YGygQyPLywEdXDWOPV+WUbwzEgJ34CeI6s5wgmfTTtuVgZ2pQgufM7Ql68Bj5CnHswEY4RbUERJz
L57b7ZgM02XkLfdmH+XXau4T0sE4NMPOdEW0Q3rnvCHvQgFcx+1qQmS0rHvbTNw708/qu4GQG9RF
fnEjh8WLBxqQIjvToWrtxzSCFjQJI2Fy32zpWVqosfLxYTZNeLQxoJ3JreWeOXe5q1HVZ2uhXKaI
dKO3CzClw2SHNfRtBMn2YhITRCDfkZbyuBZN5N5y1ZsLksUULOvcPEWQyU8BMPFTjFY+2oSlmX+v
O9E+VB49zEaXLyhoDTrnbbLAubSmS3swvR+RF7s74E7NFkAI5ZvFETmfB4q2pOqIrUN1BFN8RChU
Z3X8mrHsV7alJmySkDiWNhrvTA/kPch9pKJj228hbgXwE6h/CCUqSe7gUbuU2pPKsQcEymKtIpXE
LGl8COFupNs0r5fGcb9LXmRtTPg4Qz/otzgOxasVIcYu0nn+DRFceG5g7W38aVIHp3YgxnQ0o59b
a15gWeL4P1qDm6pNNdozGrsOlN9+qBAQrTzZIne3msKzAIAgU8JmGMybPMqjZYXi33iQUwvTwaGk
PAaTEhdBLUEPTlzH40A6BpYQdGiXWHLLC/QzXD2HdK21M+ixxoBGa7YkLlY/dN7hTY1kkiBjelg4
aF4GOW4FsjWaDBB3Gu7sKiD8yk/03RX7DVyo3AmHPe1TG7x3F4y3Hp4+iUygco9Zpx6DeFzevGGZ
KJRb5xi4KRxBlyyqTc3R8YqdcHwmONhnWuy7JO8VuHzFJktUBjCKAKeZloDyXsrQC3ocnwp1QEWg
znAFUsU5ToLGHSov3wM0NaA7u5wr+vSrYB6GYwWGWyIpyzlIp0wxQKpW2DKx1FrX0FLGW1cRroyc
OR4mZl1tfo1Rq96PqBVpY5DKbNBiFcjba9rXVy7bwUWBoCOBs5kXT2FXNuTX4sNBpmUBQNMgEYS6
MEU8G7xIokEjXmUZ+Ub0nCNMDSJxWaOEHWk8ybAgHButOKZcH7NHZuLlgy9xXEZzD8eyHmnAfvJO
IL1n72nUQUFJPokozFncG3T7ufEdpu6ikRfgUyxbk1S8T6pKVCtX7RwNW1GL3ZzmQozPEblnEDrF
cCc68Cx0wTeL4RpksWh4i/nJccEX6VzEwZDuvHFQ99IGmL0KhRvfEiJgfauGIrnzOGiJQ6va6IY8
iRqa79whWkZ92r7Avsbx4QAslHulUTOhhs7EAPRxfWCUO3c0ECAgCQ7DNFF8+AQZTdVrY9IIGzkA
mwS00g0f7O8QYYx43DUesVWItHmLKDCXS2CQ9i6dMUmojDZDM4LOYW+YjqnG6QA8FPyDRcc+z02e
AZKgdKk0SmOhCiL6CiZPKsHziE9SjzdbmtrTAvCBlEFrdKCFfdH5rvv5sx0MP74oTGUwwbH5koPw
tm3svqc2zInRxwScNZP9BIqlPqa1590Edix41+LdajRbKJCZfT1hJk5Dtv5F5pfR7IfghipEV7ih
XGmQSi8KAxsEeum6dtKrWZJ16lRGzR8sk3VdcqPDqtTUI9lrl7RFI6mIZ9Anin8kvmm8pJqapCx7
unBk4+QIOmKoSjIY3gdNWsrwtW0UcMe9Ppe8If6o3lml0l6DmQPU5HxCmwC8x5ct0X0xTCVbXdi+
ZkBJGy8WXZ3Fc6gsDDDEeNYDezdTQKIthhfz5KaYzLeNpkk5nQZLzZ+QqcjRwClMD8Cnuk8QlR97
4ysOak2J+URVkeyjnhPNr6K9yc9FFJmTDteG6WR3s+neZ1MoqfA1AMt2FKwcygn7jD2GHhKUCsSz
iMzANcXVy6xZWl0PVQvMFL8X8XXAtgw7LV9s2RS8JiwuS1O5mJkiTPM0q8tvWnHZsp1xF2mWV/SJ
9eLcBeIr90k/ooK1sle0Cs+tIfCcz0JLddOgPtHmMbwVdx3qThtDfYzDjWbg1sCndDfG4KMrDZJ2
NFJ6+qRLa1Ai8fEaOt237V0UjDysCaU5k5gZwwLjFrtMEEfIDZwQ6CCjk0B2lQUoAzzxwybUoGvw
Oc2bH2C7IeLHCE6e0476gClpVmJLDRjoLB3sZA3Q9j9Z2oHGanefhO06yRFmTcaCxdyjcXLZiAX4
4PjJ5lafnG6OJ+qbRUMG9LKtSd5ABUHlfvK9TdZAuMV05p6GVPEkgBNQNgcyRp2Jij6MCZyCdAob
N7f9+2kCI159EsUdDRf3VcZGGwe0pvzKzdOziudsWrO1FxCX/OmJtm9zBxHKe2lCP91XLoimVUa+
5zutK+PkV15T7ptWoXUwosK0tTqJR0bjxf0+KWpxY9FaLk5+TRMg6j0CYUvTgYxgRni1/DQ312U1
ECdi966JD7mJ7e7CJTuAmf7/zjz+b9y5hM/4DCn+57LusuqT9g9cwL//1T/rOv+vKFEsYFrYbT9L
u39VdgHzEMcjqsnzGToQfvPfUw/bZlRC0QVsH+kQPsv/hudbvGBA5YicCNArR6P/aOphf6nshOAG
RxiEeIlKEe6J/vc/s/NnNfa45NRRsnDRraaGuGOAsZz9Ial3VZP6jBRqz3xrDS988OKAIMGiDJHJ
JVDref6jGvLEZUVnZJ85y6CfKRg1oEMYD36Nfo4WHXDwyuyCtQBJdC1Ko/8tVdAFpzjKn2gBddu6
8DENxUWI/AA//6aky7hRDUIGAlnUuO8KYzmwD7n3fdlPfxIVRf38c23LFXCw8DqSy8A1hf7y+yuQ
clijUK3rI0fN6QaNTrDnzBKsra7T34vP/dMS+Xcl6795v8A2bfo1LgxQHbTw8xW3DKQ5tPXr42jQ
Ikdo+KZVB+uE9syfvNMX5qP+ZszGGNwRqEJrwf7yzRbGtgtPdzqwDJA3Fts3J0ka64R4J/dEITr7
OU7Du//463nERdAvYDH5pkkn4+evl5oWsDVOn0fACKQ5G5pt1SJLk5t+kqRh/+fvJulwkDLhOy6R
Er9/tyjwx6TEknvE3iqzc6mKZTe5yLWu+zx4+PV7ffrUf+qC6OsZeNytyKaJmkDr9/s3g9KQx8S1
J8cmnnIkLjG1/KZpCq0RF8ivyGq/7innL8c2Gw5kPHT1Nmnxbf76c+gr+PuPQdQFPmTHpCPksan8
/mPkovXmoufE2CCg5kHbzpBUojB8CNwaV8ev3+yPa0iaQp+Gfcw8jvO186MolO0O7x9Y6GW5rXzV
IgfmDgZunMVkiibIVbwyyPw/ed9/9yU9VxAB5rq0xMwv+1IWpSNG/jrFfovpkBSo4GG0+3FclQlp
vb/+jl/eyyF1i+mz7qPx8wpTKzF/XrJOYoxiiDHwJtTzGGlmD7SNqeaLaB7tx1+/l36tn368z/eS
gvEy2WKmI8WXHy8tOmoUzm7HZV5Gsak4LZzyxB7E5tfv87Utpr8T7DOkpWwyLFfr99+pd/NWgYlJ
iD2WA5OJkXpi5cwl6pPBlvdxkpA/NMGMJJ6SBlK4pdKKz7/+DF/Wjv6uaObY6EiAIVvt69qhOMuS
RnZ8BpxxFMjYSLWFJDqH+PBPVeRTzrr2/Cf7+ecl/HKJLbYgkhvJpbHMr3P8IXI53YUeoZREJXxD
cF6cXNuZr4jDivfKrkssTYYeVI/zFHnrcOzn4Ti65fQDSWmj3mvUn6cshE4RmQYB1OStn8IlNW5/
fXX+3eeU/DBAzTgdAOn40lTNJN6YxTOMg2l77hvzEEethyanzCJVZnQP8NxplqHf9whHqcbsbA4W
sZZ2GYbHPqucCxjg4RF8rH0VGG7r7dwhrlKQ3YE37H/9Wf+4an2Tq2kSAcSJxP36Uc0AnT+M+oQ4
cHPOgAP7U0bt0nbbX7/PH+9E32SPYXMDO8oN8mWHTQyLi2K0CWLsCuRRQurcqswqqfER8v7X7/V1
O2d5+gxy6R/7MOHJ7Phy/We/la0zpWznlco2kR8OG0RZ/RpoaYZGro7W9cScRvST94yxI9pT0nR/
cmGFKfWd+PvlCr0FrB2CGH5olCe/v1NzVWPTYlJ28PpRzUcvt9hMoT/ZNciHerklzM58k3FIBCwJ
xZCB6ziN+N+Zwt9ZmPKijYbwFPT9fIM0zeoxD6a1wv/XEQ9hYco7M1REdE3K692S2+HHAN3zyZ/z
5YzmekLY3ChXK+gw/xI+eDEokw0X1Zt1J/vMvcfJaB46iKSXMRT3fmPWifFgeONyO0eh3a9yGk7X
BSaG1zyczbfF4BjXGjivVsFUhh+Fb8j6VBYNOsISVfZhIRqjpVUa99gNPaXPCBVxEauysTDcE9Dw
zjzAfhwZIDeACYaCpHiyNT5yrJ0jdlBwpaTPpvEZaFpxciRbi1BD8tbHbN6MQeUHnWUc3mXBsZFy
zGQ4NiZB1JPP7Tr70TE5DJXe1P7wPXh2Zdp4z34zKv8OqSfrjbs/ynZZFfD2kGCNW99q2Tsh63vP
C+jTzZQF0dnTf9tS6MKTligDmmTEiOMlufEQVPZ85jmTPzXNPF5/Xt7QHbutVcbmbW03cUa8t5fH
x1BErn2ySEbBvBgURMZjaqbT/LlbEdFyobqFHcoXk/GClZ4VWZmTMHFkieXQJzXXbiagGuaYacYP
UDqcb70yc4PQAbO80VkKWlvJ64xxEp/dDlps23jJmzKDEVaXUnNEyGuQLytAMPIeTDFRi+WgrJVh
cW0L20resBdbO4HW9pU2E0QsbhocWGFSLLdYlydkfaRK3phDM10nszPEG88RyUvudmxNoECJ5TGJ
d7H1Oix00hXWu5G04tjvks0yCQ4wONeWXTmA4Fp5RbcA6JnxRYWUXvOqa4flFiohgyOdfEIqZYs0
NOUL0AWG9EI0BgtsC8a2fo1HRtuY71i9Ep7NjQpxFhz6mIoBCqrx4KJ71kRrZz5HRp6eMj/fBguN
ukk503Vl5A1mXrr90bgwuG1DSahfpW6ZtiZH01flBcMTZ43wPdm4FtgzYZfLqW9M9wBCKXyIOm8L
3wAotVtmZwiE2ZrEAe8aPN4+S4CbNGU4kSeQ2s8+Ni30SQWi/hmtfAZNzjSmhaYjhArhQpYEzlas
sbcSjs1VtZ4wOV8nUTmfUhHs4hhROraC6sS8jmmLAT45K8YAzRBfK898tSa8PMfq3vUrqwXp0CFI
UsyczoCvr9VEpg0Cs2kzzGBbeODYO9kkj27oFtu5ra2LHHq52WdyXXfluIfeZK7RZGmlvulughrD
ZhLEd208v5H98Fr3BmGlRmGTLIl226LndASp873RaNnVYNf5ep58nmp9bb0UtnNabF9jWZKr2NVB
g477MAzhBbyY6HtXkwURO/N0ivOCDdjRZ6TCmq/cxLbPEIybW5Hk7ckYZAZDBuWL18yAcpyC1KUg
05tI1P6GPr8+zIKgUlIHh5CQpMhOT6JyKrEKjci77GXOB6pyxyZgdLaWRwlrDit0HvbbbrCCC5T2
zTUHJQcYiqsHZ56ZP4KriR5pWY73ONg4P1QtCjtsYct8zrzF1mkb3s7JOv8HSid1nHIXHWATFLwp
p+izisw7X47jnTfO89Ze+n6rnz9oyquaUX9SN8VN29EU9LjTUOkxQLNWVoZREKfhIcqw55dZ6bZr
1/QStqISQ64T8kTwosA71CmlT8/6w/o3l7sAssa+B3VVr1VtFdfgM5+8fEEywaBNo4NI3YoA36eb
ziULY8dMEzV73Wa7Ms3kjUk2yg5OT/StS6Pxwu6nTZeE4ykde9xqOAODFxv5XriSYK8S0vCUcSwR
kJ2QUuN1tUbiZZahYGGmnB0oEXLjNp+Vty1mRTw6qm6zwPLQO6X/0TkThgS3FNaDVUjv2zQiL9ub
UrNA+hFnSNVzHiun5lAvS3A1GY1LUhqTKruq6rXRNR4sVYgIwSQsnP2iV7/VFlRLxILzqenss1c4
5jkIFSIXJ8DjLIlOyaLS2/deHtzmYUPuaGiHNsV/GiOjjJV4MBKD7gNYghM/KiRziamIhzDWltIY
nPdpMdtbD9r9cWrKFvs1vn/fZQlgWtCIgUjuR1Lsdi5qZrJTEucxg9yPcqO1QYOL9BimjXXmCiYb
m4SVZgjFfpCShR2UZ5f2wTosAusmanJ5oLtvX2quxkrVi7wPZSM2hT9WEBuXepcvrf/ad3wlNpoG
WzJDvrXfwRJYZaH09/FQWnD+EcWsojYkicWc7Kve9Ktrk3jaLeaxCj5Na6Tldibz0yGiYMj3OTGh
zzJzaeJUTXSBJN4n9JXk3iNBp/NvHeX4ZWeP/W3nGDDS7BrGB4iFkmc69BmlO5Pyioq93mcFIWzh
IKpTDoGTu6urz2Na5De1K7trH9vtwW7aGGBA4ANgW9Rx9EtjhdAA7g+hWue0J3DXiYbiLSuZnmyz
Omi+OZi1dq6bEjorC9Ica4+RLAhweklprp68tn4peOmtairGB4FcLIYI4TK8mowkINgbrXGMapRF
PFxJ/23ikqj4lAQEEc4JSbhM42WfbLPCeh+NoN4kRNJjkAps4CZRNJ8Z31VvniiH0zKlTDsCnoE0
YJf9LLHEMHjrboQ5tG+pytizm5ynBpuAyqJuPThek8nHzuxLr33HPogu2HQgAXzEBvT7LmmhgUZO
V1ImdcZH48bleYKbcpWMsn8kpm54c1TiP0d9QKiRjlnIEZ4tPo1vib3OK9Z0RMqD4TrziXkrEZKF
O3wDfortKCsa3FGagJI2enKJFHfNKQrBgzV7G1jEdDWsJsSBBhmET9VNyDVT8+yMSY5HaOSZwShr
LtZ537toQ9GRgjVIm+kgQu0CUwRDbDrHgg+UYL2/9+3UmteTtDC1BROPEUF3iHVJV34NQc14SPLA
RD1K4Dz+e7G3zbo71ZBW32tqIz0dyTclOuyPRvnJS2jppUxHyTzHXm2VK4/p9wH0Yfg0S8t+Naza
+LCQflyGnwLFEruwqHjZyZmCR1Emwwoak3qB45xwnDR1LHfyyME43HYQZ3DRNHeu/RQxs4XAw/aK
P5tFVTyZEgoNTJs7b5iyVeqB5DM9H2IZ+BpVYqXAZ1SsJg4nGw9kMXJmVFc+NTYOB6daB1PyluUW
6lqDOpnEhw5prhsdsMtZu94dfyPPLdhTy8NQY2iwy3CNrjP4vlZbyLVIBgLBZb/zSfZaI103Nl7I
cjbTSVzMEpP0IjAY8sJx1ft7awY9XRQz2Jcume4b10K02fvROS2HD6NmzNAsKNNdKIEnoMvmtqWb
dUrUnAPKpT1gTQNmu1r1+zruzLesw29Ejc9Th4MQFLjKAR+QNLti7LCzdVN6mYlpn7kRp3kOXGuK
aig240SyuYnh2pncg1RNvDYLZJ4tpKW89zEMcRS8mQSO/y6Hluh37W+dMuA+4ZHeCzfRISnBi5qN
Yqfm2oUKSO8A6eIxHVsiWY3XxHV2VRjD1O2DK+Bpp8Jonsdiue6z8ITT5LFW4Zktl4YR/hiil5eP
tImeRBDceVa5rzlNE5WZvwZmMhKVSJPS64I3IU0U6NioCTgX8rHKE+TVlfU2BYKDlRGxycfWMXdV
twksk6zvGgWCN2KVct+LASaLVdDVXiGVdLbR2PffFnt5nyBpu6jlmf3mwATmYI6+mXWL2kEpPzuh
3yF5Z0Y6WCU2Kuft0CTfp2Ein62LL2XzaPpDjzCoCbZxm9x7dhQfvDHI1qoZ+u+GpfwtJAx0jtQw
l32viKuaUn2bzyb0vcT77rbEQydF4/qbNgY9ljQu7dEx1eWEF8TTvsIbhopcZYCPsIVekjZoqF1c
THfgb4MfmBUJkzPqnIbOKgta39xbAwL2C6bfbZuuGgQHN7ml9OtZTZa+4qklSn5O0YodI1xeAeP3
jPEvXU0n7VYmYb07AS66Ai0ixwNoTM+4gvBImFgL9AjOUEDT1G1HSs4MmJLqrfDZj7Lwow1dbkDe
lRGDRAMBKs+nkNpYfkVZFLHs+03F9kKfSc805qoPn3tU+dvQaKgx4CgRfrFAaecZ9+Q34Xw2HEmV
nCAz7QB3m1epIZNh2wUzZUfvsS2NbWqvS6GrE5FMw2/pYo3XqTuT3SWyZQf1JzuhvQ+fo8KgyR05
nrgTrey2LmgOTbRDGIec1pXnLh50yRt01QzhqW6/NeXA0SE3XGhGwlZHzva8NFnwBrktFOiMZ5HY
ecKjvmJC/OLC+90kiuPfyonrG3Ae6wxD6JE8xRSJTaWOFo4IMFx2eLJjSVOgpcj3e48egZ7UfL7f
UDsGEmhXIX+2mdlkRK5hySm+f/4nAYSrO9Ol7K+8NNh7UNIOhKfVr21BGvJ6UhZdAt8er4FskjZD
scmsZynd+yDjYiaKIBMz7tAj60ZxnU+MUSbodX3G/82LBGxyksTB3gj4iEU8Ym5YunLvFrL9BqmD
L5CkvCL7yIIqr59uZJKL70Vv8quXmclnHid1VLKcbrKJ8+5ixOZhyfrlPNXz3K0RYKujQ5jzQw1o
8Qqsd12t5Zw2e45q1PZ9n3tqM2ThmK2Sha4IzUs2AwguzNeJOqmcQTbHLDSLgvVvLsZlUEX1K82/
ZG9mKR1Ff7kIlGqx7OZBR0umYVivWZHVrsvG0bnEP2FeSQQhQAsXJmSLpHkFlOb0ue6MpFx2A8Js
jv9dDhw9X27jDvrgapgM/flibOsGw2OaIpRZt+Snc01yEIdIRJdbfqvpqvIGLhtNyrWDyPxslQK8
t27FtX25AO4LcSnno7+pqmTZuQ4roHNMXjsY9AvmqXsfWYGxDeLB5xdC39Mhm95MQKa/FyZ/ggJB
HT1E+TqAkqsl3IkFC4JoPg+80BaBVyA3zWiY32MhUb1nXQYXsWXdxwbHa+HRZyVzhIJf4I7/WIRD
UyllNdkLL0rSb/VKK7Ek2a60hsfOmsRlIMbwNMRh9RrG5kTwbMytY8Tcwo6N9UiOXXgKa1G9Zl6L
KKyZDJuwsiE3UQ3kobijOOAblkhEe4zkEfhGH+3CPigT65K6RX3rAn15CzPXeB8uE/Qe627MOuKm
9A1rtVn8o1iK+hWYHG899e1wyrs5PHa0XIki9o32dSHNMTLpyHUNfxeoBM8J6pNethDbRELp0dXv
oO8C3PEhzv5BhSez49fpupCbHdvQOuxnaKdFGew7haEmqtz5bNMCP9fFED6rES0rrKlFXOSRJfB3
uOFJ5jafvKPykRsiAYK9aUuaH4xF/Y3Uq2Csac3JWtJSkMSArjMfcd9qDHpWibeYb2D/awy9vkGe
blxzT1dKhpuK6hQFIPtj4HCliLAxAMaH4YcX1nzhoNNrUJkzK0/W4QmRWQGrktgYTBe9vwH2TNnn
E7PwG7wyW64pMKbvbZVML9PgM4VqOZArWql1hIa+RH5iEa55KdqhvIrHrn9IzNH/UQ9O+JFgkzgN
kszcFckQ47WTjM1ulh7YdQC6+M6CJnxOXSmhuyps5RuvosG9yeukmv/efv5/jTX5/8/caTKN+ql7
rvEq/8CmaH7L3/5yfuX891r++Fm/bv39j/6hc/CkFjN4JrMBfA4244x/6Ry8AC06w6hASk7FSNx/
FrB7TBZ9TrautLFxorYgoqKL//YX2/urnrMKJBOe4+nUl//E3Kmnar/rsePrYRaNaoJERcv9OuHD
GpEq4jCWgxcJsNvh4JSXEXkRjwUqPiI/pPyT0fsfBiam6dHMp9vPJ6fO/dLUp28QI7l158M0perW
xM+5dt0x+ZPpwR+GfHwlrVlwyNhxxB9k+Z1s6bvKeDrgTUlQek7NbVYptASolramMeYr0apxQ4Ka
cdeO3vT40xq4+fv1+534Hq3J1+uKucDSMz4Yllzbr1PGfma7nD1AyTl0Ahpo5GHnHs/kwZE+lvpY
ncAbqHY/M+fEkkmXRXcxgAHCKqfjTCNIgGWnXDsj+0o4Lgn4hf4yZrvZyvhv82ouSAvJjWUAiJDy
oJRhq5Nh/Hn+wMSe3dmpTycQjxR0R8kO67kNLRvZfA+hhuz1+CAh214A/taImmaF3mY5mM0kHlzb
qq8UJfADNc9009nwKke3rV99PEkmNLph/gA9yAObKLOnvEfB3KZTCVLJyNcqTHyso4SNEMdnVi8x
4Oln1Cr84TglwSXoeDhkrhveBQNd7c3Q1mZ15FKVBQJJBm1kmjiOvceUz9c0vdZCYJ5YD3M1s7tO
+DPxg5WXlROAguBpkOMNTdQteSFo7gYPd0LagRZo3Zgxjj0lB84s4wZhhzplvdXccl4LT0vvTXsc
ifmReHk+DlTBp5RC7AlCtnvPr0OAGdqMbWnR8MWC17zPBMmtI1gma4i282PchdUzOnF+maYuzYM7
BtxDIw82u/sv9s5rOW4kS8Ovsi+ADiAz4W7LV7FEJ4oSeYOgHLx3CTz9fijuzEpUjxS91xsTMdE9
MWSxgDTn/Oc3hX924NQfsF2Yvo99NX0wG34Ep5D2o4ONwznQoTrWYWc99IBUH5NuLM66LP1zjtMr
DVRSk0Oo8pFoNadHlplmWbVtq4DoxmIQWyC19L5CxrXqGZPguF02X1TAv4YppCbsIcQcHgCfCE9W
fQ0Hle3sGd20d+I+O5LXh+ecW40w43DS3rSyaAqokhBTKiJvuFABkF3Aq71hBel9iGkBYF1UX8O6
sMHEw+FbasLGw8M1xbnZNDk0rPI51vXwiP/x/M6vB36VjKZ9hexgZWm+sT8amCmmy2Y3aow2Q3MA
ceS7IGYmh8NHaTkQYohxSlQM35iOT3vMHhTGf7yJYPBxUy1wI89pH7FkAZ76PuLi8QJKaeN2GCSA
tZoSkhFvENw7ZlB/seEQvyvGaPpA9BIazJLNkDV1ugOL675inmg9wLIeyZ/J6FUMnm0b8h6TfnnU
yxLNCnqaCa3EbiYJG1O5mTehnHLa47owfYfjWD1loRucsjZ9Go22Z5DY4KrkfafxpvyKjRwHljbI
xTFq7WcT+GFRefSPoWBtroSBUaAwaQGUyp4VejSwQ7diFm+zKJeSSEe8KMc1uh2p69VNxYDgBtNg
+6afAuuhiNvqCQft8tkAVtrOLi1XI4LyWaJpvUqkYb/X3jIAMBLqLo8Mmhcs/Al3iiWmin5DuOPl
y3kRm4AQSeNeExaELR3WNO/wuWw/An3CzUVWzEyEDAYwXys4EVyZr53RjA9dibXXWgc63ts6hhyA
qcZieouxxzLEqj9ZceqfERS7hFYIWV93hBp54qOX+kRFPw1lMXZf4qZXT7FV5Gl4GORcKHIvZqPY
StMcsTSsx8A+jaHs1b0k7WBVKz19wCK9W+OYEZF6ausGntHs7FiHNpAJzECmD7rjaOqL675kTtCx
wk7KSG87s8WEyczuDbu/xm8g38FStu9mmqaV7YL9NnYIhhxcA5gwdnLZRKGYo2Mu0g8tVKsttN9+
26vpc4zv5FYN/dc0EvmRwNMvUBQinA0cwqkwND+X8Iy3mT2gmQ/C7qsVt/U2jNsr3dXBDs2FddJz
6m8scP915mL/HFZhfK1mBnBgqsO0buiQnMQ7GSneTrjhFfOq8oP6CEUA+YWhwcMIoF3lcQrLHvv0
7+QCMbuSCK/3faumNaEc9xPWZluRG/5VEoXVu9ZJxp0TsWFr4r2u4inAPtj3Qgg3vEhhDeaRzKbh
kLt0NVUnPcIlDbxUFkedgWzUfWS61VoYuXk12rF/6EPrvcwxM3IQbZ2xT5S4CfDsv2BGMDprG3H/
TEYJ7xDxSDccRBXDxLBGBrYBeAxuf+tCmP0xHAnooi5AiWkHi+NJ0H6R5djvQzvkzuMC93YDAa0r
/Ly6bVI49T1cRWtldWlLcFofwTVOMaTwPf3sQelZYceiMZANcQrO0vSJlJPSxfDcmfYMC8GZXIe2
Dg5EhHGtkigcZX1HdQZs2WM5dqw4X8nk4hDB4ZkwVswH2FfvVNZWV8xV0SILUxyFrggijSJ2VYt/
QFqTVM8KBE22T6jS9Yd5lMm6SZhheG1xGLONHIwSINiZX6rMtI9iyueHKqlKrCha/6Bn2z/mfTDd
xqmcN0PQ16cU6cvaEVnOck/JC8D0gMGYVHduq/BYDyarR6Y0kitaebvaGPKtsYysR+JfN0TiJJ9c
B8t0chewMQ2mYdX7OM8jeiqB5fI7PHq5y2k3jnGMXfhKDcMmNEL/MfNCa48fhLV1ZBkdvUHDBR8D
kpr8UjE8GY17yAbetVXP02khiWZMyf2IUb9DGr0K6+somN0zEmPhrNU4AvlmtiCrQ0X4cbSzdayi
nIlMHDnNFZEe8qmHhq7QP43Ie8SIjiGamOqtEysxv1V5nmfoAgtHb8zEHI4zKph1lRvNvrcy+wlP
iJiBeRonZ0Uu8ZdcJg4j6FYNeNpa+L7ZT/5gmgd8KrDsRSECMIfCPN25kT18LhOrXHfZuNQFVX2n
MUTY4OOLk7SHBuYKoVeWrgLyYbDbEXl0bOTQnP26LbGGhruPArG044NGU9Xig1XaN5MI4sNMXtxn
UdEbM2OcMGI3Bhq/pURKiFDA+AqWAtF4yK4Ew3SvqLqvHkPECiWUKNOdmbZcOBWn8Pciy4AbJiO4
r5iksgegX5zdwKyCTWgv7WYUY14Gk/gG+wrjHpF+xdeNZbT4s6beJiTIaJ1T5CHOxvTjs676udpG
Ni/Jmrmdp56q8LX4qmNhPeDH2X6tEjfxNgJnKurkfPFi1dMktpShznuNCIC8DQrGYiuQ3mySSGRH
eFrFOWvm+aBM4n3ycuQwbhKMfPOKsckmslsudz8vjfsi9PvHWMjwJsypNArbqa5Jt1j+Cr/+JFEq
EQlQ18uhDLHhe5dQk8S+S3ni17V1yzFYfJWVUxJVBp+NWxuODy7eNOE5rmbEgBOdEuGF9oianXdn
1YZHomHeTPswd6Yrc4BHEvXDuAlD7vKSYusJyDlft9NS/vpO+eR2OjsyjjFXuL9YD16up+8evjF7
gmxLaDHYKViQWiYoJviVrMpKZscUScOfaHB/10MsBEH6JRfC3sKC/5F9ycAjLcMllS80RH0KsHBY
ymG3WNdJ3dwxoqa8l7W3QbdfPbdT422KseBh9539p4bGWtqyn/vE178EwgaAluu/YWf2pSQvO6m7
g4qp/NfO3Ns3roNTXtgBUE2KgjAi3WnbhaBUblgSddfa8gD2+hwGBQuzQJ7WymG6Ksaq/kSUgLoZ
YqE/jFTcu993XxbN8S9/LNbf8Lqhd5ON+uaP9UjfdAdDtgcjXmgMLSjsVLHRTEJzbgyCgTZcRSww
a2DF46TsbUzuqWWSXr4kFXWzy8TzD5TPC6fz5yeI9gri9/JHuRDr3zS+YV+zRuKwPeS5ZJpIzliw
ab2+xpLMGPZN00cbjuZ5O0l4UFBCqKCSiubVJZWD0PAhvU9GVZ9k5sBwCuzyKxof985zwmrrd/V8
CIymrFd1h4Pw7x+nbf26EGHLe4AXNNX4r74lH+IyB1VlGpsDDofJGiFZlWxx4Zl2JfQVnmVB0FAk
3e+wMIcDrMtwZ1jixUsqLJDwd4iJ+dsaNuEefZWX74ZGYAJUVcW7eJbplWnm8lmoNNLvqhDLkyuy
lzwgeCvdIOqZdzEA9j7nKDkQIGPfmFZUbVEGUa9muX+mgGR8oeV0pSKq+abux025nDD4uBj3QwiB
j5CKCbJdaNrEBykSVWTLGeso6P/tWELHxx/xCMJKzU6zTF8SpkvsCpqQAgvInJP4UqvrYq7vSP5Y
zhR/KdtTCnpE4e1KobV+r5gFbIUOKmJxoAAkPWOVAfrdOsR9/XEh90aIBEX23Ei4g6cum11UWcEY
8pBiiCGGbju9tcM0IkGtkkFmHAiI6lF62KIzCIfmCxXiEaMOi2GhrNKj68xZeERdh00R1nfpMaCg
DzZmi+xmHcQO4tmVTcV95WP199XNJL6naqSmxyweT3Pk6nzjsPDRtXIIR6tMU8oTJWWujIkin3ba
PNB9c8R6qv1oJrSaQOr2uiUAqFmTuMBsoaFx8yJVfZ4SgleauIv3/UB1ZaYjK5IJRreJCqd/7OLs
2W3oHyG2VU/emMl400wL32Z5dn4KEeQ0z4tIxo6M+wbP8KPFxXGX4pa4D9KIQw/NLH79sC1eyFko
XxROotT7mcAsT/M+Zec1t3Si3nmqTUSgI02/kxXtRwJQ249I1OTRxDf8uVt6uwJ5L/6jHWpANWea
KWM29jsLv3RS3hK6lsKVOK7H7l0um/7RtKA0gsmXL3bbMO9QdFiVRfe8aYqZG6ArrRYpHYBSTarv
NeM6lx2sOE26oPA20uvojAKC99x1ac/skRaKg7Ui58/bdOZcfykLzVPJ58WmhHrTxpb1UETciXVV
g8ohT8cu11+u0CjnuLQnrAcZedWfsFX1ztYIzIIQ1D+HVtWc4sktzg6JwvuGC3RPeqZNhgkRIpgX
0d6PU7z3FgQIMXV1nafgQ25Mm+yRp/edqWM4b2Nvrp4w8bwdtFt9Zv5Iu23a2DcWCnLhSLSPpfil
BW40d5e/WhNhZJEiX7Iwymx5B3JEebJsVb2c72aajhvYC9WzXet+p5s8wZDeHMUWc02QkaV5jbVJ
Ax9pVd+RIM2bKRNKkctdXBF2EyxYD8ZmpF1DAmlGcB3JLBRglW9HvvDVHDIy0APo2mUZMjyhkAgx
Xz1ovL/fqRDEQ7ZTfXdBfHCNzfgqLj6dFshJjXD+mBHge8AZABKHR7prHzj2+gIPGFgmfu5UTWcL
4MijX4C8OfamXQp3fz1G0XdMQKZ3M9utIAYkpBgZNViYF4JemZVO7+tKaQTTjCnoUyjJ+pLZZd0P
gHNFxysORzT8euYb4TAqAHFmtmCJucCDCOAZA+3gow6fsNwi2wTOALgj6hj7rXWoc/tGpM4iXTDN
BuBraOGmNSCCM5HFn2b0tMS1dmP9JUxAXOC7TR8KtFarQDTZ0VjAFeh8HGt09ExGF6RmGZGvPEoN
+EpzzG/KBWBPjUn/Vlp8/AW/uVySOgW7LcpIQWw0vpnmvJTLrsHry3KKpbo1cd+9LE0oNTvsELJj
UVrBvWllxbkqRbqpbeWdoTnUn0oLDI3xN5hav9TKIz7GN4Oi02K61HG4G6L9WmZ++axDip3GrP3z
6HLO4unFI4xsJAomKdbrMU2xDmlpn7YtmbEHDBj887Ke62Y5htugbOHNZyCSfuxS8+LUBSe7q6er
GEHgA3GG9pq6ZLkFaNCeLY8loea+/drXDOIiKwhvXAjokH+X9UMK+IFWBzDS4esEC/p1KW89H4Q0
TIv0Psc/YrfQEjeOC5fvcjdYeHidYJ9gqsiRD+602EAYtrpxQwPNvD/63rn2KUPqKRUP8N+HtZ8z
xHKQGxwV7TARiYn1UDmYh8c9L9IHID5OpK+fZ9kXZ1tQxObLO4goD59aotUqomtKivMRYyUBb+xx
GimTqxR8ziwz8QCVn8OWc+xT2XrVE/o4xrTkC60vkODQAVp6gpEXGesj00rKz5bTBF9HA3LkInzY
1SVZoX1Hs3Nxze0kgZp1mbEpJnMonxFEA1CPYMYyDmgVOgpn6dTjRgAub7nsWTyXY1a7PA2QI3je
pQo/0tVPcAdFvvQTUN5PupGwmAFtPiDFZ/CGOcQEwW/gYZocb9HAPiKlnlvLGSp6PMlaM8zgXo/g
ZZjd5kQSop8/jVUGiLgcldLkoTTEgt6QDY0vroP13hBC35U1BuqrCMiEPdmAThcd814Mi6wH3NX6
b+7CXSZGBiYhBZ6ErEcTwvS4+tzmDSVH3c7ZMSnYZHEVRzcQz5+HweapIXCRRywo2CpDyjPoCOHa
FMNYf6IqSdSqJ9SVS9ksfeqW3o6vmStzyBIkMTyWZUAFOQ3TZuh54ZOXzu9SAaR++dfLxpzyhCvG
gPP5xcYW7h6tqSKHsdO3WpCbkGPVCb2lZEPHVJWha3PIDIQo3yiypWwcDOL5XeXMdGSjSxZSm37v
1Vw6MG1oYC9A8UIlVILOdFyqgEnXtGSQlPs9QALfmMTsLBkPvaee4A1Fm3mZxHQAKtuepB542XCy
Tl1AvO2lXP3/USVAFAPHl6851yA+7k38pftp6kj6Lx3if9ZkX38b/+vdNx1/Kf/mx/5tRYu+2lxm
jjBpHQch7r+HlZho/cWskinmv7y4/nda6fJDBC37SIZcFxEGQ79/TSutvyRGXI4nsU4wxSIN/QeJ
Dfab6SEzSj4epwRlIxD0bfVGmcSZnM1jWCTnRvTx9KLwyVymHG6ntmZEOCteeWMDu/kQy7LNjWMp
gEYaaK4ulssjubiO0U5fGxn2WAuYFcODZBrmK1047re6ydxN7Lgw4upD0YVO2pLBl42Tem8w7PJ6
xku9EFhPZlyM9OITgLq9Tec5ifwbMzY6924o+4GQ5srpwH3eM1kJOtDyoTOfMiqieOJKNohhaaIS
/5RT7BnYUXiusRIDqP2MFR3DFx2dnaGoK+99xERuicU1EaAxpCK5ZibctEA8/tDSZ1pbL1EyMz9i
rtOx74pq8Ehhb82cROkY+J1sG7P+Ehlts3Prarql/Sjc9TyNCT/qTMb8zOjKjV873f/fgH/agGhy
2S7/eQPCjoji8KX4afu9/tC/PBHEX+yuH+3u/r39yFFRDD9Z8xcBq3IYef/LCdr7yyLLXAB1sD3l
RTr7P9tPWX+xTRb1nLIAbViP/2T7WVAffgRW4K9ZUirAPPTrSplvdfOwi5hgZK11VVDJdXDqUc3o
Q2MvTRpkFodRcjTl5TlJLWP8EGssW+jeIxiOrV/ZL24M5R7HUDORGITYiTMv6eAqU8lVKBYJFdhe
yqStwHToD4SABfL5AX2BKs4f7PFoTU/YUJ7fQkJtj4SlmfG6AaC6t6ICo1TcXc7T4JrcrFOQvV5D
ryk7t6+/+kcKgPQWeO7nj1SmZREjTwG7KLWXs+wHAwkjzjB6Ja/kCh33GcKYQWDYYFnOPlFg5Ex1
a6M+WI0JYDtinKTXvRpcdfCdfgh2dhhZ5RGtLk3MPLg8lcIJ+nkvOkffekXMUK3E8eE2WgrWTFjd
vFfEQF4lrRUQ9wmbblhZadA4pIgjMFzbugfyxmiLZ204g75H8QLEiyvMS1dUZQvt3eOj/CgYwm1D
MHq+IdIU9t/IiUn2Gm+kXudd2/e7AJ8fVFyM5Bvm5vV6lJn90kiGrJMyfKK8usq6brwyjdduSOYB
BnY+fvRktsHWjFTGxC4KxYNFf4Zcym35bm0DCmtEWEKHDqmfKy1iT2+lLQi0G8Z0puoVdUTeYc5f
hFODPE6orvSHBo4HGdE1Ts4PIoms9kqUyhXXc4rGBJXO5FSfBNVwdOqalvUXQvvE9tm1h/u5Kah4
JRnMH6uLjBDXV55c3GJmwBSn1OWxqeA7rIcm5YcCB0hrlZF0BTDfozja4qMFY0HPNSiKYSZJtKAP
3BhlUyxgO0OoeJ2khf2Cqi947CfHfxx6dA6U9qgBNnXs3EUO8/+12dY8JMRsvAVHdR0Gy4z5q4Oa
IVtueY6yX9vxwnWLUeIxtreB+8jcxHx5jfersK7Iwsmi07y8End5OH4dp7y/SpZXfm1MFhPEzuDg
H4bxXYSI787Ail2vEs3mXSBuD9wCZ6ttC62cNob5LO5Fjju6mxIzDGLc3BBvx5qQcTHq6QHYtyPR
xNck6iUBkMBs90yXEzK4pyl0Ho3Bta7HocpuMeUKX8h6iQ+ICJW3jkXhvhRhOnysJCx9EBeWbDQC
GQ9ckh5uvCNPnCQktCFCOzaAGETsRwOhWXcnED1jzDS4LJuhcXm8Y5w7zQ1Ue1vuyOsgLXid97XE
cWJSXjQT8ceKRKeSa95dLNHMfZ+Sqa+e+Mc8+Y6IWd/HuUkH6JAVsS5D1khLA9Kvo9K3HiDa8HqI
yMCb18DVjmqA0JycWXtZPfFk2FwwOtmUaVWOwa4l6bH9hDpS38NNYiPgvsQDjgUKhH1KIX9lM06u
SFhvm0M4JIBWSSA0sVF2jRiTrJ+zJL4YJ6qy51PgcyfzymK3+Vu4UjwXwmkBFnq7Ka/gO4rmgdLD
MB6NHrvJcycao7mdCJJhwjxJjt+ZeA6fzFYzT++xlga9ZWZGRvUg5XGG8jqs5innWTYQOciMNEf6
bt8PeRAV45JDgFm13ilOlehU1XCt1peFnBLRSJApg8Zm4wzLpugaOjfSnMAsOcxL8RD3BjQUvFci
55POvF7cJAHdNWiIdbEjGy30jV6CEGQhPqPyDBN9cIOwSZ4bqwERXdk9U3MZeF36seGEsCJ4Btjo
3ZR5UZA2okMS0rduFhpYQKYWvwnoOjmh4OWdd1ljXScIR/RHrw/q9Bu1nxD1Sk14M25zrALETc79
M9e0VYCapOcKuN0rPANN8xgJSY1F1gDFmBGHJryWmQY7Dj0Ch03/kz30wbqcrffuEGpsLvOy/wAz
ydgyRoggYFbki/dhdJSZH0A6CmJI+fEwrixpTfYmIsTmYODbibm5Smoj/hhGqm93qrKdAsPDakIX
miHYqirPfGzRNq1lbj4bxQDRFcnrivCPbhVHo/YOVirCz1kbuN90SFIkhNDipsucM1r5etqmCNgJ
ZHTDZ1sOxTbnktow+pT3cPuLZ0tF+U4UZhis3TmHmQ6d+dYPEX25VVpLlKpp9i6uwuyDSFpCuMy2
g1HeYR49aIy8GjDCIR+rmyGb87MNE2LbA6XdcaxXzwmB0u8Hld2OrqmTfVO3aldPeEebSUnMJ1qO
92HrZB9I323DHenhTEG5wBBR1TNKEj/dQapDbF6P2FFkrsuxN8jygUun+lTYeRVtCDwo8I43y48R
1EEebQ486jk2rs0IM/V1RdAiMoch34REtH2PG7jaBAeog5iTkABaIa7tsHXVJkK+NDHbpBzYLCT/
q7rNy72X1RPxvZksj26kxS60rTuijKu9qaN+0/AdP4EYVSO31OAcC8g4w3bK3f667lTwHhNWZ2+0
MzHkiDXWRmLM3m6aHOfagP5/xYE9HcyimI6jYfnHGW48yuKmWXfg++u6nxIAwdZ5GOJh/mqaWXKF
QQN++CQuZJsfis+/qVB+KeZgpUr+Q2PGsAnU8ef6pC5ziVcaeI7uquaQFlB8zJG2CX9R0DUm7eUV
6tzm8PtPfdPBUYi5aCMQYy28TBeh7s+fqoI5cqPR9k/4m1ZPULA4GKpOUGP8/nPeGGZcPmcxV6Fc
FvBn39rkYPjh9K0fBieVLhWGazac2QvMbuuAA+Off9gS3cLjtCSc3TeP0mIPGyFF4Mkj92JbLnDo
Yi+1NuLef2Vi/8e68tdCFq4uSD21uIna7a0pV42iuTK06ZwkSpvrAvx8b49MM1qUrVety2Dq91/t
bz4PaxP6egvmMtzUNx235ZVs2yy3T7OOgsfXKwi3Bm4Mu2ipRtp44vH+/jOXx/Vz5cyXW2xOIPDy
8t4W61OOyNNvOkU6OPEaKxdoOaYsCbiBC73Q7RUMVbk28oF/No2E6+P3f8Cvi9Szsc7G+QS/FYGp
1M+LtCxUbeqMMV3fx81hHEHqtDWWV/+HT3EtRtRYPUKHfrNqskCMBXkWzgn9YHOYYtBX1yM8+59/
CnCkRxCQD9H87TZ3OilqksidE6wVb+PEQNYg6v+HZWLj5Aelm25n4Xf//MTSOq/BN0v7JALmA8id
WBTDBLN6OwWddU1U/TD/oaX79fziTOc04WspyT+9eXyIVoNpzBx1IvHP+WSBpZ9mc6AU6TPcMQtG
GGLltDNL5PcP9NeThaAmX0KlNSXZzm+/qs80Dnm5LaATs7sD/IOvOgf9zpwwNPr9R/3NV2RxuJgw
LXGoDH5+fqouVEE+KhcA3gvESiLi1dyS8p0pFky6dHB6WTW//9C/+37YxnmWIvgJJPDNhw6M4WSE
2f0pc+rmUORKHjPTi/Y0On/c6W+tnjimfdAJWynlLib+v+y0yGs8k/PkhHs1GHli5TZqHTwl7nGP
aHBWzaB5BhNlsh6p60ZqrfZ6qKGk7RRTcZqL0n5hMth+tUCmqTrnIotuibmpsj88ll8PQrBH6ZKf
J4WDaeByZvzQzhexPcbwsFjhueSD4oCpyiLZIrMkUSy1xKes//2beJsucHk6xOBiNeAjJfDeGtqF
5KmIgDvuZHgGta72JP1DB0ntK756XJmI4pb1nsTWdd1n9ROThdnayNjX93Ur6mxfh/282AEwpOsY
mEf/+HLw4Y+BBrEZeHdvfcxM7AlQrrHr89mj6Dbt5NkKDXlqM1mQ+Fqbf4JxflmbDjEL7AagHJYo
bNefX0KNBQBF/zSf0EeplxZSQrKa6oJlqiu68d8//r/7MHCjBQj3OWrerk1vxmY0JE3rpEOtb5MC
OjPkCroc26zokn7/Yb9cOXwzDyNBCyCdG+9ihvXD8spTw6rawJxOTmDTWIYxvmKI5CO6xN9/kHjD
5iHxgeNyKR5svhwQ/5uFnMko1k7ljlQQTdTemvRwPSHlbZd+CBCZt1dVMoCEqJC5bDRGuaYjcWWz
qrPlGixrfR/FKTiBQQKcXLcWXIHZbZqDaThAWaBecmdmC/ox1uhP96MIp9uugDua/9OD2MGZlRwP
jOJwCPulFIoL6O0ukueTmJGGjEVfXkFOiPehOf3jqouPYg0oEviA9OTbMx9Wm+gGzcS2MR3JFDTh
+9clwnMDFe8VHhV/xA+X2+uHGkhxrWF5xtZHGGajHHvzlgg5klbd2Ork1Fp9I+RkODUq8B8vgIjj
tqA69ZyhxNda/OGkE2+XiOKTHYlNIJ8s4FIvgYQ/nnUqC7oYZwucgZgi5DO8W1Ic0CpB+yNdc9SB
9xl+Vqo2A/Hs7bUfluxA2YTxQXQTVA3cNaZ7s89BEed0wWvqxl0ai55gjdVl8NnkTptA4LXiW7eb
jILfNMb2wTfCFIf/lJziO5sksUfsQ7nuyCXBQKRrrOo04HrQrhgY61t71EBjbZCC+6UAR8EqrofQ
3XiwaIkxMI202SBFz+9G0IbrhjwS/C5i57acLGPel26B7+PQQa03XRjfZ2Bps1i3rt37uDM01blL
UcDi4lvNcMqmeqaBnuMTVCVrDY/BJlSoJ3cewUFfx3YH9m0OqCzknJDSvcosIophclmZ9RULtRRQ
3IDWhOVFtYCh8Juj22HS/LOLAr88OiUQ5R5dRhAdnCGlKypqRl3bGY+b1+ITcTbIi58tdU1dsdei
IrPRehW4pCN3D7EFXk2N9i9pe/q+0nMe3cq8zMpzGtZDd9fKlhciiNJrtqWVV+l9OZvcF03fWfXO
Mh19n5rCO4eOU6b3bmW1X8mb4FvAZLfnbwTc9updU1sLFDVmvGYYO/wgX91+sWGezu+XsEV/m4pE
nYeFqw2iAaV+FyOE1junglZG/tcEctXNEUC4l084Aw0y4DdiihtYnyHNF8daJ73xXpcxH12nM7cW
/hvYIa+iTLbY5I+D3d1bsYGpSMpyiW7pVyEeWZMLgxo1szoOQ4Mz3QYmgrGeqwLmjyM4wu0ZgtSp
wFzAWQl3jN2zwl6IMHW4OliBaYKqr8smA9MiK6yd9zqjh12J2AdlDJHaNw9WYTcZ9CmbBVZEniOu
jbjhbrjUAWD2rD54SEANkVOCm8GphZkYAIR4NWhbqb/73RzcwjLURBEvEJyd9fwxMkJ1pxJhv8RB
FAUI1tuxOrxuK0dwtpgLWWB0kfS9FCj/G8D5yXqwtBXFB9BesHnRqWWwiLdCu6+9hVQRZTbPVbQL
Zk7aTP95itGw7XQMDv86msE5+CWw5VJIhIraDuN19ZJbyYLENsDzqyqh/YERCAJ/uf5cpwdkjMCu
3LPtMo9YpWZMPh1UZLO9ytGGEV5cGUwasknxYIkMwT0s8UUY3xE+zR9imWAnuyoT7X0xW7V+7rUr
DbQNrp2m917pa9KfdYYGMUkKte5RE07fPINJxjbxaqHuJqsCBY4mamPJ/hvdnPuYMQCeGRFwBWtF
Mc1J2cGddD9SmKdkABPJC0t7laFgRygSBHMONm8QV3QiWBO0fmI6i/MGbD4PSCJRWDCYpgZqAyHv
PACyuR+S8fXG//856Z/mpEymqUn+85yUPdZF/7V+aXCRKV5+mpa+/uj/KqsVPisu4zWY1YJ0sH9P
Sz0ScAU5YmAyivJUSa7X/5mWEgBGEwxMQ+cmBT/GT/2LrCD/4v/KLBXDc9tk1vqPpNXuxdH7xzsc
ypWQeKeDn3jUde6ba9Rdoh3xY0ugh3kU7pYPkXVDHBGbUwwNoePdgPZ1BQoRAUOLCYJVIaAKQa/H
smItRlLZd3LWebot7TKsD0ZWWiMJOkyesF2KZAtZBMIjRCGFbIk+u7QzdezUYtsxCWZqGfyw4xBb
HCFjklG0pBluCPkMuYxRX/lEREf1VOF31mxJ6gaMHwvYm1aE4SgcTOs693OjWJcFV8KqL4VX7QXk
xwZunbH8yOXkTpN4usWs3n/saZqZGFYLXAOrXt+H2vYf89jSr5TeIF0uaVlpl/NUYF97KhlmeCdK
ofYr7jlMMhcl4OoynrWIQ2EUgePh7YTnVk8ylM/XqIij5/QWIQUnoPrDwhd5cZfTvSyN/iCHSCK9
8vRtISlKWmlSdzh5a12/Tpgrl2Hc67iHmReVhOsnLTmixLZ+hVjJE3gdYRCa+CSDZbanZcP/TWl6
77y07Zcp5OcQUPEH2BYqVHJD+TRTMtJMgghzyl4iPV45vuZbq6VQ9lJJDYO8OFj5mc2h34+mvHYg
mjLHcaNriXrt7HETraC16ndJEA9H8pfSI2NefuYV/nIusGXODMfZsK55wq8vlNALyhyyvv1H0S9v
eJgYC/NK2/aTQ7esz2OFUAxvVsHta7ZZGt8ZueArlBgoc8QPEf/ttRmXLZcRj3wEsobxdrkTIb9A
2XMNBrn7mnt+OFQ4q5sfG6yT5C7LZ6NcDeP8PQqWwZU5FP4jVOp77Cjt3QSDGRNNXKIfZ9Emd4jt
fAXLvDbWlZWLh0KxAImpWlZtzkJPNWlVu6kK+U1zIPhvpA/8bdGyiDoTxh/mSfy72w2sBtEgWl35
smMSfpkI01pRnjAwWADlsGXxGYLrIBigAK2oDLqvoNEUVOYyno7Gmk3o+vpSoxCht/J8phKrNKmw
Ei0Sn/Yl9ck92w4sUaI52ZbnsvIddXCTQB4NmLSSBFHJ3x3PPVVtngb6XpoLUbkYc1ZMYEEY1Vrx
kcVsADkPyzqZqP+e+uUVebKTR9zLIH5bLb+M6Mx4D5jNYEuB6RBs5W8rjGyeFhPyx8sSjg2GoVPa
llflstmXZM+nYBnmj7LnkVw6rUuvms+CrgSWf7pbEPJHKFo8uOUOlOsq81gwvcs8Misc/ufLlkD2
HKMPn3h4U9Tzspc+Bw5R/drb1XbFNen0qKYVBmWPBsWdgTliwrWLexiMaTgD2Qp1NJmpxIbts8ge
hxUDWr6OSUX2OlevzYVogdKEBWZIOBjEAfB8ggYSwyAQD0zUo2JF3y+ZvaB0Q5/hn2ec/oA9LkBz
WVlMRTMD2Gjdu2QE3SaXmt9o2onzlEn4YlXtHqiDTNpQGB4wzo2NhALZYCea8n2lbsj6m9upj7Y+
m4J2hXAEpqGSEysXkInvp1YTYp4A78UTrEU5sZdTf+G/FinjWMji/B7l5OqYpotzD8zpB9NEld3Z
Vc8TzNVSfzPfWwms855StKQHH2bzHk8kZvQUG9cOzLIABXLSzO9bGlwFTR3Vg5z5wjrFFhevL8GL
gjNrPQTmPFensHSZiMsiZ9ifB/A3E/wH9r0SlGfDSAeexQsoEgPBbnFrZE3hpMACp23jtf43e2ey
HEdybdtfeXbnIYu+GbxJZJ8AEkCiIVCTMJAoRt94NB7N17/lySo9EpSRt+Yyk2QlqViZGY378XP2
XrvtkGnojAqY9VaoV5k1Mfh25pHE57Ykf6jEG5mDH+uZYKhByQi50g1LKAmnVI3Dy9Lg+2RlwxhV
BurJ8QwoFASQt/zjzTjq3uOcuOM0cXi6LwJZ9ey1qWNkV3YztHvyoXX4eOqZt02yYld6z29emfSq
LO6ma5yGVHLEZfzK79TVNiJHQ/T3UiCL2+ppx/rWdj2xfImlnsdgpnZthI9EwFKN3m9LGhqYlNg5
D50zjmK/HQ6Z3wkyl6U9tpvG0Iw72+XtwtoJbXEYubwWo+7LG1dK334munPC2i6cNtleVlYmOhxX
RlztzwZRTdXzCOoy/+RcRB4E4/FFDUmPzU565y1QMyA03uW9kQwmU+/qvUqm4NA2jdoMBEpjxUFl
BcasS0tzcVjICuqHYeXXfoMvJEkqA6nwnMx7lh8LJ4sRD5QQYVwjnkcMswRXJInA1zI9WBJckjQo
7pes+DPTMYX5K+Qe8EzLnFN575TcokrnrcmHibWWd7JdJywxZGaN5AGuLCjn73VVPtex0R6DaBp0
GHU+M+aVa7WPWNoOcIW4utC4ikcEPc0Ve4x/ZwDGinh3pbXl6IkKxzD6E1o0xlCEhq8k2van1BNO
QeZe9IfAK6iZtbju4L2vWqwwupfxDoRDSSrauO/7mZkZ2EDoam0ZKaUQfMig/1SJYds0ndhqrhfc
oTsLs9I7R6bt6J9mt2g0JZgo3Qi7SV2yqma84TapboulD+a60RuOvK65VCsAWU4cusLOVhgPyr1B
pkVC1F7jrzQ7t8B7mTIAVI5dZZjGo5OBioZLOWKcNqsmmbezOxceLEiOfDA6B2fi8icQkS17ufWn
3jtiHWKbg4SxT4mC6/GXGE+2IesbjRCg23TJ/aNnRjy9cN5DN/EJnsckl2Dfnugf595w1U5SvwFk
qFthpznTW2HXGfaY8okTlyhgqHX2vcgTwsf6bvQxJbTB1peW/Ir9M/gMOhwH0Qj0YFFyduHADfTb
ud3OWhbsIeLI9Tz15ab0GwLLbTvLQ+JNsxu/TTJwW/rgvnP2q7bLMAIOxR+BkGx8CvB1bvPUa3de
NP4howk1UuZ9jokDOSfOXJHrKsytlSvvdu+0953OZXWDyt04Uzl9ge/4qGVeFBpj1934aQI/cAFU
U3tDiYFQs3cRIJjrJkghQ4ruUQQDZ7TWpTLadKWoYVtHLFG0oVDsYSiKqRuOQwlDwexAOjpB3R3y
YLCvayJIV1y0aoOeHvqFW9chiYk+pnjEHBkrVsgTkt8B/UGoAVthyY1bNoGZkk9WGBg091C01nwf
18BeK6vamyhnd77aIayZeMgJX+HeIWE0ZOipvXaEdq8JFAiItXfuhxQEIWIG/Qwy07+u56J/MpHa
X89lQ8q3htmKtD1q1889kS3UJaa5HPupEruMVu8LHADOqeVQovTIIE48mm3kA5SxtJPuCiyBruGt
c9/ewiyct2iHysPI8PJNy8sXuM/kKxoenADZtt1W83hsQroh4AiWftjpGOjAo+ZixeIfrxenYCOK
k/4gK+e94ei/MXsDLUujK8dSZRzmrLXeIpSJYo1VZnpB1MNQW2upBFO9Ws+5nm96wlAfI8GKwsrf
lpu0NlIUM6a317vJ2pVQy9YdRFxuWmGM10TBe2COrAF5CAuJ33Ltekc/o+4rjE3sFO1MLS5gBp/T
yJgUO7e0i723dDJ+Z/GPt0lmijVjhmYdabLCEgRkoA1rtC+73k0A5s5t6u79fBifNfzzeGZdRid4
Y4xk3TY9J5BEbBB31zcQ+dJ1avXjc+P6xQEYFX4b4ha2y9IvmyHR+a+ZR1q4WehPYzz5POL00Wzt
mDqq8GMhRXHyBVFFfB2L8pTIvvukJcFwVbb+jZtXaICoBh5KiOgvwdiRRcqkMOqPuRBz+qlzm0E/
lLkb9EeNXD5z2LNqBVsrsAYxbjKks/gyObhFt1GPNHTVkMIVTk5a+68R9lOkWVk2NjPL96wHgMZJ
u7d2pPzVi7Miu0rT4VlrOlkCsaMPMPXhNYotWqfZXfkXd64HVqW8EjoOKuIcVAtQd0qaPjhzka05
AzVocpngViNBvKFLE2cA6IgH+Kgby3SeTXxp1KLI7cRIWR5o1Gffnfj/gzjlY/ubozMuad9U838I
jh+zPwaA4mnTp9k+qtGgABSo0XMtyoT1Ys8LMy27DKhG6sphTB+OyoX26y9wcdd/OLwjdwZ7Tjec
iczHeR8uR6NezD7eOxOQlDCqMKath8CIzJOBHyCm2IyaXWqlSQyEN1oqVP9ddIqrHmSAPhgnu86p
Kn/9rf7DZQmIm6Etjz+Z2feH2WwFiatOMjveVxqlHxDwKd5MKWo8KjL0O31qUvkM8BqTtSbj5vXX
n/5xWqsuBh+PzJzOps7F+TB+qzBqDhVcjb0zM3jfZ4aYCYHshF9m3JBkdnDMWaNvPeZepB0MVX5/
k3dLWzTmre3OMqfdTksu2ffqBN0IzBxfL5rJsVLqxt98YXU9fryJjucZjsegXtfhwX64XjKIU83S
/GJP2gHsx2CGX4lxjsCQsHUChyZ7U1ZILTvxVmLoPoueXsVFngx8sT2XlfjNmO9nNgHxbzoaeqaY
iIXYhn8crWhEhSwDdcO+zWhVh65G172nJfXc0eLpQp8BCC0Fk4E2in7r0EjOF8Cb6DobkAihw3WN
OoNxZX99qSzVjPrxUtFAg9Piuj7ououJ4PuZjyf1pi1bkewbN6ZCjTGHFQNi5bH1Jqoiq6semqTw
bdjBlK3rCaVYfsSdKc+DLeFuYmQLnnV95rT8Tfxs9BxjLwqo2F4o39O4o+aOUAKHzPwhWAU6bzah
OHRLcq+l8TvTGHz/dihNS7S5w6K6ANXcMHKMUka9MlugS1DHvaVqGlstnZ9DDUK0uPzmPpnez5cD
8oaNS55ps/uTpAuCiEgxB2gE6WKFC82a+OijP6ijTjXx7Vn4cQ+YvtQeKnOheTKVCV9rToflYQpc
rlZsqRG9s+ADzgqbv+Ri8Z+TVyD3vrSHLLNRN7vN6NIM48D4rI7pgEEpbFDhxxL5xTeJLuMGmjdu
PkueEA4E75d7/99O9O860Wq++d1r8jPdM+069a+mSX9oQ3/7c3+bdrDf6Dwk5EiSBaTEcv9uQwfY
b3CEWz+gPZEZ/N1v1v+FKwdlXQAjkka284/MceSNfXxmHYewPgPrF11n1Dsf1pbUI1QuJ6nkQD4w
wOMYVz2WacZC8Hth4vb4jHuhuJL4RXibWL0Bm0tFaiQAZn5aYE4JKioFH6pzF4tbYPBKrnKlUm9T
fK3gzhn2N3m7mOCMeNSvotSbh01FNs7GwoRyE3hQI/iWzNPmhPiS0wXoB06ICkKknK3axGKxwLfm
nrEmeBCy8M/6I2XEBWF34QbSKYxoDU9qfawwgvM1YXHALW7erABONApJrLJQSQ4zglmDo5StVc2+
oHc4tA9GtAyECKvOYjgTt+O9y9iK3e0YeJr5rEuO3ptyiCfI9nmiOa+JHsyE/eG47pOrurcYPodj
KZrxTpgeXHIv9sf4tFDk+Ns6n434TJySS3OJzAhCQeJS97dmh8dvDXPbcg6Grf7OGKyA9zK1eQPF
m25aGAP8c0JqzZb4I5IqCecafXpOK2h4RpxCI3Aj3cOvU8WfOSDFt9Kb6w3VGUH0nTcL5gex8F+W
Yeq1TWWM04aRK7Q3d1lTvU9q+ozVl27YyfMzvVvlemztC2b899Az6/UYRfKlLe6RExe7si0VIstn
lBlsm1YSeSNRe121JTnsbNUkduQmDwwpCCFhafVKm4PoXrrz9JQ3Tv6iqwBTj3yzlYX1g7Ijd/7U
Kmp3VCRTKAKKe9I3yGOCqHDogcq8QrvKQ0AJ9ZqDZHVIyb452lGxR25RnJMiy+/lxOmJZjexXiRb
Ap8c3WNXV4cpmB/xW8qWhljQfXYUPaBUg5QJd/khj91yo499eYVmrAOSaZcrLEHFUy3BFgjNSHbx
VAdfXAht7DtRm91JzRVvsTQcWjzNrJ+C2V+SsKfuPtKx5k/NeqXftx3YGbrEC83T4jHTGvPVhbUT
r0DVfEkJ7352fV4qtjp7CyHLPsR5KekuTCBErPHPKCJ8ZplyYxMQPTrDtYz7t3YhDmphpGokox3m
zXgl7cS5LfKu2FpyscB9xlG9bxnG0nIx3BvAdcbrZA6w1rwKjp45wvima4J7HVz2gGPoscNhdmuN
Tr0njN66GjFRnXBuLPsybpz7pkloqskmexFVkr1yR4vdNA3W1VAvxX6oKnA1i118aeLejVZRG3sE
XljLHeGU8rrsERji0DBkGDW+d56zvkT2Q6ttqwFWvfHn1roPSL4CuccrsS+mNqIp7KfpsYLIdTv4
Q3ctWyv9hIwAE701j/pNk8sU4H8uHgeOag9p6jZHXEJ0NIDDvtb2nD230u2veqeGxT4NXnbUF28h
aa1Myjs0u9GhWSaSjxc9RpcS+DSfpPPVka3YIaqZP00ZFIY4IHUpb0qAMdEN1htwN5zrYH/TQGWw
dDCD5mp29HkVBVbY5PbwPlQjY/K8KvY6aq+wcpp6bUDl3rVp5W1N4OuwdF3xGY7UcKWT5bQtbAJx
3Moe77PagXmX+/O+bgfrHlnq/EJ29PIFB52854JEtxNKiE+LNxtUAWO55j3pie+aMsCAdrYjescV
nP7r/KlJKfW47bwtGrjvwMubd6Bo/W7xy6kj9k+3NpM72SBL2v4OHm1lriQ6CjCwMmGO45hfF5MT
WajjF+RRnut1gDsOBom8SaLyrpF9cDJrM34BP13soA6KLfgkRvCQE/QbN81JhIJbf9JIF7ufJ0mo
rNHNTD9qo9gFxXRbiIGi3+BFRR4d2+sF+EtJWGg/HVJkKMemhi6EGl7FU1jVzSD6MPAslpqqqPAe
MnQ3hW08uHPpmHSANZLqhDt/wfs1QWensw/tv8uyPem94nPuepsJzcCRvQSxrajNPzI074eic1A3
Ekv/aLRZd4693juhPcKhAngJYc6ci6euIgFlcjwFtW+0t6YedHY0YzwXKdFNIW+Pd12N4/wOTyib
V4hknH1VOeOR0Hm5izpDnmTfWkcgQ8pvIsTz6Djd3aSCjGbwgjsrnZJ7drbm1VWpR35feV9nxC4M
QvoOo18Qv4/5lCmyRRBGfbMda3+4mqfOWXsG4UparXKWAhW55Bs56UuM5+Qbmd9GgbMPXyWDYA2N
QmKL50hFONWw4w++o3KdHBXxVNnob7pAik/0bVx3Y9dx+dmKY39XqYCoQUVFSb/SmLoRH5WQIwX8
HlIJKA32k8Lui1Nv68FtRl7JTa5SqAa/q4+i1vqbqGfSmNm5cxoLj3GNrIZPPrjt0LxEWnUQgqEs
q6Qrpm3+9aLSr+hhqzPDkLJdByoeqxh77TFJHPdVpDVLzyVHq75karFoN26oyPob8Eg1GJTKOqV6
VLEsAbbI/WImjEkFdXmXzC4kMeR3McjCh2ok9WqqPf8t1wn60lPrDQcGbda4ch58lQdm6JN1PfaB
zTI4m3eIt/QVHLobdQNxnljGjsbYSs5VqmjL5s3g99khNmsrbJOqvqtj03ryVELZpLLKhKidnXYJ
MEOdinWezZE5KjEftdVgRVWJZ7BKv/RJSwya0TfLehhl8GA4dE4rphsEbLbGo3MJUSvJr7jLL9Fq
ppxIWVN5a8gW6xVT4Wv/EsbGZEm/YVBAQIU7HYPe9DfoncSfTOYIctNmMt0ile6Gp7hZdSrxrYrm
7q5ZiuYunxuxB8po7idwsKtFpcWNl+C4yGi9T9QC5uNkBUSeK9rpV7/UhtdS5c5FefNCvB6Rullw
b5mAsPh9TEtp3Prd3mTJi8OszxKoKWTauZd4Ow5QrZpQi+VLyvFR0BklC88kFM+p2d7m3IfeEpNq
WqrsvIjadEseRHk1XKL1Rr/1srV1idybWIRPcBkEQZztc6WDUsYTSkhfpPL62O+qrVQZfow25q2W
Gt7eBCxzy5kfXRcQg1cKNBIAoR1TgJAKODA1pUeY0wz3DCjOB7qexoonG2PaJVWwtVXCIGNQylfZ
4ZjT8vHsti1dWnoYB1ef8dMBZuE9QSjLwxF47xS+yca2c3OXwwe+wcBCMU34LZGHvUo/lHoRP+l5
XTzZJjWgTZKXvXKgWd42eR9cLblLtRI70QGS7lCGMUZ4fOA1O1jI/P+QDrJdaDMTyZj1QSBwvhnp
QIkZ1Pvykt9o/ZXmmKPm9psQ+uN1JOEZIjBpCcRIxD12bevGttv5RLyqsWaQHa96evXHpBqXTUzh
/7K4/lVG9zZWIZMDaZNo2w1+pX0sc8/4A0a+GdJrKFYioo1P9CjuikWaBNx5xLGMibUWKtiysZa3
NoGG7JEESyYL5nHprukN0B8XsJXqnohM3dLsVQ5EfVLxmWTWlJsii5+4LdYWRr69CrpgWFvMQkOt
SKE9pdYNsOVXQ4VzTpKYzlgFduYqurNRIZ6ZivMsyrkJfRXxiWKtOsYq9rMa/G0SM70HvH+bzLb5
bF1SQv0JTQbzl3ZLe8hcLSpONMoJFl1UxGhN1qinQkcXFT86I+elH08kaRn4u0CFlE4qrrRRwaXA
1PM3rfM2+MejR7zw7r7RovnomESeJir8VMbEoC4qEJUGIaHpDVFoc9cvK5TdZKbaA9mmtPlPlUpU
DfJsvnV0flxG3Gq69CXnhKaFF9JAd/vu1Pq/6aZyKCVGQgmhPNfnfPhj0ymJbFpHg58esrLjWKdN
YMvbxWeVvgQZ23olvjTUUhVbNhSiX3/4Bxm94lWYZCHQMKQ14V4YGd83lpa0at15adKDMQGqX7IW
GFNaJLeAwPPzrz9KiaJ/6GE5nGdIk0Rmqjs/m+NSkWYukAA+CnggsY2gwvEkz3H9568/5+fmMB+E
GDzg0A+Ug5bZjxc0r+fZbnMvPpB+OG8xsdgHd7hA49P+TrQ5zSkZJHrKTS/fEFhwoh4XWF9alKjD
dZTw7X79lX7qDCOBC3BG0O5UzrmPnU7CR/2k55SBepYUHwzc887KlFzGLgLkP8zk2i/TILnPBiEF
l8/+b//od/0jvBRgWH6hZPzzc/vW5T9qGL/9ob+aR4HzL/ro9Ii+w7qMf3b9//0fCHw2wCVspS4N
/wCT1L8ljLaCNDGT8F1IvLimVJ/+b+CL/k8AL+ZHaAk5cw69XxvRoq48dR/zYAhz09DoJPLaQiQo
k5slb5FQ5ozURTZX18AX7JljFd67hGpEQ9YMZnp8dPzWPXRLHz0UpR+RZ87Xv2mNzL2ljnCvJyTA
NoGGGvx4QjwZqFuttkVNP7zYXVlCC/EYyhIvPGzJV0pPJk4ndo02JjpKks/RYO5aEQFlnXqg0USZ
MLjSpV/e5Tlx3v04DmfmzWYWok7In9t5HI/KxDyEEw7SF05rADj0REM3j8L4XCR+eW7NnhN8vhzA
pU47yoj4zoW1qcCE7Vk56pnH8fWXCCqrNloM79AIkjVh5SvpGtPGTqDehyldhcchzaY3zysZ+3d1
xMFiQWEtRNPdYe1LPgkiEUhjrLNmbcXS3AaJZzx4jkjOzuRmG6nbEvyrXk3X6JLMa190T2wmTIMR
U3otFgUsF7rVLI9VP+Qr3Zg+5xPJMaEl8w7TjUyvRUo0cVg1TvcH4JcRbD338KmgZ3zyR5lstT5Z
jm2pxOzJbMHykMRoIg6DrJ2hXbkzAzSqWhHfjnmWbb1sAiydoAzpsF7u9bEer6ekGq6BRpJMbZQQ
GHrYEg+IxQZUewQukpRs3jLT7fYz6+6NJ/Tx2u6qec/aab3R7KuPWWD0D64PfG+F1yknWaXpydFK
TP8A5X64QQyub4XhaWuM6NW9huDvoZ/t/pXRTvF1Zo99NOVAwHg+VbclDNoTCY548/X+hWtF9Dnr
XnAnOr98sdpUbimPqnVFVUabLMeFpDvaRrPa6V0gQ7ilRseQMfXTKoAwK0IkrDEHNjpMXxR1t11R
O0Fh1hYLpshUJPnGdqvkvuqknqNtED221hLRn17LrY8JDvmg/SZN6V9dHNkgPZqT3Rrxaqh0SGNQ
8VZJF5MDZGjIfqUWZNfNgk2giBsfYYaLcqeKszu9od5K83i5zTk6EBHtRNoXv1YJDFHckTcqRtKE
Qna+4aoCVcb6lSTHNGdPZ3iWrZWm/SU1SgSapAtdu0GukxneDTdMFJCr1I2Q9yAwl1cwtaZDxdVM
V4AB40eghc6tTzuz9Zt4J6VX3aVAH870FMxN7lg9pwW55CXPZOWFTi2Q/idwV9Zu13s5mpNKG8PU
R4VjZVlEe4V4MtIF4cf7gnw+mCdwX0POCuUzy0hzN1d0qKpY6Bs5lM4mJX71xksMCkaaVc3KI/Nh
Q20pbsu4jG/bxDah8rvWH0VakGXOuz196qLEo/j2h/nBdXOLSPSq0DZLZiR7x43K47BI+olET47R
ShI6I7ckyOigSBApIxOp8vKkcTx5JquYs7Dn1hF4ZCGIJapSDnBLWb8jygLcO7jldGMtXkkQae6k
EO9nqT3HsmOcleHujlbkn064Lo2sXmH+QQwzTWIp6YQ10z0aAuNTS977sIobokDFtnAJiphuwNz5
E21fKy6pHLZEYsZlQADA7PrMdPWh0x8IdDJn9yn2SvQLvQW1fl8ro3V1JNW205ZVjzhlata2NPPx
oc2m2P8CvTpKqlXiFfroPJXYFoS38Rsc4FttGPrsffaaxshp/Bpty8bF5vbfOuB3dYBluL92NIBe
fK3b/Ich0rc/9LeXwfgX+7jpfwdq+z9/1QGkxHnUzzb5Wy4ufoaR/78QIFuO5wRrKuBYVQ4w8fl3
IUC2XEDhgE3d/1Y+/BPw4ofCGpMv9S5HCKoDfJDuh8G/IV0hdT2uDxIvDtLoKnZurXZsTpdAze9K
pP9wWPk4xVKfxdNHEcuiyTTrQ20t4SjhbDeqg6d0soucUToPFsJnrsA1DfnfeTs/Vs58HvZKEwAD
B1ukDR9+W6uhQAG3w+chcKVORzEYwcZCmtlPeN8rErCtjTX5xuOoCFu//rEfx8x8ON0JdLA+dw/L
/YcfKzTUUnXHRGQBw/ReFiWS28KQeDqU0AbqUfAcmfrvfvJ/uMQOVwsdJHbqnw8LfQcfevQ9RhWl
QWBskfTvWEoYcwfKzfbP/bM4dBiZwhXlE/H7g6L48byU6drEitUG+4QwnitPTU7mBKFx6VvaH1Yk
3d8pVX66rh4qC8oJRo1cXIz0P37g3Bn6EkeT3A/1ROz34EY4B9ENIYf2R5sZ+zykxskvIBR6c26c
mSFUz1WDaFjJQ4g5j73OO/ezaQ5hK51BhoxSumtjCqYXpv6/eQoQpXx8wcjVgCkALpC7ycv+4ftW
9BvirOzRF6L+tEExm0501cUFhW5cqzGMAPh9NMArFuDyesd45B2czwrDtTd1xlbHFCTogb6I8xZb
HSIM+DM8S12EE+Dizp/SpEyOUidOaPPN22PCIMVgqZABg9kxENbaFPvObEIsolwwTlrrQR0YlFWg
0WawiQrhF6XKhrO0KJM/Iz0llQ1g6iQ3fi7M7Kq1EH9Dw6B3nPoyD/bKKPAJikMQnYlwb3nkokyg
NsfBrMU1pKnEMP7kKZ3oLhoplTQ9TwJ576dqHq8rPUHywshgDGVg05a6LATtrExCk8QCrDF1uAty
gRtgigTOisxkQN1iH1DGP7GapMRfAe7rTu86+kABDHPFOsvU1t06b36rT+dvlk9yZrH8UNScNcaG
j05Puk66pFhbMWUQJY1z4xWTLtN0yEYodS6ipcFu+aUMkDBVFR0fSPEQPZtZriwW/giaQmmuL37P
i8lhALJ1XnwRPI8C9OJF/XPRxQhGeNaWOTQyvGBSeroOpe3527OaZDHj88RKRyq5fAJAm9XqZO/w
Y4ncaLpdN4LiWkFGyJNj4EVpeVB0ybIn1DHwhw3e0OTTRaDjN6yn6z4fUNiX9DDcUFau/VZfgN9x
w8uvdC0BauJn0m5xrSAU58mY8kYjGAOve3uxcFhNPd0Nw4yzVkI9x6dlds3rN0xdjO5NbP9iHSbk
LgywpnGWgeU6p6MdUBMqv/jl+ttT7wBM8+1NknveOvAx9ZLGHeiny9/TR1G1KjFms24syV7jt94n
+H/WYxwE20F0PMCJej1cOFrNnsz1KLpiaKc30MDHYZ2LyQ9w5dABtsIe6NDAIdTXs1Mv3K5xQr/M
zemB7p7eovCrp0hu8WnNYWRp/IGqSA39MBq9B62UEHMEQF3XpxoulSEj6yHGaHomxwSFe4IzDOtY
MvTRtbkEMwMhc3yXsyag0eNjT+9Geovjp47Ln+w6LMi7zqQji1A7R4ePimhVw1QKNUc6XOfusbGi
BGUfytSoImiFbLWVSMR0GC1hbxs/s04kYTDBkOM+QtV21cf19OgyQbwwQbjt2nyyndzFz54YL52O
drZJZjdkRGbcam7Sn8dEMKPqaR//0dt5YPN8dSPBA0E6XaF7knvbZ5oUDjp99lCvlxNGivhddCyb
bpl6x4r4rlOjVyhQB4LrCIAbS45Qk9bVIZy1dFc1S/8epImCRGmIm9Y83AFDf0TP68CWHSlKnhc9
WxgZENhq9lOfxNoqbcVbRVL2KSMkzd6L0WLJRgnHmtNeADRz7nTvBGDzP7Mu47kCRwSNE0xhune1
iF16gUBE2xXUl4EpscTPlCkRBzZeR2KWuoCsLr6zRtmr5i6fcM3l49tUcxzIiFTE6IcCO4Pq+Ql7
Di/WxWAW6R3mFg96ot8ESiMMrXbNNlo/ug5QyJSpZ8fPiLeIhX2HbvyiB58W5Hp/lK2mLYclsQf/
YJWodZXYusPa2RotWdR4SD8vsXTcTVvlxyJoomtCGOI7JjDJIfaDRy9JxHPRt29ziduDR9B47kra
5hnT8dOEgdENncZIj0HdmH8MWjSQvgBV86YJRu8BkEoO11qOB4fmjlxbozBWQWJ4V/jvWn8bYDm9
xXtELsdC07xM/IYM7I5DmySHfm1zovc4KdqODEsrqk6Vp9mfC8Pi72/YsdonJyHF7HPgjymMENFE
9Xbx8e6HZpwP9P6xil7Tzxi4dGXUhAsmjJfZ8+t9alfMbxJLX2f8JFowDcoY4tO613ryqUUawl6u
rZHxVW5IbqsIECenRWezWNhF3NI16ubDjCf+pE0zRqOyRiSnFW73/s34dQGp5O7CZiEGnpQu1glE
m8j6DHmUiWKPk9o4ffPGCddkTc8C/jkXI5rbE6fSjdyaVVEErIMllJ0lvPC5Usb1MUlsik02WTFp
r5jngA2aOes9QpX9nEgm4hLIIEQHx8Vr2xTaKvNrPjljMyG3l5nDHXxW3iVnhNPjzezjqB/xmkWL
/bbMmXIDqWXSSwbsXMhi+BXoJ4AbkRbrw5xoRvt6HAZ95108pW2vde+VlbNzGBY9N3ZWgTG2YH/s
Uod1urxwA2biGBKGaI5HxTBzRNl9+1rfwAYiyagkIk2RM7yW1V4U2MoujtJeUvuWPtYmYymYspij
6QJoHJTX7cZwGZiu9DaoX0dTNHiXHIWQSUsF5RmlQjhULbk0Z7RFBfHojdvb4GCKJFbOhdHXpecR
ZGIDXMu7jGRA4cwPwGicVzcxWFjnFocsY8eJ9MFiyBRj04gfR+joM+sm0EsbIVXHukhnrag1/dgM
ifa1b0WwS4YxmEK+M1XOxT9pTiO7nl+07OQiQKxttcrQG7cT7rfWs5GSxlOKcrsVSDhILlSeyKHx
UY6ULUvVQ6TuKDl+3KYL4aTouI2aITg19OaCqH7tIDdIN4VPPNyzoc00f7lOlJYPrpVqw4N0p8Jt
yBFO4sQ/F7kP8nmt2ovMs/wYi8B2zlMtNp4yn2o53k1jz6CSrNMzShaaJbodISGDnbomS4OkGXc2
d6R8UoN46FSOud3iKSbcaAUiY97wb7GeEP4ei2xpbrj94lz7rCw5zl+8I0F61JCyh7JL2HpmvyT1
lHTNmcn3thhGh98h3HWlE0ahe8GVPXfRSpTWfeyzpMN8ITdJj4GILEYZtjQ+DjVJIWHcF8aZtK2o
RqjSQ62XyDpgsfRh75b5VyAdDsalOtoHcIyxpgpZr3kDxxWrwteqFV+1Yr4NcM8eeK4pDAahE37b
6LfY2eRa0lRziUPCM+mIDbVxhN1nUL4YpleZSMbNRL6crff2Deqp6p67zb5cTcWRna/cEVKrMbS2
+pVfups4KG6GHEeWxaW61RERPoGYGF7b2rROtURLucKQRQE5iV0RFNXalXdWaZyp/IhA1Eb9K/0m
52hZDC9TknICMDJh5Y02Bh4tW/50BJylE3FkMUxQByfquhx0MjipCCS8EnbgjhhGqVaQRGeFuPhv
vT6rrwZhMmi30P7ddDl+iLBMWG1SV4mQF6lyGSN6k93dnI9ZSlsaqfivT6fq1PH9PA0glceBw6Gx
YNCC+HjsZ+ibkZBjNfuGNhdFv5xwSrcRT+KvP+en0w8fpHh6aO6YQHBw+/G0BvOmH7K6R8J5cSQP
DLkeBe4ugkWV794FV4v4Wi2Hv/7cn47+6geSDOzCOrJtToo/fi5H8sLK6qnZT1nhvvUa2GPyZfCC
jljPgeSU1Xx23URpV2mx/Q75Rd/m49UFNcGpmBecL3FxW3yH/Jq7jO6J4db7b6R1BsfmI010IO4X
KDpdbdZ8VPkcS1TljRHzb5vNfzt2v+3Y0YX47ln5Sfl9+lO+vf84t7Muf+Svfp1hMJzjmbEA4EED
tL8PSjHpIP0dzWAyqYOx67mmzQEfqfe/G3QWvTuePMzuPs2nyxDvHzToEJv/+DTpGADVx9DB4rSM
BOHDO5T09iSrtrFuvKjziHayHWojA9e7sxTEGSelYBto6iMTemGEtSHkhhZJtwGOVew4/4trtqvB
fIGon59qr2iTKzFJy16ZjaDRP7T2/MwSJ1/6HANxH89MABrAjKtA+gywmj4jPNxNONkM42ycB1IW
XysZyVs8qnhGfa0ahzBfWg8aGCKnbYrhZu+15CpBxZdD6DVzv8MW0dRhkzCCWpHPaiNBmgE/2PPs
udtkQoi9p2e4DGvg6PpnwtpJYS3mPH8XaJBu09iRZTiO5XQbYVyk7CO3XF8T9Y1cGdp97h3qubWX
7WIMU7Oju87/aynM9hF66Izq2RHzAY68k63Lcp5QkfMFISn8P/bOpLluI9vWf6XizuFAoseLuBMA
p2cviqQ0QdCUiL5LNAng198PcqmeJbvsqHlNbIclEqcBMnfuvda34lUD79WR3HkPA6W59ykAH9a8
mG47HMzE5ZZDBCnPS8K4b6ZDjmfmWLFVdGFuNdiloAihoPfGoo40S8JbvjYL4+PQtoO7tkiz9Wbo
jrGwqZKr2EhM94A2o0j2rgQ1qkdzXslap+vqzTcmwO5ahAMziJPVi2YsgjbpiOTL4eDUdbHLPCgg
jEdaPCfmw0T+WCBNR1Ba2Fk8zTcFNngfEHqZSR85SiIr6qYWh9u4uZaS0NbSHOehWLT9FBNsqEK7
H0xUC904uQP2bW2ickbR7jZYPZWIL4ZMyzjqrH7abhzyuHBx2miE51xBLK8cAr/OwzCOrX5DEHE+
mDKQfQ82pAoKZahevCTIIoz1E+OQpZZfBgVqpAps8PZlfP/tKf7vgvf3C57PrvtXUgX1j+MrYJI0
k6hhvtZDhuP+y//+zzcGIf/j9ZsowdV/gd7E2JYVz2AF/T6jMH6xNwYT0pON/gsq+v8vgSgcWJxo
xOJ3+2aG+dcSaBlbOg1/newoxhgohP4T8cIfihXEECY9X7JpeBWoJn7czC2cdBgkuP0I3cCYsDro
5Z3k6Xcfyp8MJ3iLP+7Z20WYgEBS5n3+gcg7NJPWwmol5a4ASDe7/QrUf3JDWoDD7q8v9YfygEsB
L6ICs3TYUj9zeJuKoSmNv/U4TxnQ/zIrLoYB6V80LUcnAKHHSkiQhivHC9/DK/LXl//Dx+nhWrJI
qhBC2JAgf9pPjBJ9mHIMtKS1ejQq99lD8PrXl9h+xY/lJZewfcNlJkCv/ufyUkptGaGmdEdbqMfZ
Np96nzT20RBuQCrq17++GLjcP16O7jqAapyzG3eYkd3vhWhmgmWdFNX+iGmDyLuiEm2IyaA6Fzbz
4nKyPlqx6kjpTLpBD2yTdgLQUx+XOSQN9jzEHTBPjIQ5fJp7xYnMA59jfjP5NJrLkm42I+G8DoxO
tPSDiRWV6F5OIGbMX41cHRgZD0i2t5wdOejG09L71P+LP1ZRQT72TdqNfmSmhRmN+jI/LXksKfYT
lQRMqCSZMp1f0Wsqk2eO0g1p6hKvQULmvD0QMungTQ8mS9KyS9AYjhPxf0yU4wjNeRcw19t6sut6
YuZ9PebatDer6t1yy4cms96c1bsfJA1yZXnVudXnzwk+BS6ROyQ38zsrM185o67dAbYCyv5acMrN
1VeZ+t3JJVa7XRwtyvwGcKxB3DOiEedmnlHLIMuNz+xpT64m4nOeZkPY9W6LtnX6ajqa/zgDsIwW
ked4rLrkcXCsMhw9lC7+lABq4Gg6q3gib7WMdzkZDNd1T35qCvk9hpZ+sTFjFTsltWHZpueJj+Eo
H7Gbkhzz2LmciVKKrxAokXvVktOjE14lYkFotJTOR4t21nNaTPIWsgq/xwOn+tiIYrqUMhuPlISI
fKSE7mkAGbzEVSc5Quv2ziDucY8WlVuk6vK7rqEVkUNP29EtMfZTVupPGMAZc03dHGppZoyfxkzv
kIToi7giGiZ5pDW67uCwiCBG8B2l9KRxfWRbLITGeZWAZnnfrrW8o+9wRZfX/IRSeni0RrM4dloq
rsVsOseq5l7oCP/Zj0M9H+rK/JQSaLogzBqTfe6a89GCD3OvO0l+0MxWXq+J1tyN8BmMflyuOVq0
zC3aUt9LBTKucWykMNhymMcAHThI3xovqLrJdV1T5y5z+30cm3Rv4sEV+CkSDBlFeuLHnucpOVtV
vNWZ6r5dio85zCOcA7nGkZtkbySzBeklnHenMVH3ZOqIg2Fm+lEAVD4u1WCd7LbvLkuznYP1xG5u
q4V9gzuaLiYZPIl+D5Rtee0Rpm/BPAjSklyj+e0YB3OGquGUKDtgFNHKQWLvRp3ecbWkMGGB+DiX
woaI7n1MK/w8a178ySuGGkpS4h+SOFaXOc/zkPgdFTrY/Q4MEmKe/Yp8PktnFBKPiJdsInxNp1Rn
bDbiamagvI9zxyeTs8mRNhHe6Ljpqxmbz75Yl10yDPpDNi/60ZjMzy7fK3b05APYBYu2Np+0mcEB
sbZeflzILR9wiGLyYiNG4Cn+j/xa67v2Pu/iMgKx+oUkmt4LCGBYAi9OplOsJeNOaPr9vIz7YW6S
Y67R7278Vh1WMjaxPTjdR2iebsXypLSo7WSzH7E6vPYTiTJN2jo7etFdm5iPDDH8sAbzxLzLnfq7
UWvNV9Zt74Qf2zzoIkUNtUmCUrqScDetdr2Jy2LAORW3y8dGeOUVC9J6Yk5KXWzYNFEUtF7mOnT5
4iYkbsSIej29Iij5kLIBBNWkT0OQJHTPykrUN33lncrJ+FhU+LWMWNRhgrTdkp4WkXYUR3GheddJ
XHyNaXyHa9fv3BFa4agTQs50cLptURT6cFV59lgSnNtsQQkFzr48OZUhj6aHgqdRq3ppEPMFVENc
WccOsYSlwwMUbD7Gdx8l1bNQnf4Yu6t1D9PXQaTui1AwFOsDMIsmfdd02Dl4B3hOnPkLBwbttuhq
eAh9HRY4G57s1K6Pi4/zBT1ZOYbCmi1OBKwe9NQ4dK2udUUSuupgIq4TqjZPO6LudcKuc98QfCB/
3LAOURfb+cnLPfex7GdxgABb7aRhLaE7LSCXC4twSMdPjzg1QcPREzvag23fOpkoGJwlyWfP3lVE
sR3KJeXjn0hOE6xckYEsAXHgUj6aZDOFIDExdmlDYXywOmfngFR+HvDefp4nJ71xpLM+97UZEeym
gNS0Ut6Moh32RZVz5y1ufrRIHSI6l5uMzfO9hsISxIih97ga+xP7ozpNucma0eHdcS6DqDiARUbZ
j7/VFf8t8v+2yKfF8Luq6E+6Guof56+y/7r8WOF/+7HvFb75CwIEWFo0N77rjr9X+TZVPguaa1CQ
/mBqJ2eSM6QLN3wr51waI/8q8k3vl83bTq9j63UJnTbXf9Dn4GTwUxXn61umO0mYngefgcfhxyrO
6MjXM0dbHv1JwxBWSxMxJq3B4kJ2oX2ZddlNHxK7x0GuZ+kI/bQe7tNWm6pDkQv8dlJOZcX4xief
MB7NIB5xghvtDC8nia3sHuwdQxXcaEHidywxs6ZukkJgexFLHD/ORm2/8Ni/loKCg1/1OPF8fhiK
Zr1H4fLYtAlBjzUHgqAhQZuIeoFQWFI/XY80ZeqAB1k89A5es6Ed9BefADPy5UAnPdS1Ks69nDD6
VR66h5YfVI6r7WDlzDcVQiHmpEI8xKuh7SqC4d57QzY6p3gTB8tU4fEjVw7OCWZJrPITkX6r6v1w
tfo8+PZBfcsMkW76K99/FmrMajHFigmxJtYm78CRwG/CvBpPa5FboWtixAx6W/VGZKCezCGp+pX/
DIajS8KaSfqLW2H6d9rJD22D9PZKJwB8UL08TdrI1QXO/qDOsWz1DH8J7GvMEeGoL+2AZjlB26rn
gAMwixrYaBPt0ziaWPgG4u4CZzTFFTM+Xz8oW5SAL0Hb4bEZxYustiK6mHV+W1ml863HgO19TZUf
zmYXn4t0Tr9oLJY3LSrLw7fX12+vijtbLkHOP08GQzD69JAfQ9fBXb3X5VgfxpGgdSh8K/UjH3Lv
4YkkS3PDAADXYdsSgMqDcSgKdQWZO03JyRPFekQHK819ahNLeDDXrdzIaRoFtdYU59VCNyctdskh
n1gqs8R4aQETOHvRLp5+4FbZUtMr7gWvLc752PcRV8/wRvV2tkOXZ38g7LF8QqpWfiBNdXlhxtZf
ebXpP+YEcOxT05BORCFqnmuy8y5xZ6XP+bIhrxldXziyZqGHYRTA6UD1PjW8yXxFEW1DZq0PuKqx
o9vdoAKgVE4w5+36aa3VcvCs3j+UpWG+K8eErg7pq2oYMDJDZ96ZZ8WeaceQ3hRlw+/yoYjuncZh
Nhhav41DJtm4Oaikon+IK3+5zlZVhCZbSLQOenxdISWYiZFV3oFZvdhLwI5PJdX/ofJgqgeFk5J7
Ng9Z5R0KofcfhsZ6sYdyvKps/Zl+2JKHVNhI3vNx1UilI7euSuJ1CHtcO/vMW+OQQNA2xNaETwwe
JkGQoyeRgpXNXe+s1X2vmbAhlgVzeWaJM4NhhAlGl+wqZHvH1XWGneFb6xkTLrPKAltuqErb/Dgz
MQmYRuE3JGaVB3Wmv2mRNRYyUM+4qVRc7GtSI3ZGM1iUs3FOHoDqtUPXmv01isb8FptDcUE6bd8x
FTd2EySxjfXeo1NJSMHMwQH5lAgQ3sdIzbr7Mq1adh0LkbwtMs9p4pBSCnEnWtuNiEGmgyJCB0JU
wADZqUOdn3ldCZelFsoZcB6Tpuo+dL7e5js1iRTY2QS5USvq9SO2Zh35dJfeIOqSRCm1zRNu7eXA
/J/0aSzizRDIpNWhT5C+Slp8OVgRIpZ+R8IqBkLFQiEIX1I6miBnuaiYTmlKfOKzz/s3gcHTFzy1
VeP2kbMm8jzih+X862wYeUUlHlQb2z7QGdaHpMRBunTrVoayNNJHB64I9osSiQAisvwyDXmxACzL
mErmhgPz0Wn7UPrTfEiB8IZqqV5JN+h2jJ2NU8NZ4KZZRu0RMyGL/2ik695Xc25yiXJoMe2tkgZt
UZzdmhMj7KP13nDQpke9M8afvq0sXTHE7z4w7nPZ8ISSnSv0354iWG32BwSjPKGqQoyk6Syrk9Fg
yIeOgqe4cerDnLA8o1E3LB4HZTwIe7sQluE5wkrLKylhY10rneDUIFWaX98gVF9ueonZLGqalXjW
EWeX9IT9Ww7Zf8ulvyuXLHqbf1Uu3eK6/qFQ+u0H/lkoefovOKX8LfYI8aZPj+xf7VDw8x7DHsBj
eC3/OR36PhESvwCEN2CoCaY19BGZ43zHAXm/bL4riFMmE3Z3Uz7/B5WS+LlVSaqjoB6zOSiwb+P9
/LFQipWWAN+x7RNT2zaOjHwtIK2Q94jtawrNxebBpCqB/wKWB4JMfPZ4FD75vT5/tGsPRq+T9886
+qznhLnv37QXfx698uoMnbfPCzRMAvBQrv++GeezCMccQqxTPlnNqw0r6K7T0/qq/ob96ZgEHPxW
n8K+baikfvct/kkTF6vcT0Uk3mBKSAvimU4X19riAX5/dcYNkPHHrDvFSfxSdTH4YTVm/nXh86xG
Tmu7V3QSa4ePyXEvs+VnHwV4+M/zWq9f3LGHpNqui3lOSiZoBTHOB2Jnx2KHZsS5d5FQLSHoEvsU
q2q4Eq3Z7i29tVDNjpu0vOIgiQCuuk2NBakiEA8R6l7XLdRiqCDHccVr4iFh4WCI5BbsmWN84sTM
aR1JWAD1DA01Cq2dBNH2wApcA1K1aiANg+mR8o1SKg0ZqsP2zSz9WeOcjTzXfRyhQJRAYzvmyq7T
1jfSgh+opRtwUjbmdFygsYUFrqcgh4+wBKurpi6gg5CGbQrtpzLm5aWGFoF3iF7tFRHqMfLfZXj2
VEyxmums/gFtgo32YnvgOM1i2au0dA6zT0GjWYbqIZMY3cNGeb3X+ywTUc406VPZ6A44R1eXkQct
eadGbFz7Cd09thseJbTwXsJW23UOQgRAy49ibNJdPbhqPG1Qo4RltB4eZrb3NBSm6okDcoS+R9Qf
e0EdD1D4A9sB/0y01Wpe6P/BOU6SzFBwoKCSIvWz+FpzzTrahAQDzbAcgCS2/eLmi7dLiei9K2o5
7wlwMEB6MigNLDnQ8E30WexpLcq9HNjLF5jdh9XwUEumxrQnIgVX4zRFPKn+idFt9bCi2qX8b8b8
vOZeHnn24L4ibG2Pa6WvO79sB/IgZbPuBwiUyM5yfEBoEJDLhhOBPwcqZHGJNQ84hCfQUOYbRFSl
G6zAtdOvltKnW9HQvwug11RfOUghM0URZgZ0b+tqa9t1WbBMq20GjiudPOLZ+4D+EmHpSOMQzVUe
M7n7ICQFWht0bt1MYUzzLQnzOaa17GHf+1LncPlwA8r8YOiN+gINvRJoKdOKrY/cnUm/7jtfZq/0
Q0sCbWoQeLd9jwF5HdctVtDMp5dN+u1fLbbRvK5ockaYPOMseSo6bXir4zEvI+kPHc0wir9sN4yy
1nYNvd9rpMz1Eva6O4jdOEHE/LCYOLOPVISIu7S4prXT1LJKiDhKk/Yz/H+ccrQNNzzJYtdgnFWh
HznMpGwFQ30lU0KwaRqazWvfQF/ckIvc6rPenMDuFw/CZdFMMEMKJtlZfZuvI9iZkSAwPH4+V5Pb
e1tSzoMyXoXadZxDNzSi1T8PmZPjr8smXv2cMKbqGs5KRPK0kIRthHMTNszAtydIw6niQd5RBs4a
Atx5/FXP5ahfk8Zjw6uKFYKU1mibV5juvh2BFaea2ZZyn3cO2Dkfjd2AeIwjkjZMN3NmrE9lT4J8
ExbKXEnymmNShdaInUAsr/Y4Sr09e1Om868CabXFfQTozKKPKFY1vdTJXGY9h1S7fh2XAcHWAsvq
0sjVuel6wStmCtJoezWCbN3see2hw+p5SwQE0mmnyQz08iKfoSQnYECJ2pZBFnvlrbTLrgqJF2ns
yFumiXw5l3MSLcG0uiKu3AUtxSvg3sUkegJb7003Voe5Ec6oHY9R3Uv3M2gaxaEuk4UflsnKaKLx
nEUPQDt7Mkg7V31qhNYQOr7Q9OIc1ASxp0Psgs+8K1Tf/NqL4SNHaOc0Abu2t6OIuh+d0iwjrSDD
6OBBfqdd62UgvowGx59l5/FecKi4Ts0pBu+sYY5Oiet8NIpxJhc+He03G2k9IxlTpPtGFbvcaLDs
lej4riwE/Bdc1ukV2e1YeYcODvHcYdNjACHFxdRKQF+MxPFa9jFVK/sMwWmmv0SWT3Ay6L7KNTBG
9PSCx4a4tWAZ3Ho51MpcWP0mJ5fMlFam+Ylt7eeYBb+vzP752z7638Lx7wtHn4ri3w/Tb4vyNW2q
H/VDm7nsX3N03/rFon6nEgRWsfXZqM7+2WWD9I8yyHFQ3hm6gSWMP/qeXeRuf4ITj8Jlm75/LxxN
hvJbqDYqI1ptVJ3/SeFInMKP1ZEgb9T1DcpHXoEAqPFTdSSnwqtnR3Rna9AwtlrlfuBkysBw8O5t
6oDmZPuoZAIi71d7V0hSwT6SfJB/KSl5kVHPLAAA96vKz+KDBqdRPo5LV16Ys2T53QCL5TMnN/eT
vTr1ORVJeRlUbkT+JjsmBSWrzkxpaBsX/hQNU15f5W2noSZK24Y1f2wJGVvEIVG0bpI1Ndp9RfyF
/2lC0OwdPT0F7jt0i/MyqXn07hbDdpkjZukVT+Bg7UwHY3DoJ3DZXqdBS19GMpoq1NcNipu2Hwvn
arD1dEj2WlnpZJBhzEjnoFKws9UNMC4cdXv692t7wzmQt5vOrEIcJBeCw47MuHCZ76qm05ks1zaR
2kRFGrFv2BGumyq+8QxAmyqISz5PED9LNcL4jm1fB8YzTS4zBpLw9Delyh5iT5ESPAskiKEng+g6
b9D+VqNctYUGGZD6oPYMrQpnWFdMZFJvha0WYR631rBwpgRQOmd2I8WkzVS0WfMv0PSX3sazDxnL
pp3G+JehNgyCg1HMsbyho6eddMXYkdTHOACrBA6TuXKQ92l9SjVtOiQopj4UaGQ5dvc6RgG8H/ei
VPbe8dvl1W1zBrJkCYVLsaS0sghvANZQXEkatoemt6oT+TXjoagn2HBd3WB5nMrx5E1zCHCTsWpV
NxEpSsktTcU6nNJyjhyMzZE1UK/kTtIc+xUgpaxU9RzXGoyqIi69YEVQe1vmzseiqZJ75v39nUon
974EOvgJedYMF5AZtGzT+Z77oSHyo8nYGef4rjSa5RnxvEa85ThS6hDUECmRuTe+X8RPaTubxzl1
tFsN5vYQoE3195MrzavYicuDlmvZGglXFstT23motePS+dg5ov7QL0AgAyDHCbkJeWfOYVZBVA4b
KOanWhoEa/lDX+1G+G4nRYF+UGWRPGGwMi/+6m5y/tZWj5YvkLp5Le65aMTv/y6URSGMGgxfP7Eg
NamLzRosCC5Ata7uSSr7MWcC2uejZQaWObtXAmkzCK8M/T4tq3G6JcTKuIh5bo6IY7FG5QvfNZo6
eU/FXj/Jfq4PU+y2vyrsY6KTU4h7yjvzTVc7motWuPStd70Sz3UfO316rq1ZPiZ0B19G4liqrcNi
vOWN1C/aWrOVd53pnlU5+3srb78im4iPwqZHk85QwYvYzT/4hTe+AJQsnxcKrGdTDZkd2p1XPHda
7UeK3RiTzyAPukvAhe+qYZ+1zkU1uRPSMi8PJBcst7Vf22c198wg64VIJ2Z6vnYraFcGq71yguJY
mN3VxGkyBW6pNRsmxNzFGN1S28MNlCE6jyytW3aNGttQxTQY+VyGwGXoFyaaHsLaUAwY/DriIG08
WajJbwdNfsxW+SFvNffLbDcFhYy/ASPIiXFB87dr/oie0LpUeOiuEKe3ASfsOHKz5ORbvXu9KIl8
vhn7DysIz8iWevPmjCAIWrU2d2bsr792ClpYIFD4Ic5Q7SXJE+tjklp26HS0ljZw7cKg1E+uLUOM
nwYbnkZDGgvRa3pI4IUgyXGm9Za1yWtPEvDXUlEq91N3ZYyx2tmOmqN0Gs0Xg8r+aGouQQqzUsuV
MW+008Lh/DYMhsYTZ6Xo+QhX2kuqK+xQQPzui7wni7IdBKTvzfk49RmBWGSAYZVJK5XPR2NzWDbK
goRdJMr8MA2EyRaqQus9ZlsakLfF56B9WB4sLSZIg5CKV8Y9zcV36LNS52xhduMWB5aIGkMRxz0m
zApgnrtlDpHt2t+4JHUsQTKaJOeYZEuApUOhUFHhBi1QqCtNGM0N5Gfa15BTw0Gf3zr2vAeBlwL9
Z9yH/FLmQTlzS4jK/oG0i/lKG7aePFrJN6uR9nujWV+ytjOuBKPyIVw6Du1YhXYdZHcecq24VnPq
XftmUVylekMpmK9vKU488CyUcNY8f2x0+QFUhB56QqYw/DhBZMwX9hmtpYOerf59J2Sz0xwjNUOL
CcYx0dKbspiSvTVmcSRrKZ4xy1iHHBLKnuf9LV9r76EzkG2mFIqPCbYq8vRke1Z5wdQY8X55bTfI
UOy+nq6bWk+OmpoXSMsVkFH8+ATvki6C4cNXdxn45y/dTJoEAzJRUvZY3lPixNaZV4h+RLWEA9ot
p8WysKu7KtbsfWkszUlAXgl1OknR0uvZlSYTF5Rz3RyGcR4ja5yHTwaovaj0GpBybvF56MWvedcW
dGKN9WrCSggupFfpneWhyKr7BsZdlRohauD+XYC+2Y1iGT/kumPvUCqh1U/ofGBZ9PCkaPEHyHn9
Dc2f4aB8s+NVZPIWrYgpAPD6mD0RKRH7I1PtpEjdySwCUmr1q9St8nNHI3/PRKL4UuEn2oF35Hv1
vM+pV36VUB9PmEO39KICjYbNf0GJ84MFz/sRnZ5+0oG9R0QuGnsCzcTVSuLom597Nmtnqh2YOWlM
CeLyPh9K0KJQtPdIp7sTzuB2NyI3O5qASffuTOWlEW5/KIx0umTE+PIczSSyDELTIp1glxCp9LQz
3b5+G8imD3ntj0h+RDguqXNUk4mPyr5eLYyxNY4XnAS+sW+E/dbp7f044iGr4QZxWiQLWepasJja
iwDvFKQpYqKsWKkwSt3ZFXpz47by3tVxs/XdYVXVGOhVobaewYOHXuAMbjzZIz73YD/jEHGymhA3
yDT9Wib72CqvzUrTHvwebm/pjP4Ryi85NGZ1z+ThjtyWdM/0KwvWhrBJp1wYwY4iAixVHrBxNtGw
wvKxksYL7HRE/zCZeLQ017zVhtkIWNvdx8EysuOaIzHxbfEVcCGzrQX9XkakTkDaoc1GVqTsB+Z4
rwzhv2XVQhyMxu0HjvTooJ2/d7TJYzMGBj3ZIx05vx1PcwW0ADaPRiL76p2rYbkvM/uzFbsf/3uW
+qYh/ruzlOtstpt/f5Z6SJsvX/9x6svX+ssPzfjffvC7akH8AooPlxL9dtJWvwmQv6sWQKsgZtB9
WPuU5hybvrfiMWcYGDm8LfHin3rm7/QUfp2F3mXr6nPQ+g/a8Ka+CRJ+VLmiidZxilioaXVzY7T8
vtfcYZGTlQ/CU+NRDfIlbShzWBsI//LJTTLsF1VN0zVwNFQ1Y/tSJvZWgNNYasaSYn9Ni6ilaOap
qOq7ctSfMGok7GRlR/Kypbxo3VD4kgCo0ILRuSdOQkGCdm9aRkqBMQvyqZV89c3qGi3+takpcgiZ
CAzSBiKuaOaW0+gFHMneR33Mbio+x7BzW0ymddMFuuatwWzTJsWMcGl8/c4RvRn4Ur0ioZrR6cvd
YuGwwL763oNyjyozWXZu49245nxQsKcI5Kzf/QL+rpge4tlOmf6Pe4ILr8dlvbPy5aIn/C02TsLv
stelHZqogSlrs7aUk3hDLvTSLf2eRbAMZZWaz0y4j5n0iP7RwTA1/cac08CkD+ZLMZWvLqFGez1R
D7osrrdPYKjAOaBPes/bLXYyGfK9WcLGNiuEjWPi8syr6TEx1cN29A0RKycnWfpvDHH9g0itI4F/
lwLZ3GktQVJoqueD0XUaQdnZSIn5m4v50aFoUa31kprFmY7Zq+xyhpD2DSZnKhfH6ncWb0hZ2Xsz
LHdWyXe1mMO+81s6SNYmFGA8MNP6CmqDWtRo+KCMFMAuTmYg2nA+dlnhDyE27obMoQx1obZ9lmn1
ym4IPnoh6GxQKFG3a7UWfwEy753q9bvBAK2VrhfhEdapTfqldRstpFP7bpb8NVtk10UxXwy+nCOM
PIdjAu+wwfMDAY+dZ3BK1L2mFhU9F5oymtYpU/ErCc6bo8yTtLqY4nl+rHQ7mpdahXUqUTI22WtN
MMyuNGZAZutlIgo8zFOZ4UNxX7JZ/9XrzFsf1WvoEMG9GMNxtYmKxHr0uMLjzrJ24EY1j0nFd4Ro
ogyLAcEgM5KL0yzpToEeA+ImTLgX3AnzOnCkNCqo7r3+VCfizecQEVSzpF2RlGdqtcdOjo/WXL5X
OtRv3WmGaKzmRzMGXFtkULo5C5Ji6mg00iCShN8+d1E7nAStl6ar8z0xOghLLJddi5/jfdICcLkV
Teclc+XCbsLtqAnUJxTKn0Hs+SES6SWiMJnuTVJ5o3JOYipGyvaF0cCxc5cJ6rY9nXroeqd50pAS
gnrZdWtb3dZau0CQxkVTwWwIDa003wbRf14m6VwJjzAj7pom66xIcoLNIx8dSOQWq3qN3QaJJed/
BjC51dVPRR0/VTMn9whNkL+5VaGhpPGNVRefOTlNISyEHefcJVzNLGqHRe6ofFPsvY5DAZsRnXr2
mgEhkNvdlFp6V5McslOa9dRo1JT9aFOOjfYr9Bb5VtfAc2otT3dkSwCtQz/Urr6zr9iUI6rE+E4M
NtrPmtt/zY23BmcD6OCK+fekh85siL3pskHzKjbGBLdhR2Mkmpl14u11x8NscNMthfvias7NCKH6
FE/yXVPyYjnFb4zTt/n/JV8BepO509T/qMfqrkEP1v/v//zRq+DjU2BWyKNPh+1nsyZgWQvoR8FR
edLAYY7dgG54vsns7nqNhfM3E0o2pZ/2DPpvbGgm3g80bj87I/Byj7WzuAg2eNQjFLlnozRJVaTw
/Zsr/TyH9Tb3DSYTLqaDsP62e/3OhKpcdzZzlBpHYyheGS1A12M5zoVaQpOmPaU8KXP7323gf/JZ
/sHZsl0T9R6cL2R8/PvHHTExaz/1QOIdl8FOd3Y/PUJ8KEPNtI5KgxW9vV/yqC+yZ3X760ubf5j8
btf2N+iWi9uYiLkfr42lVq2M8+pjj30iyjkU3i3MN7fl4pI3eXHU/flN9TNzOzVN53zqeW59xIAy
JaMAT1FSr5cxQbvBBOLok48ewovcGZ66KKQiAT3aNqRNEXRNfl07krjb6WGukifdTolwmq2bEYMe
9PrGP9hA0j8lnBxCrL1L9Nfv9E9uIXDAumELppy2sZlSf192GGXmgzGx6mNq9Hur0e90f71DItj9
zSe6CRZ+vle5EAYeVJmALX/uFvtKeDN/yL3qEz7fz/PdwjFip5cswrXj5xEhXddDIqr7clru3EGv
7tMt2t1ak/duYl3eShXUPAWyq/mSaAxufTU+ar5zY8rpkHos9zaADeSZqUPmnTG/JLaxHKrEaDdE
TnYZddk/1MX8NEMhQNueWech86qdYmJ4AWD0HmfkFtRFybc4e81h1vL3uFmfPOAF69CzebfmkfS6
I8G7WZhU67eQ+ksB+z80xvWO9B0zYBoj9gjZP0sb5ZErqLH++gv7kxWGzv5muAJ9Z9g/C1tXDiOd
RSr2cVUk01BOzKxsdFoRhyrz+NfXosL+w3dm6+xT+N9d3/453FAaS0ZI6FITZzo9YA85V+gU/+YS
f7KyENlsWEwrkI3+AcGGu4UkDF2vj40/teg/Z0SB8QoA3HjLVnM5DIxKC8M6+ppxo2I/3SHFOtNe
fSb841ePJj1Dv0lC6sjNIxhLNlmf1aldqmv0b++ro8wdpKviCJ5/BatiEiVM6v1VmTm7yWs/egP/
2+m95EROC+J+kq4DGAS4j/yu3RvSSAPT74wDTuAh0I3s3aZXGHRZcT3NBZawZNkkkxSoQlH9YhWr
IQyFkz48NLVBCoC5/ibD+rc7jPUnTyzfBVFzOuswTknjxyf2/9g7jy3JkSvb/sr7AdQCDHrqcO2h
ZUZOsCIjMiEMwqAN+PreiCqyq5rd5OOcHBWzKiJdGMyu3XvOPpVQ+DfmsjpaBReFMS2zKAP5uxGE
vF4TGYQJkHJrW8zBTYmQAa9xa27Abtz2OWs5lmToeNWwn+JlgrJh1Vsib75NubK3AWkFGzl6NzEp
29EQuzcwe3IajOxECrHbFoXDiymmj6UzN8SIPZLuR1XV8IZbQx9kar7MFGIbFafqAKwfac70kLje
KppgfTqKja/zRgxjBpbtMi7Cg3CXl1C14/U/X1X/y0PCmbH+z8J6L/6nbGhKGrzW01gdJ1JZKXGI
Jpx4OQ6KyVgl/+Ibwen4j8/JaktlW4POF/zDM9k49mwLZ6iOLTpZTBZdvQ3i/BxzUoUW38/CYHez
ECCF3I9tKs+pAJOCDFgKwKGOPeQHePwYGze7ELEpLk6ayNUc/OgkJrAxuC3CkkDKkGpfV7W9tVX3
UebLgy7mS+mvhzHLLLHlO/E6VKnoavPFvG4GPE66FhHl6g4lZLDv+Uq/rpeLo+0tEyMRhStaipZl
lKtp3Kt46DfF0qcnDXno6xIUV5pYMHTr52qYnrKei2QgE6SXDVc9d5me2j4hQdgJNzCSmWtbdwTa
gzmhWrP8YUsC48zIY9gaJX8CwpEFqYZxbzltt1sfo0672MGnJy9ZLxCuNHieoMgVDdUSYthruIzB
lsZSt2sN91uTuzxifdxcha7+aIlHmkjZJTkxu85A5ALFoxR3Cudbno4Pk+0gzardI9TKM/6y8wLd
AHEqD3DfF2cuxfjoOVmyZGRh8nR4U3/N5P17Cqn4LC2XxjQkLNHO0XoxYuqSkfVFjzmgskfW+k0g
G/0X57H3vzze1DoYKKA+sKLM/1F5FJCqGuG45bHz5w9I0g8IV26oL/jwXB7rtf76umrXqxC6D6n0
vp75Ku3389RNGwDsH1VT2ls8a/kulOE2GFvbB+aUNBHW7GoX6mE+FlZncEEjnG6TIJfBkJR8NEYR
XqsWg9wCB21Hi4vwTGriaPHtG2Gwx+T9/DLalFtma6uI8cgQ6QRAdxFQWSdcDCFFp3bNF5JQZvv5
8NSP7KCt6B/agCsp0u/rcRgeHHfIDnXh6R1yDIJCpuUCRewJMREMS8tYYEfPH15Hak+r+gef28FR
Zt7NyCHCJXN4siFMrtV87//tfP2PWuFfdNhw3Vustf+7w/ZYD336/7bvsu7/olj44wf/6LCF3m80
sCzPpYB28VCvdd7fFQvAULgZ2VCkUNMjTvjvHpv7W4icNURwGVIdrt23v7XYxG9OgBCWWwBRduZq
MP832mxiVe7+uaSBmmq53GEsyl1u5JT2fz09Q7Nj94gb44KmabzHBQ6Tz2ndU1ksckfcTrc14Rk9
2IWHnqdGPGmNc0juVoCTQdbT0yy98mJ3ooyspg9YlebobkjariKcwbhC4b/vCC5+SKgVHXoQm9hZ
xZRO9TIN8m4STo+KPWGoQMN+Y3m55nxe985ydQQ6Ev9o4xTisa/gyislfG7YSXnjTGP3hI+DzBwf
Of2MFuHTNAhuC+xnriO/bIVGAJvS/RzO/UOOy/bQTK5Tbex8KB8yBGjnWgVYZn0UGhtN1sCB7ni2
zQvyBGbMQ6cy0eUuR8+JiTIO93032FGOWcnDwGGaN61nCE0wPZlmo9aQBXzdcNMkA3E+LmZr7tCt
xow7G/fKbIMjXpAHZWLQt9mlrktpXapYl5xGzI+ToEdPleJMbZog3veAlCMWTL0LKgs0YCLpICJ1
YNbaRnxZ5WUBPLn3XcM/l5ycUVzHSPMdX+21SDAr6AosAXMqNKqyWB4bt2q205y+kGcinmlbeift
+ONbZdXkGqAzZCpi1/EN/hio/0WNtTOMVp+0eRmr2F4ecUBJOewyUtiMD1loi6IIAa2x7Aevy1F0
VnW3RKZbOyhpnR5tApoWMqHtKrgJkxDjw0SzSpONhOPkUIoO9K7vEh5RVpDmM4LEb3WJBNXgjtNv
5swo034TLJ090nrK3CtfthgGLDg0O0MudBH6MSRQkQG9vDHmzFYGZ6nGJ3CoVbu0GM05/YwUxWK9
croIWxs7P4zUSMJLdfbjqvfat1rE7kO7qCmTm7CrM4MkiJbAtHy6R/JaEgRXB35yi1AAVugeUbA5
LAdnUW3PPGZe8fLTF2veGOcVPE8yQVGGkUi+oPSE7Hwx6iX6PFNfTxlZzM2++aLZWwVge5xS+n76
ot3PX+R78UXBlysQP4MJEkcGbqZwR5Sy8ZJ+0fMRtTEohQKnSZyD5MH8pvl0l6RZaPmK+KFiTKYA
JLoNGlSp0pf4d1Z/PgsrKleE/zJOHqDWL7L/0KR0iIiars7ziv6v1xAA9A/kAUwB0QDtV0oAEzv9
KrM1O8BdYwSalECBIiFaoIGOd+utcQP9SPAAuEEyCHgB5jWpbqtrlogCvYYVZDOxBR6k7hfSTcky
8Js114BBFhkHVkjcgViDD9I1AiFQPmkIUHN8CQcPdhKmvZ7Y8zU6of9KUeC2QqKC9eWkNolZgKxT
3SH/Sw4+OsPUGt3bMB+Tp/groOErq6FZYxu+dvn/HIj/6kDkYOMc+r8PxKef+r3786zJ/v0n/nYS
2r/hiBMcWyEBPP6X2fXvJ6H3m2evLHksF6tDlUPyb9o9zk9GU4LzkWEUYkAOqD+OQuH+RsQPsBWH
9f47PeffOAotzte/noXcVVyHIRiyLWuVC4q1Afenpp7Zo9KCSAG8GKX662g4/qYr5o9Ai+JmsQwU
N4aFTI9L/4M/BddkyiPDHvPmUdXGY0M35TzM9MRWms41aALjNMe2Fx/GOk/vhqox3iH0AVTwarM5
OkFMZx6XR9LdVb472/eOk0lRIropLP+0WG0gbhgVmPVzV6DLBjMul9rG9Qj/6hpFk+nnkQkNSusN
gr++dDZxjPt0vyyJSfCkmtq2eS6Cqkfp5FdlYZ3TUHtk+SCq63d+ahIvmBaOUOfeIUcZSDjJNqa5
0WKe2Xm4Tllnv54R6cxJBwt+oc/MNN6JNYZX4c/uCd+8C+lB0hTJn+LZMIYVOSzHZgvXuX7Pqzj4
TLw88bfYJXWHqSwlbZkpUednJsavlmifnpfQHSS3sktg2ksXDTjyL3FuIVKcenTj+xGHwLhbiBrl
olXnJFPS/dNVBlukqOweboMOdhP8mrd5dB3i7ZKUQKHsMUE6z5c15NeNqOpjLqaXvEZIlyOa3Fhl
mBypO/AiNGWSvmY6m5LdTEIqhNnr2mkvKXq21y4pqwgFE+BKjTyyGkP8e4n30et42rTD9LbkLpMF
dOxS26dEyxc99iQhh1Z+DgLnR5IBdrGJzXtcgqHbVPDQDgMfKe2qeuP6sCbgTKOKFNUBXenDuGQv
XiF+1eQYXZaupjEgidBGio12sX+ry+5cjnV1lD1yez+zt3opSRSfkXIpqgsifZe7NMFpKoV8wXGY
gZ8z6h0Jyz/RFnjYRpf4bgoRDiIxMQgcXfsPdryV8yAPzuhYGw1PQeCB3I4jqsIEzVBEqZVexUPR
Xgf9JHYrdumELDSDBLO4G/CcabR0TfADFdJ4KEc3+xGkDQqxdp53qnENKr/ZQYGZ/MQHUd+6Rv/o
9pl+rMq5OFDrZOgpVHasCHlEykTiN14EFwuwi+WXcvTEvpDu21aE+6R0iYVMjfAwetPP2pXkFKeM
PBEd4tBNhgwmic5+1ChBoAhXREYmSFZCs+wwApISTfE0R+5igH02xwL6R5dtAqGfLLcyN20hX4wi
Pi0YeDdlx93c7Y1XMmtN4o11fk4bpr5kkGa/bGRV34FQUJPQupCTQ5DP2HgrrNaUV+Uoh4sHBxnO
exs0yIAXg7mlRyt8hObpbmo/IIK5zcdljgBTG4AozOFhtkag04UjOS1NUZLBHTPsU0xV9lwfg13s
YxQCozHkT51X9mivrCU5ZHktaEMAo0Ph0/O3sbDQBNL1+BiKBrRwPI53jF+ITx5ZFkk4FlhQtJ4/
G8Wmukt8Zz5jPqgYY0zEox56lhbcndkzdQRJxV2tU1P/y2qIMd0kWFP3nh6G9Bfnd8izNhEMsHHM
Rk03tIG6NyIo8WNsUgefqDWW5iWtwpJRdqCQVRniABSddya5Cc+5d/DTml1C03SpzQThiQ3OEKLH
Cu9s7B2yPaKKE9hRIli+aSyFL36mSOnODTAx8lUsmQlrXtaAbPtzbzTOTW6SYY3vNcccnH3GXdBu
M6Gyl7LNUY5hT8uu6V2M6Eqx0WxpAdKbKeNnFIASBQsAsyvlFPXZChFt+/Z4NaL3e0ChYDzCufXf
BSxoLj1gq5YyBH4wJITeYmAWYhfXld7PxUwSdAxSrI/7bgvCpr8purRmtJdhNTPM+dCuTy1jDu8e
A729jxvwyEZTpFBRxjs00hklX3ecLDOFAbJKappgCTZMWqp7LApv1UDzxhnL8IPG2r2vHaQ5ncSB
Zgf9N+9LuGNSbwt7PDmFFaCctmwMU+BGaNwDAM+N3rjMWLD2wSoVqkxSYYgkwJeSBKviyGI/COab
DBXX7WKY4/WchSAQ5gESeoVmSHdQfUdffEUjJAdG2XpjToLshTwfNspqD6RT0Hu2+2vQw+tdbZ4Z
wIesRPD1p1467saboBgk1vQwBIvYyKCWO9JEyWEb6pD5tT4YcxOeWnOMI5xYJo67sPyYV82Wic0p
GlYdF4G4DbiiVdzFoKx7Qh8PAiygs8ZlMdx2fXMilAw9u6F+6cZ/Brxf7xbGI3uzUxkuZzLpDIcr
VlrpdD8wxz4bsvlcncRFHw+IewvccpPbRIXwq1ua9SZKTr7Yypzz/bTq1ZZVuWasGrZG4TBEGw8r
IMHqbgS850HmkNxLyX7XeN+XVQtXraq4VPbfRS3lxVUxSDryvAhNwIUDJMK6Yg0QSbGK6iYpf2Gk
CfdaLd8TtRrov+R3+UwuO3TJWGBuZOuXYfKjVNYUmWDu72Ip4ihdFXzgyEYOd4FS1kxw8bi/VNj8
dPqs2BcuBcOondcScxfgpQ5EfsCvWlq06gqF4a92cOh+dghSwG5wsV3lhJB78vtQ1OpkfgkNJUKQ
Cf3hUMbmls20ZtfOxldwehwYvb3m0yNATyj4c43aZPCy4gc2Q4EVEpnj4JTePh998pdDo9rTaSyv
6FlPu34m+He05x9dGs/0hj1/M4W8himVcmfix3/pTLHcSSCpfKALkPhN6g8a37pUvPyxl/kbj73s
r3to70+N7/Kztsl9ZohPRMBNER295H7oiunO7eP8zc+9RzDHU4TY98YRdXe0QZraDPdzxYQ15oNO
s9R5Dl05RdrFfzX3wc5ZYk+sOLZkzXebUA6vItbMGzGoJrX4dCtduduZ73kjlFXfjtbSH81Fkzyt
3eD7JDvzDX/aR67i/nYxbYM4QyAGx1z1NqRubwQWnxOOjPmVhombzogpRnodNDxZEWb50ASh+8CA
uTMjdk2DEkMoEblOV/zqWjtw1gc14Ttlbl1vZoyKB6Usl0emYrR3bLuQYD1Ew952TuxHBDFDxN37
Cjpk/q0jiegHEXPnYkrjhUlvmkRNYn+SD+A+ViQ5faD3xjmxOB7XQiMb9El9iaszmeYAZt1Zf5ir
DJvceATZqzQ7ZvO8HlOjOJA2eYd55RJjV/PBkYtaH+lu5ixnb/Q/48QnmER0PsxyN3t1VetcW6Si
b3EsFDuXqz5jF9K6t23jl7u6t+uH1nZa4mL5KG60FAGN2LjGR9CrAaVkG/Ql7ZkOafsqck/IvN/H
PuJ3XORip3hdTNM845BjSysPjEiyV3Yz+coRN3wrIEc8yryPj2buZyfTnah448Y7N9UIMjBj4Co3
M8qwl0RkzP5HY8YguqTtmckcD0RqYl4jsTc8w94Zo7TUltxop1KA0BOQESZ+gX7R/asZLMOny7Th
SIh8eKnzvL91yJ19rm23lTx/NYhgG5i8LF18DVRXjIhA69U514duwjnADhtxTwKDuITKZrBUqHnc
ZTnPw4X2YlnugtVYMcXB4n1L5Gq6GAPNyRoMTsiD2GLNAIdBw8iRjnfjEYfwNvqTZ1CsDI/FUpF9
g4vFuKY7lr3FpVvt2ziAvVcuujhhwSCLIsiTYOM4YMawzOEvMWMd34/8p0ddsr0i5XvE1F1RhDXD
j2p1qhipjyaoX5JL++Vl+bK19OVYPtHAZ8po+uIwrf6XfHXCgLlLt3XSFJEylgI8UKvc/bQ6aMjY
aNutu9AFy2ng78bcgnNSLWBFRF4diexJ7gTBMPND4OdtfauTlOZCiDm/8WQU4L2iWChVGs6rK3AQ
QnWflJtZMCQb6TeT80j4tCfJhhhmmkJtd8zDFFbaRKDhcim0Y0T0wawdzqaqhYucso+iyyA3Ek/T
sU8h/EFRRLuzTInyj63kWfwRekG8NY08Tq6ycY3SZAm3OXqIZNp6YoBwL2nUsPuAl7zCbqWOA87x
B9303AWw+B4W10u3Yz8b52Zq1allTW6H3s6uVA6qJhaD/6tsa+fDrMDk4J/FcX3QpXrqZBhnb8g7
h6jE2Hvd8zwiJViWNZQyCH7SmkqOHumSBu2h1IiarPVflnwydxlx1M4u7Aq570S3vJsU1peJ5KxN
wf249pV5qPm1AP6a/l6pTH1LtVM+TJPlnsmxniJROmrrphaGcist7V0imerBLKQ6aFZzrcTP3wKO
vnGcptxiA3SeO6rIXa81MKbKyncJZx3FOQYTLdp+NxT+yVDVuK25uD/QLAz3rTTFuwsw7gh8VG1g
Azabglbvxs/q9JAl9rht6zUgJSs9vt4unX4UId4sTCC3tk7DT7NC8c4roRtoCuzCYj42VtFQSg3J
FTqwgFQMdEY71k2zV6F2dw2sN/Ra4MI3eGWQ1sVlihedYzzWhvxOE5u89dAvj0YW24jTOUmqyasC
RvR9FxmmMSMmt+19HTsoGEPfuO3tZX5QE2Q6DZhHy6HCkFrBf04mo9hBo0t/KuU513GcZWy0TXKM
a+z5smPjHxRonwLgIMwCjAt03Dl0pvk+7c3wZtQJhloiUI/Sy4BxFuTxmF1dnzPTugsCbLpdR7Ae
uR3YXPwqxwQzM81SVhPcSKNpI12acmcVsbPJi9B+wxdGS3ta86TKLC3fDNW9YVaSKNGCg+NqyyQ8
dfw0QXAdA2Swp7nESW5x8cwQi5NSr6tktbvZdB/8BILEUrxDUkt3I9/WRlT6GwmDlzSBB7o02OaL
b13OeKEQg1nv4Hbizte2vfMC1PMId+CkZp37LnGmbUr4phE1M7CZFU1YQP7jzEsc3VzhKalYLZ1/
sEzpA8ZxsqsiSeQd/QfT3A4O9sfdCEXjpuupt3NzFNtmbf/ooFOnsGkK+GDjckzywPw5VVzRcghV
x9LpwQ0ZjcCjQL9ZqvajT3V/9kvM3SYgiTN9rW2azopWp0c4CgKFM1iD8X6RabJPsuYH9zVKsbli
iuoseXmqBjVCdEdM9YrhBwTEOF3bRNa+UEo9ZUbTRH7b+5fUs6eo0QuFY50Cz1ga3JWD0W6rcfge
Wg364RlmYy5eKoMtLx8dwrA8wt8m1w5eU00EiQ0fbosXaUS5E7tPSy2JfVqkuFRzepUZ1Vuv/O44
d+lj61m/bHZS4E9UR1WiACDUggg4UJH2WDmfHc4hgtORiSmjfNGwXn4pVTIuSKrAwwuGKysytBog
cnjlA6QwZjx1khOvpoL4+2gOknygcUSBGc7TQ4P3qmaeGse0nYis3rsdwhSK/9LijqMxegx2+IBC
EUmkst0aojveu2ETtGlv8CSUO8+U7VnQRJ6WDBTGnMRbvirlX0tm57ej59AksCTULEHInbXxBEY/
pDAMhHekX6sb1PPBiX/gX4GS/yUS8eDkNZtHkJEap0x5nl0OV9gZH7FUA6hfQxJF6w0YRH2ildxC
n5fMlzzq1kvLkYSZHevlINZeoKoStKyDT1CNtyZz9VR5TABWHYgTJZ1gS/B0S1xZXg9Hf2y+J8Fy
RjcGxzVT5kkmxnUcdtQ6BYkuGJnOysJyTNy2v/OlV5yVS/sPd0kXwZVscOsgJ4qdhszs8Z4ErE+z
zFjx8ewyBa/uG2dNfy5n/1Q52PB8o08P3F1oIC6lccuw7pVxTXfpYwP8fush+ipsgKSmSnZZXVrk
gXA5a92hO1WIIOhc9PXGlO6nQqh0P8B3OuYxlpu0nr/LxKJz1s/2nvkOCv7e/hG7o/U4Ba5E74en
D4FgPf10O398ZO/DHuO54C3AXJ1baMKByXTRig3nugBySp8FLt6uNaU8hl517fRFF8WL7aCYzaZw
2PkI6fxNbqbyvIKYLfJz9jKb1TtZAPXbqtBbadLL8sEYktgFgIfGe+2V7a1vFsYx58BrcY36+hjI
vGUkxRUJ2WuebqFwnFviy3Z2Oc8/qLN4tBJVvme5FdzWkx1fox4ZPozM+5W0WEk3YWp054Y29P2i
GRG6mT9VkcrM6TnQ7nAnROosN6vejuw/v6wPdEFLbIK9rVaDIvC7OrN88rwzvVUiA8aRLbPCzsn4
1DFj48ZC7TRGLofBkeCCpzlxn6kQ3McG5jWMm7k/8hzMO6/tYI+FwcsUQBcGUyMeE7NQUZfat4HV
xe+lRiGel3EQWb4Q2bZY438uk6CouYLT2G2afkwv1BC93ideW2NDyLzh7FTsPxuPKWYOHBihEU2i
It1M9MKoaUrP2lRcbijvplq5jIfr9qVVTnNh9hlgdoQ+DYHCpMc3qxytN/sC8ZE6tG+mzDWfRn6B
tw3I0X4dkMmBgmTISxZ0x3Q4qebu2h7UcOWvjtDIVBM2tqbKMJMp1W45sEKYK0NCxTSjCrNET65S
26+VELvMWyk9/7vTpgGP9pD3RxWkEKIN3VC0BoREbBKjGJGc2vrRHRSo88qUCvn6TDwaivXwpSAN
9NNN8ZZuqyRmlEdPbX6YJcK4yOZB2y3N6hj0Oy7eWnBEU4KWajva6tdEeb1jRHAPLg5IR+eRxSW9
fuuqAQB6Fjf3OhnFa77Op8GPsGEvrWvddU1tZZuiGYOHDq8DFW+b1HcFhu5XA6vI2U4b+jLlEgbX
7Wz0r8RRmjcmIfQHodCLcXnt7PsOmfNDaMRcX1orDi+GkYofM9z8c98F4yPwfJqhWgw8pXXFtrop
3QCjGvntmNShmfNQTngmtuSXwPi1W1RZN3T4SSckec4uEEWL2d333uTyTZf5Lu7bJCeJpLsjRwVW
ijcrOHm0oZ5M8N7n3GGrZJo5/ypUab3FVkehtng9QhgaTCjwQiJPkzxrXgfPrfeTwamb1A6HGUtq
y2Un25lJlx+UQUAa+WTlpY21fxons98pSNpXyqpIYJPoSa9qhGjPoIh6aCuaJCmQTk7ktU7MdtIb
90o26gYBZHAswS3sunFRB1whTmQrySoxWuRRAXrdb3RvDQ6xST2Z1HdXbd1MYMWp/mln+nRpjPRh
TvMxCsJkpGkP8TpRXXk99OGHMVrWjs0Jg3bq9uS2LNY1wk/iPXPkklljn+rUCu5w15BiObsj4jQf
oSL2eWz93DoGKsaIfnN77qAxXeOxlFcEMPwA8ghUPUaEngfzezKXaSQcspjiIKetaMUlvbJ2fgEt
EO/9FqahEou9M1joh3SECTgiBzjJrqZnU8tqFjTayGywtbVFN81A1kV2Z5hL+5YhiI24KizHudVo
R32rG+4Cv6YPbIUF9G1XjMWDdlNo9SmHTe7KmnyTZZRXho8ywWV8Q48VRcRcp3tLIgoMic0kxoQ/
N+P7ztbz7dRX9IFH+RJ24pudsFm7RrXLkPlt6ZS8hxVGIdga2XYiHW7bGQTUQKiv98KSiOMdssuS
nABZiDu147rIrsAvJMlyi5Ub2GfevKoOGr2XDMfYEEcKq/4wgrX6bmjGIAKHJyFc5t5cqJA1cr6D
grSz0cHwXoZ5cz8NzT04mWLemHXA0W6tF8G0MG4D0DNRbIr01FSmuMID8ekY/nBdi4owF/Z/rCEL
gjsHi0w/uSu+Ul8xUNeYqJr/UGd+T1v5V2NrB17gPxtbP/fv6V+m1r//wB9Ta6guv5muSeKZCSxG
/GVqba36LewfrmWC/DYdRtN/8kiCqbHQl/x9XG37UGhM015FVq7PoPvfMkh+cQj/5I8k/gpHBhrb
3yfVGDj/OqyuiVmkjgLnFTJWXGhkTGqe98DHwpeydOyT1OAh6MEm6sJYpvu05jk76Ayh4NxU7bEF
iYA8kTzifBjCXZlZ+iGdZ/eOXbYzbRQ+GtQUlh10Ltx1ytIj5QONzqyJZxoIrwqdZyqlsKQzUQJS
InADiNbGLGLjNiyZUZwR09BpjATe+ABBlj8TDDHhMNHjKfEHK4tPMXbtHANaAHpajXzIj0ZV+3Tm
nBTcZ5JPLc47Bo5UJJKizOSv5ZhXzAiTUiSrUHNB3dWWDmFYU5HdxGWZ0sZjI4umyoufqhIE6tLX
9pE3hXsMw+ePCX34U5A7FAiqTPN7XbsE1tOlXNws2ad1PLyHFqbqtisByWbUpsg6wYyG9TgXPnra
xRfVOU/GzPU5lyTjH8x05thcBEUyEVP5GjeVJpKgKU2cx7yVyHrmR2O2BjKpzETm66RFucI/iEyn
Aw7rrxwr4iBjC45ryQBd6gc85Fl7rXTHmSs5cgWq/tN/hCz/P95p27X/uXf6JWuTrMr+qur8/Yf+
2BV89zcBBtP2UIyscpVVUP+HliWAKuX7ju/AK3WDlfv+913BDn/jdEFcwi7geYKt5b83B+83fpuN
o8DzAyGE92/JOn3rH9xF/PXcR/iVvArkMauT5U9SlmD0CNaYE+sYBAyZsJ7WQdSaoUsfbW6uMkwg
uoq/z1VACjcTj/TZpOcTOSD8LlmaDDd2DRw4bJlRun5sxbsWF9NdOrOZtF5VPNXVDKAEj/ipifun
mMz1IJqH5t2kMmqzLe3G5BnYT/UiejYcVU7AR0ZhtJ9uXJG1kEIudGbtvlcmQCiKYbo2tqKm2TDt
D196rzZ+Su3rZxJISv0zhIrq5+esc6Ybbgi7FvE/VMv8YqJ0g1M+xtUT2nbcydToA1axnk0HxnJt
PBmOiwFjIV9vR/w3/E6CFWhQr65PX9j6xmo14wSZBt8LWQTi0vVjwMcCG+6IVSkBoWXRNpLeurUJ
u97FwQSvyWpM5Dad/OGUS3VJoB9u3GBxcIY48lub43lwrdjZGgDJooIB3wuoufmhrF0LW023Sr1V
qe6YcJs+TMHUObEpGm99V6DYwAn2nJpdCsgBJAYRNWPjv6guG3tuS9rAYtsujAF0HpvNPg5XSxhZ
G724bTKbAHnD9ayntgnI9mAb5SZWTCBpEye4grhrPWlupHzKwPOJYq5D6ymULs2zWUzWU5L1dbcp
1Dpl6O3CXOmmvXXT2TatM7/vuPPZkJiZJnBR5wKQMpoDBtKQGjMxvb1YjN7XnZd/LKyc7zWmyeRt
sF3w381pyc+4Nr7TK1Vp9Qb3vkTo2tPNyp2AytQdCAjuRwf+IgnH5A4n2g1fmA+DbUSjHL5YA4m7
m5b825Gl6VhPwnJ5GyUhsIfJrxFogvOyTzZMtXeli6Y7OH3AraXV3XIJGWLwPktyUYmi4mTMUXN2
my/4DQMaJ7/0ksDlM+NbXsAEoSehaYCSNCrHWL3BboIyk8QjjBd3JpZgG2isYFsKXU/cxGMxxfuu
BzBw6tVI/nHC0OYzz7EDQQTh/zt6/bVpTaDJoWDC00RAO3BTbKBe8y+4XvLrtbe++WDBmLRZBOLd
qJ00f7I0vn1yvNI5aZ3ytSxdr94oVo3IMRRvIh6EeRdko0e+Mn+j5w9S70fDs09TYbE2f09hzack
fpnoCAcRinRUWc4kxuXQtpbzbgI3CyJnzUv1TJJTGzDdI9BT3R6TLHed+ySnSJA2stFTZmeYT2Jv
IOS7ETjNN4ld8LbmMgiuUgZNr1xMZuPl61UGHLrJsZgdxDnIknmxrvJYZQaAv5uwLRidF7KDx9Zh
TBtoEIzN8thjGJZQC9avVCBo4DPJ1wlfP4crz6irLzP5Dd1NOGc4gLhUMZsx6iU7yNpgQWDkJhd9
Ktih/Lxpj05pWvM+a1TxizEHKzL3jHVNWeuYLnGNoDzUjHGBA1ulHqJUSR1pX/bTtg/FAjPNmx7M
Cf/PSDbAG95qpOBmPVgB67QC3Bo6obrqgyGiowF21xVGQyNdoN8dyoph8tzi1PRMP758BaXzZTK6
sW3fesDdjsK1aDv1Rhui4yaWCw3bKUSmxuhrv4DZQOSXuBBA++4jNzDs0wvlsSBRWT8GHoNYX7Qs
bNFOLW+GD+DKMx2Dd4f4wEa051Zd1MNvtbduWNEB5COjnNOh6yMzCf2PhhhOe2dVdWDvqPDgSYlO
AvlMcudkV+vnO+N0f2l9nx1kaMDZ+qKcbhnqODvodwLtc4+HEEs5/YSyddTJ1iuurgjSNML8m9xX
XIceihGYO4hbCJ4bX6bimTuev8dzPv90/NI+x1AwjvkYWJ+F62PLSwbt7yEI5lcNfcafdqOnJ1zy
MyB8hF1zXqAOyYxn0BftC8ViR8iTpNlYhEF2gGUFBUIbxZWlEXMVdDb3ZlDOuwoY/s9sTiRPAJjA
C0l9PqTR/L/YO7PluI1si/7K/QE4EkBieq2JVSySYpEUJeoFQYsS5ikx4+vvypIdV6R1qXA/d3SE
7bZFogpI5HDO3mt7CNRwr9pPUM+obsJkJtnL8sxDv8DBYO/lbJxxpEwMw85y10m4eFdO1GACUMU3
nEux3C4+8SiraW7mS6oJ/k0+GndmgUdgy3EA4X7mD615lXPsbU6LtOPDIFBbDe60Qwc0bBBY1teY
15HuGX14Ww6K2WT2kMYZdX9HwYJD7wgpoAtaZF/oieyrOuNI+TGs7eoRUrS6z0d5GztDczdbYEvH
qCXwhCPKfelxVIUq1vkfGjyUexysNRUSPI6RNU5H4rYflshyP/XI2i8q+GvqwhnLSgda1cCHaQ7r
F3/cTzWpfX1t3bZthJiKhil5TCIWV0D/6eGETSdOiJ0qWnMePoJUmVjIYDrSC+riegvhmjZxHMbj
l7CeinxNq9BJd6JAfbOHcknOk2HKfDvYTbX2J9E9WOhRnxKL2jVLoS0+9KmkliWM+jC40NWp96Rf
Jpb3I8zE/qazxBddZLyuWw4FK3Ocahe4ZNhdEVeRbghvte5nfJbHeUrNU2a63Xe40OrLHERV8zx1
Ih9ORISH0bFTS3aI8oyqbKM+W/MSnuLYRCWJPREtmskJvTPJHUDBPnguUDgQwR+U6txta0FwQW9R
fMNsOV01S0K1y5lpCCXd8OQnbriJCsLggjpwPkz9CN0rK0kYXgm0oDeeEWbXIkStuompgJ5gTzsb
T/akshe5txqkO11SNSq/JH2HDrKqP4Z9TW69UI8dS+KW/o4Dt1A8mVZ0SMe0vTJmR34eR8olvHOz
olzemtvQiONjG0nMDX7VX/ee2vs95dDMs/AKCxNNqFfVk7wa407yDX1CAGMJ0xceRk9FcjZuXMlQ
ISXoqhh9CAi5+SmkareKcpcSolVJ+pudLuJT/QFyzDiwagmt0A1YKQJEJRE5WXjcWcJ3uKDEhEm8
tk9+JN1bH2XDfaUkvXdVwnAA3N6ts2XaGV4Hd03RlkLa8dEVDQUjRcHHtKd6TenXARZeFPcoInFA
p2w/dlZpJlAv8hSmi5a7UpBz6LNTtryFa2LvMoRBD4JYo+Pc2hr3zg8OQDKvmYEGsocB3W26IjjZ
nRgu6rKP+b+WrI92sTR3sVNQDJ7Ldtz2VUmcRjxWpKDAkD6hfRIbFboHaOOA+LJo/ijaHFOrU/SP
cR9/RmxC3d8xwYRGZP99HBBnURWe0Po0rX3p1sW0nwT6HQnvYef2Ls8BVvjorooCGgGShR5AwpzF
ZBSgBc3W9URKJfVeVsccU+wKdUx+USMCe6RBjasRVuN9mFberp2aMN2yHI57PyU+Em4agFOUaAJ8
8l2MzJDIpTSWmwXN9xGMDQxMEc/9cVKSUqtlTfaOn5muPfTQ/tpjvnlJm9797ufxCGTHdZZ9HHT5
19rzmn1AgvU211urumhJOBtmgCXUrsmz0wGZ9C9rmtEDurne76/H2rQ24ZyDBBzICcg8zzpmaTHc
LK1f2x9Z38AhlOA8hnVBnMht2hFj1WZOdYd8L3LvaOPDN3OMQOvAUrYF5Sj/zOB3RDs6QrT/BsFe
MHPN7EPEIksE1XRFT6zdIn4OJgRvPrVGtgHXZBzUzLyzHRHTNCBUWWzq2qEMnqLerO6WcASNiWh8
12T9fOW0jnPTlHGjCGhrjA0KTeruVd4dJ7MhCahMplvT6dqHeCxoPDTH2l+mTRNYDcF1VfsVsL24
GLpGXWJfCS9U5D+yURt3Xqs2g6fkKaXuQGbgkGXZjgwEYDzgg2H+JMECam6UioZ/lZe0DQrLXe56
W9R/TlmRA+sLrBwjANr/lV3SES3tcLnKkISjp0QVdWsE8/LBiHHxIqxInP5PapcPdT+XmYdgpJeh
dVEYTG6HcAIgEdveXWXmn2o7n+JjmTdeeGWX4rkbg/p6wmy0gm7U9IdspF0BmGYmFTRLY1oLuHfF
p6Tgn9S4UmgobivKrTsdWqNARSB9+rTEaLalrfzIu42surll9Tt0BSvouP+ptvcLiMpbJzwoMYey
K3xmV5oSP+brg3GECHTGJqf2nlLyMNqcRJ0kth6W2WtfAmUmF+9fz3nrXw5gmJk+rAjbE8AJ3uIJ
8hiHmIPIYl/CxLtCsA64non5GcZ8EW+AlX2NcyHlTTT4vX1QykWpRAyTERfX6NJyZj5e7K3blFJ9
KNRg3hSGu9SXyjKDxyHuAsKbKjaAcilDtm2FS083EnbAgV52y73lGiEwoilT+6Tv2WYiD3qGmDR2
9y0YtxaQh2mOdIddDDFfFs4TmQb0cGCLQsdmrx9xFgGCaj4Unl0/jfncvjBkyu/+MpT3NvRFjWHX
AhDXEvWTKOBzEvc1eYaeOwUHLNMIT4vR9i2ZVxwcLvyoUvuZP6gg2teme6FiE99za/rV0/ksXLiN
efP+Q3jL7QiE57iSSg2GAUFx5s1Dz9ghQ9ql/ezM+rzsJHhTVj1WvOhHSe3/hVHoX/RTUZZYGy4U
uLiIqH3Y1tvR5StOcE3OhVDg8IhrH+0d1lWeD++efG4Tn7N1VE0cQhZW2af3v+Y/r+4L2w/QjklY
5KhfX4/tmhqjR7cehWdaWw/uCJogaZKZ/WOu9hV4cWhqncchwBgLjm3vX9x8C30IBCVwS/iBZXp2
8I/vPqaOgRVVAZk2EX8Bhot6ee1ljfVQpi3HZmm6fPlBzkDY0DQj81dlrwWBkZfvEeaYD+cP9F+f
3u8aHqgVeDb/v0/v0zNp9WXUVeWrtsePH/u77WG6fzBJon3+y7hOb+Nvs54l/9CFRV31ZLL7u+NB
m0RYAK+ZX3nVzrFOf1vWyb+UnHLAyZGYwqxr/hvL+uv5FO87wxtnKH0PTHoWr9nrQb5US9MzneCg
IERyWbO+9idI9B35e2PTfvnpxvxitXj9Rp0vBjJF870CCY7n7eQdOZPMPfbBp9jg6F/KynqYsR8/
QhDRL5Oe8nDbyedgSNX+P7g0WExaT9rs//ZlTozMnDoElacloFpWBqDTt8M8etOW7Z/5YNPfxfsl
FCU3MI7USN6//Ot1Un9zz5KUqH1CgHhwby9v2QmJfmlun3KQzGzRDPYouDh6lp6k0pebdLnn/Wta
r6eQvy7KUJG0zlxmEW3Q/KlqXdbk1kR1YJ0cq2TasH37YGFaa3Ye9rjHukO4KRMCWZi7e5aSuOu7
F5fa6EVuuNyHhsiUi5qq3bRvYSeH22Vh0nV9iykPcZEwj0MdomVOloo6R1ubLMATJkJ7/f734N34
aRX48TXOhXfaA8RSyDcMMX/0bcoXsXWiYslY6eF7TbmuyfktsxzgyOo4ZU778v5VaR7886qAkGgg
8GLw99c3j0Kil06OMk8pwVgPCFITemFl/F2kE7oSc5nuHFmbN1hWKAvPMVXo96//zxfTY6OD9M+F
GYvf8s3DIwOmzOhcmQCB3eku0S8MyjZ448Nv1/M3a835DhMAwpulFzxaD28mgXD2ulKI3jzJJJju
DORLGeHxGnEe2nb7MmVSPg/C1W+noMpceyMvi5F6dDszRM3//otDqmW2pBmJMezNF7ekUQWNCMWp
B37QrCUpBtUV4iIxECOVBf/BS+Ix7fFe8j/vHxAys05FYtiDdVItohj0mdSJz5Xb3hPVEa8bhbuB
GmnTJIzyIF/YMg4BOb14jDDYm+lSHQ13mO4i6rswIoRF2T0bgq3Z0auJYygN/NaUtwydzzReBrAP
8t37t+zMffy/jdL5AXoEAEqBp5z0vrfUtjSPwt7HJ3sKw5Q+xsJufH8eN1NX1E9KwQfM6Wg/ARcL
rgo0ZFtA0mzd2jlo9vVcsH1IMkka+DIuyE3NULQvvhLT3fuf8xezoDaqs59i38gx5c2bbCB7GuC2
mycHzhxlel0gN2sK5KYIzYcmV7/bqeoV9NVb7FLrYaMaIChBdUCr8PVbXHTkw5JS355GKntH2iPO
c4jKnL/YlLZ7YU+3ynYpeIdJyM5eDGlcrkgaCO4TEshqTnpz92JXAyNdMAMIg5cgsWn/kJxXHc+3
qGXVcFdmAs2oHTyK6SQhXpGkjNcWJdDNMtPAef82/thh//y8Waw5dNCSNKUFlOhtP3Lxs8BjKxqd
Kn5qHdTzojapZ6QfGjtHklhifxrXqTdgdbEcI6fIOhD+sQti2g8rcHi2WM9UINdWag1bUXTeblgi
o9vHbgtzvDQjBM5G6FBcwkVOCUTEo/ER/XHUbYRXVQTSRXPsrOmaUsYRluDNSNux37IEuIQyaH+o
9OvyRJxIfPTbIr2CdF/dDCm1YGznClAaOFhI77OXERE3519F1pobjNoI4qgRLjWfb4hfZkBN7mU3
x+Um6Vi/L+m5AnRs7LS+JaixInImJpFhJatWkGxHQBYlNs+oH/syT8eNHXrefQBBTsCtiggeVhbF
ENr/kUIW5QYU8dzO8v+ETIV8uyzaLtsvwHux9fe9hKbRwE85hJxOrqyoZ7tdD+EleZLB/TwOdDI9
SvbqBBjRRMHvdKWDi83K8AGS81bfeqTnovEPZBxu/BQhSRT3LLsZY4RAVl450MHBtoFMFW3ZGgRb
D0AHn65ynGf8wGwTSp/Zhi2gbvfWrAJtMvNjHK3zeBPaCErhl9LUnKjPeVdI4rOeldlE4EaWbNkL
r760I/DC165dNVfGRErfLpqrIkahmkz+AVABObuwnL/6+MXpd1ixoBBJaheU7uhGWZIsQfi8iGM4
qwqxfDZbP7m0cDsRYOYja+yqiuMfrUEvsMIdSpHqSxG0zufKNpxV49bxCwNl+hYRsqvbxlG5ET2P
Zx2HXUlxpnbAcXnDmoFVCJuGQDlN+HPJMVvB932RDaaDCSFJ/WA4fpJB0PHpplyWJcC6B28IiT5h
AEDQ9jaFRxo3MJtZelqBCyMqtPi7aY0WSLdMJoYZr5IZLzbha5kZ1J+NmMI3HzdLkZfRaSj8nUEU
5EW+OGSDUB+CUKAR1yLy2Qwxg8vnxh/p7mB3rGdKVmH+cTJantgc0tdFr0wXbPAC3TLT3bNkZlSS
hWSymMqy4Xdg7yDZVLU8WddceKiUV421EMrfjMHI8CojOvdtNjBlJxJjpUfzcr3MrnwO6ZgA/xfs
V0m/YTYqRvjG4RI8UkZsX1oqPgdKm0w8knnIkwUaJAWnmeJlTCuyKGx+/dzoBi8njurIti587F0A
stlcVMeszKyHBjgsf6jKqat0xNrjw/coZuYyILvQNDv+TbTgPYHrxsbnRydx8XRv0Xe4OcpipV6R
J8GfoAiR3iDAZYrhXO1fRU0RXAVeNd1ZjsuinhjMqOc5kj2cfxU6LKLn5mJY+e1LE+hbee5Jt4Ci
iBnUn5bWBu0zGxL0bcW20yL7MplvydXjH7Mc38EHmnQ0WCOKOnCaiX3RZ+NZt+JxjAbbs2igTzhu
2HlqAYOzWJ67qR43s949zhb33ix0X5lXkitl8dC+wOSY6CvyTyg4Kc7QwkZekA3O8zkhBk1Z+1Ln
rLZNEDVPhJuw+52Sdr47bxSWrCnnS+wy7rM1sb8H08Ojbfgwk+WnL7QBaI0lno0qtdFS4phX2q1C
Qd4yTvwrhhHPjpI7m/eqYeFpqfUQ0zjdiVSwCa+IfEQakdVPACVYzecMTcg2JCj8GbgdHXC6hPiD
m1bxyQF/sIOqkFDRSjEUJabzBgd7CA2phfb6j8OPrdfkOQ1wWgArlfiPsXKn2EwwYFyPzkxPunAk
MaG27lEvig9YWxNVLd8ox3SLxjj8EyQ3Fy/Pr5AZOindcyRhbINYebqNGk++HNuXPGh5RjXpOtAS
KBaCx1DbUjrMbZU+qpDfmVyYMyoLpgH74PKkb8rW9g58neqIT9e9w2qLOxw4FZ+WLp7a01Y0b8B5
sC+H+3Ij8NZi9gZor7YYpCdyXNK5v65HAmwQIYNEh6ZZMmqB0tOwpeDFhyEGkyIcNjP+avoBDJLE
e0gzsta2XSOSCzhzjJFzRYowIe4pvDK+/3kSAO473c1JyV3JsyS4cmeqfg0I5GPt6ssXI3KBs6og
78z6iZR0OvC6gsd2v9mTAMxTTazW34Cb0PdhZAsalEn4aMTzdDvNkfuMC5f3Fa5xsbUS6BubyOGN
V6rlk5xHoqQjh5MwYQpwTPbo2x9CEhk1UXsbkLk5HvxKP6C0Abi+s4gl3xeK8meCfxZJP8fRFvB8
x6bI8kE2EGsUFfezoNJppykyETr8kDBTjiFy8k2kQpSdV7aFanvFPB/kQMcCLaioedEbOoe352/I
SsQeuQVggw4G0uX5wLuMRv20UF1+ICQODxZTt1iNHGkf+oZ/iX2Bx9LpXdpCtm/+Y8d4XjbnRTCi
6pzMCds/qzicGpyk5RugzKxio/qek4y+a6oepmCTjiZRo0p/nNjlW2RJKJ9rLJ42GQFUrWlQ8lot
M/wWz17sHaZ2FAlOGzEdEQGTrC3o2DDhW0X4W8yQByqPivIuTkLX3o4DDZo5cVDzOEAonbtJkV1H
404ijTGUcJ7/UqwkCG/KifovHVp5yJoKoEwQ+GMOisblp/M+tpp7EwouO/Yw40aTfGDeJOl57pus
1LioIpNJnq1IpI/kWHMW3NCMiUXfgB9zkT64D6nFvKAnVmKPWHHOYxcbBcva1NVqP3nJ/KdiGTqd
x6fEqHaRUgi4GMpGZtde7zNEfEEKgnSy4TKOZuX/NSAwJPvfaw9f55oSutobaUm2AtbV54iMbVIN
GBXulOlStxWa9DdLXuSmNG8gjvHqZK3OgKWJZELVd85qpgUuq9dYFCFgC6PvSfQX+lFWxX9D2oYc
+W8zGyFFHp5l3piSr8CQMx+c2K0I2Moj3iwvbFhhUKJh/6wZNH1aMdvbifnBQcZ64qTOoBaGiQAL
EYfCzMz7BUaRcmoVetxsrFh6+e5S7pKNYZhiEAsQCKLInsc1MnUmhSpSQ7hrDHqr27LXnzbtAYVu
7WbmuuB5prtilhwJao5qcNpmNn4OYnr8zgMWitGSnbFBMTthimUvtNwPRLpO+64fyviDSce5OpRM
ozdKDHwKx++0/inBA7ERZrioh87p2YRERhY8irFOLkpSAfm+XjDeSlxw970/FR8s2/kaG6GxzrCl
7cm3hfyhmNnHLEq/RwAfVp6OLbABGWXrobJ5gSc0dWlSsyLNCZ7CjpJnwA5ldh+zdOY+JzUPtHJA
ZF0YfWrvRElW7ipqKvrcw1QckrpOr23ZmuaaVbM4cLKf9lqtAva6rktAG3b1PZhy9guuNTEZssnU
WcUWCIhpajtx2ejJ/xITN4XIAJHATdFLcjGsvMwPRmVRhaHK1q+bHGHNfZRaPB5V1Py1CUxuku0s
0y0VQGJn7FHtbdQshF4O7HEKvaVrYn+6y6KOHR6mg3WvFdvng3JGh+E42gGvahA3tDKE4uOhSqHY
BKNj3CDk4ZNO58UkjJm3Fyepsm8Ve0xWF+QHW0Q/5DTjP38MITNH2CX1ZCcIlSBCIK2Z8jrmtMqd
UC1RT6NdhlrwKgkiemZ1YN6ctXmm0bUv1gKYC2QAzSeGk70rXYv1EzMYo7WImK0WoBEPA1den+fN
IM2YHJHN2tuzEB35AJN6HQb+VaHwyW9CJAMP4yTrJ2CT46rqmPcUgrSbLmfwJCGuWaMiM1OjxVbL
Ahxgzdku3ltYTL7JwRUtdJWeN64zUDY6WRNcGT92GE117LUqrsDHKQ+eh/zywIFt6jRbmAYpxKaL
CtLnLpcWUBu/RUgossV8ANxEyc4JmJWo83BLvNRg2QAPwkni3K9y6fI9wMx0YYEg1qvxPt+oJWIx
+rFldkTx3aXvDGaoLMQuygrP37pzZ+24cvwQq376OMXuchXjbv2IxCHbtLwhzM6cdpYdykrtEXUL
POmzrI1bZeCKw+EYlP7WVva0txCyfe1r23lJg375hp95gCM2tWy3R3rB7KvIrKxbcWWyKbvIKa58
1hQ8hfkzxJ/XENDSbMnWbi4dBFw3pA/5myh1k09F3UX3Lnv8ad0XOXL21hEXs+/MN4Fdhx9jw8u+
Vs3MbwKjlbTslMsgul1KgxMrDTag/LBFoCWpYHB/9Lv+2+H5XYeHxgIVz3c6PN/a7n9+qWL/8ZN/
q9i9PzyU5i71/bO1RUvV/1axW3+4DihGuh7nXov1U6dHwGoUpvB8Aq1smhPUO//q9GBxIZnEFajY
aXtbFCT+TafH9V8Xw5DW2y4eGukQOgLfi5b962JYNEtUnGkUk+/j9cfKL9nKlFbdHu0Z+kgutV4Z
/7d5R78cbW+UrwQkvw2I1XGfxQquThj23k51gbqnloCj3M7ZNvpdDrsKx5591swgemt2/VlJM2lR
De0UT+36tA+1nkSiuwmQyTsrmTmA8YI5w5aJRKchzxFvBtBDNQO9igo/+miWbcApxlHhOnDTz8E4
Pppn7Y8M2/njAsZ0zVdCjDoYYtNptVCkdUO06pAQTVpNxIKOsGgxwubOmZsEQfRi1htoj2iQKuOU
hHXabuIpHfcKpdz1Ms7latL6Jci3wzHVmqawxlWN6DS+tYKWCKFg0d8cqW27pZuSQJhFHUVaD3qn
eJyL+yiGK4QYvkYEw3/GYm0eWZ8+VgjQNJ14uPblDDEMaY7RiGoToTYjGD2R3X2GevQWIJV9Cs9C
LhLqEXVVc68hNL6xbII+DMgwGuTWYlpfuSj94KBwC+0WEZusAmIGDc9DWWnj6M3qPWVJqgHoy8w+
/oDZfWA5nclo3HhgX9fSGWFtkOourzoEW+DKSpACvrt0q7Do9sFYdh9lOyP/qZPF3BqDpYBrzAjg
VFs6PA+nv1p8a98hk0u0Xq7Xyrks7B7DchaXwag+Er4s1wEg5y8KwsulGSMGKmZw1+SXYNTsnE2e
RtFdK0mRRqFT5dd+WpDqdBbyBXkRe6u6qNwPUd+6kKqMUINuhqdQhdZpJt1m60QujOml/tad5YLl
vLjbsEmYM9HsXU6sKyp17TUhQNNVrjWHuYlwsC/RUZh29znCEYRs3ssO8VmuOJ6li9NZxqiiqP0i
xqb/DvyHRkxRO0fI8/Z95hIwYThlj16pbdx1NxTcsrEu1DXa8S+stv2NUVug40bxTZbFF+IhqnYN
vqc5DFp3mWsFJgYos90UavafsIz0D4vRVxq3kCNPCRFwLlQ8ir04CztDF6bwOi/H8Qti/kpsyB1N
6m1rNC3AUq0OXXjKW8frCPMD6y9Og9aRZlpRWjdUkteTOUMQQnA6OubT0gZPQvUrRZUZM4rAdha4
CdUa6SG9uoCQgSJRy1gd9KxRWH8THA9mqCKIXZWWvTo5+6oP0EYpWiESJkzNtYjeYe7gN+ALgdtz
0zbJ0XeD8TCZlFZZM2XMohe1o3XdnoW3fkiS17pX9VNxFuYqrdFVot2lWrU7aP2u0kre+azp1ere
HpkvKrr4kJ2lv9Zi+cW+D01g0X4/p0dEiKR+Jy2+itUkKue6dexw69lwPDjxmtum7jD7emAVzNr1
P0lVzM6qW46l8Ix9RJL8ReazvMMjM3ZOyPY2EPO4K2VK6WvKs88TjotNkTbj0U88qnpQU3ULlM0O
XJpVplLnRFEaUJULdcPFHLf2h0yu06ZoLtMMe22FauhiIOtmPZhFdD0OzsgdSJeF7odwDg4Oi+sJ
cu7jGCFbzQkVyqJNkbc1xcKoYqNs2MUurY/uPH0mJs/dVGygD9MSLluHP3XMHVFdm7nd0G6SxgTw
HJw1pfGeTtsho97HTKWak42V/MF3/BivMzuT2IERtZ7rZb4IUZ3gy8uzDBorOHU5eeMRExbAXDXg
6vFJpx76mMBFL1A7qnlnyulNvkTzd6ooMAcowO9iJ5I5kKC6x5DTfoXQ2GxcL0YeGbuluaks0R/w
TOeUsEJ1leT9FxYWdzd2+bAvl2bkLYXBswAkGEcytYuk+2qVrDZbT3rtlSxAyA+ReR/RGiEeGjIm
lVGSG0s/vcg9o1ihwtu3wG5WJgvstgS8uzYp5u4tVYqDmD1zHQZZfHBHOW11A/jodsTbo83wd22N
tbj3zOA4lV5CoS6/C13gol4beRds1qFawRL93lN70jA4H617zdw7mkNO2dxqKPeYBWfCCKaimOxb
ZVZrowIDvHZ4Ra/jOmI7KDB4ZTk5JGQlBhsHXvnl3DXhbuyb41QUzRa8XfuCeBxqbFGPtAdyPBE2
JfKll/FBLcGfPgLdQ+SQjBxE/bbPxj/xqfZbQcVsCxDoY0WY88FXbbTHzGkTh+PfDGZ417WlfWMX
FpSqfnBOoAaKnSKsOprTu160xmmM09uJ+3pJCKPF25jfgJFbdpObBSyNCQnPK3do3Z2zIKmUIBNL
1JR9xxF9mj/KjHrc2HNf75o+idxLCosU3OZWRNUWixIEflyaEKuo6cwRiI2xmsUWetMitnEYcBgG
oBIYn8cWPuQmwSWxaCiCdm1kJaB8UuzzXG49VHbzHgDpvQONL90sw8JWpiUYmnYG5S7ioHF2wELH
HiFMXAUz7EtnBXS++WBVlhFv6lQtn2wAjZ+KSkyXHt7/Y9+U7UUzG2O3HgqP/E2wJQPtnmxk6s9L
7gECwf1cCFIbCmZMPzPc5xlUG2eLPr3EgtDbK4yoUHiWnjArTcol9W7rcTTfzbDIXgBPG4QJj85t
O/vNDpA/4YKgxMpVUTK9ZtS8FABopA2xiKJH4hAAE6caq1FTNMGJY+u80UUOG7Fgbx9xzYwrVreF
c52s7aOqe2BZnaUwHdNG6wOf89Igdk7L2rby59hP160HLWrJOGjPrVmCuvHboQfIgyw5jzPjgFvf
ZeMXAg6iVSCDD6ZjuN266pYm2WUOFefKD2g3xnYPQy9qBJjalGzGKRXpyY9Vc0fxeGxpr80JyNHA
gcEZcoJFZbFfzHhClZ1NgyAmVHnoGdXcfcoJWtqEbWBeFamvg2B5+J+JfpQ7KIkXNgjRZpUsHWHq
qJDp/lG7W7cVnNYoMUZSEpIWXsxkkGMx60MsOyC4dgUBvQeZSPGJGHdNiBBhvI56sKY7CMollqKs
E+tEdd1nJu9la3OTyJU1/wSYAYnQ44i54okivs0zzewhyQgYWden80r1jrXuSPaq19KNicZsWmT9
bhYDcnXi69oZayLdi+5q7D3n4MZ+DZrT9p1Tm6s+27bUpi8kgv1twEO79PsWgXZeyvllCv34S8Ce
+yORCN4xlHFJ63YevKuWYBF3E0ZmFFwTbmqvrdn73BV2+2kOqRK5kSPJIliitTU54qBooZJuQZzF
k11LWsFovlGsIrZgLbGC6zyd52+WEeKAaRLzmfk0uUxGg5jxRrqfhyFr53WmCi/cGU0S+5tOwJaN
ugKZfNnZd+i27a3jjqRW07/d0lwLLtCQ91sH0BQ1lWG8mdtovGthEcFBH5GDO/CPKnIUnueGoAZC
ZSu5MxNAztDQahS11tCtC43OtcOu2Rpu7O6sQXgvCJemKyRJy41PCul9PaIZWTOfp0CgTUi1pcg/
R6bII5wUaXCJRze8xJIjLkUdonNivB5FE7kne+nG9Sjq6mBRON4aiwbyebLezqVnsvcnYdxxQjxn
2Hsypuai3I1u7VykuVEeJoGpog7y8aHC+UWXUG27ukk/JBHd6lSL6lMtr2eSGIjHwmFReTDO2oGZ
z9aO91hL8zMt0p/Pev1MS/crLeLPznJ+oCHbvIBiH2mxf3zW/XtnC4A2AwxdNb4QVIFDoNZmgeHs
Gxi1heB8qP3v+f+35/+zgOKd83/Sfq3KNnkt8HTPP/XX2d93/zjLxDj4w/d5lfwdWH9Q0HKR1ElY
sXiUOXb/rfKEYYGumUAj/ouFvxyl9d8qT4KJAjTutEfPKmAkHv8ijeGt8CbAgOjYCEqx6gNYe0u3
QJgYZ3Cq3R/NJlWY061jgq1Y5pmqZ6doff5UIPmF0vNXF6QYgs5T625cU0vIf5IeZnzr2qoL52g7
lr8xhzG5WLR6zc19hjkrz28k6a9LG8i3+IKedLlfyCtBCLzR+QSpy5EGuezRq2L3OdWtxXOzqnVw
M7//1bQY7mftDZfiUSMJdBxcpngJXn81BU016jNTHjPdg0+AoO6dbqE06eKEvumgij16WUq9Ujdq
37/0L77lj+wr8CnIaN8WcMaGmUMYSh5bC1la6ePxWXEMpcBN+6z4jQ7PfCsf5YsyAsHdsolHzvFW
ZDRVOXWiKZHHsULMSwuYjgSYVkEzbOg8FtoSGU58SVgQ7c5Z0SSnBlrRtpwIDFoLNuy/0er98+tT
C/NdFyEXXAdcAa/vPMk69LmjUB79kUP1+mxMFshpL/7Da+HnRHjNEGbgvBlQEaUfoFmzPNrtiJ5A
Gu0LZ+vprtdttfefqh4wrweUi26PupzjCYbWW6VnQjeO8nMvj0MYf/9hdLYQ7L1/kV/dOyYhUiu5
GLPUm1GLsE16nZXL4wKF6pj6A81M3+UEYtJ7+53a2dR35+1XsrH0WthcuIVvBaV+aJvDYpj2MbXI
ANycBZTQBem+nd3ZfpPREXVnXlItOJ3jjriPIbQP73/nX4xg3NlMe0K/qrrJ8HrAhBZGldDN5HEi
FOzSzkoqd41ujdRGywil8Vlss8yiVzcvRKxuzi8vrvrkghnkdwr0Xz0BKW3s6/pJo4F//WGyPHCn
ArD6sYXvcXfuU53hDnQyg+37X/xXl8Jh5KOgZWmx3o6oqfZpsXuNfUwcbm9wploYuQYY+dru//7F
Xk/1TN/g+gPhBZKVhaPy24vVZIbkTVMbl9DR6BAaBvWc0kbospxN/mAE/d+MZR0c+NPw0pcEc+pp
6gujWf5DzF9ni7QQvAeXgqP4BbQHGn2tasH8jAZa6RZyEft5uoEceFAVRLADCtSDR88oaefhHG72
i6Y2nWeQH1KPeUFNsQpjA1JGomUZ798k6DOvPzMLv8dsykDE0gHo5m2YOhijVE4c4C7bXBSwz8j0
qBLX2EVmm/WrShQzmmKaharCi5/Ws7s1+WUnhbji7NCn84zRlbk3dKLuZbGL7mWyMobuj662hYYx
3tAZQoXhmLR5VxwVUKzppifB9wrsOj+mtJLGw9KusAJbAC2stHnqtGoVu7B9qVJuIFn26XxLhhFa
ImwrwSPBGUZKPGzYmHuzdfjVxOyocVMEMfjbXMFhXkV46N2LvGy4hhaouG2MNqvRCUhykMA0qVbC
PokrRkgtaaGi2euWC4OWm3t51ua2XVSgw1NmGV9yOu1eUJE2T15Ng+KyMLXtigrurWF1BsQO/E7J
F3MOeGTeYrsc2Eb0IY8NbOqnssvc5yyxGO2SmvTzbAYI5M4mKndAuFUgk/paL6G1BwXT3Cm3K7Do
0/b2kojMPasNBgeUJ2ENFAAQGBg0Bo5oGtD8hsgU7ElyR5ELP87SSi7OAvmzdPzcoe4AjSAggHlw
97/cnUtznMgShf/KxOyb4FG8FncW/ZItS5bfY3tDaCwZ6KaB5g2//n4FLbuNZYc93AVxy8t2tJoi
Kyvz5MmTNPZ37/QKalnqSjpAryWmNVl+t2doOAKsBt2GXe7R/O60mfuuTBGNh3XbGk9dL+ZbDrLs
3hXsmwCZoV1E3qiI/jpbhBeZIo4IYbaTrV4od7a2LQvVgSVgJoKB25eBDEx6jn5PvlORwni1h03b
IDOwgDbUE6SOIdNS1qCm5q2NBiospt0uBf5IkDlaVapnW5d9KXkBv4VhGqKCIq43sgHEMO09gtgF
96KVMIwAC/Zbf3PoHO15sID4um7NA5QMCH0wF5CE4L4p9hRHl1psYMsVJd93Of35tDAWpbMG2Gxe
pJrDXVSAxsvxL9zLSzi11PdTw++uOxuQcaWFULir5GjeWrBpadmJMzci+dOy177R6U86ZOHtte5b
4mNcVfEbB3XWayQ9ozVIeaIt4QRoDqmnml2GUYJ2WiSphHnUNEjtdChKq7lnwc7pwnqpWvBilzbj
F587dOuhzhogI3vYu+4KUApInXIWTetd+2bPuF0614M0RUAAUdIYm0SQmaT9JZQRxE53XnmAMJAV
nx3RJU9BicrnrmUiRY6AAmJs5R7PtOokq4sslc7qgoaP91a0z/JtbrbWJ4TSmBrAhMErqM6Zv5WN
HDUzp1J69ndJzFS0MnnuUqZADr3Lg4++ZODaSQF6TjJ9AQ/Re6a1hX28cPLa+sAkewb6xsxDQWku
uTTEAamFphbdR1qR9+TCerfKgTQzJk2jf7vf1/HHHdWpAhFsKN97NbMvZDAKgtPAeV7LFoPNkRhw
WcG+2h4c1A9wTLAAUaR/VYJePaWdJX26y4J825ple49+bs0EuHDBUNHk8D7cV2IVAS8s0zhkEvCR
aVLAB7d2ITgfEN3Wno7oZlll2vZAGr/LnAX8MwjLlD29BKWPDM1sQGb4p0gcyJKHuczAdv1Evvm0
viLSdZ6gk9Oa6zhkSrhA7x2icOR6a/QRwEppo16hIc944qSldHNIyreoxqKzW8X5tqReBVNM/RQx
QeK9G4X6MnS1ZpsvUKEvI36H6xWHl9xKHcPdcO9XljjWy9RXeaM2XQhX8A/iF7R8pS9or8OoFxYR
2W1PG1zoO45ELqmdmyQtmLhkNZJGQhURDh3etrjzMxWHlHSu9qZVO0xWLWCyZnZJz4lTAvps9mHA
kJMiOapwyKHidiuo/wmKrxBme8aL3dK3WlB6gYtRmsyrQKUf9bAskt+mNSmD4/o+PDolCMykluGi
IY/KmV1zWFsUTt9UqeDol4HJwL1G0BfWk0/TFLOVmIcsH8PV+aAnR594LihpjzESPeHMB3l6+AhO
6KSf27QSklpcAHogg7WJd6K+pyfl6COzvDD/hs/PwKLAzZ9EwDnBMm78kIqZtgv+yavidgetamOK
0PdXHjIp+Xv0ecvF67BLESZ09ACYG7bMykJxdxPU9ZGJdla3bZ04fUsnA6rVri3qt9SUD6+gKH7W
I6Zh6UK72Rc6xBUrsqOV7mblRiDOcucXgX/XhWH92i9t3hwnfrc5wstyoSLaKDNXQSgnzUa5fWmZ
UEHWTY3O7iqnTxwIrQQFe1K4jfpMHJP2+pgDnlldEy6W2YFhUkuLt7Cj5gbLFPmqJt40WsGEgiwT
N6hcRTdHVF1eHULnuMoSjTJKxbwCgFjjn8S1qmeFlQLLmZ4eMoHOMcIVNXqkocuuRjroGOEuXM9E
2t0Rl7Qr/OMh4fu6Lvw9fXSlep0B5X/c19beX2XIXHBXIvCxhMPmMyexDa8zal2XC7d2GQpU+fmt
HtYp0+CpF8aIGzzTLHVB30WRH7ILDZeH+FBcosar6bq3DAValExMio03FvM5GJDO4Ns0DLwrtS27
l0XAHB238usPZVQcqVnkuQgvm7BpzJWT0GODiAYzs55bDQS3Czcoc0ZDxYurnd0lb9FxZD7LYo8Y
lER61T28KKd+XnPDf9aqY35dpml1gfZX+4xG6QMDHdzAo/qokV4EOLcL5oVpIZTyFLK1X9nVS1+v
QJXjnWem2GWUfdg3hQELITKvmlDHjcICYLj4Ma3ieq0z6MmjEJvo14XdMrKPDirN2TiRLXCIGoP0
dKv0tu7iiEJ/Cr9LiCN6zJGF8lVph69yxo28LbU2f+cg47WpGrRG0dyFFWkz806o0N4YG7iz10Za
2yire11wR4MO91ChttXKW1TMqBBs1YuqI09hKKydoV7jhTf0hzVv1axeXJthQaUoNI7G1lkYGeob
aWxuj7ltMplJD938osR2P0NUav5OHaP4VJuefVdbhRVuVYje+QryK6zLXRLZ2dJz4O11Ev5fZwHd
TE/sIv1sBoyByXe0FSy7MC8ujbpB3jtJGI4cNOGxXQpa0FZ7buebRQQvXFctr2BKDDG737XMzKJ5
Rw7sLNGUe7YvGejFeNDqfQBfnbYav9vdwAuz1aVHJfcmRvi4gKnSLGgcNnhryCZojCRJ66gp3zXM
R2SCRh+v/99goacHWd8Wt5tepPNleZ+1r+5zTkz+ABTKT18kYVy8YZRaERbt7/6nn3/RH/f9lw7o
6qeEXi75C6CifoOT6hIg+wZb7X9S/1N+9g3RLb+4vLv/z5/ofJoq8aSU/OiX8ecfURKjn9h/vHDp
ladT1pKpdb+GP3i2RT/ahJ8/37CbP/8/3zzB7d0hpBEtL7LwU3EuBiC79X5tE0ZfcbYJumJbgLe6
Tnv0+dNL5FmQUuooJw/r3NJ/ZgI/f7L/4dMDeEx9eqHoFM+lDsjwjKNN0DRNYXfo0gbokWtQbJiT
CSBrPX0TwLlp0dbMYROARc4tgUID8BKoACBiv4Zdn9Um6M7kg6AqcAtVEHiwzH6NdkFTHFdD9NeR
tQDW7LwBEoaIDfyKS/yxN7AVpJKBv+ja7xe2dW4K0FoUUg0QWHHapbk5BccxJp8HqZGCPgK9DMOb
ZlfPNwFVaWE5ltSLGj6f3XlAiASYcJolOAo+AVFqqoSPWoIq5WKAS63h4M3JGyDmAdl50uPrjmK6
pql9cQYjG3DwiQ51VfzOsD2z2wXYP/jxSZsgNIXyrmZCJnrUBmxiB6OXVZ/dCaDu9R33/gfx4Q+d
oVAVjQwdEz8FB2MbcBX+DJo/qPAMa27OEGkoqkGTbMDADzAyg3IP9903XhCOgWQfUA4aHn529yGi
kerwowZhuC8x6/c5wg9twKDBQmDiwiU0kGt0ITJGQFB8o457io1m5wc0YcuxA5OMQAiFt6wiNXW6
9UcRIm0f9KFQhqJMN7czoBvkeBOfn0zxJJd2iv2+e36L52cKow2B4mQlbPic7kTEaqbeiewCcaGL
KtBXWz/3CGSMJFIMeSBn7NfsbIEszyHDm3YWdAWNIQvYQAxPyeE63wXXAFUgjWAOzvD5EInNyBZ0
ovip4SEewYETjyTU4x7BMQkNVDnx4/T57HaB0E4K202yBS5H+DWo2knahVyj28F18JtgSHig4Y4c
jG9OtkD739TbwSATcJDfQh93WONdsDkRMk4mJJ1nnITIsJQ2m2YLPCUSAI7sx+zX6I7gROiODReT
mKxfs/OO0JnEVFsQugI8IPmlj9+UNniaCurKVdnv94yOAmVaycabZATCVAzgE7hpXw/8+eVguQo0
WVRRmTvVr9kFzbpKXjtxF2TOwFlgD769Gm1LsVUNh/MAqA/WNiMbQKhWzgibZgMWNkA3tgGk2q+x
OxSy+5qoVB/+0oweHz05Sbmc9PiGQcLIGybKGB5/FB85Kjgq6RLQ+nAEZhcZMI9KnWoE5I0IZ5IP
PEADo6PggKOadPlTeBl2aY67MPko4AiQBiBdwKz6xbaeu0NZWeBGhM97soX53YlQT3l1k06EACkB
QoNY/3jGIGeXcmX0pOb+T83II1DuQB1i4vMDI1IxYM7hUEOTh+sbK3AVCi82sjqnAHJ+Z4GgbbJH
EAo+USqrnnZh5BdRcVHQYzbQ5x/SkjlZgUzlploBAzcdOj7ch7c8en4iQ9jrAIqEjg++gmM3q12g
cWPqLoAp84pdmhe+POX5WbAB0rg0dNpw5hogou8yGOi/R1XJEggC6Rp7QIrGtmAq3I0q1nIKk2fn
EQD9v5ve8Nv1BVsRGnLkUqGnXxjXuS2AXytQ8UlNT9fnDP2CpU21BYkeMHNCthE+ugs2VRYHaBUB
pOHEzM4WdNouptYZiBEAUAx8vzHswihexFtQdJZUlQfHMLtIQYC0T/eO9HXKSOlx9ICqK5/QTi6+
MrbmdUdwuZ3SugnekXn1DAzg39gtUoyiw4fJKicjmV+4LPDZU42ABJLjTmEVwfN+PeYWiRihH8zu
EJDT8dKmpQsyQYaCc0IPvgOVbVthfIcjMedhe4Yy/5wCJckonLoLAIW6o9MTfTKCEZwqw0X6P1VJ
zuvXsO0z2gXMV3Iqp9kCgRKdtaRGp9RxlDqRNhEiMCCPzGnYhrmdCAkpDQY6ySEiMMAIkocCwjhQ
4nLk8gF0O5ndnKyANuHBTf/75ydEQsbBJTM8+YSRFVB4NQRj7EDehxBpdoEioLg+xG0TdoEiPJUF
UsQTTDDahZ6ra0PQRCtzdqeAYzDZCjQiQPQ8QE6/vOXzdAG6OsK9shb5tQA1t+AIKtVEj4h2KUgZ
g3doe+7X+F5wFHl1mrJzvF8zvBe+l4X93dQRYBXOPpkj1ZR+jTwiILsF1gTScLKVGe5CL3Mz7XYE
LCESpif+dPmNkiZAdsTAoXEypqlfv7ELv3CF0A8j/9en6P42++u/AAAA//8=</cx:binary>
              </cx:geoCache>
            </cx:geography>
          </cx:layoutPr>
          <cx:valueColors>
            <cx:minColor>
              <a:schemeClr val="bg1">
                <a:lumMod val="95000"/>
              </a:schemeClr>
            </cx:min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svg"/><Relationship Id="rId5" Type="http://schemas.microsoft.com/office/2014/relationships/chartEx" Target="../charts/chartEx1.xml"/><Relationship Id="rId10"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392976</xdr:colOff>
      <xdr:row>10</xdr:row>
      <xdr:rowOff>35909</xdr:rowOff>
    </xdr:from>
    <xdr:to>
      <xdr:col>16</xdr:col>
      <xdr:colOff>571268</xdr:colOff>
      <xdr:row>19</xdr:row>
      <xdr:rowOff>152132</xdr:rowOff>
    </xdr:to>
    <xdr:sp macro="" textlink="">
      <xdr:nvSpPr>
        <xdr:cNvPr id="10" name="Rectangle: Rounded Corners 9">
          <a:extLst>
            <a:ext uri="{FF2B5EF4-FFF2-40B4-BE49-F238E27FC236}">
              <a16:creationId xmlns:a16="http://schemas.microsoft.com/office/drawing/2014/main" id="{3E43731B-A2BD-3A65-F320-6B37EA4B24AB}"/>
            </a:ext>
          </a:extLst>
        </xdr:cNvPr>
        <xdr:cNvSpPr/>
      </xdr:nvSpPr>
      <xdr:spPr>
        <a:xfrm>
          <a:off x="6553827" y="1819313"/>
          <a:ext cx="3874803" cy="1721287"/>
        </a:xfrm>
        <a:prstGeom prst="roundRect">
          <a:avLst/>
        </a:prstGeom>
        <a:gradFill flip="none" rotWithShape="1">
          <a:gsLst>
            <a:gs pos="73000">
              <a:schemeClr val="accent1">
                <a:lumMod val="5000"/>
                <a:lumOff val="95000"/>
              </a:schemeClr>
            </a:gs>
            <a:gs pos="100000">
              <a:schemeClr val="accent5">
                <a:lumMod val="50000"/>
              </a:schemeClr>
            </a:gs>
          </a:gsLst>
          <a:lin ang="13500000" scaled="1"/>
          <a:tileRect/>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3</xdr:col>
      <xdr:colOff>399475</xdr:colOff>
      <xdr:row>20</xdr:row>
      <xdr:rowOff>19559</xdr:rowOff>
    </xdr:from>
    <xdr:to>
      <xdr:col>16</xdr:col>
      <xdr:colOff>571500</xdr:colOff>
      <xdr:row>39</xdr:row>
      <xdr:rowOff>74950</xdr:rowOff>
    </xdr:to>
    <xdr:sp macro="" textlink="">
      <xdr:nvSpPr>
        <xdr:cNvPr id="18" name="Rectangle: Rounded Corners 17">
          <a:extLst>
            <a:ext uri="{FF2B5EF4-FFF2-40B4-BE49-F238E27FC236}">
              <a16:creationId xmlns:a16="http://schemas.microsoft.com/office/drawing/2014/main" id="{86D30F15-108F-49A3-B8B5-F1A9D54E61AD}"/>
            </a:ext>
          </a:extLst>
        </xdr:cNvPr>
        <xdr:cNvSpPr/>
      </xdr:nvSpPr>
      <xdr:spPr>
        <a:xfrm>
          <a:off x="2235770" y="3767100"/>
          <a:ext cx="8129304" cy="3615555"/>
        </a:xfrm>
        <a:prstGeom prst="roundRect">
          <a:avLst/>
        </a:prstGeom>
        <a:gradFill>
          <a:gsLst>
            <a:gs pos="0">
              <a:schemeClr val="accent1">
                <a:lumMod val="5000"/>
                <a:lumOff val="95000"/>
              </a:schemeClr>
            </a:gs>
            <a:gs pos="100000">
              <a:schemeClr val="accent5">
                <a:lumMod val="50000"/>
              </a:schemeClr>
            </a:gs>
          </a:gsLst>
          <a:lin ang="5400000" scaled="1"/>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416933</xdr:colOff>
      <xdr:row>10</xdr:row>
      <xdr:rowOff>37903</xdr:rowOff>
    </xdr:from>
    <xdr:to>
      <xdr:col>10</xdr:col>
      <xdr:colOff>214598</xdr:colOff>
      <xdr:row>19</xdr:row>
      <xdr:rowOff>154126</xdr:rowOff>
    </xdr:to>
    <xdr:sp macro="" textlink="">
      <xdr:nvSpPr>
        <xdr:cNvPr id="7" name="Rectangle: Rounded Corners 6">
          <a:extLst>
            <a:ext uri="{FF2B5EF4-FFF2-40B4-BE49-F238E27FC236}">
              <a16:creationId xmlns:a16="http://schemas.microsoft.com/office/drawing/2014/main" id="{A91B03CE-4FDA-0BC3-B28C-066571E8A24E}"/>
            </a:ext>
          </a:extLst>
        </xdr:cNvPr>
        <xdr:cNvSpPr/>
      </xdr:nvSpPr>
      <xdr:spPr>
        <a:xfrm>
          <a:off x="2265188" y="1821307"/>
          <a:ext cx="4110261" cy="1721287"/>
        </a:xfrm>
        <a:prstGeom prst="roundRect">
          <a:avLst/>
        </a:prstGeom>
        <a:gradFill>
          <a:gsLst>
            <a:gs pos="73000">
              <a:schemeClr val="accent1">
                <a:lumMod val="5000"/>
                <a:lumOff val="95000"/>
              </a:schemeClr>
            </a:gs>
            <a:gs pos="100000">
              <a:schemeClr val="accent5">
                <a:lumMod val="50000"/>
              </a:schemeClr>
            </a:gs>
          </a:gsLst>
          <a:lin ang="13500000" scaled="1"/>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385857</xdr:colOff>
      <xdr:row>39</xdr:row>
      <xdr:rowOff>144308</xdr:rowOff>
    </xdr:from>
    <xdr:to>
      <xdr:col>17</xdr:col>
      <xdr:colOff>465120</xdr:colOff>
      <xdr:row>62</xdr:row>
      <xdr:rowOff>137410</xdr:rowOff>
    </xdr:to>
    <xdr:sp macro="" textlink="">
      <xdr:nvSpPr>
        <xdr:cNvPr id="15" name="Rectangle: Rounded Corners 14">
          <a:extLst>
            <a:ext uri="{FF2B5EF4-FFF2-40B4-BE49-F238E27FC236}">
              <a16:creationId xmlns:a16="http://schemas.microsoft.com/office/drawing/2014/main" id="{9610C2B3-7D6A-D8EB-8036-53A7AFC99265}"/>
            </a:ext>
          </a:extLst>
        </xdr:cNvPr>
        <xdr:cNvSpPr/>
      </xdr:nvSpPr>
      <xdr:spPr>
        <a:xfrm>
          <a:off x="2222152" y="7452013"/>
          <a:ext cx="8648640" cy="4302774"/>
        </a:xfrm>
        <a:prstGeom prst="roundRect">
          <a:avLst>
            <a:gd name="adj" fmla="val 5487"/>
          </a:avLst>
        </a:prstGeom>
        <a:gradFill>
          <a:gsLst>
            <a:gs pos="0">
              <a:schemeClr val="accent1">
                <a:lumMod val="5000"/>
                <a:lumOff val="95000"/>
              </a:schemeClr>
            </a:gs>
            <a:gs pos="100000">
              <a:schemeClr val="accent5">
                <a:lumMod val="50000"/>
              </a:schemeClr>
            </a:gs>
          </a:gsLst>
          <a:lin ang="5400000" scaled="1"/>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522119</xdr:colOff>
      <xdr:row>39</xdr:row>
      <xdr:rowOff>32332</xdr:rowOff>
    </xdr:from>
    <xdr:to>
      <xdr:col>34</xdr:col>
      <xdr:colOff>276710</xdr:colOff>
      <xdr:row>62</xdr:row>
      <xdr:rowOff>84785</xdr:rowOff>
    </xdr:to>
    <xdr:sp macro="" textlink="">
      <xdr:nvSpPr>
        <xdr:cNvPr id="16" name="Rectangle: Rounded Corners 15">
          <a:extLst>
            <a:ext uri="{FF2B5EF4-FFF2-40B4-BE49-F238E27FC236}">
              <a16:creationId xmlns:a16="http://schemas.microsoft.com/office/drawing/2014/main" id="{6078E5D6-A881-9108-E254-0B0B4037CC7A}"/>
            </a:ext>
          </a:extLst>
        </xdr:cNvPr>
        <xdr:cNvSpPr/>
      </xdr:nvSpPr>
      <xdr:spPr>
        <a:xfrm>
          <a:off x="10927791" y="7340037"/>
          <a:ext cx="10160263" cy="4362125"/>
        </a:xfrm>
        <a:prstGeom prst="roundRect">
          <a:avLst>
            <a:gd name="adj" fmla="val 5935"/>
          </a:avLst>
        </a:prstGeom>
        <a:gradFill>
          <a:gsLst>
            <a:gs pos="0">
              <a:schemeClr val="accent1">
                <a:lumMod val="5000"/>
                <a:lumOff val="95000"/>
              </a:schemeClr>
            </a:gs>
            <a:gs pos="100000">
              <a:schemeClr val="accent5">
                <a:lumMod val="50000"/>
              </a:schemeClr>
            </a:gs>
          </a:gsLst>
          <a:lin ang="5400000" scaled="1"/>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201707</xdr:colOff>
      <xdr:row>1</xdr:row>
      <xdr:rowOff>0</xdr:rowOff>
    </xdr:from>
    <xdr:to>
      <xdr:col>2</xdr:col>
      <xdr:colOff>582705</xdr:colOff>
      <xdr:row>8</xdr:row>
      <xdr:rowOff>156883</xdr:rowOff>
    </xdr:to>
    <xdr:sp macro="" textlink="">
      <xdr:nvSpPr>
        <xdr:cNvPr id="3" name="Decagon 2">
          <a:extLst>
            <a:ext uri="{FF2B5EF4-FFF2-40B4-BE49-F238E27FC236}">
              <a16:creationId xmlns:a16="http://schemas.microsoft.com/office/drawing/2014/main" id="{98657DE7-CE06-1032-D076-C5DADB561221}"/>
            </a:ext>
          </a:extLst>
        </xdr:cNvPr>
        <xdr:cNvSpPr/>
      </xdr:nvSpPr>
      <xdr:spPr>
        <a:xfrm>
          <a:off x="201707" y="178594"/>
          <a:ext cx="1595436" cy="1407039"/>
        </a:xfrm>
        <a:prstGeom prst="decagon">
          <a:avLst/>
        </a:prstGeom>
        <a:gradFill flip="none" rotWithShape="1">
          <a:gsLst>
            <a:gs pos="0">
              <a:schemeClr val="accent5">
                <a:lumMod val="50000"/>
              </a:schemeClr>
            </a:gs>
            <a:gs pos="100000">
              <a:schemeClr val="accent5">
                <a:lumMod val="75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latin typeface="Abadi" panose="020B0604020104020204" pitchFamily="34" charset="0"/>
            </a:rPr>
            <a:t>LOGO</a:t>
          </a:r>
        </a:p>
      </xdr:txBody>
    </xdr:sp>
    <xdr:clientData/>
  </xdr:twoCellAnchor>
  <xdr:twoCellAnchor>
    <xdr:from>
      <xdr:col>3</xdr:col>
      <xdr:colOff>100853</xdr:colOff>
      <xdr:row>0</xdr:row>
      <xdr:rowOff>168090</xdr:rowOff>
    </xdr:from>
    <xdr:to>
      <xdr:col>34</xdr:col>
      <xdr:colOff>268941</xdr:colOff>
      <xdr:row>9</xdr:row>
      <xdr:rowOff>33619</xdr:rowOff>
    </xdr:to>
    <xdr:sp macro="" textlink="">
      <xdr:nvSpPr>
        <xdr:cNvPr id="4" name="Rectangle: Rounded Corners 3">
          <a:extLst>
            <a:ext uri="{FF2B5EF4-FFF2-40B4-BE49-F238E27FC236}">
              <a16:creationId xmlns:a16="http://schemas.microsoft.com/office/drawing/2014/main" id="{07B9C71C-2368-E664-0322-188B5A3E58FE}"/>
            </a:ext>
          </a:extLst>
        </xdr:cNvPr>
        <xdr:cNvSpPr/>
      </xdr:nvSpPr>
      <xdr:spPr>
        <a:xfrm>
          <a:off x="1939592" y="168090"/>
          <a:ext cx="19168392" cy="1505486"/>
        </a:xfrm>
        <a:prstGeom prst="roundRect">
          <a:avLst/>
        </a:prstGeom>
        <a:gradFill flip="none" rotWithShape="1">
          <a:gsLst>
            <a:gs pos="0">
              <a:schemeClr val="accent5">
                <a:lumMod val="20000"/>
                <a:lumOff val="80000"/>
              </a:schemeClr>
            </a:gs>
            <a:gs pos="99000">
              <a:schemeClr val="accent5">
                <a:lumMod val="50000"/>
              </a:schemeClr>
            </a:gs>
          </a:gsLst>
          <a:lin ang="10800000" scaled="1"/>
          <a:tileRect/>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21254</xdr:colOff>
      <xdr:row>11</xdr:row>
      <xdr:rowOff>176058</xdr:rowOff>
    </xdr:from>
    <xdr:to>
      <xdr:col>3</xdr:col>
      <xdr:colOff>332031</xdr:colOff>
      <xdr:row>62</xdr:row>
      <xdr:rowOff>64477</xdr:rowOff>
    </xdr:to>
    <xdr:sp macro="" textlink="">
      <xdr:nvSpPr>
        <xdr:cNvPr id="5" name="Rectangle: Rounded Corners 4">
          <a:extLst>
            <a:ext uri="{FF2B5EF4-FFF2-40B4-BE49-F238E27FC236}">
              <a16:creationId xmlns:a16="http://schemas.microsoft.com/office/drawing/2014/main" id="{B9ABCEE8-CBC4-7729-C57B-B77EBA31FBB4}"/>
            </a:ext>
          </a:extLst>
        </xdr:cNvPr>
        <xdr:cNvSpPr/>
      </xdr:nvSpPr>
      <xdr:spPr>
        <a:xfrm>
          <a:off x="21254" y="2174843"/>
          <a:ext cx="2139577" cy="9155511"/>
        </a:xfrm>
        <a:prstGeom prst="roundRect">
          <a:avLst>
            <a:gd name="adj" fmla="val 0"/>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11</xdr:col>
      <xdr:colOff>366861</xdr:colOff>
      <xdr:row>10</xdr:row>
      <xdr:rowOff>160963</xdr:rowOff>
    </xdr:from>
    <xdr:ext cx="3276061" cy="528318"/>
    <xdr:sp macro="" textlink="">
      <xdr:nvSpPr>
        <xdr:cNvPr id="17" name="TextBox 16">
          <a:extLst>
            <a:ext uri="{FF2B5EF4-FFF2-40B4-BE49-F238E27FC236}">
              <a16:creationId xmlns:a16="http://schemas.microsoft.com/office/drawing/2014/main" id="{10E08F2F-55D5-48AE-89DF-6A2369CBAA2F}"/>
            </a:ext>
          </a:extLst>
        </xdr:cNvPr>
        <xdr:cNvSpPr txBox="1"/>
      </xdr:nvSpPr>
      <xdr:spPr>
        <a:xfrm>
          <a:off x="7102397" y="1929892"/>
          <a:ext cx="3276061" cy="528318"/>
        </a:xfrm>
        <a:prstGeom prst="rect">
          <a:avLst/>
        </a:prstGeom>
        <a:noFill/>
        <a:ln w="9525" cmpd="sng">
          <a:noFill/>
        </a:ln>
        <a:effectLst>
          <a:glow rad="228600">
            <a:schemeClr val="accent1">
              <a:alpha val="40000"/>
            </a:schemeClr>
          </a:glow>
          <a:outerShdw blurRad="63500" dist="50800" dir="5400000" sx="36000" sy="36000" algn="ctr" rotWithShape="0">
            <a:srgbClr val="000000">
              <a:alpha val="66000"/>
            </a:srgb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3200" b="1" i="0" u="none" strike="noStrike" kern="0" cap="none" spc="0" normalizeH="0" baseline="0" noProof="0">
              <a:ln>
                <a:noFill/>
              </a:ln>
              <a:solidFill>
                <a:srgbClr val="A02B93">
                  <a:lumMod val="40000"/>
                  <a:lumOff val="60000"/>
                </a:srgbClr>
              </a:solidFill>
              <a:effectLst>
                <a:outerShdw blurRad="1270000" dist="38100" dir="2700000" algn="tl" rotWithShape="0">
                  <a:schemeClr val="tx1">
                    <a:lumMod val="65000"/>
                    <a:lumOff val="35000"/>
                    <a:alpha val="40000"/>
                  </a:schemeClr>
                </a:outerShdw>
              </a:effectLst>
              <a:uLnTx/>
              <a:uFillTx/>
              <a:latin typeface="Aharoni" panose="02010803020104030203" pitchFamily="2" charset="-79"/>
              <a:ea typeface="+mn-ea"/>
              <a:cs typeface="Aharoni" panose="02010803020104030203" pitchFamily="2" charset="-79"/>
            </a:rPr>
            <a:t>TOTAL</a:t>
          </a:r>
          <a:r>
            <a:rPr kumimoji="0" lang="en-US" sz="3200" b="1" i="0" u="none" strike="noStrike" kern="0" cap="none" spc="0" normalizeH="0" baseline="0" noProof="0">
              <a:ln>
                <a:noFill/>
              </a:ln>
              <a:solidFill>
                <a:srgbClr val="A02B93">
                  <a:lumMod val="40000"/>
                  <a:lumOff val="60000"/>
                </a:srgbClr>
              </a:solidFill>
              <a:effectLst/>
              <a:uLnTx/>
              <a:uFillTx/>
              <a:latin typeface="Aharoni" panose="02010803020104030203" pitchFamily="2" charset="-79"/>
              <a:ea typeface="+mn-ea"/>
              <a:cs typeface="Aharoni" panose="02010803020104030203" pitchFamily="2" charset="-79"/>
            </a:rPr>
            <a:t> </a:t>
          </a:r>
          <a:r>
            <a:rPr kumimoji="0" lang="en-US" sz="4000" b="1" i="0" u="none" strike="noStrike" kern="0" cap="none" spc="0" normalizeH="0" baseline="0" noProof="0">
              <a:ln>
                <a:noFill/>
              </a:ln>
              <a:solidFill>
                <a:srgbClr val="A02B93">
                  <a:lumMod val="40000"/>
                  <a:lumOff val="60000"/>
                </a:srgbClr>
              </a:solidFill>
              <a:effectLst>
                <a:outerShdw blurRad="1092200" dist="38100" dir="2700000" sx="96000" sy="96000" algn="tl" rotWithShape="0">
                  <a:schemeClr val="bg2">
                    <a:lumMod val="25000"/>
                    <a:alpha val="62000"/>
                  </a:schemeClr>
                </a:outerShdw>
              </a:effectLst>
              <a:uLnTx/>
              <a:uFillTx/>
              <a:latin typeface="Aharoni" panose="02010803020104030203" pitchFamily="2" charset="-79"/>
              <a:ea typeface="+mn-ea"/>
              <a:cs typeface="Aharoni" panose="02010803020104030203" pitchFamily="2" charset="-79"/>
            </a:rPr>
            <a:t>PROFIT</a:t>
          </a:r>
        </a:p>
      </xdr:txBody>
    </xdr:sp>
    <xdr:clientData/>
  </xdr:oneCellAnchor>
  <xdr:twoCellAnchor editAs="oneCell">
    <xdr:from>
      <xdr:col>10</xdr:col>
      <xdr:colOff>497952</xdr:colOff>
      <xdr:row>12</xdr:row>
      <xdr:rowOff>119259</xdr:rowOff>
    </xdr:from>
    <xdr:to>
      <xdr:col>12</xdr:col>
      <xdr:colOff>555686</xdr:colOff>
      <xdr:row>19</xdr:row>
      <xdr:rowOff>127149</xdr:rowOff>
    </xdr:to>
    <xdr:pic>
      <xdr:nvPicPr>
        <xdr:cNvPr id="19" name="Graphic 18" descr="Money outline">
          <a:extLst>
            <a:ext uri="{FF2B5EF4-FFF2-40B4-BE49-F238E27FC236}">
              <a16:creationId xmlns:a16="http://schemas.microsoft.com/office/drawing/2014/main" id="{15F63A07-72E2-611E-59D5-64E7692594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21166" y="2241973"/>
          <a:ext cx="1282377" cy="1246140"/>
        </a:xfrm>
        <a:prstGeom prst="rect">
          <a:avLst/>
        </a:prstGeom>
      </xdr:spPr>
    </xdr:pic>
    <xdr:clientData/>
  </xdr:twoCellAnchor>
  <xdr:twoCellAnchor editAs="oneCell">
    <xdr:from>
      <xdr:col>3</xdr:col>
      <xdr:colOff>511629</xdr:colOff>
      <xdr:row>12</xdr:row>
      <xdr:rowOff>124171</xdr:rowOff>
    </xdr:from>
    <xdr:to>
      <xdr:col>5</xdr:col>
      <xdr:colOff>575662</xdr:colOff>
      <xdr:row>19</xdr:row>
      <xdr:rowOff>133849</xdr:rowOff>
    </xdr:to>
    <xdr:pic>
      <xdr:nvPicPr>
        <xdr:cNvPr id="21" name="Graphic 20" descr="Shopping cart outline">
          <a:extLst>
            <a:ext uri="{FF2B5EF4-FFF2-40B4-BE49-F238E27FC236}">
              <a16:creationId xmlns:a16="http://schemas.microsoft.com/office/drawing/2014/main" id="{29699B0E-3437-49A1-2AF4-D0CCE6FF64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33285" y="2267296"/>
          <a:ext cx="1278471" cy="1259834"/>
        </a:xfrm>
        <a:prstGeom prst="rect">
          <a:avLst/>
        </a:prstGeom>
      </xdr:spPr>
    </xdr:pic>
    <xdr:clientData/>
  </xdr:twoCellAnchor>
  <xdr:oneCellAnchor>
    <xdr:from>
      <xdr:col>6</xdr:col>
      <xdr:colOff>130428</xdr:colOff>
      <xdr:row>2</xdr:row>
      <xdr:rowOff>37225</xdr:rowOff>
    </xdr:from>
    <xdr:ext cx="17497171" cy="1046510"/>
    <xdr:sp macro="" textlink="">
      <xdr:nvSpPr>
        <xdr:cNvPr id="26" name="TextBox 25">
          <a:extLst>
            <a:ext uri="{FF2B5EF4-FFF2-40B4-BE49-F238E27FC236}">
              <a16:creationId xmlns:a16="http://schemas.microsoft.com/office/drawing/2014/main" id="{6B589128-AB9D-4DB3-A28B-6990F04A3CA3}"/>
            </a:ext>
          </a:extLst>
        </xdr:cNvPr>
        <xdr:cNvSpPr txBox="1"/>
      </xdr:nvSpPr>
      <xdr:spPr>
        <a:xfrm>
          <a:off x="3773741" y="394413"/>
          <a:ext cx="17497171" cy="1046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oAutofit/>
        </a:bodyPr>
        <a:lstStyle/>
        <a:p>
          <a:pPr algn="l"/>
          <a:r>
            <a:rPr lang="en-US" sz="6600" b="1">
              <a:ln>
                <a:noFill/>
              </a:ln>
              <a:latin typeface="+mn-lt"/>
              <a:ea typeface="ADLaM Display" panose="02010000000000000000" pitchFamily="2" charset="0"/>
              <a:cs typeface="ADLaM Display" panose="02010000000000000000" pitchFamily="2" charset="0"/>
            </a:rPr>
            <a:t>SALES &amp; PROFIT   DashBoard</a:t>
          </a:r>
          <a:endParaRPr lang="en-US" sz="6600" b="1">
            <a:solidFill>
              <a:schemeClr val="dk1"/>
            </a:solidFill>
            <a:latin typeface="+mn-lt"/>
            <a:ea typeface="ADLaM Display" panose="02010000000000000000" pitchFamily="2" charset="0"/>
            <a:cs typeface="ADLaM Display" panose="02010000000000000000" pitchFamily="2" charset="0"/>
          </a:endParaRPr>
        </a:p>
      </xdr:txBody>
    </xdr:sp>
    <xdr:clientData/>
  </xdr:oneCellAnchor>
  <xdr:twoCellAnchor>
    <xdr:from>
      <xdr:col>17</xdr:col>
      <xdr:colOff>50189</xdr:colOff>
      <xdr:row>9</xdr:row>
      <xdr:rowOff>124646</xdr:rowOff>
    </xdr:from>
    <xdr:to>
      <xdr:col>24</xdr:col>
      <xdr:colOff>303654</xdr:colOff>
      <xdr:row>39</xdr:row>
      <xdr:rowOff>47016</xdr:rowOff>
    </xdr:to>
    <xdr:grpSp>
      <xdr:nvGrpSpPr>
        <xdr:cNvPr id="44" name="Group 43">
          <a:extLst>
            <a:ext uri="{FF2B5EF4-FFF2-40B4-BE49-F238E27FC236}">
              <a16:creationId xmlns:a16="http://schemas.microsoft.com/office/drawing/2014/main" id="{C944ED9A-AA35-C205-EDEA-52276CECB35B}"/>
            </a:ext>
          </a:extLst>
        </xdr:cNvPr>
        <xdr:cNvGrpSpPr/>
      </xdr:nvGrpSpPr>
      <xdr:grpSpPr>
        <a:xfrm>
          <a:off x="10413389" y="1724846"/>
          <a:ext cx="4520665" cy="5256370"/>
          <a:chOff x="10337189" y="1738293"/>
          <a:chExt cx="4489289" cy="4756102"/>
        </a:xfrm>
      </xdr:grpSpPr>
      <xdr:sp macro="" textlink="">
        <xdr:nvSpPr>
          <xdr:cNvPr id="11" name="Rectangle: Rounded Corners 10">
            <a:extLst>
              <a:ext uri="{FF2B5EF4-FFF2-40B4-BE49-F238E27FC236}">
                <a16:creationId xmlns:a16="http://schemas.microsoft.com/office/drawing/2014/main" id="{8A426887-133C-A8B4-7E19-CE80B6EF443F}"/>
              </a:ext>
            </a:extLst>
          </xdr:cNvPr>
          <xdr:cNvSpPr/>
        </xdr:nvSpPr>
        <xdr:spPr>
          <a:xfrm>
            <a:off x="10337189" y="1799714"/>
            <a:ext cx="4489289" cy="4694681"/>
          </a:xfrm>
          <a:prstGeom prst="roundRect">
            <a:avLst>
              <a:gd name="adj" fmla="val 2801"/>
            </a:avLst>
          </a:prstGeom>
          <a:gradFill>
            <a:gsLst>
              <a:gs pos="0">
                <a:schemeClr val="accent1">
                  <a:lumMod val="5000"/>
                  <a:lumOff val="95000"/>
                </a:schemeClr>
              </a:gs>
              <a:gs pos="100000">
                <a:schemeClr val="accent5">
                  <a:lumMod val="50000"/>
                </a:schemeClr>
              </a:gs>
            </a:gsLst>
            <a:lin ang="5400000" scaled="1"/>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8F3358D6-B012-4E3B-9BC4-678B87D8135D}"/>
                  </a:ext>
                </a:extLst>
              </xdr:cNvPr>
              <xdr:cNvGraphicFramePr/>
            </xdr:nvGraphicFramePr>
            <xdr:xfrm>
              <a:off x="10340453" y="1738293"/>
              <a:ext cx="4457988" cy="4699708"/>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40453" y="1738293"/>
                <a:ext cx="4457988" cy="46997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oneCellAnchor>
    <xdr:from>
      <xdr:col>5</xdr:col>
      <xdr:colOff>177210</xdr:colOff>
      <xdr:row>10</xdr:row>
      <xdr:rowOff>159487</xdr:rowOff>
    </xdr:from>
    <xdr:ext cx="3366977" cy="589597"/>
    <xdr:sp macro="" textlink="">
      <xdr:nvSpPr>
        <xdr:cNvPr id="13" name="TextBox 12">
          <a:extLst>
            <a:ext uri="{FF2B5EF4-FFF2-40B4-BE49-F238E27FC236}">
              <a16:creationId xmlns:a16="http://schemas.microsoft.com/office/drawing/2014/main" id="{6739B4DC-B144-D880-D602-90745A47E945}"/>
            </a:ext>
          </a:extLst>
        </xdr:cNvPr>
        <xdr:cNvSpPr txBox="1"/>
      </xdr:nvSpPr>
      <xdr:spPr>
        <a:xfrm>
          <a:off x="3213304" y="1945425"/>
          <a:ext cx="3366977" cy="589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3200" b="1">
              <a:ln>
                <a:noFill/>
              </a:ln>
              <a:solidFill>
                <a:schemeClr val="accent5">
                  <a:lumMod val="40000"/>
                  <a:lumOff val="60000"/>
                </a:schemeClr>
              </a:solidFill>
              <a:latin typeface="Aharoni" panose="02010803020104030203" pitchFamily="2" charset="-79"/>
              <a:cs typeface="Aharoni" panose="02010803020104030203" pitchFamily="2" charset="-79"/>
            </a:rPr>
            <a:t>TOTAL </a:t>
          </a:r>
          <a:r>
            <a:rPr lang="en-US" sz="4000" b="1">
              <a:solidFill>
                <a:schemeClr val="accent5">
                  <a:lumMod val="40000"/>
                  <a:lumOff val="60000"/>
                </a:schemeClr>
              </a:solidFill>
              <a:latin typeface="Aharoni" panose="02010803020104030203" pitchFamily="2" charset="-79"/>
              <a:cs typeface="Aharoni" panose="02010803020104030203" pitchFamily="2" charset="-79"/>
            </a:rPr>
            <a:t>SALES </a:t>
          </a:r>
        </a:p>
      </xdr:txBody>
    </xdr:sp>
    <xdr:clientData/>
  </xdr:oneCellAnchor>
  <xdr:twoCellAnchor>
    <xdr:from>
      <xdr:col>5</xdr:col>
      <xdr:colOff>363654</xdr:colOff>
      <xdr:row>14</xdr:row>
      <xdr:rowOff>72752</xdr:rowOff>
    </xdr:from>
    <xdr:to>
      <xdr:col>10</xdr:col>
      <xdr:colOff>468602</xdr:colOff>
      <xdr:row>18</xdr:row>
      <xdr:rowOff>143344</xdr:rowOff>
    </xdr:to>
    <xdr:sp macro="" textlink="'PIVOT TABLES'!AB10">
      <xdr:nvSpPr>
        <xdr:cNvPr id="37" name="TextBox 36">
          <a:extLst>
            <a:ext uri="{FF2B5EF4-FFF2-40B4-BE49-F238E27FC236}">
              <a16:creationId xmlns:a16="http://schemas.microsoft.com/office/drawing/2014/main" id="{807F47A9-8C5F-106F-A4E2-39D3C80762E0}"/>
            </a:ext>
          </a:extLst>
        </xdr:cNvPr>
        <xdr:cNvSpPr txBox="1"/>
      </xdr:nvSpPr>
      <xdr:spPr>
        <a:xfrm>
          <a:off x="3387464" y="2612752"/>
          <a:ext cx="3128757" cy="796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F9B045-D00D-4CA1-8830-CC735B6C5665}" type="TxLink">
            <a:rPr lang="en-US" sz="4400" b="1" i="0" u="none" strike="noStrike">
              <a:solidFill>
                <a:schemeClr val="accent5">
                  <a:lumMod val="40000"/>
                  <a:lumOff val="60000"/>
                </a:schemeClr>
              </a:solidFill>
              <a:latin typeface="Aptos Narrow"/>
            </a:rPr>
            <a:pPr/>
            <a:t> $390,146 </a:t>
          </a:fld>
          <a:endParaRPr lang="en-US" sz="4400" b="1">
            <a:solidFill>
              <a:schemeClr val="accent5">
                <a:lumMod val="40000"/>
                <a:lumOff val="60000"/>
              </a:schemeClr>
            </a:solidFill>
          </a:endParaRPr>
        </a:p>
      </xdr:txBody>
    </xdr:sp>
    <xdr:clientData/>
  </xdr:twoCellAnchor>
  <xdr:twoCellAnchor>
    <xdr:from>
      <xdr:col>12</xdr:col>
      <xdr:colOff>386824</xdr:colOff>
      <xdr:row>14</xdr:row>
      <xdr:rowOff>49413</xdr:rowOff>
    </xdr:from>
    <xdr:to>
      <xdr:col>17</xdr:col>
      <xdr:colOff>408644</xdr:colOff>
      <xdr:row>18</xdr:row>
      <xdr:rowOff>114762</xdr:rowOff>
    </xdr:to>
    <xdr:sp macro="" textlink="'PIVOT TABLES'!AA10">
      <xdr:nvSpPr>
        <xdr:cNvPr id="38" name="TextBox 37">
          <a:extLst>
            <a:ext uri="{FF2B5EF4-FFF2-40B4-BE49-F238E27FC236}">
              <a16:creationId xmlns:a16="http://schemas.microsoft.com/office/drawing/2014/main" id="{96F51080-92AB-4B32-B13F-827A0CF5E37B}"/>
            </a:ext>
          </a:extLst>
        </xdr:cNvPr>
        <xdr:cNvSpPr txBox="1"/>
      </xdr:nvSpPr>
      <xdr:spPr>
        <a:xfrm>
          <a:off x="7643967" y="2589413"/>
          <a:ext cx="3045629" cy="791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819659-E62B-40F2-BC7F-501DBE2F9F46}" type="TxLink">
            <a:rPr lang="en-US" sz="4800" b="1" i="0" u="none" strike="noStrike">
              <a:solidFill>
                <a:schemeClr val="accent5">
                  <a:lumMod val="40000"/>
                  <a:lumOff val="60000"/>
                </a:schemeClr>
              </a:solidFill>
              <a:latin typeface="Aptos Narrow"/>
            </a:rPr>
            <a:pPr/>
            <a:t> $63,145 </a:t>
          </a:fld>
          <a:endParaRPr lang="en-US" sz="4800" b="1">
            <a:solidFill>
              <a:schemeClr val="accent5">
                <a:lumMod val="40000"/>
                <a:lumOff val="60000"/>
              </a:schemeClr>
            </a:solidFill>
          </a:endParaRPr>
        </a:p>
      </xdr:txBody>
    </xdr:sp>
    <xdr:clientData/>
  </xdr:twoCellAnchor>
  <xdr:twoCellAnchor>
    <xdr:from>
      <xdr:col>3</xdr:col>
      <xdr:colOff>372214</xdr:colOff>
      <xdr:row>19</xdr:row>
      <xdr:rowOff>176696</xdr:rowOff>
    </xdr:from>
    <xdr:to>
      <xdr:col>17</xdr:col>
      <xdr:colOff>55218</xdr:colOff>
      <xdr:row>39</xdr:row>
      <xdr:rowOff>28766</xdr:rowOff>
    </xdr:to>
    <xdr:graphicFrame macro="">
      <xdr:nvGraphicFramePr>
        <xdr:cNvPr id="40" name="Chart 39">
          <a:extLst>
            <a:ext uri="{FF2B5EF4-FFF2-40B4-BE49-F238E27FC236}">
              <a16:creationId xmlns:a16="http://schemas.microsoft.com/office/drawing/2014/main" id="{A79F7632-EAAA-42C9-9BF0-8F2DD30BA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23566</xdr:colOff>
      <xdr:row>37</xdr:row>
      <xdr:rowOff>143069</xdr:rowOff>
    </xdr:from>
    <xdr:to>
      <xdr:col>3</xdr:col>
      <xdr:colOff>351691</xdr:colOff>
      <xdr:row>60</xdr:row>
      <xdr:rowOff>4364</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F45AC421-ADB8-40A3-9CA7-98751A049FC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3566" y="6649377"/>
              <a:ext cx="2145202" cy="3905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34193</xdr:colOff>
      <xdr:row>9</xdr:row>
      <xdr:rowOff>166472</xdr:rowOff>
    </xdr:from>
    <xdr:to>
      <xdr:col>3</xdr:col>
      <xdr:colOff>345831</xdr:colOff>
      <xdr:row>22</xdr:row>
      <xdr:rowOff>155893</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76274588-A551-4B76-A103-9608BE399ED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4193" y="1749087"/>
              <a:ext cx="2128715" cy="2275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404215</xdr:colOff>
      <xdr:row>9</xdr:row>
      <xdr:rowOff>157237</xdr:rowOff>
    </xdr:from>
    <xdr:to>
      <xdr:col>34</xdr:col>
      <xdr:colOff>217713</xdr:colOff>
      <xdr:row>39</xdr:row>
      <xdr:rowOff>8732</xdr:rowOff>
    </xdr:to>
    <xdr:grpSp>
      <xdr:nvGrpSpPr>
        <xdr:cNvPr id="45" name="Group 44">
          <a:extLst>
            <a:ext uri="{FF2B5EF4-FFF2-40B4-BE49-F238E27FC236}">
              <a16:creationId xmlns:a16="http://schemas.microsoft.com/office/drawing/2014/main" id="{37233E80-C2C2-CA14-34D0-9B0FBDCAFCCE}"/>
            </a:ext>
          </a:extLst>
        </xdr:cNvPr>
        <xdr:cNvGrpSpPr/>
      </xdr:nvGrpSpPr>
      <xdr:grpSpPr>
        <a:xfrm>
          <a:off x="15034615" y="1757437"/>
          <a:ext cx="5909498" cy="5185495"/>
          <a:chOff x="14927039" y="1770885"/>
          <a:chExt cx="5864674" cy="4785304"/>
        </a:xfrm>
      </xdr:grpSpPr>
      <xdr:sp macro="" textlink="">
        <xdr:nvSpPr>
          <xdr:cNvPr id="14" name="Rectangle: Rounded Corners 13">
            <a:extLst>
              <a:ext uri="{FF2B5EF4-FFF2-40B4-BE49-F238E27FC236}">
                <a16:creationId xmlns:a16="http://schemas.microsoft.com/office/drawing/2014/main" id="{1D76FAA9-5CC9-2797-B6F6-1B614C8B274C}"/>
              </a:ext>
            </a:extLst>
          </xdr:cNvPr>
          <xdr:cNvSpPr/>
        </xdr:nvSpPr>
        <xdr:spPr>
          <a:xfrm>
            <a:off x="14927039" y="1770885"/>
            <a:ext cx="5863869" cy="4785304"/>
          </a:xfrm>
          <a:prstGeom prst="roundRect">
            <a:avLst>
              <a:gd name="adj" fmla="val 3930"/>
            </a:avLst>
          </a:prstGeom>
          <a:gradFill>
            <a:gsLst>
              <a:gs pos="0">
                <a:schemeClr val="accent1">
                  <a:lumMod val="5000"/>
                  <a:lumOff val="95000"/>
                </a:schemeClr>
              </a:gs>
              <a:gs pos="100000">
                <a:schemeClr val="accent5">
                  <a:lumMod val="50000"/>
                </a:schemeClr>
              </a:gs>
            </a:gsLst>
            <a:lin ang="5400000" scaled="1"/>
          </a:gradFill>
          <a:effectLst>
            <a:outerShdw blurRad="1130300" dist="50800" dir="5400000" sx="74000" sy="74000" algn="ctr" rotWithShape="0">
              <a:schemeClr val="bg2">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7F0FC9A9-EFCD-4B85-99F7-095F4C23D00D}"/>
                  </a:ext>
                </a:extLst>
              </xdr:cNvPr>
              <xdr:cNvGraphicFramePr/>
            </xdr:nvGraphicFramePr>
            <xdr:xfrm>
              <a:off x="14994537" y="1805036"/>
              <a:ext cx="5797176" cy="4673741"/>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994537" y="1805036"/>
                <a:ext cx="5797176" cy="46737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18</xdr:col>
      <xdr:colOff>74952</xdr:colOff>
      <xdr:row>39</xdr:row>
      <xdr:rowOff>99786</xdr:rowOff>
    </xdr:from>
    <xdr:to>
      <xdr:col>34</xdr:col>
      <xdr:colOff>104594</xdr:colOff>
      <xdr:row>61</xdr:row>
      <xdr:rowOff>112426</xdr:rowOff>
    </xdr:to>
    <xdr:graphicFrame macro="">
      <xdr:nvGraphicFramePr>
        <xdr:cNvPr id="42" name="Chart 41">
          <a:extLst>
            <a:ext uri="{FF2B5EF4-FFF2-40B4-BE49-F238E27FC236}">
              <a16:creationId xmlns:a16="http://schemas.microsoft.com/office/drawing/2014/main" id="{CC43C2EB-5028-441A-A33E-61D6B12C0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487181</xdr:colOff>
      <xdr:row>40</xdr:row>
      <xdr:rowOff>49968</xdr:rowOff>
    </xdr:from>
    <xdr:to>
      <xdr:col>17</xdr:col>
      <xdr:colOff>306916</xdr:colOff>
      <xdr:row>61</xdr:row>
      <xdr:rowOff>112426</xdr:rowOff>
    </xdr:to>
    <xdr:graphicFrame macro="">
      <xdr:nvGraphicFramePr>
        <xdr:cNvPr id="43" name="Chart 42">
          <a:extLst>
            <a:ext uri="{FF2B5EF4-FFF2-40B4-BE49-F238E27FC236}">
              <a16:creationId xmlns:a16="http://schemas.microsoft.com/office/drawing/2014/main" id="{FD32B11E-64B5-46A8-AC42-33951667F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34</xdr:col>
      <xdr:colOff>342900</xdr:colOff>
      <xdr:row>1</xdr:row>
      <xdr:rowOff>1841</xdr:rowOff>
    </xdr:from>
    <xdr:to>
      <xdr:col>38</xdr:col>
      <xdr:colOff>230910</xdr:colOff>
      <xdr:row>61</xdr:row>
      <xdr:rowOff>149902</xdr:rowOff>
    </xdr:to>
    <mc:AlternateContent xmlns:mc="http://schemas.openxmlformats.org/markup-compatibility/2006" xmlns:a14="http://schemas.microsoft.com/office/drawing/2010/main">
      <mc:Choice Requires="a14">
        <xdr:graphicFrame macro="">
          <xdr:nvGraphicFramePr>
            <xdr:cNvPr id="46" name="States">
              <a:extLst>
                <a:ext uri="{FF2B5EF4-FFF2-40B4-BE49-F238E27FC236}">
                  <a16:creationId xmlns:a16="http://schemas.microsoft.com/office/drawing/2014/main" id="{2D82BF05-1568-4DB3-7049-68B2B9D4FE12}"/>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20936438" y="177687"/>
              <a:ext cx="2310780" cy="10698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26709</xdr:colOff>
      <xdr:row>17</xdr:row>
      <xdr:rowOff>98767</xdr:rowOff>
    </xdr:from>
    <xdr:to>
      <xdr:col>3</xdr:col>
      <xdr:colOff>349982</xdr:colOff>
      <xdr:row>37</xdr:row>
      <xdr:rowOff>48054</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0C0B0A54-20CA-430F-9608-55F951E6167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709" y="3196463"/>
              <a:ext cx="2162012" cy="35936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44</xdr:row>
      <xdr:rowOff>68762</xdr:rowOff>
    </xdr:from>
    <xdr:to>
      <xdr:col>3</xdr:col>
      <xdr:colOff>339968</xdr:colOff>
      <xdr:row>62</xdr:row>
      <xdr:rowOff>76200</xdr:rowOff>
    </xdr:to>
    <mc:AlternateContent xmlns:mc="http://schemas.openxmlformats.org/markup-compatibility/2006" xmlns:a14="http://schemas.microsoft.com/office/drawing/2010/main">
      <mc:Choice Requires="a14">
        <xdr:graphicFrame macro="">
          <xdr:nvGraphicFramePr>
            <xdr:cNvPr id="47" name="Sub-Category">
              <a:extLst>
                <a:ext uri="{FF2B5EF4-FFF2-40B4-BE49-F238E27FC236}">
                  <a16:creationId xmlns:a16="http://schemas.microsoft.com/office/drawing/2014/main" id="{DDE4DE79-F8AB-4E39-A9B1-C865F44EB56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0" y="7805993"/>
              <a:ext cx="2157045" cy="3172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182218</xdr:colOff>
      <xdr:row>2</xdr:row>
      <xdr:rowOff>16563</xdr:rowOff>
    </xdr:from>
    <xdr:to>
      <xdr:col>6</xdr:col>
      <xdr:colOff>53672</xdr:colOff>
      <xdr:row>8</xdr:row>
      <xdr:rowOff>20539</xdr:rowOff>
    </xdr:to>
    <xdr:pic>
      <xdr:nvPicPr>
        <xdr:cNvPr id="9" name="Graphic 8" descr="Bar graph with upward trend with solid fill">
          <a:extLst>
            <a:ext uri="{FF2B5EF4-FFF2-40B4-BE49-F238E27FC236}">
              <a16:creationId xmlns:a16="http://schemas.microsoft.com/office/drawing/2014/main" id="{9B3F8330-5286-A949-1DF9-0399963FDB0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33870" y="380998"/>
          <a:ext cx="1097280" cy="10972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zaz Ahmad" refreshedDate="46149.697483796299" createdVersion="8" refreshedVersion="8" minRefreshableVersion="3" recordCount="8314" xr:uid="{0D968AB2-82C5-4850-9BCD-6BF9E12E0637}">
  <cacheSource type="worksheet">
    <worksheetSource ref="A1:K8315" sheet="DATA"/>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42269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211A07-8173-4710-AC13-D677B7FBF832}"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F6:G7" firstHeaderRow="1" firstDataRow="1" firstDataCol="1"/>
  <pivotFields count="11">
    <pivotField showAll="0"/>
    <pivotField showAll="0"/>
    <pivotField axis="axisRow" showAll="0">
      <items count="50">
        <item h="1" x="33"/>
        <item h="1" x="12"/>
        <item h="1" x="13"/>
        <item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1">
    <i>
      <x v="3"/>
    </i>
  </rowItems>
  <colItems count="1">
    <i/>
  </colItems>
  <dataFields count="1">
    <dataField name="Sum of Sales" fld="6"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0603F1-03FA-45EB-B8C2-8F9D908301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V6:W12" firstHeaderRow="1" firstDataRow="1" firstDataCol="1"/>
  <pivotFields count="11">
    <pivotField showAll="0"/>
    <pivotField axis="axisRow" showAll="0" measureFilter="1">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h="1" x="33"/>
        <item h="1" x="12"/>
        <item h="1" x="13"/>
        <item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47"/>
    </i>
    <i>
      <x v="414"/>
    </i>
    <i>
      <x v="438"/>
    </i>
    <i>
      <x v="512"/>
    </i>
    <i>
      <x v="565"/>
    </i>
    <i t="grand">
      <x/>
    </i>
  </rowItems>
  <colItems count="1">
    <i/>
  </colItems>
  <dataFields count="1">
    <dataField name="Sum of Sales" fld="6" baseField="0" baseItem="0" numFmtId="1"/>
  </dataFields>
  <formats count="1">
    <format dxfId="36">
      <pivotArea outline="0" collapsedLevelsAreSubtotals="1" fieldPosition="0"/>
    </format>
  </formats>
  <chartFormats count="3">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047F1-C9EC-4741-A4F3-579E5A0C8A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D10" firstHeaderRow="0" firstDataRow="1" firstDataCol="1" rowPageCount="1" colPageCount="1"/>
  <pivotFields count="11">
    <pivotField showAll="0"/>
    <pivotField showAll="0"/>
    <pivotField showAll="0">
      <items count="50">
        <item h="1" x="33"/>
        <item h="1" x="12"/>
        <item h="1" x="13"/>
        <item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dataField="1" showAll="0"/>
    <pivotField showAll="0">
      <items count="13">
        <item x="0"/>
        <item x="1"/>
        <item x="2"/>
        <item x="3"/>
        <item x="4"/>
        <item x="5"/>
        <item x="6"/>
        <item x="7"/>
        <item x="8"/>
        <item x="9"/>
        <item x="10"/>
        <item x="11"/>
        <item t="default"/>
      </items>
    </pivotField>
    <pivotField axis="axisPage" multipleItemSelectionAllowed="1" showAll="0">
      <items count="5">
        <item x="0"/>
        <item x="1"/>
        <item x="2"/>
        <item x="3"/>
        <item t="default"/>
      </items>
    </pivotField>
  </pivotFields>
  <rowFields count="1">
    <field x="3"/>
  </rowFields>
  <rowItems count="4">
    <i>
      <x v="1"/>
    </i>
    <i>
      <x v="2"/>
    </i>
    <i>
      <x/>
    </i>
    <i t="grand">
      <x/>
    </i>
  </rowItems>
  <colFields count="1">
    <field x="-2"/>
  </colFields>
  <colItems count="2">
    <i>
      <x/>
    </i>
    <i i="1">
      <x v="1"/>
    </i>
  </colItems>
  <pageFields count="1">
    <pageField fld="10" hier="-1"/>
  </pageFields>
  <dataFields count="2">
    <dataField name="Sum of Profit" fld="8" baseField="0" baseItem="0" numFmtId="1"/>
    <dataField name="Sum of Sales" fld="6" baseField="0" baseItem="0" numFmtId="1"/>
  </dataFields>
  <formats count="7">
    <format dxfId="40">
      <pivotArea collapsedLevelsAreSubtotals="1" fieldPosition="0">
        <references count="2">
          <reference field="4294967294" count="1" selected="0">
            <x v="0"/>
          </reference>
          <reference field="3" count="1">
            <x v="0"/>
          </reference>
        </references>
      </pivotArea>
    </format>
    <format dxfId="41">
      <pivotArea collapsedLevelsAreSubtotals="1" fieldPosition="0">
        <references count="1">
          <reference field="3" count="2">
            <x v="1"/>
            <x v="2"/>
          </reference>
        </references>
      </pivotArea>
    </format>
    <format dxfId="42">
      <pivotArea collapsedLevelsAreSubtotals="1" fieldPosition="0">
        <references count="2">
          <reference field="4294967294" count="1" selected="0">
            <x v="1"/>
          </reference>
          <reference field="3" count="1">
            <x v="0"/>
          </reference>
        </references>
      </pivotArea>
    </format>
    <format dxfId="43">
      <pivotArea field="3" grandRow="1" outline="0" collapsedLevelsAreSubtotals="1" axis="axisRow" fieldPosition="0">
        <references count="1">
          <reference field="4294967294" count="1" selected="0">
            <x v="1"/>
          </reference>
        </references>
      </pivotArea>
    </format>
    <format dxfId="44">
      <pivotArea field="3" grandRow="1" outline="0" collapsedLevelsAreSubtotals="1" axis="axisRow" fieldPosition="0">
        <references count="1">
          <reference field="4294967294" count="1" selected="0">
            <x v="0"/>
          </reference>
        </references>
      </pivotArea>
    </format>
    <format dxfId="45">
      <pivotArea outline="0" collapsedLevelsAreSubtotals="1" fieldPosition="0">
        <references count="1">
          <reference field="4294967294" count="1" selected="0">
            <x v="0"/>
          </reference>
        </references>
      </pivotArea>
    </format>
    <format dxfId="4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0B13C-4376-4B3D-911C-59D851818D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6:T24" firstHeaderRow="0" firstDataRow="1" firstDataCol="1"/>
  <pivotFields count="11">
    <pivotField showAll="0"/>
    <pivotField showAll="0"/>
    <pivotField showAll="0">
      <items count="50">
        <item h="1" x="33"/>
        <item h="1" x="12"/>
        <item h="1" x="13"/>
        <item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i>
    <i>
      <x v="12"/>
    </i>
    <i>
      <x v="6"/>
    </i>
    <i>
      <x v="1"/>
    </i>
    <i>
      <x v="3"/>
    </i>
    <i>
      <x v="14"/>
    </i>
    <i>
      <x v="13"/>
    </i>
    <i>
      <x v="9"/>
    </i>
    <i>
      <x v="11"/>
    </i>
    <i>
      <x v="5"/>
    </i>
    <i>
      <x v="7"/>
    </i>
    <i>
      <x v="4"/>
    </i>
    <i>
      <x v="2"/>
    </i>
    <i>
      <x v="10"/>
    </i>
    <i>
      <x v="15"/>
    </i>
    <i>
      <x v="8"/>
    </i>
    <i>
      <x v="16"/>
    </i>
    <i t="grand">
      <x/>
    </i>
  </rowItems>
  <colFields count="1">
    <field x="-2"/>
  </colFields>
  <colItems count="2">
    <i>
      <x/>
    </i>
    <i i="1">
      <x v="1"/>
    </i>
  </colItems>
  <dataFields count="2">
    <dataField name="Sum of Profit" fld="8" baseField="0" baseItem="0"/>
    <dataField name="Sum of Sales" fld="6" baseField="0" baseItem="0"/>
  </dataFields>
  <formats count="1">
    <format dxfId="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7EDBC6-DC79-4B5A-8D60-11F9B3B351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J6:L19" firstHeaderRow="0" firstDataRow="1" firstDataCol="1"/>
  <pivotFields count="11">
    <pivotField showAll="0"/>
    <pivotField showAll="0"/>
    <pivotField showAll="0">
      <items count="50">
        <item h="1" x="33"/>
        <item h="1" x="12"/>
        <item h="1" x="13"/>
        <item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dataField="1" showAll="0"/>
    <pivotField axis="axisRow" multipleItemSelectionAllowed="1"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8" baseField="0" baseItem="0" numFmtId="1"/>
    <dataField name="Sum of Sales" fld="6" baseField="0" baseItem="0"/>
  </dataFields>
  <formats count="1">
    <format dxfId="47">
      <pivotArea outline="0" collapsedLevelsAreSubtotals="1" fieldPosition="0"/>
    </format>
  </formats>
  <chartFormats count="10">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DBEF4B-ABFC-4E1B-A8A5-3821751C73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N6:P11" firstHeaderRow="0" firstDataRow="1" firstDataCol="1"/>
  <pivotFields count="11">
    <pivotField showAll="0"/>
    <pivotField showAll="0"/>
    <pivotField showAll="0">
      <items count="50">
        <item h="1" x="33"/>
        <item h="1" x="12"/>
        <item h="1" x="13"/>
        <item x="3"/>
        <item h="1" x="26"/>
        <item h="1" x="37"/>
        <item h="1" x="7"/>
        <item h="1" x="44"/>
        <item h="1" x="16"/>
        <item h="1" x="4"/>
        <item h="1" x="34"/>
        <item h="1" x="1"/>
        <item h="1" x="18"/>
        <item h="1" x="30"/>
        <item h="1" x="42"/>
        <item h="1" x="5"/>
        <item h="1" x="8"/>
        <item h="1" x="41"/>
        <item h="1" x="36"/>
        <item h="1" x="32"/>
        <item h="1" x="14"/>
        <item h="1" x="28"/>
        <item h="1" x="29"/>
        <item h="1" x="24"/>
        <item h="1" x="35"/>
        <item h="1" x="40"/>
        <item h="1" x="17"/>
        <item h="1" x="38"/>
        <item h="1" x="23"/>
        <item h="1" x="31"/>
        <item h="1" x="20"/>
        <item h="1" x="25"/>
        <item h="1" x="47"/>
        <item h="1" x="10"/>
        <item h="1" x="39"/>
        <item h="1" x="11"/>
        <item h="1" x="2"/>
        <item h="1" x="43"/>
        <item h="1" x="9"/>
        <item h="1" x="19"/>
        <item h="1" x="15"/>
        <item h="1" x="0"/>
        <item h="1" x="27"/>
        <item h="1" x="45"/>
        <item h="1" x="6"/>
        <item h="1" x="22"/>
        <item h="1" x="48"/>
        <item h="1" x="21"/>
        <item h="1"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2"/>
  </colFields>
  <colItems count="2">
    <i>
      <x/>
    </i>
    <i i="1">
      <x v="1"/>
    </i>
  </colItems>
  <dataFields count="2">
    <dataField name="Sum of Profit" fld="8" baseField="0" baseItem="0" numFmtId="1"/>
    <dataField name="Sum of Sales" fld="6" baseField="0" baseItem="0"/>
  </dataFields>
  <formats count="1">
    <format dxfId="38">
      <pivotArea outline="0" collapsedLevelsAreSubtotals="1" fieldPosition="0"/>
    </format>
  </formats>
  <chartFormats count="1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2" format="6">
      <pivotArea type="data" outline="0" fieldPosition="0">
        <references count="2">
          <reference field="4294967294" count="1" selected="0">
            <x v="1"/>
          </reference>
          <reference field="10" count="1" selected="0">
            <x v="0"/>
          </reference>
        </references>
      </pivotArea>
    </chartFormat>
    <chartFormat chart="12" format="7">
      <pivotArea type="data" outline="0" fieldPosition="0">
        <references count="2">
          <reference field="4294967294" count="1" selected="0">
            <x v="1"/>
          </reference>
          <reference field="10" count="1" selected="0">
            <x v="1"/>
          </reference>
        </references>
      </pivotArea>
    </chartFormat>
    <chartFormat chart="12" format="8">
      <pivotArea type="data" outline="0" fieldPosition="0">
        <references count="2">
          <reference field="4294967294" count="1" selected="0">
            <x v="1"/>
          </reference>
          <reference field="10" count="1" selected="0">
            <x v="2"/>
          </reference>
        </references>
      </pivotArea>
    </chartFormat>
    <chartFormat chart="12" format="9">
      <pivotArea type="data" outline="0" fieldPosition="0">
        <references count="2">
          <reference field="4294967294"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C08C855-FEC1-4738-804F-AEDFE4F26CA7}" sourceName="Month">
  <pivotTables>
    <pivotTable tabId="2" name="PivotTable1"/>
    <pivotTable tabId="2" name="PivotTable2"/>
    <pivotTable tabId="2" name="PivotTable3"/>
    <pivotTable tabId="2" name="PivotTable4"/>
    <pivotTable tabId="2" name="PivotTable5"/>
    <pivotTable tabId="2" name="PivotTable6"/>
  </pivotTables>
  <data>
    <tabular pivotCacheId="14226976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E388784-345D-46AF-9458-E04525E6DC1B}" sourceName="Category">
  <pivotTables>
    <pivotTable tabId="2" name="PivotTable1"/>
    <pivotTable tabId="2" name="PivotTable2"/>
    <pivotTable tabId="2" name="PivotTable3"/>
    <pivotTable tabId="2" name="PivotTable4"/>
    <pivotTable tabId="2" name="PivotTable5"/>
    <pivotTable tabId="2" name="PivotTable6"/>
  </pivotTables>
  <data>
    <tabular pivotCacheId="14226976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6399A0-AE5E-43CA-BC2C-45DC88350264}" sourceName="Year">
  <pivotTables>
    <pivotTable tabId="2" name="PivotTable1"/>
    <pivotTable tabId="2" name="PivotTable2"/>
    <pivotTable tabId="2" name="PivotTable3"/>
    <pivotTable tabId="2" name="PivotTable4"/>
    <pivotTable tabId="2" name="PivotTable5"/>
    <pivotTable tabId="2" name="PivotTable6"/>
  </pivotTables>
  <data>
    <tabular pivotCacheId="142269760">
      <items count="4">
        <i x="0" s="1"/>
        <i x="1" s="1"/>
        <i x="2" s="1"/>
        <i x="3"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7384829-491B-493E-A27D-8532CDE48371}" sourceName="State">
  <pivotTables>
    <pivotTable tabId="2" name="PivotTable6"/>
    <pivotTable tabId="2" name="PivotTable1"/>
    <pivotTable tabId="2" name="PivotTable2"/>
    <pivotTable tabId="2" name="PivotTable3"/>
    <pivotTable tabId="2" name="PivotTable4"/>
    <pivotTable tabId="2" name="PivotTable5"/>
  </pivotTables>
  <data>
    <tabular pivotCacheId="142269760">
      <items count="49">
        <i x="33"/>
        <i x="12"/>
        <i x="13"/>
        <i x="3" s="1"/>
        <i x="26"/>
        <i x="37"/>
        <i x="7"/>
        <i x="44"/>
        <i x="16"/>
        <i x="4"/>
        <i x="34"/>
        <i x="1"/>
        <i x="18"/>
        <i x="30"/>
        <i x="42"/>
        <i x="5"/>
        <i x="8"/>
        <i x="41"/>
        <i x="36"/>
        <i x="32"/>
        <i x="14"/>
        <i x="28"/>
        <i x="29"/>
        <i x="24"/>
        <i x="35"/>
        <i x="40"/>
        <i x="17"/>
        <i x="38"/>
        <i x="23"/>
        <i x="31"/>
        <i x="20"/>
        <i x="25"/>
        <i x="47"/>
        <i x="10"/>
        <i x="39"/>
        <i x="11"/>
        <i x="2"/>
        <i x="43"/>
        <i x="9"/>
        <i x="19"/>
        <i x="15"/>
        <i x="0"/>
        <i x="27"/>
        <i x="45"/>
        <i x="6"/>
        <i x="22"/>
        <i x="48"/>
        <i x="21"/>
        <i x="46"/>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73DA79C-896E-4337-9CD3-BCAA08D325ED}" sourceName="Sub-Category">
  <pivotTables>
    <pivotTable tabId="2" name="PivotTable4"/>
    <pivotTable tabId="2" name="PivotTable1"/>
    <pivotTable tabId="2" name="PivotTable2"/>
    <pivotTable tabId="2" name="PivotTable3"/>
    <pivotTable tabId="2" name="PivotTable5"/>
    <pivotTable tabId="2" name="PivotTable6"/>
  </pivotTables>
  <data>
    <tabular pivotCacheId="142269760">
      <items count="17">
        <i x="9" s="1"/>
        <i x="12" s="1"/>
        <i x="4" s="1"/>
        <i x="3" s="1"/>
        <i x="11" s="1"/>
        <i x="5" s="1"/>
        <i x="16" s="1"/>
        <i x="10" s="1"/>
        <i x="7" s="1"/>
        <i x="8" s="1"/>
        <i x="1" s="1"/>
        <i x="15" s="1"/>
        <i x="0" s="1"/>
        <i x="6" s="1"/>
        <i x="2" s="1"/>
        <i x="14"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872CC67-728E-4647-A4F0-69727521E57B}" cache="Slicer_Month" caption="Month" rowHeight="247650"/>
  <slicer name="Category" xr10:uid="{41F90400-BAE9-4DD4-A799-C3FC126E29C2}" cache="Slicer_Category" caption="Category" rowHeight="247650"/>
  <slicer name="Year" xr10:uid="{D790BA75-DEED-46D0-A4FC-724016A04308}" cache="Slicer_Year" caption="Year" rowHeight="247650"/>
  <slicer name="States" xr10:uid="{FBA8FDE9-5691-4694-8E24-6BC7F83A682E}" cache="Slicer_State" caption="State" rowHeight="247650"/>
  <slicer name="Sub-Category" xr10:uid="{EED89DC2-7C4C-4A16-BCC9-FD0A03CA5100}" cache="Slicer_Sub_Category" caption="Sub-Category" startItem="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570653-457B-4A63-A8D8-03E6EC098D21}" name="Table1" displayName="Table1" ref="A1:K8315" totalsRowShown="0">
  <autoFilter ref="A1:K8315" xr:uid="{3ECCD5C4-97AA-4A6A-A7DA-6418D936A856}"/>
  <tableColumns count="11">
    <tableColumn id="1" xr3:uid="{87537F90-CDFD-4688-A337-F6C2AC976615}" name="Order Date"/>
    <tableColumn id="2" xr3:uid="{E3F0BFFC-28D8-4F7A-9D00-3D664CAD591C}" name="Customer Name"/>
    <tableColumn id="3" xr3:uid="{56676E11-5909-43F1-9BDD-6DF88FDB6263}" name="State"/>
    <tableColumn id="4" xr3:uid="{F77DFAAF-C9B3-4903-B8B3-59E77BEC46FA}" name="Category"/>
    <tableColumn id="5" xr3:uid="{4AC25F4B-5E87-4AE5-9455-DCE553F7414E}" name="Sub-Category"/>
    <tableColumn id="6" xr3:uid="{33E1F7B5-8F6D-4A4C-91BE-7BA302175B39}" name="Product Name"/>
    <tableColumn id="7" xr3:uid="{EFC82A5D-CD35-4413-9710-4294F750C364}" name="Sales"/>
    <tableColumn id="8" xr3:uid="{618E3E85-4349-408D-AB63-A0F82D0B210B}" name="Quantity"/>
    <tableColumn id="9" xr3:uid="{A77AD6F4-E741-4DFA-A5F3-678B59FB1354}" name="Profit"/>
    <tableColumn id="10" xr3:uid="{F6558F92-1DEB-4BF9-A85D-5430D9C36263}" name="Month"/>
    <tableColumn id="11" xr3:uid="{3379C403-FA4E-4BCF-A6E5-02FB2F01AD01}" name="Year"/>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flip="none" rotWithShape="1">
          <a:gsLst>
            <a:gs pos="0">
              <a:schemeClr val="accent5">
                <a:lumMod val="20000"/>
                <a:lumOff val="80000"/>
              </a:schemeClr>
            </a:gs>
            <a:gs pos="99000">
              <a:schemeClr val="accent5">
                <a:lumMod val="50000"/>
              </a:schemeClr>
            </a:gs>
          </a:gsLst>
          <a:lin ang="10800000" scaled="1"/>
          <a:tileRect/>
        </a:gradFill>
        <a:effectLst>
          <a:outerShdw blurRad="1130300" dist="50800" dir="5400000" sx="74000" sy="74000" algn="ctr" rotWithShape="0">
            <a:schemeClr val="bg2">
              <a:lumMod val="50000"/>
            </a:schemeClr>
          </a:outerShdw>
        </a:effectLst>
      </a:spPr>
      <a:bodyPr vertOverflow="clip" horzOverflow="clip" rtlCol="0" anchor="t"/>
      <a:lstStyle>
        <a:defPPr algn="l">
          <a:defRPr sz="1100">
            <a:noFill/>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sheetPr>
    <tabColor theme="8" tint="0.79998168889431442"/>
  </sheetPr>
  <dimension ref="A1:K8315"/>
  <sheetViews>
    <sheetView zoomScale="88" zoomScaleNormal="84" workbookViewId="0">
      <selection activeCell="L19" sqref="L19"/>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3.88671875" customWidth="1"/>
    <col min="6" max="6" width="67.6640625" customWidth="1"/>
    <col min="7" max="7" width="8.88671875" bestFit="1" customWidth="1"/>
    <col min="8" max="8" width="10" customWidth="1"/>
    <col min="9" max="9" width="8.44140625" bestFit="1" customWidth="1"/>
    <col min="10" max="10" width="8.109375"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v>11209</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65BA1-FFF2-4758-AB9D-32019A495530}">
  <sheetPr>
    <tabColor theme="8" tint="0.39997558519241921"/>
  </sheetPr>
  <dimension ref="B4:AU59"/>
  <sheetViews>
    <sheetView showGridLines="0" topLeftCell="H3" zoomScale="70" zoomScaleNormal="119" workbookViewId="0">
      <selection activeCell="AM30" sqref="AM30"/>
    </sheetView>
  </sheetViews>
  <sheetFormatPr defaultRowHeight="14.4" x14ac:dyDescent="0.3"/>
  <cols>
    <col min="2" max="2" width="13.88671875" bestFit="1" customWidth="1"/>
    <col min="3" max="3" width="11.88671875" bestFit="1" customWidth="1"/>
    <col min="4" max="4" width="12" bestFit="1" customWidth="1"/>
    <col min="5" max="5" width="2.109375" customWidth="1"/>
    <col min="6" max="6" width="13.88671875" bestFit="1" customWidth="1"/>
    <col min="7" max="7" width="12" bestFit="1" customWidth="1"/>
    <col min="8" max="8" width="11.5546875" bestFit="1" customWidth="1"/>
    <col min="9" max="9" width="2.5546875" customWidth="1"/>
    <col min="10" max="10" width="13.88671875" bestFit="1" customWidth="1"/>
    <col min="11" max="11" width="11.88671875" bestFit="1" customWidth="1"/>
    <col min="12" max="12" width="12" bestFit="1" customWidth="1"/>
    <col min="13" max="13" width="16.109375" bestFit="1" customWidth="1"/>
    <col min="14" max="14" width="13.88671875" bestFit="1" customWidth="1"/>
    <col min="15" max="15" width="11.88671875" bestFit="1" customWidth="1"/>
    <col min="16" max="16" width="12" bestFit="1" customWidth="1"/>
    <col min="17" max="17" width="7.44140625" customWidth="1"/>
    <col min="18" max="18" width="13.88671875" bestFit="1" customWidth="1"/>
    <col min="19" max="19" width="11.88671875" bestFit="1" customWidth="1"/>
    <col min="20" max="20" width="12" bestFit="1" customWidth="1"/>
    <col min="21" max="21" width="3.77734375" customWidth="1"/>
    <col min="22" max="22" width="13.88671875" bestFit="1" customWidth="1"/>
    <col min="23" max="23" width="12" bestFit="1" customWidth="1"/>
    <col min="24" max="24" width="3.5546875" style="7" customWidth="1"/>
    <col min="25" max="25" width="7.6640625" customWidth="1"/>
    <col min="26" max="26" width="15.5546875" bestFit="1" customWidth="1"/>
    <col min="27" max="27" width="12.44140625" bestFit="1" customWidth="1"/>
    <col min="28" max="28" width="14.21875" bestFit="1" customWidth="1"/>
    <col min="29" max="29" width="5" customWidth="1"/>
    <col min="30" max="30" width="10" bestFit="1" customWidth="1"/>
    <col min="31" max="31" width="13.44140625" customWidth="1"/>
    <col min="32" max="32" width="5.6640625" bestFit="1" customWidth="1"/>
    <col min="33" max="33" width="12.33203125" customWidth="1"/>
    <col min="34" max="35" width="14.44140625" customWidth="1"/>
    <col min="36" max="36" width="5" bestFit="1" customWidth="1"/>
    <col min="37" max="38" width="11.5546875" customWidth="1"/>
    <col min="39" max="39" width="15.21875" customWidth="1"/>
    <col min="40" max="40" width="5.6640625" bestFit="1" customWidth="1"/>
    <col min="41" max="41" width="9.5546875" customWidth="1"/>
    <col min="42" max="42" width="11.5546875" customWidth="1"/>
    <col min="43" max="43" width="12.33203125" customWidth="1"/>
    <col min="44" max="44" width="5.6640625" bestFit="1" customWidth="1"/>
    <col min="45" max="45" width="12.77734375" customWidth="1"/>
    <col min="46" max="46" width="13.44140625" customWidth="1"/>
    <col min="47" max="47" width="11.109375" customWidth="1"/>
    <col min="48" max="52" width="5.6640625" bestFit="1" customWidth="1"/>
    <col min="53" max="53" width="5" bestFit="1" customWidth="1"/>
    <col min="54" max="59" width="5.6640625" bestFit="1" customWidth="1"/>
    <col min="60" max="60" width="5" bestFit="1" customWidth="1"/>
    <col min="61" max="61" width="5.6640625" bestFit="1" customWidth="1"/>
    <col min="62" max="62" width="5" bestFit="1" customWidth="1"/>
    <col min="63" max="66" width="5.6640625" bestFit="1" customWidth="1"/>
    <col min="67" max="67" width="6.6640625" bestFit="1" customWidth="1"/>
    <col min="68" max="69" width="5.6640625" bestFit="1" customWidth="1"/>
    <col min="70" max="70" width="5" bestFit="1" customWidth="1"/>
    <col min="71" max="73" width="5.6640625" bestFit="1" customWidth="1"/>
    <col min="74" max="74" width="5" bestFit="1" customWidth="1"/>
    <col min="75" max="75" width="5.6640625" bestFit="1" customWidth="1"/>
    <col min="76" max="76" width="5" bestFit="1" customWidth="1"/>
    <col min="77" max="78" width="5.6640625" bestFit="1" customWidth="1"/>
    <col min="79" max="79" width="5" bestFit="1" customWidth="1"/>
    <col min="80" max="81" width="5.6640625" bestFit="1" customWidth="1"/>
    <col min="82" max="84" width="5" bestFit="1" customWidth="1"/>
    <col min="85" max="85" width="5.6640625" bestFit="1" customWidth="1"/>
    <col min="86" max="86" width="5" bestFit="1" customWidth="1"/>
    <col min="87" max="87" width="5.6640625" bestFit="1" customWidth="1"/>
    <col min="88" max="88" width="5" bestFit="1" customWidth="1"/>
    <col min="89" max="89" width="6.6640625" bestFit="1" customWidth="1"/>
    <col min="90" max="91" width="5.6640625" bestFit="1" customWidth="1"/>
    <col min="92" max="92" width="5" bestFit="1" customWidth="1"/>
    <col min="93" max="93" width="5.6640625" bestFit="1" customWidth="1"/>
    <col min="94" max="95" width="5" bestFit="1" customWidth="1"/>
    <col min="96" max="97" width="5.6640625" bestFit="1" customWidth="1"/>
    <col min="98" max="98" width="6.6640625" bestFit="1" customWidth="1"/>
    <col min="99" max="102" width="5.6640625" bestFit="1" customWidth="1"/>
    <col min="103" max="103" width="5" bestFit="1" customWidth="1"/>
    <col min="104" max="104" width="6.6640625" bestFit="1" customWidth="1"/>
    <col min="105" max="106" width="5" bestFit="1" customWidth="1"/>
    <col min="107" max="107" width="5.6640625" bestFit="1" customWidth="1"/>
    <col min="108" max="108" width="4" bestFit="1" customWidth="1"/>
    <col min="109" max="109" width="5" bestFit="1" customWidth="1"/>
    <col min="110" max="110" width="5.6640625" bestFit="1" customWidth="1"/>
    <col min="111" max="113" width="5" bestFit="1" customWidth="1"/>
    <col min="114" max="115" width="5.6640625" bestFit="1" customWidth="1"/>
    <col min="116" max="117" width="5" bestFit="1" customWidth="1"/>
    <col min="118" max="118" width="5.6640625" bestFit="1" customWidth="1"/>
    <col min="119" max="119" width="5" bestFit="1" customWidth="1"/>
    <col min="120" max="124" width="5.6640625" bestFit="1" customWidth="1"/>
    <col min="125" max="126" width="5" bestFit="1" customWidth="1"/>
    <col min="127" max="127" width="5.6640625" bestFit="1" customWidth="1"/>
    <col min="128" max="129" width="5" bestFit="1" customWidth="1"/>
    <col min="130" max="130" width="5.6640625" bestFit="1" customWidth="1"/>
    <col min="131" max="131" width="5" bestFit="1" customWidth="1"/>
    <col min="132" max="132" width="5.6640625" bestFit="1" customWidth="1"/>
    <col min="133" max="134" width="5" bestFit="1" customWidth="1"/>
    <col min="135" max="135" width="5.6640625" bestFit="1" customWidth="1"/>
    <col min="136" max="136" width="5" bestFit="1" customWidth="1"/>
    <col min="137" max="137" width="5.6640625" bestFit="1" customWidth="1"/>
    <col min="138" max="139" width="5" bestFit="1" customWidth="1"/>
    <col min="140" max="140" width="5.6640625" bestFit="1" customWidth="1"/>
    <col min="141" max="141" width="5" bestFit="1" customWidth="1"/>
    <col min="142" max="142" width="6.6640625" bestFit="1" customWidth="1"/>
    <col min="143" max="144" width="5.6640625" bestFit="1" customWidth="1"/>
    <col min="145" max="147" width="5" bestFit="1" customWidth="1"/>
    <col min="148" max="149" width="5.6640625" bestFit="1" customWidth="1"/>
    <col min="150" max="151" width="5" bestFit="1" customWidth="1"/>
    <col min="152" max="152" width="5.6640625" bestFit="1" customWidth="1"/>
    <col min="153" max="154" width="5" bestFit="1" customWidth="1"/>
    <col min="155" max="155" width="5.6640625" bestFit="1" customWidth="1"/>
    <col min="156" max="156" width="6.6640625" bestFit="1" customWidth="1"/>
    <col min="157" max="158" width="5" bestFit="1" customWidth="1"/>
    <col min="159" max="160" width="5.6640625" bestFit="1" customWidth="1"/>
    <col min="161" max="164" width="5" bestFit="1" customWidth="1"/>
    <col min="165" max="166" width="5.6640625" bestFit="1" customWidth="1"/>
    <col min="167" max="168" width="5" bestFit="1" customWidth="1"/>
    <col min="169" max="169" width="5.6640625" bestFit="1" customWidth="1"/>
    <col min="170" max="170" width="5" bestFit="1" customWidth="1"/>
    <col min="171" max="171" width="5.6640625" bestFit="1" customWidth="1"/>
    <col min="172" max="172" width="5" bestFit="1" customWidth="1"/>
    <col min="173" max="173" width="5.6640625" bestFit="1" customWidth="1"/>
    <col min="174" max="180" width="5" bestFit="1" customWidth="1"/>
    <col min="181" max="181" width="5.6640625" bestFit="1" customWidth="1"/>
    <col min="182" max="183" width="5" bestFit="1" customWidth="1"/>
    <col min="184" max="188" width="5.6640625" bestFit="1" customWidth="1"/>
    <col min="189" max="190" width="5" bestFit="1" customWidth="1"/>
    <col min="191" max="192" width="5.6640625" bestFit="1" customWidth="1"/>
    <col min="193" max="194" width="5" bestFit="1" customWidth="1"/>
    <col min="195" max="195" width="5.6640625" bestFit="1" customWidth="1"/>
    <col min="196" max="196" width="5" bestFit="1" customWidth="1"/>
    <col min="197" max="198" width="5.6640625" bestFit="1" customWidth="1"/>
    <col min="199" max="199" width="6" bestFit="1" customWidth="1"/>
    <col min="200" max="200" width="5" bestFit="1" customWidth="1"/>
    <col min="201" max="202" width="5.6640625" bestFit="1" customWidth="1"/>
    <col min="203" max="204" width="5" bestFit="1" customWidth="1"/>
    <col min="205" max="205" width="5.6640625" bestFit="1" customWidth="1"/>
    <col min="206" max="207" width="5" bestFit="1" customWidth="1"/>
    <col min="208" max="208" width="5.6640625" bestFit="1" customWidth="1"/>
    <col min="209" max="211" width="5" bestFit="1" customWidth="1"/>
    <col min="212" max="212" width="5.6640625" bestFit="1" customWidth="1"/>
    <col min="213" max="213" width="5" bestFit="1" customWidth="1"/>
    <col min="214" max="214" width="6.6640625" bestFit="1" customWidth="1"/>
    <col min="215" max="215" width="5" bestFit="1" customWidth="1"/>
    <col min="216" max="216" width="6.6640625" bestFit="1" customWidth="1"/>
    <col min="217" max="217" width="5" bestFit="1" customWidth="1"/>
    <col min="218" max="218" width="5.6640625" bestFit="1" customWidth="1"/>
    <col min="219" max="219" width="5" bestFit="1" customWidth="1"/>
    <col min="220" max="220" width="5.6640625" bestFit="1" customWidth="1"/>
    <col min="221" max="223" width="5" bestFit="1" customWidth="1"/>
    <col min="224" max="224" width="5.6640625" bestFit="1" customWidth="1"/>
    <col min="225" max="225" width="4" bestFit="1" customWidth="1"/>
    <col min="226" max="226" width="5.6640625" bestFit="1" customWidth="1"/>
    <col min="227" max="228" width="5" bestFit="1" customWidth="1"/>
    <col min="229" max="229" width="5.6640625" bestFit="1" customWidth="1"/>
    <col min="230" max="230" width="5" bestFit="1" customWidth="1"/>
    <col min="231" max="232" width="5.6640625" bestFit="1" customWidth="1"/>
    <col min="233" max="233" width="5" bestFit="1" customWidth="1"/>
    <col min="234" max="234" width="5.6640625" bestFit="1" customWidth="1"/>
    <col min="235" max="235" width="5" bestFit="1" customWidth="1"/>
    <col min="236" max="236" width="6.6640625" bestFit="1" customWidth="1"/>
    <col min="237" max="237" width="5.6640625" bestFit="1" customWidth="1"/>
    <col min="238" max="238" width="5" bestFit="1" customWidth="1"/>
    <col min="239" max="239" width="6" bestFit="1" customWidth="1"/>
    <col min="240" max="240" width="5" bestFit="1" customWidth="1"/>
    <col min="241" max="243" width="5.6640625" bestFit="1" customWidth="1"/>
    <col min="244" max="244" width="5" bestFit="1" customWidth="1"/>
    <col min="245" max="245" width="5.6640625" bestFit="1" customWidth="1"/>
    <col min="246" max="246" width="5" bestFit="1" customWidth="1"/>
    <col min="247" max="247" width="6.6640625" bestFit="1" customWidth="1"/>
    <col min="248" max="249" width="5" bestFit="1" customWidth="1"/>
    <col min="250" max="250" width="5.6640625" bestFit="1" customWidth="1"/>
    <col min="251" max="252" width="5" bestFit="1" customWidth="1"/>
    <col min="253" max="253" width="5.6640625" bestFit="1" customWidth="1"/>
    <col min="254" max="254" width="5" bestFit="1" customWidth="1"/>
    <col min="255" max="255" width="5.6640625" bestFit="1" customWidth="1"/>
    <col min="256" max="259" width="5" bestFit="1" customWidth="1"/>
    <col min="260" max="260" width="6.6640625" bestFit="1" customWidth="1"/>
    <col min="261" max="262" width="5.6640625" bestFit="1" customWidth="1"/>
    <col min="263" max="263" width="6" bestFit="1" customWidth="1"/>
    <col min="264" max="264" width="6.6640625" bestFit="1" customWidth="1"/>
    <col min="265" max="265" width="5" bestFit="1" customWidth="1"/>
    <col min="266" max="266" width="5.6640625" bestFit="1" customWidth="1"/>
    <col min="267" max="271" width="5" bestFit="1" customWidth="1"/>
    <col min="272" max="272" width="5.6640625" bestFit="1" customWidth="1"/>
    <col min="273" max="273" width="6" bestFit="1" customWidth="1"/>
    <col min="274" max="274" width="5" bestFit="1" customWidth="1"/>
    <col min="275" max="275" width="5.6640625" bestFit="1" customWidth="1"/>
    <col min="276" max="277" width="5" bestFit="1" customWidth="1"/>
    <col min="278" max="278" width="5.6640625" bestFit="1" customWidth="1"/>
    <col min="279" max="279" width="6" bestFit="1" customWidth="1"/>
    <col min="280" max="280" width="4" bestFit="1" customWidth="1"/>
    <col min="281" max="281" width="5" bestFit="1" customWidth="1"/>
    <col min="282" max="282" width="5.6640625" bestFit="1" customWidth="1"/>
    <col min="283" max="283" width="6" bestFit="1" customWidth="1"/>
    <col min="284" max="284" width="5" bestFit="1" customWidth="1"/>
    <col min="285" max="285" width="5.6640625" bestFit="1" customWidth="1"/>
    <col min="286" max="286" width="6" bestFit="1" customWidth="1"/>
    <col min="287" max="288" width="5" bestFit="1" customWidth="1"/>
    <col min="289" max="290" width="5.6640625" bestFit="1" customWidth="1"/>
    <col min="291" max="291" width="6" bestFit="1" customWidth="1"/>
    <col min="292" max="294" width="5" bestFit="1" customWidth="1"/>
    <col min="295" max="295" width="5.6640625" bestFit="1" customWidth="1"/>
    <col min="296" max="296" width="5" bestFit="1" customWidth="1"/>
    <col min="297" max="297" width="6.6640625" bestFit="1" customWidth="1"/>
    <col min="298" max="298" width="5.6640625" bestFit="1" customWidth="1"/>
    <col min="299" max="299" width="5" bestFit="1" customWidth="1"/>
    <col min="300" max="300" width="5.6640625" bestFit="1" customWidth="1"/>
    <col min="301" max="301" width="5" bestFit="1" customWidth="1"/>
    <col min="302" max="304" width="5.6640625" bestFit="1" customWidth="1"/>
    <col min="305" max="305" width="6" bestFit="1" customWidth="1"/>
    <col min="306" max="306" width="5.6640625" bestFit="1" customWidth="1"/>
    <col min="307" max="308" width="5" bestFit="1" customWidth="1"/>
    <col min="309" max="309" width="5.6640625" bestFit="1" customWidth="1"/>
    <col min="310" max="310" width="5" bestFit="1" customWidth="1"/>
    <col min="311" max="311" width="6.6640625" bestFit="1" customWidth="1"/>
    <col min="312" max="312" width="4" bestFit="1" customWidth="1"/>
    <col min="313" max="314" width="5" bestFit="1" customWidth="1"/>
    <col min="315" max="315" width="5.6640625" bestFit="1" customWidth="1"/>
    <col min="316" max="317" width="5" bestFit="1" customWidth="1"/>
    <col min="318" max="318" width="5.6640625" bestFit="1" customWidth="1"/>
    <col min="319" max="319" width="5" bestFit="1" customWidth="1"/>
    <col min="320" max="320" width="6" bestFit="1" customWidth="1"/>
    <col min="321" max="321" width="5.6640625" bestFit="1" customWidth="1"/>
    <col min="322" max="322" width="6.6640625" bestFit="1" customWidth="1"/>
    <col min="323" max="324" width="5" bestFit="1" customWidth="1"/>
    <col min="325" max="325" width="6.6640625" bestFit="1" customWidth="1"/>
    <col min="326" max="326" width="5" bestFit="1" customWidth="1"/>
    <col min="327" max="327" width="6" bestFit="1" customWidth="1"/>
    <col min="328" max="328" width="5.6640625" bestFit="1" customWidth="1"/>
    <col min="329" max="331" width="6.6640625" bestFit="1" customWidth="1"/>
    <col min="332" max="332" width="6" bestFit="1" customWidth="1"/>
    <col min="333" max="334" width="6.6640625" bestFit="1" customWidth="1"/>
    <col min="335" max="336" width="5" bestFit="1" customWidth="1"/>
    <col min="337" max="337" width="5.6640625" bestFit="1" customWidth="1"/>
    <col min="338" max="338" width="5" bestFit="1" customWidth="1"/>
    <col min="339" max="339" width="6" bestFit="1" customWidth="1"/>
    <col min="340" max="340" width="5" bestFit="1" customWidth="1"/>
    <col min="341" max="341" width="5.6640625" bestFit="1" customWidth="1"/>
    <col min="342" max="345" width="5" bestFit="1" customWidth="1"/>
    <col min="346" max="346" width="6" bestFit="1" customWidth="1"/>
    <col min="347" max="347" width="5" bestFit="1" customWidth="1"/>
    <col min="348" max="348" width="5.6640625" bestFit="1" customWidth="1"/>
    <col min="349" max="349" width="6.6640625" bestFit="1" customWidth="1"/>
    <col min="350" max="352" width="5" bestFit="1" customWidth="1"/>
    <col min="353" max="353" width="4" bestFit="1" customWidth="1"/>
    <col min="354" max="355" width="5" bestFit="1" customWidth="1"/>
    <col min="356" max="356" width="6" bestFit="1" customWidth="1"/>
    <col min="357" max="359" width="5" bestFit="1" customWidth="1"/>
    <col min="360" max="360" width="5.6640625" bestFit="1" customWidth="1"/>
    <col min="361" max="361" width="4" bestFit="1" customWidth="1"/>
    <col min="362" max="362" width="5" bestFit="1" customWidth="1"/>
    <col min="363" max="363" width="5.6640625" bestFit="1" customWidth="1"/>
    <col min="364" max="366" width="5" bestFit="1" customWidth="1"/>
    <col min="367" max="367" width="5.6640625" bestFit="1" customWidth="1"/>
    <col min="368" max="368" width="5" bestFit="1" customWidth="1"/>
    <col min="369" max="370" width="6.6640625" bestFit="1" customWidth="1"/>
    <col min="371" max="371" width="5.6640625" bestFit="1" customWidth="1"/>
    <col min="372" max="372" width="5" bestFit="1" customWidth="1"/>
    <col min="373" max="373" width="6" bestFit="1" customWidth="1"/>
    <col min="374" max="374" width="5" bestFit="1" customWidth="1"/>
    <col min="375" max="375" width="5.6640625" bestFit="1" customWidth="1"/>
    <col min="376" max="379" width="5" bestFit="1" customWidth="1"/>
    <col min="380" max="380" width="6" bestFit="1" customWidth="1"/>
    <col min="381" max="381" width="5" bestFit="1" customWidth="1"/>
    <col min="382" max="382" width="5.6640625" bestFit="1" customWidth="1"/>
    <col min="383" max="383" width="5" bestFit="1" customWidth="1"/>
    <col min="384" max="385" width="6" bestFit="1" customWidth="1"/>
    <col min="386" max="386" width="5.6640625" bestFit="1" customWidth="1"/>
    <col min="387" max="387" width="6" bestFit="1" customWidth="1"/>
    <col min="388" max="388" width="5.6640625" bestFit="1" customWidth="1"/>
    <col min="389" max="389" width="5" bestFit="1" customWidth="1"/>
    <col min="390" max="390" width="6" bestFit="1" customWidth="1"/>
    <col min="391" max="393" width="5" bestFit="1" customWidth="1"/>
    <col min="394" max="394" width="5.6640625" bestFit="1" customWidth="1"/>
    <col min="395" max="395" width="6.6640625" bestFit="1" customWidth="1"/>
    <col min="396" max="396" width="5.6640625" bestFit="1" customWidth="1"/>
    <col min="397" max="397" width="5" bestFit="1" customWidth="1"/>
    <col min="398" max="398" width="6.6640625" bestFit="1" customWidth="1"/>
    <col min="399" max="399" width="6" bestFit="1" customWidth="1"/>
    <col min="400" max="400" width="6.6640625" bestFit="1" customWidth="1"/>
    <col min="401" max="407" width="5" bestFit="1" customWidth="1"/>
    <col min="408" max="409" width="6" bestFit="1" customWidth="1"/>
    <col min="410" max="410" width="5" bestFit="1" customWidth="1"/>
    <col min="411" max="412" width="6.6640625" bestFit="1" customWidth="1"/>
    <col min="413" max="413" width="6" bestFit="1" customWidth="1"/>
    <col min="414" max="414" width="6.6640625" bestFit="1" customWidth="1"/>
    <col min="415" max="415" width="5" bestFit="1" customWidth="1"/>
    <col min="416" max="416" width="6.6640625" bestFit="1" customWidth="1"/>
    <col min="417" max="417" width="5.6640625" bestFit="1" customWidth="1"/>
    <col min="418" max="418" width="6" bestFit="1" customWidth="1"/>
    <col min="419" max="419" width="6.6640625" bestFit="1" customWidth="1"/>
    <col min="420" max="420" width="6" bestFit="1" customWidth="1"/>
    <col min="421" max="422" width="6.6640625" bestFit="1" customWidth="1"/>
    <col min="423" max="424" width="5.6640625" bestFit="1" customWidth="1"/>
    <col min="425" max="426" width="5" bestFit="1" customWidth="1"/>
    <col min="427" max="427" width="5.6640625" bestFit="1" customWidth="1"/>
    <col min="428" max="429" width="5" bestFit="1" customWidth="1"/>
    <col min="430" max="430" width="6.6640625" bestFit="1" customWidth="1"/>
    <col min="431" max="431" width="5.6640625" bestFit="1" customWidth="1"/>
    <col min="432" max="432" width="5" bestFit="1" customWidth="1"/>
    <col min="433" max="433" width="6.6640625" bestFit="1" customWidth="1"/>
    <col min="434" max="435" width="5" bestFit="1" customWidth="1"/>
    <col min="436" max="437" width="6.6640625" bestFit="1" customWidth="1"/>
    <col min="438" max="438" width="5" bestFit="1" customWidth="1"/>
    <col min="439" max="439" width="6.6640625" bestFit="1" customWidth="1"/>
    <col min="440" max="440" width="5.6640625" bestFit="1" customWidth="1"/>
    <col min="441" max="443" width="5" bestFit="1" customWidth="1"/>
    <col min="444" max="444" width="6.6640625" bestFit="1" customWidth="1"/>
    <col min="445" max="451" width="5" bestFit="1" customWidth="1"/>
    <col min="452" max="452" width="6" bestFit="1" customWidth="1"/>
    <col min="453" max="453" width="6.6640625" bestFit="1" customWidth="1"/>
    <col min="454" max="455" width="5" bestFit="1" customWidth="1"/>
    <col min="456" max="456" width="6" bestFit="1" customWidth="1"/>
    <col min="457" max="457" width="5" bestFit="1" customWidth="1"/>
    <col min="458" max="458" width="6" bestFit="1" customWidth="1"/>
    <col min="459" max="459" width="6.6640625" bestFit="1" customWidth="1"/>
    <col min="460" max="463" width="5" bestFit="1" customWidth="1"/>
    <col min="464" max="464" width="6" bestFit="1" customWidth="1"/>
    <col min="465" max="465" width="5.6640625" bestFit="1" customWidth="1"/>
    <col min="466" max="466" width="6.6640625" bestFit="1" customWidth="1"/>
    <col min="467" max="467" width="5" bestFit="1" customWidth="1"/>
    <col min="468" max="468" width="5.6640625" bestFit="1" customWidth="1"/>
    <col min="469" max="469" width="5" bestFit="1" customWidth="1"/>
    <col min="470" max="470" width="5.6640625" bestFit="1" customWidth="1"/>
    <col min="471" max="473" width="5" bestFit="1" customWidth="1"/>
    <col min="474" max="474" width="5.6640625" bestFit="1" customWidth="1"/>
    <col min="475" max="475" width="5" bestFit="1" customWidth="1"/>
    <col min="476" max="476" width="6.6640625" bestFit="1" customWidth="1"/>
    <col min="477" max="477" width="5.6640625" bestFit="1" customWidth="1"/>
    <col min="478" max="479" width="5" bestFit="1" customWidth="1"/>
    <col min="480" max="482" width="5.6640625" bestFit="1" customWidth="1"/>
    <col min="483" max="483" width="6" bestFit="1" customWidth="1"/>
    <col min="484" max="484" width="6.6640625" bestFit="1" customWidth="1"/>
    <col min="485" max="486" width="5" bestFit="1" customWidth="1"/>
    <col min="487" max="487" width="5.6640625" bestFit="1" customWidth="1"/>
    <col min="488" max="488" width="5" bestFit="1" customWidth="1"/>
    <col min="489" max="489" width="5.6640625" bestFit="1" customWidth="1"/>
    <col min="490" max="490" width="5" bestFit="1" customWidth="1"/>
    <col min="491" max="491" width="5.6640625" bestFit="1" customWidth="1"/>
    <col min="492" max="493" width="6" bestFit="1" customWidth="1"/>
    <col min="494" max="494" width="5" bestFit="1" customWidth="1"/>
    <col min="495" max="495" width="5.6640625" bestFit="1" customWidth="1"/>
    <col min="496" max="496" width="5" bestFit="1" customWidth="1"/>
    <col min="497" max="497" width="6" bestFit="1" customWidth="1"/>
    <col min="498" max="498" width="5" bestFit="1" customWidth="1"/>
    <col min="499" max="499" width="6" bestFit="1" customWidth="1"/>
    <col min="500" max="500" width="6.6640625" bestFit="1" customWidth="1"/>
    <col min="501" max="501" width="5" bestFit="1" customWidth="1"/>
    <col min="502" max="502" width="6.6640625" bestFit="1" customWidth="1"/>
    <col min="503" max="506" width="6" bestFit="1" customWidth="1"/>
    <col min="507" max="507" width="5" bestFit="1" customWidth="1"/>
    <col min="508" max="509" width="6" bestFit="1" customWidth="1"/>
    <col min="510" max="510" width="5.6640625" bestFit="1" customWidth="1"/>
    <col min="511" max="511" width="6" bestFit="1" customWidth="1"/>
    <col min="512" max="512" width="6.6640625" bestFit="1" customWidth="1"/>
    <col min="513" max="516" width="6" bestFit="1" customWidth="1"/>
    <col min="517" max="517" width="6.6640625" bestFit="1" customWidth="1"/>
    <col min="518" max="520" width="6" bestFit="1" customWidth="1"/>
    <col min="521" max="521" width="6.6640625" bestFit="1" customWidth="1"/>
    <col min="522" max="522" width="5" bestFit="1" customWidth="1"/>
    <col min="523" max="536" width="6" bestFit="1" customWidth="1"/>
    <col min="537" max="537" width="6.6640625" bestFit="1" customWidth="1"/>
    <col min="538" max="550" width="6" bestFit="1" customWidth="1"/>
    <col min="551" max="551" width="6.6640625" bestFit="1" customWidth="1"/>
    <col min="552" max="555" width="6" bestFit="1" customWidth="1"/>
    <col min="556" max="556" width="5" bestFit="1" customWidth="1"/>
    <col min="557" max="561" width="6" bestFit="1" customWidth="1"/>
    <col min="562" max="562" width="5.6640625" bestFit="1" customWidth="1"/>
    <col min="563" max="567" width="6" bestFit="1" customWidth="1"/>
    <col min="568" max="569" width="6.6640625" bestFit="1" customWidth="1"/>
    <col min="570" max="578" width="6" bestFit="1" customWidth="1"/>
    <col min="579" max="579" width="6.6640625" bestFit="1" customWidth="1"/>
    <col min="580" max="583" width="6" bestFit="1" customWidth="1"/>
    <col min="584" max="584" width="5" bestFit="1" customWidth="1"/>
    <col min="585" max="587" width="6" bestFit="1" customWidth="1"/>
    <col min="588" max="588" width="5" bestFit="1" customWidth="1"/>
    <col min="589" max="597" width="6" bestFit="1" customWidth="1"/>
    <col min="598" max="598" width="6.6640625" bestFit="1" customWidth="1"/>
    <col min="599" max="599" width="6" bestFit="1" customWidth="1"/>
    <col min="600" max="600" width="4" bestFit="1" customWidth="1"/>
    <col min="601" max="601" width="6" bestFit="1" customWidth="1"/>
    <col min="602" max="602" width="6.6640625" bestFit="1" customWidth="1"/>
    <col min="603" max="603" width="5" bestFit="1" customWidth="1"/>
    <col min="604" max="604" width="6" bestFit="1" customWidth="1"/>
    <col min="605" max="605" width="6.6640625" bestFit="1" customWidth="1"/>
    <col min="606" max="606" width="6" bestFit="1" customWidth="1"/>
    <col min="607" max="607" width="6.6640625" bestFit="1" customWidth="1"/>
    <col min="608" max="608" width="6" bestFit="1" customWidth="1"/>
    <col min="609" max="609" width="5.6640625" bestFit="1" customWidth="1"/>
    <col min="610" max="615" width="6" bestFit="1" customWidth="1"/>
    <col min="616" max="616" width="6.6640625" bestFit="1" customWidth="1"/>
    <col min="617" max="619" width="6" bestFit="1" customWidth="1"/>
    <col min="620" max="620" width="6.6640625" bestFit="1" customWidth="1"/>
    <col min="621" max="624" width="6" bestFit="1" customWidth="1"/>
    <col min="625" max="625" width="6.6640625" bestFit="1" customWidth="1"/>
    <col min="626" max="627" width="6" bestFit="1" customWidth="1"/>
    <col min="628" max="628" width="6.6640625" bestFit="1" customWidth="1"/>
    <col min="629" max="636" width="6" bestFit="1" customWidth="1"/>
    <col min="637" max="637" width="6.6640625" bestFit="1" customWidth="1"/>
    <col min="638" max="638" width="6" bestFit="1" customWidth="1"/>
    <col min="639" max="639" width="6.6640625" bestFit="1" customWidth="1"/>
    <col min="640" max="640" width="6" bestFit="1" customWidth="1"/>
    <col min="641" max="641" width="5" bestFit="1" customWidth="1"/>
    <col min="642" max="643" width="6" bestFit="1" customWidth="1"/>
    <col min="644" max="644" width="7" bestFit="1" customWidth="1"/>
    <col min="645" max="645" width="6" bestFit="1" customWidth="1"/>
    <col min="646" max="646" width="6.6640625" bestFit="1" customWidth="1"/>
    <col min="647" max="647" width="4" bestFit="1" customWidth="1"/>
    <col min="648" max="651" width="6" bestFit="1" customWidth="1"/>
    <col min="652" max="652" width="6.6640625" bestFit="1" customWidth="1"/>
    <col min="653" max="655" width="6" bestFit="1" customWidth="1"/>
    <col min="656" max="656" width="6.6640625" bestFit="1" customWidth="1"/>
    <col min="657" max="658" width="6" bestFit="1" customWidth="1"/>
    <col min="659" max="659" width="6.6640625" bestFit="1" customWidth="1"/>
    <col min="660" max="668" width="6" bestFit="1" customWidth="1"/>
    <col min="669" max="669" width="5" bestFit="1" customWidth="1"/>
    <col min="670" max="670" width="6.6640625" bestFit="1" customWidth="1"/>
    <col min="671" max="681" width="6" bestFit="1" customWidth="1"/>
    <col min="682" max="682" width="5.6640625" bestFit="1" customWidth="1"/>
    <col min="683" max="683" width="6" bestFit="1" customWidth="1"/>
    <col min="684" max="684" width="6.6640625" bestFit="1" customWidth="1"/>
    <col min="685" max="685" width="6" bestFit="1" customWidth="1"/>
    <col min="686" max="686" width="6.6640625" bestFit="1" customWidth="1"/>
    <col min="687" max="697" width="6" bestFit="1" customWidth="1"/>
    <col min="698" max="698" width="4.6640625" bestFit="1" customWidth="1"/>
    <col min="699" max="699" width="6.6640625" bestFit="1" customWidth="1"/>
    <col min="700" max="703" width="6" bestFit="1" customWidth="1"/>
    <col min="704" max="704" width="6.6640625" bestFit="1" customWidth="1"/>
    <col min="705" max="708" width="6" bestFit="1" customWidth="1"/>
    <col min="709" max="709" width="5" bestFit="1" customWidth="1"/>
    <col min="710" max="710" width="6.6640625" bestFit="1" customWidth="1"/>
    <col min="711" max="713" width="6" bestFit="1" customWidth="1"/>
    <col min="714" max="714" width="6.6640625" bestFit="1" customWidth="1"/>
    <col min="715" max="723" width="6" bestFit="1" customWidth="1"/>
    <col min="724" max="724" width="5" bestFit="1" customWidth="1"/>
    <col min="725" max="728" width="6" bestFit="1" customWidth="1"/>
    <col min="729" max="729" width="5" bestFit="1" customWidth="1"/>
    <col min="730" max="735" width="6" bestFit="1" customWidth="1"/>
    <col min="736" max="736" width="6.6640625" bestFit="1" customWidth="1"/>
    <col min="737" max="737" width="6" bestFit="1" customWidth="1"/>
    <col min="738" max="738" width="5" bestFit="1" customWidth="1"/>
    <col min="739" max="739" width="6" bestFit="1" customWidth="1"/>
    <col min="740" max="740" width="6.6640625" bestFit="1" customWidth="1"/>
    <col min="741" max="743" width="6" bestFit="1" customWidth="1"/>
    <col min="744" max="744" width="5" bestFit="1" customWidth="1"/>
    <col min="745" max="751" width="6" bestFit="1" customWidth="1"/>
    <col min="752" max="752" width="5" bestFit="1" customWidth="1"/>
    <col min="753" max="753" width="6.6640625" bestFit="1" customWidth="1"/>
    <col min="754" max="755" width="6" bestFit="1" customWidth="1"/>
    <col min="756" max="756" width="6.6640625" bestFit="1" customWidth="1"/>
    <col min="757" max="761" width="6" bestFit="1" customWidth="1"/>
    <col min="762" max="762" width="6.6640625" bestFit="1" customWidth="1"/>
    <col min="763" max="769" width="6" bestFit="1" customWidth="1"/>
    <col min="770" max="770" width="5" bestFit="1" customWidth="1"/>
    <col min="771" max="778" width="6" bestFit="1" customWidth="1"/>
    <col min="779" max="779" width="7" bestFit="1" customWidth="1"/>
    <col min="780" max="780" width="6" bestFit="1" customWidth="1"/>
    <col min="781" max="781" width="6.6640625" bestFit="1" customWidth="1"/>
    <col min="782" max="783" width="6" bestFit="1" customWidth="1"/>
    <col min="784" max="784" width="5" bestFit="1" customWidth="1"/>
    <col min="785" max="792" width="6" bestFit="1" customWidth="1"/>
    <col min="793" max="793" width="5" bestFit="1" customWidth="1"/>
    <col min="794" max="807" width="6" bestFit="1" customWidth="1"/>
    <col min="808" max="808" width="5" bestFit="1" customWidth="1"/>
    <col min="809" max="809" width="6" bestFit="1" customWidth="1"/>
    <col min="810" max="811" width="6.6640625" bestFit="1" customWidth="1"/>
    <col min="812" max="817" width="6" bestFit="1" customWidth="1"/>
    <col min="818" max="818" width="6.6640625" bestFit="1" customWidth="1"/>
    <col min="819" max="821" width="6" bestFit="1" customWidth="1"/>
    <col min="822" max="822" width="6.6640625" bestFit="1" customWidth="1"/>
    <col min="823" max="825" width="6" bestFit="1" customWidth="1"/>
    <col min="826" max="826" width="5" bestFit="1" customWidth="1"/>
    <col min="827" max="832" width="6" bestFit="1" customWidth="1"/>
    <col min="833" max="833" width="5" bestFit="1" customWidth="1"/>
    <col min="834" max="837" width="6" bestFit="1" customWidth="1"/>
    <col min="838" max="838" width="6.6640625" bestFit="1" customWidth="1"/>
    <col min="839" max="843" width="6" bestFit="1" customWidth="1"/>
    <col min="844" max="844" width="5" bestFit="1" customWidth="1"/>
    <col min="845" max="855" width="6" bestFit="1" customWidth="1"/>
    <col min="856" max="856" width="5" bestFit="1" customWidth="1"/>
    <col min="857" max="865" width="6" bestFit="1" customWidth="1"/>
    <col min="866" max="866" width="5.6640625" bestFit="1" customWidth="1"/>
    <col min="867" max="871" width="6" bestFit="1" customWidth="1"/>
    <col min="872" max="872" width="6.6640625" bestFit="1" customWidth="1"/>
    <col min="873" max="877" width="6" bestFit="1" customWidth="1"/>
    <col min="878" max="878" width="6.6640625" bestFit="1" customWidth="1"/>
    <col min="879" max="879" width="6" bestFit="1" customWidth="1"/>
    <col min="880" max="880" width="7" bestFit="1" customWidth="1"/>
    <col min="881" max="882" width="6" bestFit="1" customWidth="1"/>
    <col min="883" max="883" width="5" bestFit="1" customWidth="1"/>
    <col min="884" max="887" width="6" bestFit="1" customWidth="1"/>
    <col min="888" max="888" width="6.6640625" bestFit="1" customWidth="1"/>
    <col min="889" max="889" width="5" bestFit="1" customWidth="1"/>
    <col min="890" max="890" width="6" bestFit="1" customWidth="1"/>
    <col min="891" max="891" width="6.6640625" bestFit="1" customWidth="1"/>
    <col min="892" max="894" width="6" bestFit="1" customWidth="1"/>
    <col min="895" max="896" width="6.6640625" bestFit="1" customWidth="1"/>
    <col min="897" max="904" width="6" bestFit="1" customWidth="1"/>
    <col min="905" max="905" width="6.6640625" bestFit="1" customWidth="1"/>
    <col min="906" max="907" width="6" bestFit="1" customWidth="1"/>
    <col min="908" max="908" width="6.6640625" bestFit="1" customWidth="1"/>
    <col min="909" max="909" width="6" bestFit="1" customWidth="1"/>
    <col min="910" max="910" width="6.6640625" bestFit="1" customWidth="1"/>
    <col min="911" max="917" width="6" bestFit="1" customWidth="1"/>
    <col min="918" max="918" width="6.6640625" bestFit="1" customWidth="1"/>
    <col min="919" max="923" width="6" bestFit="1" customWidth="1"/>
    <col min="924" max="924" width="5" bestFit="1" customWidth="1"/>
    <col min="925" max="927" width="6" bestFit="1" customWidth="1"/>
    <col min="928" max="928" width="5" bestFit="1" customWidth="1"/>
    <col min="929" max="932" width="6" bestFit="1" customWidth="1"/>
    <col min="933" max="933" width="6.6640625" bestFit="1" customWidth="1"/>
    <col min="934" max="937" width="6" bestFit="1" customWidth="1"/>
    <col min="938" max="938" width="5" bestFit="1" customWidth="1"/>
    <col min="939" max="939" width="6.6640625" bestFit="1" customWidth="1"/>
    <col min="940" max="944" width="6" bestFit="1" customWidth="1"/>
    <col min="945" max="945" width="6.6640625" bestFit="1" customWidth="1"/>
    <col min="946" max="948" width="6" bestFit="1" customWidth="1"/>
    <col min="949" max="949" width="6.6640625" bestFit="1" customWidth="1"/>
    <col min="950" max="950" width="5" bestFit="1" customWidth="1"/>
    <col min="951" max="955" width="6" bestFit="1" customWidth="1"/>
    <col min="956" max="956" width="5" bestFit="1" customWidth="1"/>
    <col min="957" max="959" width="6" bestFit="1" customWidth="1"/>
    <col min="960" max="960" width="6.6640625" bestFit="1" customWidth="1"/>
    <col min="961" max="962" width="6" bestFit="1" customWidth="1"/>
    <col min="963" max="963" width="4" bestFit="1" customWidth="1"/>
    <col min="964" max="967" width="6" bestFit="1" customWidth="1"/>
    <col min="968" max="968" width="6.6640625" bestFit="1" customWidth="1"/>
    <col min="969" max="975" width="6" bestFit="1" customWidth="1"/>
    <col min="976" max="976" width="6.6640625" bestFit="1" customWidth="1"/>
    <col min="977" max="986" width="6" bestFit="1" customWidth="1"/>
    <col min="987" max="987" width="6.6640625" bestFit="1" customWidth="1"/>
    <col min="988" max="988" width="6" bestFit="1" customWidth="1"/>
    <col min="989" max="989" width="6.6640625" bestFit="1" customWidth="1"/>
    <col min="990" max="990" width="6" bestFit="1" customWidth="1"/>
    <col min="991" max="991" width="5" bestFit="1" customWidth="1"/>
    <col min="992" max="1005" width="6" bestFit="1" customWidth="1"/>
    <col min="1006" max="1006" width="6.6640625" bestFit="1" customWidth="1"/>
    <col min="1007" max="1012" width="6" bestFit="1" customWidth="1"/>
    <col min="1013" max="1014" width="6.6640625" bestFit="1" customWidth="1"/>
    <col min="1015" max="1019" width="6" bestFit="1" customWidth="1"/>
    <col min="1020" max="1020" width="5" bestFit="1" customWidth="1"/>
    <col min="1021" max="1023" width="6" bestFit="1" customWidth="1"/>
    <col min="1024" max="1024" width="6.6640625" bestFit="1" customWidth="1"/>
    <col min="1025" max="1025" width="5" bestFit="1" customWidth="1"/>
    <col min="1026" max="1029" width="6" bestFit="1" customWidth="1"/>
    <col min="1030" max="1030" width="5" bestFit="1" customWidth="1"/>
    <col min="1031" max="1036" width="6" bestFit="1" customWidth="1"/>
    <col min="1037" max="1037" width="6.6640625" bestFit="1" customWidth="1"/>
    <col min="1038" max="1038" width="6" bestFit="1" customWidth="1"/>
    <col min="1039" max="1039" width="6.6640625" bestFit="1" customWidth="1"/>
    <col min="1040" max="1041" width="6" bestFit="1" customWidth="1"/>
    <col min="1042" max="1042" width="5" bestFit="1" customWidth="1"/>
    <col min="1043" max="1053" width="6" bestFit="1" customWidth="1"/>
    <col min="1054" max="1055" width="6.6640625" bestFit="1" customWidth="1"/>
    <col min="1056" max="1057" width="6" bestFit="1" customWidth="1"/>
    <col min="1058" max="1058" width="5" bestFit="1" customWidth="1"/>
    <col min="1059" max="1061" width="6" bestFit="1" customWidth="1"/>
    <col min="1062" max="1063" width="6.6640625" bestFit="1" customWidth="1"/>
    <col min="1064" max="1072" width="6" bestFit="1" customWidth="1"/>
    <col min="1073" max="1073" width="6.6640625" bestFit="1" customWidth="1"/>
    <col min="1074" max="1078" width="6" bestFit="1" customWidth="1"/>
    <col min="1079" max="1079" width="6.6640625" bestFit="1" customWidth="1"/>
    <col min="1080" max="1108" width="6" bestFit="1" customWidth="1"/>
    <col min="1109" max="1109" width="5" bestFit="1" customWidth="1"/>
    <col min="1110" max="1110" width="6.6640625" bestFit="1" customWidth="1"/>
    <col min="1111" max="1113" width="6" bestFit="1" customWidth="1"/>
    <col min="1114" max="1115" width="6.6640625" bestFit="1" customWidth="1"/>
    <col min="1116" max="1116" width="4.6640625" bestFit="1" customWidth="1"/>
    <col min="1117" max="1120" width="6" bestFit="1" customWidth="1"/>
    <col min="1121" max="1121" width="5" bestFit="1" customWidth="1"/>
    <col min="1122" max="1123" width="6" bestFit="1" customWidth="1"/>
    <col min="1124" max="1124" width="6.6640625" bestFit="1" customWidth="1"/>
    <col min="1125" max="1130" width="6" bestFit="1" customWidth="1"/>
    <col min="1131" max="1131" width="7" bestFit="1" customWidth="1"/>
    <col min="1132" max="1132" width="7.6640625" bestFit="1" customWidth="1"/>
    <col min="1133" max="1134" width="6" bestFit="1" customWidth="1"/>
    <col min="1135" max="1135" width="5" bestFit="1" customWidth="1"/>
    <col min="1136" max="1149" width="6" bestFit="1" customWidth="1"/>
    <col min="1150" max="1151" width="6.6640625" bestFit="1" customWidth="1"/>
    <col min="1152" max="1162" width="6" bestFit="1" customWidth="1"/>
    <col min="1163" max="1163" width="5" bestFit="1" customWidth="1"/>
    <col min="1164" max="1165" width="6" bestFit="1" customWidth="1"/>
    <col min="1166" max="1166" width="6.6640625" bestFit="1" customWidth="1"/>
    <col min="1167" max="1167" width="5" bestFit="1" customWidth="1"/>
    <col min="1168" max="1174" width="6" bestFit="1" customWidth="1"/>
    <col min="1175" max="1175" width="7" bestFit="1" customWidth="1"/>
    <col min="1176" max="1178" width="6" bestFit="1" customWidth="1"/>
    <col min="1179" max="1179" width="5" bestFit="1" customWidth="1"/>
    <col min="1180" max="1181" width="6" bestFit="1" customWidth="1"/>
    <col min="1182" max="1183" width="6.6640625" bestFit="1" customWidth="1"/>
    <col min="1184" max="1190" width="6" bestFit="1" customWidth="1"/>
    <col min="1191" max="1191" width="6.6640625" bestFit="1" customWidth="1"/>
    <col min="1192" max="1192" width="6" bestFit="1" customWidth="1"/>
    <col min="1193" max="1193" width="6.6640625" bestFit="1" customWidth="1"/>
    <col min="1194" max="1194" width="5" bestFit="1" customWidth="1"/>
    <col min="1195" max="1213" width="6" bestFit="1" customWidth="1"/>
    <col min="1214" max="1214" width="6.6640625" bestFit="1" customWidth="1"/>
    <col min="1215" max="1215" width="6" bestFit="1" customWidth="1"/>
    <col min="1216" max="1216" width="5" bestFit="1" customWidth="1"/>
    <col min="1217" max="1220" width="6" bestFit="1" customWidth="1"/>
    <col min="1221" max="1221" width="5" bestFit="1" customWidth="1"/>
    <col min="1222" max="1227" width="6" bestFit="1" customWidth="1"/>
    <col min="1228" max="1229" width="6.6640625" bestFit="1" customWidth="1"/>
    <col min="1230" max="1232" width="6" bestFit="1" customWidth="1"/>
    <col min="1233" max="1233" width="5" bestFit="1" customWidth="1"/>
    <col min="1234" max="1234" width="6" bestFit="1" customWidth="1"/>
    <col min="1235" max="1235" width="5" bestFit="1" customWidth="1"/>
    <col min="1236" max="1243" width="6" bestFit="1" customWidth="1"/>
    <col min="1244" max="1244" width="6.6640625" bestFit="1" customWidth="1"/>
    <col min="1245" max="1245" width="6" bestFit="1" customWidth="1"/>
    <col min="1246" max="1246" width="5" bestFit="1" customWidth="1"/>
    <col min="1247" max="1251" width="6" bestFit="1" customWidth="1"/>
    <col min="1252" max="1252" width="4" bestFit="1" customWidth="1"/>
    <col min="1253" max="1260" width="6" bestFit="1" customWidth="1"/>
    <col min="1261" max="1261" width="6.6640625" bestFit="1" customWidth="1"/>
    <col min="1262" max="1279" width="6" bestFit="1" customWidth="1"/>
    <col min="1280" max="1280" width="5" bestFit="1" customWidth="1"/>
    <col min="1281" max="1281" width="6.6640625" bestFit="1" customWidth="1"/>
    <col min="1282" max="1283" width="6" bestFit="1" customWidth="1"/>
    <col min="1284" max="1284" width="5" bestFit="1" customWidth="1"/>
    <col min="1285" max="1294" width="6" bestFit="1" customWidth="1"/>
    <col min="1295" max="1295" width="6.6640625" bestFit="1" customWidth="1"/>
    <col min="1296" max="1303" width="6" bestFit="1" customWidth="1"/>
    <col min="1304" max="1305" width="6.6640625" bestFit="1" customWidth="1"/>
    <col min="1306" max="1309" width="6" bestFit="1" customWidth="1"/>
    <col min="1310" max="1310" width="5" bestFit="1" customWidth="1"/>
    <col min="1311" max="1312" width="6" bestFit="1" customWidth="1"/>
    <col min="1313" max="1313" width="6.6640625" bestFit="1" customWidth="1"/>
    <col min="1314" max="1318" width="6" bestFit="1" customWidth="1"/>
    <col min="1319" max="1320" width="6.6640625" bestFit="1" customWidth="1"/>
    <col min="1321" max="1332" width="6" bestFit="1" customWidth="1"/>
    <col min="1333" max="1333" width="6.6640625" bestFit="1" customWidth="1"/>
    <col min="1334" max="1337" width="6" bestFit="1" customWidth="1"/>
    <col min="1338" max="1338" width="6.6640625" bestFit="1" customWidth="1"/>
    <col min="1339" max="1344" width="6" bestFit="1" customWidth="1"/>
    <col min="1345" max="1345" width="6.6640625" bestFit="1" customWidth="1"/>
    <col min="1346" max="1346" width="7" bestFit="1" customWidth="1"/>
    <col min="1347" max="1348" width="6" bestFit="1" customWidth="1"/>
    <col min="1349" max="1349" width="6.6640625" bestFit="1" customWidth="1"/>
    <col min="1350" max="1351" width="6" bestFit="1" customWidth="1"/>
    <col min="1352" max="1352" width="5" bestFit="1" customWidth="1"/>
    <col min="1353" max="1353" width="6" bestFit="1" customWidth="1"/>
    <col min="1354" max="1354" width="6.6640625" bestFit="1" customWidth="1"/>
    <col min="1355" max="1361" width="6" bestFit="1" customWidth="1"/>
    <col min="1362" max="1362" width="6.6640625" bestFit="1" customWidth="1"/>
    <col min="1363" max="1371" width="6" bestFit="1" customWidth="1"/>
    <col min="1372" max="1373" width="6.6640625" bestFit="1" customWidth="1"/>
    <col min="1374" max="1375" width="6" bestFit="1" customWidth="1"/>
    <col min="1376" max="1376" width="6.6640625" bestFit="1" customWidth="1"/>
    <col min="1377" max="1381" width="6" bestFit="1" customWidth="1"/>
    <col min="1382" max="1382" width="7" bestFit="1" customWidth="1"/>
    <col min="1383" max="1388" width="6" bestFit="1" customWidth="1"/>
    <col min="1389" max="1389" width="6.6640625" bestFit="1" customWidth="1"/>
    <col min="1390" max="1391" width="6" bestFit="1" customWidth="1"/>
    <col min="1392" max="1392" width="7.6640625" bestFit="1" customWidth="1"/>
    <col min="1393" max="1393" width="6" bestFit="1" customWidth="1"/>
    <col min="1394" max="1394" width="5" bestFit="1" customWidth="1"/>
    <col min="1395" max="1395" width="6" bestFit="1" customWidth="1"/>
    <col min="1396" max="1396" width="6.6640625" bestFit="1" customWidth="1"/>
    <col min="1397" max="1399" width="6" bestFit="1" customWidth="1"/>
    <col min="1400" max="1400" width="5" bestFit="1" customWidth="1"/>
    <col min="1401" max="1416" width="6" bestFit="1" customWidth="1"/>
    <col min="1417" max="1417" width="6.6640625" bestFit="1" customWidth="1"/>
    <col min="1418" max="1421" width="6" bestFit="1" customWidth="1"/>
    <col min="1422" max="1422" width="5" bestFit="1" customWidth="1"/>
    <col min="1423" max="1426" width="6" bestFit="1" customWidth="1"/>
    <col min="1427" max="1427" width="6.6640625" bestFit="1" customWidth="1"/>
    <col min="1428" max="1431" width="6" bestFit="1" customWidth="1"/>
    <col min="1432" max="1432" width="6.6640625" bestFit="1" customWidth="1"/>
    <col min="1433" max="1433" width="5" bestFit="1" customWidth="1"/>
    <col min="1434" max="1434" width="6.6640625" bestFit="1" customWidth="1"/>
    <col min="1435" max="1441" width="6" bestFit="1" customWidth="1"/>
    <col min="1442" max="1442" width="6.6640625" bestFit="1" customWidth="1"/>
    <col min="1443" max="1454" width="6" bestFit="1" customWidth="1"/>
    <col min="1455" max="1455" width="5" bestFit="1" customWidth="1"/>
    <col min="1456" max="1459" width="6" bestFit="1" customWidth="1"/>
    <col min="1460" max="1460" width="5" bestFit="1" customWidth="1"/>
    <col min="1461" max="1466" width="6" bestFit="1" customWidth="1"/>
    <col min="1467" max="1467" width="6.6640625" bestFit="1" customWidth="1"/>
    <col min="1468" max="1474" width="6" bestFit="1" customWidth="1"/>
    <col min="1475" max="1475" width="5" bestFit="1" customWidth="1"/>
    <col min="1476" max="1476" width="6" bestFit="1" customWidth="1"/>
    <col min="1477" max="1478" width="6.6640625" bestFit="1" customWidth="1"/>
    <col min="1479" max="1483" width="6" bestFit="1" customWidth="1"/>
    <col min="1484" max="1484" width="6.6640625" bestFit="1" customWidth="1"/>
    <col min="1485" max="1495" width="6" bestFit="1" customWidth="1"/>
    <col min="1496" max="1496" width="5" bestFit="1" customWidth="1"/>
    <col min="1497" max="1522" width="6" bestFit="1" customWidth="1"/>
    <col min="1523" max="1523" width="6.6640625" bestFit="1" customWidth="1"/>
    <col min="1524" max="1530" width="6" bestFit="1" customWidth="1"/>
    <col min="1531" max="1531" width="5" bestFit="1" customWidth="1"/>
    <col min="1532" max="1539" width="6" bestFit="1" customWidth="1"/>
    <col min="1540" max="1540" width="6.6640625" bestFit="1" customWidth="1"/>
    <col min="1541" max="1544" width="6" bestFit="1" customWidth="1"/>
    <col min="1545" max="1545" width="5" bestFit="1" customWidth="1"/>
    <col min="1546" max="1549" width="6" bestFit="1" customWidth="1"/>
    <col min="1550" max="1550" width="6.6640625" bestFit="1" customWidth="1"/>
    <col min="1551" max="1552" width="6" bestFit="1" customWidth="1"/>
    <col min="1553" max="1553" width="6.6640625" bestFit="1" customWidth="1"/>
    <col min="1554" max="1554" width="6" bestFit="1" customWidth="1"/>
    <col min="1555" max="1555" width="7" bestFit="1" customWidth="1"/>
    <col min="1556" max="1556" width="6" bestFit="1" customWidth="1"/>
    <col min="1557" max="1558" width="6.6640625" bestFit="1" customWidth="1"/>
    <col min="1559" max="1559" width="6" bestFit="1" customWidth="1"/>
    <col min="1560" max="1560" width="6.6640625" bestFit="1" customWidth="1"/>
    <col min="1561" max="1573" width="6" bestFit="1" customWidth="1"/>
    <col min="1574" max="1574" width="7" bestFit="1" customWidth="1"/>
    <col min="1575" max="1575" width="6" bestFit="1" customWidth="1"/>
    <col min="1576" max="1576" width="6.6640625" bestFit="1" customWidth="1"/>
    <col min="1577" max="1594" width="6" bestFit="1" customWidth="1"/>
    <col min="1595" max="1595" width="6.6640625" bestFit="1" customWidth="1"/>
    <col min="1596" max="1598" width="6" bestFit="1" customWidth="1"/>
    <col min="1599" max="1599" width="6.6640625" bestFit="1" customWidth="1"/>
    <col min="1600" max="1600" width="7" bestFit="1" customWidth="1"/>
    <col min="1601" max="1602" width="6" bestFit="1" customWidth="1"/>
    <col min="1603" max="1603" width="4" bestFit="1" customWidth="1"/>
    <col min="1604" max="1620" width="6" bestFit="1" customWidth="1"/>
    <col min="1621" max="1621" width="6.6640625" bestFit="1" customWidth="1"/>
    <col min="1622" max="1622" width="6" bestFit="1" customWidth="1"/>
    <col min="1623" max="1623" width="6.6640625" bestFit="1" customWidth="1"/>
    <col min="1624" max="1624" width="5" bestFit="1" customWidth="1"/>
    <col min="1625" max="1635" width="6" bestFit="1" customWidth="1"/>
    <col min="1636" max="1636" width="6.6640625" bestFit="1" customWidth="1"/>
    <col min="1637" max="1644" width="6" bestFit="1" customWidth="1"/>
    <col min="1645" max="1646" width="6.6640625" bestFit="1" customWidth="1"/>
    <col min="1647" max="1686" width="6" bestFit="1" customWidth="1"/>
    <col min="1687" max="1687" width="6.6640625" bestFit="1" customWidth="1"/>
    <col min="1688" max="1689" width="6" bestFit="1" customWidth="1"/>
    <col min="1690" max="1690" width="5" bestFit="1" customWidth="1"/>
    <col min="1691" max="1709" width="6" bestFit="1" customWidth="1"/>
    <col min="1710" max="1710" width="7" bestFit="1" customWidth="1"/>
    <col min="1711" max="1713" width="6" bestFit="1" customWidth="1"/>
    <col min="1714" max="1714" width="6.6640625" bestFit="1" customWidth="1"/>
    <col min="1715" max="1721" width="6" bestFit="1" customWidth="1"/>
    <col min="1722" max="1724" width="6.6640625" bestFit="1" customWidth="1"/>
    <col min="1725" max="1726" width="6" bestFit="1" customWidth="1"/>
    <col min="1727" max="1727" width="5" bestFit="1" customWidth="1"/>
    <col min="1728" max="1731" width="6" bestFit="1" customWidth="1"/>
    <col min="1732" max="1732" width="6.6640625" bestFit="1" customWidth="1"/>
    <col min="1733" max="1734" width="6" bestFit="1" customWidth="1"/>
    <col min="1735" max="1735" width="7" bestFit="1" customWidth="1"/>
    <col min="1736" max="1741" width="6" bestFit="1" customWidth="1"/>
    <col min="1742" max="1742" width="7" bestFit="1" customWidth="1"/>
    <col min="1743" max="1743" width="5" bestFit="1" customWidth="1"/>
    <col min="1744" max="1749" width="6" bestFit="1" customWidth="1"/>
    <col min="1750" max="1750" width="5" bestFit="1" customWidth="1"/>
    <col min="1751" max="1777" width="6" bestFit="1" customWidth="1"/>
    <col min="1778" max="1778" width="5" bestFit="1" customWidth="1"/>
    <col min="1779" max="1780" width="6" bestFit="1" customWidth="1"/>
    <col min="1781" max="1781" width="5.6640625" bestFit="1" customWidth="1"/>
    <col min="1782" max="1802" width="6" bestFit="1" customWidth="1"/>
    <col min="1803" max="1803" width="7.6640625" bestFit="1" customWidth="1"/>
    <col min="1804" max="1809" width="6" bestFit="1" customWidth="1"/>
    <col min="1810" max="1811" width="7.6640625" bestFit="1" customWidth="1"/>
    <col min="1812" max="1812" width="6" bestFit="1" customWidth="1"/>
    <col min="1813" max="1813" width="6.6640625" bestFit="1" customWidth="1"/>
    <col min="1814" max="1820" width="6" bestFit="1" customWidth="1"/>
    <col min="1821" max="1821" width="7" bestFit="1" customWidth="1"/>
    <col min="1822" max="1833" width="6" bestFit="1" customWidth="1"/>
    <col min="1834" max="1834" width="6.6640625" bestFit="1" customWidth="1"/>
    <col min="1835" max="1836" width="6" bestFit="1" customWidth="1"/>
    <col min="1837" max="1837" width="3" bestFit="1" customWidth="1"/>
    <col min="1838" max="1839" width="6" bestFit="1" customWidth="1"/>
    <col min="1840" max="1840" width="6.6640625" bestFit="1" customWidth="1"/>
    <col min="1841" max="1841" width="6" bestFit="1" customWidth="1"/>
    <col min="1842" max="1842" width="6.6640625" bestFit="1" customWidth="1"/>
    <col min="1843" max="1845" width="6" bestFit="1" customWidth="1"/>
    <col min="1846" max="1846" width="5" bestFit="1" customWidth="1"/>
    <col min="1847" max="1852" width="6" bestFit="1" customWidth="1"/>
    <col min="1853" max="1853" width="5.6640625" bestFit="1" customWidth="1"/>
    <col min="1854" max="1858" width="6" bestFit="1" customWidth="1"/>
    <col min="1859" max="1859" width="6.6640625" bestFit="1" customWidth="1"/>
    <col min="1860" max="1863" width="6" bestFit="1" customWidth="1"/>
    <col min="1864" max="1864" width="6.6640625" bestFit="1" customWidth="1"/>
    <col min="1865" max="1866" width="6" bestFit="1" customWidth="1"/>
    <col min="1867" max="1868" width="6.6640625" bestFit="1" customWidth="1"/>
    <col min="1869" max="1869" width="6" bestFit="1" customWidth="1"/>
    <col min="1870" max="1870" width="6.6640625" bestFit="1" customWidth="1"/>
    <col min="1871" max="1871" width="7" bestFit="1" customWidth="1"/>
    <col min="1872" max="1872" width="6.6640625" bestFit="1" customWidth="1"/>
    <col min="1873" max="1873" width="6" bestFit="1" customWidth="1"/>
    <col min="1874" max="1874" width="7" bestFit="1" customWidth="1"/>
    <col min="1875" max="1875" width="6.6640625" bestFit="1" customWidth="1"/>
    <col min="1876" max="1877" width="6" bestFit="1" customWidth="1"/>
    <col min="1878" max="1878" width="6.6640625" bestFit="1" customWidth="1"/>
    <col min="1879" max="1880" width="6" bestFit="1" customWidth="1"/>
    <col min="1881" max="1881" width="5" bestFit="1" customWidth="1"/>
    <col min="1882" max="1886" width="6" bestFit="1" customWidth="1"/>
    <col min="1887" max="1887" width="7.6640625" bestFit="1" customWidth="1"/>
    <col min="1888" max="1896" width="6" bestFit="1" customWidth="1"/>
    <col min="1897" max="1897" width="7.6640625" bestFit="1" customWidth="1"/>
    <col min="1898" max="1898" width="5" bestFit="1" customWidth="1"/>
    <col min="1899" max="1899" width="6" bestFit="1" customWidth="1"/>
    <col min="1900" max="1900" width="6.6640625" bestFit="1" customWidth="1"/>
    <col min="1901" max="1902" width="6" bestFit="1" customWidth="1"/>
    <col min="1903" max="1903" width="5" bestFit="1" customWidth="1"/>
    <col min="1904" max="1905" width="6" bestFit="1" customWidth="1"/>
    <col min="1906" max="1906" width="5" bestFit="1" customWidth="1"/>
    <col min="1907" max="1924" width="6" bestFit="1" customWidth="1"/>
    <col min="1925" max="1925" width="6.6640625" bestFit="1" customWidth="1"/>
    <col min="1926" max="1931" width="6" bestFit="1" customWidth="1"/>
    <col min="1932" max="1932" width="5" bestFit="1" customWidth="1"/>
    <col min="1933" max="1934" width="6" bestFit="1" customWidth="1"/>
    <col min="1935" max="1935" width="6.6640625" bestFit="1" customWidth="1"/>
    <col min="1936" max="1940" width="6" bestFit="1" customWidth="1"/>
    <col min="1941" max="1941" width="6.6640625" bestFit="1" customWidth="1"/>
    <col min="1942" max="1942" width="7" bestFit="1" customWidth="1"/>
    <col min="1943" max="1943" width="5" bestFit="1" customWidth="1"/>
    <col min="1944" max="1946" width="6" bestFit="1" customWidth="1"/>
    <col min="1947" max="1947" width="6.6640625" bestFit="1" customWidth="1"/>
    <col min="1948" max="1955" width="6" bestFit="1" customWidth="1"/>
    <col min="1956" max="1956" width="5" bestFit="1" customWidth="1"/>
    <col min="1957" max="1959" width="6" bestFit="1" customWidth="1"/>
    <col min="1960" max="1960" width="6.6640625" bestFit="1" customWidth="1"/>
    <col min="1961" max="1961" width="6" bestFit="1" customWidth="1"/>
    <col min="1962" max="1962" width="6.6640625" bestFit="1" customWidth="1"/>
    <col min="1963" max="1963" width="5" bestFit="1" customWidth="1"/>
    <col min="1964" max="1973" width="6" bestFit="1" customWidth="1"/>
    <col min="1974" max="1974" width="6.6640625" bestFit="1" customWidth="1"/>
    <col min="1975" max="1983" width="6" bestFit="1" customWidth="1"/>
    <col min="1984" max="1984" width="6.6640625" bestFit="1" customWidth="1"/>
    <col min="1985" max="1993" width="6" bestFit="1" customWidth="1"/>
    <col min="1994" max="1994" width="7.6640625" bestFit="1" customWidth="1"/>
    <col min="1995" max="1997" width="6" bestFit="1" customWidth="1"/>
    <col min="1998" max="1998" width="6.6640625" bestFit="1" customWidth="1"/>
    <col min="1999" max="2000" width="6" bestFit="1" customWidth="1"/>
    <col min="2001" max="2001" width="5" bestFit="1" customWidth="1"/>
    <col min="2002" max="2009" width="6" bestFit="1" customWidth="1"/>
    <col min="2010" max="2010" width="7" bestFit="1" customWidth="1"/>
    <col min="2011" max="2012" width="6" bestFit="1" customWidth="1"/>
    <col min="2013" max="2013" width="7" bestFit="1" customWidth="1"/>
    <col min="2014" max="2015" width="6" bestFit="1" customWidth="1"/>
    <col min="2016" max="2016" width="7" bestFit="1" customWidth="1"/>
    <col min="2017" max="2017" width="6" bestFit="1" customWidth="1"/>
    <col min="2018" max="2018" width="6.6640625" bestFit="1" customWidth="1"/>
    <col min="2019" max="2051" width="6" bestFit="1" customWidth="1"/>
    <col min="2052" max="2052" width="7" bestFit="1" customWidth="1"/>
    <col min="2053" max="2063" width="6" bestFit="1" customWidth="1"/>
    <col min="2064" max="2064" width="5" bestFit="1" customWidth="1"/>
    <col min="2065" max="2068" width="6" bestFit="1" customWidth="1"/>
    <col min="2069" max="2069" width="7.6640625" bestFit="1" customWidth="1"/>
    <col min="2070" max="2070" width="5" bestFit="1" customWidth="1"/>
    <col min="2071" max="2083" width="6" bestFit="1" customWidth="1"/>
    <col min="2084" max="2084" width="6.6640625" bestFit="1" customWidth="1"/>
    <col min="2085" max="2090" width="6" bestFit="1" customWidth="1"/>
    <col min="2091" max="2091" width="6.6640625" bestFit="1" customWidth="1"/>
    <col min="2092" max="2100" width="6" bestFit="1" customWidth="1"/>
    <col min="2101" max="2101" width="6.6640625" bestFit="1" customWidth="1"/>
    <col min="2102" max="2102" width="7.6640625" bestFit="1" customWidth="1"/>
    <col min="2103" max="2103" width="5" bestFit="1" customWidth="1"/>
    <col min="2104" max="2108" width="6" bestFit="1" customWidth="1"/>
    <col min="2109" max="2109" width="6.6640625" bestFit="1" customWidth="1"/>
    <col min="2110" max="2112" width="6" bestFit="1" customWidth="1"/>
    <col min="2113" max="2113" width="7.6640625" bestFit="1" customWidth="1"/>
    <col min="2114" max="2117" width="6" bestFit="1" customWidth="1"/>
    <col min="2118" max="2118" width="6.6640625" bestFit="1" customWidth="1"/>
    <col min="2119" max="2119" width="6" bestFit="1" customWidth="1"/>
    <col min="2120" max="2120" width="5" bestFit="1" customWidth="1"/>
    <col min="2121" max="2131" width="6" bestFit="1" customWidth="1"/>
    <col min="2132" max="2132" width="7.6640625" bestFit="1" customWidth="1"/>
    <col min="2133" max="2133" width="6" bestFit="1" customWidth="1"/>
    <col min="2134" max="2134" width="7.6640625" bestFit="1" customWidth="1"/>
    <col min="2135" max="2144" width="6" bestFit="1" customWidth="1"/>
    <col min="2145" max="2146" width="6.6640625" bestFit="1" customWidth="1"/>
    <col min="2147" max="2157" width="6" bestFit="1" customWidth="1"/>
    <col min="2158" max="2158" width="5" bestFit="1" customWidth="1"/>
    <col min="2159" max="2165" width="6" bestFit="1" customWidth="1"/>
    <col min="2166" max="2166" width="6.6640625" bestFit="1" customWidth="1"/>
    <col min="2167" max="2171" width="6" bestFit="1" customWidth="1"/>
    <col min="2172" max="2172" width="6.6640625" bestFit="1" customWidth="1"/>
    <col min="2173" max="2177" width="6" bestFit="1" customWidth="1"/>
    <col min="2178" max="2178" width="6.6640625" bestFit="1" customWidth="1"/>
    <col min="2179" max="2179" width="7.6640625" bestFit="1" customWidth="1"/>
    <col min="2180" max="2182" width="6" bestFit="1" customWidth="1"/>
    <col min="2183" max="2183" width="6.6640625" bestFit="1" customWidth="1"/>
    <col min="2184" max="2187" width="6" bestFit="1" customWidth="1"/>
    <col min="2188" max="2188" width="6.6640625" bestFit="1" customWidth="1"/>
    <col min="2189" max="2191" width="6" bestFit="1" customWidth="1"/>
    <col min="2192" max="2192" width="7.6640625" bestFit="1" customWidth="1"/>
    <col min="2193" max="2193" width="6" bestFit="1" customWidth="1"/>
    <col min="2194" max="2194" width="6.6640625" bestFit="1" customWidth="1"/>
    <col min="2195" max="2206" width="6" bestFit="1" customWidth="1"/>
    <col min="2207" max="2207" width="6.6640625" bestFit="1" customWidth="1"/>
    <col min="2208" max="2210" width="6" bestFit="1" customWidth="1"/>
    <col min="2211" max="2211" width="7.6640625" bestFit="1" customWidth="1"/>
    <col min="2212" max="2215" width="6" bestFit="1" customWidth="1"/>
    <col min="2216" max="2216" width="6.6640625" bestFit="1" customWidth="1"/>
    <col min="2217" max="2227" width="6" bestFit="1" customWidth="1"/>
    <col min="2228" max="2228" width="7" bestFit="1" customWidth="1"/>
    <col min="2229" max="2233" width="6" bestFit="1" customWidth="1"/>
    <col min="2234" max="2234" width="6.6640625" bestFit="1" customWidth="1"/>
    <col min="2235" max="2235" width="5.6640625" bestFit="1" customWidth="1"/>
    <col min="2236" max="2237" width="6" bestFit="1" customWidth="1"/>
    <col min="2238" max="2238" width="6.6640625" bestFit="1" customWidth="1"/>
    <col min="2239" max="2239" width="7.6640625" bestFit="1" customWidth="1"/>
    <col min="2240" max="2240" width="6" bestFit="1" customWidth="1"/>
    <col min="2241" max="2241" width="7.6640625" bestFit="1" customWidth="1"/>
    <col min="2242" max="2248" width="6" bestFit="1" customWidth="1"/>
    <col min="2249" max="2250" width="6.6640625" bestFit="1" customWidth="1"/>
    <col min="2251" max="2251" width="6" bestFit="1" customWidth="1"/>
    <col min="2252" max="2252" width="3" bestFit="1" customWidth="1"/>
    <col min="2253" max="2253" width="6" bestFit="1" customWidth="1"/>
    <col min="2254" max="2254" width="7" bestFit="1" customWidth="1"/>
    <col min="2255" max="2255" width="6.6640625" bestFit="1" customWidth="1"/>
    <col min="2256" max="2260" width="6" bestFit="1" customWidth="1"/>
    <col min="2261" max="2261" width="3" bestFit="1" customWidth="1"/>
    <col min="2262" max="2263" width="6" bestFit="1" customWidth="1"/>
    <col min="2264" max="2264" width="7" bestFit="1" customWidth="1"/>
    <col min="2265" max="2266" width="6" bestFit="1" customWidth="1"/>
    <col min="2267" max="2267" width="6.6640625" bestFit="1" customWidth="1"/>
    <col min="2268" max="2268" width="6" bestFit="1" customWidth="1"/>
    <col min="2269" max="2269" width="7.6640625" bestFit="1" customWidth="1"/>
    <col min="2270" max="2280" width="6" bestFit="1" customWidth="1"/>
    <col min="2281" max="2281" width="6.6640625" bestFit="1" customWidth="1"/>
    <col min="2282" max="2282" width="6" bestFit="1" customWidth="1"/>
    <col min="2283" max="2284" width="6.6640625" bestFit="1" customWidth="1"/>
    <col min="2285" max="2286" width="6" bestFit="1" customWidth="1"/>
    <col min="2287" max="2287" width="6.6640625" bestFit="1" customWidth="1"/>
    <col min="2288" max="2298" width="6" bestFit="1" customWidth="1"/>
    <col min="2299" max="2299" width="6.6640625" bestFit="1" customWidth="1"/>
    <col min="2300" max="2302" width="6" bestFit="1" customWidth="1"/>
    <col min="2303" max="2303" width="7.6640625" bestFit="1" customWidth="1"/>
    <col min="2304" max="2304" width="6" bestFit="1" customWidth="1"/>
    <col min="2305" max="2305" width="6.6640625" bestFit="1" customWidth="1"/>
    <col min="2306" max="2306" width="5" bestFit="1" customWidth="1"/>
    <col min="2307" max="2309" width="6" bestFit="1" customWidth="1"/>
    <col min="2310" max="2310" width="7" bestFit="1" customWidth="1"/>
    <col min="2311" max="2311" width="6" bestFit="1" customWidth="1"/>
    <col min="2312" max="2312" width="5" bestFit="1" customWidth="1"/>
    <col min="2313" max="2320" width="6" bestFit="1" customWidth="1"/>
    <col min="2321" max="2321" width="7" bestFit="1" customWidth="1"/>
    <col min="2322" max="2322" width="6" bestFit="1" customWidth="1"/>
    <col min="2323" max="2323" width="7" bestFit="1" customWidth="1"/>
    <col min="2324" max="2324" width="6.6640625" bestFit="1" customWidth="1"/>
    <col min="2325" max="2335" width="6" bestFit="1" customWidth="1"/>
    <col min="2336" max="2336" width="6.6640625" bestFit="1" customWidth="1"/>
    <col min="2337" max="2343" width="6" bestFit="1" customWidth="1"/>
    <col min="2344" max="2344" width="7" bestFit="1" customWidth="1"/>
    <col min="2345" max="2346" width="6" bestFit="1" customWidth="1"/>
    <col min="2347" max="2347" width="6.6640625" bestFit="1" customWidth="1"/>
    <col min="2348" max="2348" width="6" bestFit="1" customWidth="1"/>
    <col min="2349" max="2349" width="6.6640625" bestFit="1" customWidth="1"/>
    <col min="2350" max="2351" width="6" bestFit="1" customWidth="1"/>
    <col min="2352" max="2353" width="6.6640625" bestFit="1" customWidth="1"/>
    <col min="2354" max="2368" width="6" bestFit="1" customWidth="1"/>
    <col min="2369" max="2369" width="6.6640625" bestFit="1" customWidth="1"/>
    <col min="2370" max="2372" width="6" bestFit="1" customWidth="1"/>
    <col min="2373" max="2373" width="6.6640625" bestFit="1" customWidth="1"/>
    <col min="2374" max="2375" width="6" bestFit="1" customWidth="1"/>
    <col min="2376" max="2376" width="6.6640625" bestFit="1" customWidth="1"/>
    <col min="2377" max="2385" width="6" bestFit="1" customWidth="1"/>
    <col min="2386" max="2386" width="5" bestFit="1" customWidth="1"/>
    <col min="2387" max="2388" width="6" bestFit="1" customWidth="1"/>
    <col min="2389" max="2389" width="5" bestFit="1" customWidth="1"/>
    <col min="2390" max="2390" width="7" bestFit="1" customWidth="1"/>
    <col min="2391" max="2391" width="6" bestFit="1" customWidth="1"/>
    <col min="2392" max="2392" width="6.6640625" bestFit="1" customWidth="1"/>
    <col min="2393" max="2393" width="5" bestFit="1" customWidth="1"/>
    <col min="2394" max="2402" width="6" bestFit="1" customWidth="1"/>
    <col min="2403" max="2404" width="6.6640625" bestFit="1" customWidth="1"/>
    <col min="2405" max="2410" width="6" bestFit="1" customWidth="1"/>
    <col min="2411" max="2411" width="7" bestFit="1" customWidth="1"/>
    <col min="2412" max="2425" width="6" bestFit="1" customWidth="1"/>
    <col min="2426" max="2426" width="6.6640625" bestFit="1" customWidth="1"/>
    <col min="2427" max="2437" width="6" bestFit="1" customWidth="1"/>
    <col min="2438" max="2438" width="7" bestFit="1" customWidth="1"/>
    <col min="2439" max="2439" width="6" bestFit="1" customWidth="1"/>
    <col min="2440" max="2440" width="7.6640625" bestFit="1" customWidth="1"/>
    <col min="2441" max="2441" width="5" bestFit="1" customWidth="1"/>
    <col min="2442" max="2448" width="6" bestFit="1" customWidth="1"/>
    <col min="2449" max="2449" width="6.6640625" bestFit="1" customWidth="1"/>
    <col min="2450" max="2455" width="6" bestFit="1" customWidth="1"/>
    <col min="2456" max="2456" width="7" bestFit="1" customWidth="1"/>
    <col min="2457" max="2460" width="6" bestFit="1" customWidth="1"/>
    <col min="2461" max="2461" width="7" bestFit="1" customWidth="1"/>
    <col min="2462" max="2462" width="6" bestFit="1" customWidth="1"/>
    <col min="2463" max="2463" width="6.6640625" bestFit="1" customWidth="1"/>
    <col min="2464" max="2464" width="7.6640625" bestFit="1" customWidth="1"/>
    <col min="2465" max="2466" width="6" bestFit="1" customWidth="1"/>
    <col min="2467" max="2467" width="7" bestFit="1" customWidth="1"/>
    <col min="2468" max="2469" width="6" bestFit="1" customWidth="1"/>
    <col min="2470" max="2470" width="7.6640625" bestFit="1" customWidth="1"/>
    <col min="2471" max="2474" width="6" bestFit="1" customWidth="1"/>
    <col min="2475" max="2475" width="6.6640625" bestFit="1" customWidth="1"/>
    <col min="2476" max="2479" width="6" bestFit="1" customWidth="1"/>
    <col min="2480" max="2480" width="7.6640625" bestFit="1" customWidth="1"/>
    <col min="2481" max="2481" width="6" bestFit="1" customWidth="1"/>
    <col min="2482" max="2482" width="6.6640625" bestFit="1" customWidth="1"/>
    <col min="2483" max="2485" width="6" bestFit="1" customWidth="1"/>
    <col min="2486" max="2486" width="7" bestFit="1" customWidth="1"/>
    <col min="2487" max="2497" width="6" bestFit="1" customWidth="1"/>
    <col min="2498" max="2498" width="6.6640625" bestFit="1" customWidth="1"/>
    <col min="2499" max="2505" width="6" bestFit="1" customWidth="1"/>
    <col min="2506" max="2506" width="7.6640625" bestFit="1" customWidth="1"/>
    <col min="2507" max="2510" width="6" bestFit="1" customWidth="1"/>
    <col min="2511" max="2511" width="7" bestFit="1" customWidth="1"/>
    <col min="2512" max="2521" width="6" bestFit="1" customWidth="1"/>
    <col min="2522" max="2522" width="6.6640625" bestFit="1" customWidth="1"/>
    <col min="2523" max="2526" width="6" bestFit="1" customWidth="1"/>
    <col min="2527" max="2527" width="6.6640625" bestFit="1" customWidth="1"/>
    <col min="2528" max="2531" width="6" bestFit="1" customWidth="1"/>
    <col min="2532" max="2532" width="6.6640625" bestFit="1" customWidth="1"/>
    <col min="2533" max="2533" width="5" bestFit="1" customWidth="1"/>
    <col min="2534" max="2535" width="6" bestFit="1" customWidth="1"/>
    <col min="2536" max="2536" width="6.6640625" bestFit="1" customWidth="1"/>
    <col min="2537" max="2537" width="6" bestFit="1" customWidth="1"/>
    <col min="2538" max="2538" width="5" bestFit="1" customWidth="1"/>
    <col min="2539" max="2539" width="6.6640625" bestFit="1" customWidth="1"/>
    <col min="2540" max="2540" width="7" bestFit="1" customWidth="1"/>
    <col min="2541" max="2541" width="6" bestFit="1" customWidth="1"/>
    <col min="2542" max="2542" width="4" bestFit="1" customWidth="1"/>
    <col min="2543" max="2544" width="7" bestFit="1" customWidth="1"/>
    <col min="2545" max="2545" width="6" bestFit="1" customWidth="1"/>
    <col min="2546" max="2546" width="7" bestFit="1" customWidth="1"/>
    <col min="2547" max="2547" width="6" bestFit="1" customWidth="1"/>
    <col min="2548" max="2548" width="7" bestFit="1" customWidth="1"/>
    <col min="2549" max="2549" width="6" bestFit="1" customWidth="1"/>
    <col min="2550" max="2555" width="7" bestFit="1" customWidth="1"/>
    <col min="2556" max="2556" width="6" bestFit="1" customWidth="1"/>
    <col min="2557" max="2569" width="7" bestFit="1" customWidth="1"/>
    <col min="2570" max="2570" width="6.6640625" bestFit="1" customWidth="1"/>
    <col min="2571" max="2571" width="6" bestFit="1" customWidth="1"/>
    <col min="2572" max="2578" width="7" bestFit="1" customWidth="1"/>
    <col min="2579" max="2579" width="7.6640625" bestFit="1" customWidth="1"/>
    <col min="2580" max="2580" width="6" bestFit="1" customWidth="1"/>
    <col min="2581" max="2582" width="7" bestFit="1" customWidth="1"/>
    <col min="2583" max="2583" width="6" bestFit="1" customWidth="1"/>
    <col min="2584" max="2584" width="7" bestFit="1" customWidth="1"/>
    <col min="2585" max="2585" width="6" bestFit="1" customWidth="1"/>
    <col min="2586" max="2600" width="7" bestFit="1" customWidth="1"/>
    <col min="2601" max="2601" width="6" bestFit="1" customWidth="1"/>
    <col min="2602" max="2603" width="7" bestFit="1" customWidth="1"/>
    <col min="2604" max="2604" width="6" bestFit="1" customWidth="1"/>
    <col min="2605" max="2618" width="7" bestFit="1" customWidth="1"/>
    <col min="2619" max="2619" width="6" bestFit="1" customWidth="1"/>
    <col min="2620" max="2630" width="7" bestFit="1" customWidth="1"/>
    <col min="2631" max="2632" width="6" bestFit="1" customWidth="1"/>
    <col min="2633" max="2634" width="7" bestFit="1" customWidth="1"/>
    <col min="2635" max="2635" width="6" bestFit="1" customWidth="1"/>
    <col min="2636" max="2638" width="7" bestFit="1" customWidth="1"/>
    <col min="2639" max="2639" width="6" bestFit="1" customWidth="1"/>
    <col min="2640" max="2643" width="7" bestFit="1" customWidth="1"/>
    <col min="2644" max="2644" width="6" bestFit="1" customWidth="1"/>
    <col min="2645" max="2649" width="7" bestFit="1" customWidth="1"/>
    <col min="2650" max="2650" width="6" bestFit="1" customWidth="1"/>
    <col min="2651" max="2655" width="7" bestFit="1" customWidth="1"/>
    <col min="2656" max="2656" width="6" bestFit="1" customWidth="1"/>
    <col min="2657" max="2661" width="7" bestFit="1" customWidth="1"/>
    <col min="2662" max="2662" width="6" bestFit="1" customWidth="1"/>
    <col min="2663" max="2673" width="7" bestFit="1" customWidth="1"/>
    <col min="2674" max="2675" width="6" bestFit="1" customWidth="1"/>
    <col min="2676" max="2683" width="7" bestFit="1" customWidth="1"/>
    <col min="2684" max="2684" width="4" bestFit="1" customWidth="1"/>
    <col min="2685" max="2685" width="7" bestFit="1" customWidth="1"/>
    <col min="2686" max="2686" width="6" bestFit="1" customWidth="1"/>
    <col min="2687" max="2696" width="7" bestFit="1" customWidth="1"/>
    <col min="2697" max="2697" width="6" bestFit="1" customWidth="1"/>
    <col min="2698" max="2703" width="7" bestFit="1" customWidth="1"/>
    <col min="2704" max="2704" width="6" bestFit="1" customWidth="1"/>
    <col min="2705" max="2707" width="7" bestFit="1" customWidth="1"/>
    <col min="2708" max="2708" width="6" bestFit="1" customWidth="1"/>
    <col min="2709" max="2711" width="7" bestFit="1" customWidth="1"/>
    <col min="2712" max="2712" width="6" bestFit="1" customWidth="1"/>
    <col min="2713" max="2714" width="7" bestFit="1" customWidth="1"/>
    <col min="2715" max="2715" width="4" bestFit="1" customWidth="1"/>
    <col min="2716" max="2724" width="7" bestFit="1" customWidth="1"/>
    <col min="2725" max="2725" width="7.6640625" bestFit="1" customWidth="1"/>
    <col min="2726" max="2726" width="6" bestFit="1" customWidth="1"/>
    <col min="2727" max="2728" width="7" bestFit="1" customWidth="1"/>
    <col min="2729" max="2729" width="6" bestFit="1" customWidth="1"/>
    <col min="2730" max="2754" width="7" bestFit="1" customWidth="1"/>
    <col min="2755" max="2755" width="6.6640625" bestFit="1" customWidth="1"/>
    <col min="2756" max="2757" width="7" bestFit="1" customWidth="1"/>
    <col min="2758" max="2758" width="6.6640625" bestFit="1" customWidth="1"/>
    <col min="2759" max="2765" width="7" bestFit="1" customWidth="1"/>
    <col min="2766" max="2766" width="6" bestFit="1" customWidth="1"/>
    <col min="2767" max="2773" width="7" bestFit="1" customWidth="1"/>
    <col min="2774" max="2774" width="6" bestFit="1" customWidth="1"/>
    <col min="2775" max="2775" width="7" bestFit="1" customWidth="1"/>
    <col min="2776" max="2777" width="6" bestFit="1" customWidth="1"/>
    <col min="2778" max="2778" width="7" bestFit="1" customWidth="1"/>
    <col min="2779" max="2779" width="7.6640625" bestFit="1" customWidth="1"/>
    <col min="2780" max="2781" width="7" bestFit="1" customWidth="1"/>
    <col min="2782" max="2782" width="6" bestFit="1" customWidth="1"/>
    <col min="2783" max="2792" width="7" bestFit="1" customWidth="1"/>
    <col min="2793" max="2793" width="6" bestFit="1" customWidth="1"/>
    <col min="2794" max="2804" width="7" bestFit="1" customWidth="1"/>
    <col min="2805" max="2805" width="6" bestFit="1" customWidth="1"/>
    <col min="2806" max="2807" width="7" bestFit="1" customWidth="1"/>
    <col min="2808" max="2808" width="6" bestFit="1" customWidth="1"/>
    <col min="2809" max="2809" width="7" bestFit="1" customWidth="1"/>
    <col min="2810" max="2810" width="6" bestFit="1" customWidth="1"/>
    <col min="2811" max="2815" width="7" bestFit="1" customWidth="1"/>
    <col min="2816" max="2817" width="6" bestFit="1" customWidth="1"/>
    <col min="2818" max="2819" width="7" bestFit="1" customWidth="1"/>
    <col min="2820" max="2820" width="6" bestFit="1" customWidth="1"/>
    <col min="2821" max="2828" width="7" bestFit="1" customWidth="1"/>
    <col min="2829" max="2829" width="6" bestFit="1" customWidth="1"/>
    <col min="2830" max="2835" width="7" bestFit="1" customWidth="1"/>
    <col min="2836" max="2836" width="6" bestFit="1" customWidth="1"/>
    <col min="2837" max="2837" width="7" bestFit="1" customWidth="1"/>
    <col min="2838" max="2838" width="6" bestFit="1" customWidth="1"/>
    <col min="2839" max="2853" width="7" bestFit="1" customWidth="1"/>
    <col min="2854" max="2854" width="5" bestFit="1" customWidth="1"/>
    <col min="2855" max="2860" width="7" bestFit="1" customWidth="1"/>
    <col min="2861" max="2861" width="6" bestFit="1" customWidth="1"/>
    <col min="2862" max="2862" width="7" bestFit="1" customWidth="1"/>
    <col min="2863" max="2863" width="7.6640625" bestFit="1" customWidth="1"/>
    <col min="2864" max="2874" width="7" bestFit="1" customWidth="1"/>
    <col min="2875" max="2875" width="6" bestFit="1" customWidth="1"/>
    <col min="2876" max="2876" width="7.6640625" bestFit="1" customWidth="1"/>
    <col min="2877" max="2878" width="7" bestFit="1" customWidth="1"/>
    <col min="2879" max="2879" width="6" bestFit="1" customWidth="1"/>
    <col min="2880" max="2883" width="7" bestFit="1" customWidth="1"/>
    <col min="2884" max="2884" width="6" bestFit="1" customWidth="1"/>
    <col min="2885" max="2897" width="7" bestFit="1" customWidth="1"/>
    <col min="2898" max="2898" width="6" bestFit="1" customWidth="1"/>
    <col min="2899" max="2906" width="7" bestFit="1" customWidth="1"/>
    <col min="2907" max="2907" width="7.6640625" bestFit="1" customWidth="1"/>
    <col min="2908" max="2925" width="7" bestFit="1" customWidth="1"/>
    <col min="2926" max="2926" width="6" bestFit="1" customWidth="1"/>
    <col min="2927" max="2930" width="7" bestFit="1" customWidth="1"/>
    <col min="2931" max="2931" width="6" bestFit="1" customWidth="1"/>
    <col min="2932" max="2939" width="7" bestFit="1" customWidth="1"/>
    <col min="2940" max="2940" width="6" bestFit="1" customWidth="1"/>
    <col min="2941" max="2943" width="7" bestFit="1" customWidth="1"/>
    <col min="2944" max="2944" width="7.6640625" bestFit="1" customWidth="1"/>
    <col min="2945" max="2945" width="6" bestFit="1" customWidth="1"/>
    <col min="2946" max="2948" width="7" bestFit="1" customWidth="1"/>
    <col min="2949" max="2949" width="6" bestFit="1" customWidth="1"/>
    <col min="2950" max="2951" width="7" bestFit="1" customWidth="1"/>
    <col min="2952" max="2952" width="7.6640625" bestFit="1" customWidth="1"/>
    <col min="2953" max="2976" width="7" bestFit="1" customWidth="1"/>
    <col min="2977" max="2977" width="7.6640625" bestFit="1" customWidth="1"/>
    <col min="2978" max="2978" width="6" bestFit="1" customWidth="1"/>
    <col min="2979" max="2982" width="7" bestFit="1" customWidth="1"/>
    <col min="2983" max="2983" width="6" bestFit="1" customWidth="1"/>
    <col min="2984" max="2985" width="7" bestFit="1" customWidth="1"/>
    <col min="2986" max="2986" width="7.6640625" bestFit="1" customWidth="1"/>
    <col min="2987" max="2989" width="7" bestFit="1" customWidth="1"/>
    <col min="2990" max="2990" width="6" bestFit="1" customWidth="1"/>
    <col min="2991" max="2996" width="7" bestFit="1" customWidth="1"/>
    <col min="2997" max="2997" width="5" bestFit="1" customWidth="1"/>
    <col min="2998" max="3008" width="7" bestFit="1" customWidth="1"/>
    <col min="3009" max="3009" width="6" bestFit="1" customWidth="1"/>
    <col min="3010" max="3025" width="7" bestFit="1" customWidth="1"/>
    <col min="3026" max="3026" width="6" bestFit="1" customWidth="1"/>
    <col min="3027" max="3030" width="7" bestFit="1" customWidth="1"/>
    <col min="3031" max="3031" width="6" bestFit="1" customWidth="1"/>
    <col min="3032" max="3033" width="7" bestFit="1" customWidth="1"/>
    <col min="3034" max="3034" width="7.6640625" bestFit="1" customWidth="1"/>
    <col min="3035" max="3045" width="7" bestFit="1" customWidth="1"/>
    <col min="3046" max="3046" width="6" bestFit="1" customWidth="1"/>
    <col min="3047" max="3062" width="7" bestFit="1" customWidth="1"/>
    <col min="3063" max="3063" width="6" bestFit="1" customWidth="1"/>
    <col min="3064" max="3068" width="7" bestFit="1" customWidth="1"/>
    <col min="3069" max="3070" width="6" bestFit="1" customWidth="1"/>
    <col min="3071" max="3077" width="7" bestFit="1" customWidth="1"/>
    <col min="3078" max="3078" width="7.6640625" bestFit="1" customWidth="1"/>
    <col min="3079" max="3079" width="7" bestFit="1" customWidth="1"/>
    <col min="3080" max="3080" width="6" bestFit="1" customWidth="1"/>
    <col min="3081" max="3086" width="7" bestFit="1" customWidth="1"/>
    <col min="3087" max="3087" width="7.6640625" bestFit="1" customWidth="1"/>
    <col min="3088" max="3088" width="7" bestFit="1" customWidth="1"/>
    <col min="3089" max="3090" width="6" bestFit="1" customWidth="1"/>
    <col min="3091" max="3091" width="7" bestFit="1" customWidth="1"/>
    <col min="3092" max="3092" width="7.6640625" bestFit="1" customWidth="1"/>
    <col min="3093" max="3098" width="7" bestFit="1" customWidth="1"/>
    <col min="3099" max="3099" width="7.6640625" bestFit="1" customWidth="1"/>
    <col min="3100" max="3101" width="7" bestFit="1" customWidth="1"/>
    <col min="3102" max="3102" width="6" bestFit="1" customWidth="1"/>
    <col min="3103" max="3106" width="7" bestFit="1" customWidth="1"/>
    <col min="3107" max="3107" width="7.6640625" bestFit="1" customWidth="1"/>
    <col min="3108" max="3110" width="7" bestFit="1" customWidth="1"/>
    <col min="3111" max="3111" width="7.6640625" bestFit="1" customWidth="1"/>
    <col min="3112" max="3113" width="7" bestFit="1" customWidth="1"/>
    <col min="3114" max="3114" width="6.6640625" bestFit="1" customWidth="1"/>
    <col min="3115" max="3123" width="7" bestFit="1" customWidth="1"/>
    <col min="3124" max="3124" width="7.6640625" bestFit="1" customWidth="1"/>
    <col min="3125" max="3129" width="7" bestFit="1" customWidth="1"/>
    <col min="3130" max="3130" width="6" bestFit="1" customWidth="1"/>
    <col min="3131" max="3131" width="7" bestFit="1" customWidth="1"/>
    <col min="3132" max="3132" width="7.6640625" bestFit="1" customWidth="1"/>
    <col min="3133" max="3139" width="7" bestFit="1" customWidth="1"/>
    <col min="3140" max="3140" width="6" bestFit="1" customWidth="1"/>
    <col min="3141" max="3147" width="7" bestFit="1" customWidth="1"/>
    <col min="3148" max="3148" width="7.6640625" bestFit="1" customWidth="1"/>
    <col min="3149" max="3149" width="6" bestFit="1" customWidth="1"/>
    <col min="3150" max="3153" width="7" bestFit="1" customWidth="1"/>
    <col min="3154" max="3154" width="7.6640625" bestFit="1" customWidth="1"/>
    <col min="3155" max="3168" width="7" bestFit="1" customWidth="1"/>
    <col min="3169" max="3169" width="6" bestFit="1" customWidth="1"/>
    <col min="3170" max="3170" width="7" bestFit="1" customWidth="1"/>
    <col min="3171" max="3171" width="6" bestFit="1" customWidth="1"/>
    <col min="3172" max="3177" width="7" bestFit="1" customWidth="1"/>
    <col min="3178" max="3178" width="6" bestFit="1" customWidth="1"/>
    <col min="3179" max="3180" width="7" bestFit="1" customWidth="1"/>
    <col min="3181" max="3181" width="6" bestFit="1" customWidth="1"/>
    <col min="3182" max="3190" width="7" bestFit="1" customWidth="1"/>
    <col min="3191" max="3191" width="6" bestFit="1" customWidth="1"/>
    <col min="3192" max="3201" width="7" bestFit="1" customWidth="1"/>
    <col min="3202" max="3202" width="6" bestFit="1" customWidth="1"/>
    <col min="3203" max="3212" width="7" bestFit="1" customWidth="1"/>
    <col min="3213" max="3213" width="6.6640625" bestFit="1" customWidth="1"/>
    <col min="3214" max="3224" width="7" bestFit="1" customWidth="1"/>
    <col min="3225" max="3225" width="6" bestFit="1" customWidth="1"/>
    <col min="3226" max="3227" width="7" bestFit="1" customWidth="1"/>
    <col min="3228" max="3228" width="6" bestFit="1" customWidth="1"/>
    <col min="3229" max="3235" width="7" bestFit="1" customWidth="1"/>
    <col min="3236" max="3236" width="6" bestFit="1" customWidth="1"/>
    <col min="3237" max="3240" width="7" bestFit="1" customWidth="1"/>
    <col min="3241" max="3241" width="7.6640625" bestFit="1" customWidth="1"/>
    <col min="3242" max="3254" width="7" bestFit="1" customWidth="1"/>
    <col min="3255" max="3255" width="6" bestFit="1" customWidth="1"/>
    <col min="3256" max="3262" width="7" bestFit="1" customWidth="1"/>
    <col min="3263" max="3263" width="7.6640625" bestFit="1" customWidth="1"/>
    <col min="3264" max="3265" width="7" bestFit="1" customWidth="1"/>
    <col min="3266" max="3266" width="7.6640625" bestFit="1" customWidth="1"/>
    <col min="3267" max="3287" width="7" bestFit="1" customWidth="1"/>
    <col min="3288" max="3288" width="6" bestFit="1" customWidth="1"/>
    <col min="3289" max="3290" width="7.6640625" bestFit="1" customWidth="1"/>
    <col min="3291" max="3294" width="7" bestFit="1" customWidth="1"/>
    <col min="3295" max="3295" width="6" bestFit="1" customWidth="1"/>
    <col min="3296" max="3300" width="7" bestFit="1" customWidth="1"/>
    <col min="3301" max="3301" width="7.6640625" bestFit="1" customWidth="1"/>
    <col min="3302" max="3304" width="7" bestFit="1" customWidth="1"/>
    <col min="3305" max="3305" width="6" bestFit="1" customWidth="1"/>
    <col min="3306" max="3306" width="7" bestFit="1" customWidth="1"/>
    <col min="3307" max="3307" width="6" bestFit="1" customWidth="1"/>
    <col min="3308" max="3309" width="7" bestFit="1" customWidth="1"/>
    <col min="3310" max="3310" width="7.6640625" bestFit="1" customWidth="1"/>
    <col min="3311" max="3324" width="7" bestFit="1" customWidth="1"/>
    <col min="3325" max="3325" width="7.6640625" bestFit="1" customWidth="1"/>
    <col min="3326" max="3326" width="6" bestFit="1" customWidth="1"/>
    <col min="3327" max="3328" width="7" bestFit="1" customWidth="1"/>
    <col min="3329" max="3329" width="6" bestFit="1" customWidth="1"/>
    <col min="3330" max="3350" width="7" bestFit="1" customWidth="1"/>
    <col min="3351" max="3351" width="7.6640625" bestFit="1" customWidth="1"/>
    <col min="3352" max="3357" width="7" bestFit="1" customWidth="1"/>
    <col min="3358" max="3359" width="6" bestFit="1" customWidth="1"/>
    <col min="3360" max="3360" width="7" bestFit="1" customWidth="1"/>
    <col min="3361" max="3362" width="6" bestFit="1" customWidth="1"/>
    <col min="3363" max="3365" width="7" bestFit="1" customWidth="1"/>
    <col min="3366" max="3366" width="6.6640625" bestFit="1" customWidth="1"/>
    <col min="3367" max="3373" width="7" bestFit="1" customWidth="1"/>
    <col min="3374" max="3374" width="6" bestFit="1" customWidth="1"/>
    <col min="3375" max="3375" width="7" bestFit="1" customWidth="1"/>
    <col min="3376" max="3376" width="6" bestFit="1" customWidth="1"/>
    <col min="3377" max="3384" width="7" bestFit="1" customWidth="1"/>
    <col min="3385" max="3385" width="6" bestFit="1" customWidth="1"/>
    <col min="3386" max="3389" width="7" bestFit="1" customWidth="1"/>
    <col min="3390" max="3390" width="7.6640625" bestFit="1" customWidth="1"/>
    <col min="3391" max="3392" width="7" bestFit="1" customWidth="1"/>
    <col min="3393" max="3393" width="6" bestFit="1" customWidth="1"/>
    <col min="3394" max="3397" width="7" bestFit="1" customWidth="1"/>
    <col min="3398" max="3398" width="7.6640625" bestFit="1" customWidth="1"/>
    <col min="3399" max="3409" width="7" bestFit="1" customWidth="1"/>
    <col min="3410" max="3410" width="6.6640625" bestFit="1" customWidth="1"/>
    <col min="3411" max="3413" width="7" bestFit="1" customWidth="1"/>
    <col min="3414" max="3414" width="6" bestFit="1" customWidth="1"/>
    <col min="3415" max="3431" width="7" bestFit="1" customWidth="1"/>
    <col min="3432" max="3432" width="7.6640625" bestFit="1" customWidth="1"/>
    <col min="3433" max="3433" width="6" bestFit="1" customWidth="1"/>
    <col min="3434" max="3436" width="7" bestFit="1" customWidth="1"/>
    <col min="3437" max="3437" width="7.6640625" bestFit="1" customWidth="1"/>
    <col min="3438" max="3439" width="7" bestFit="1" customWidth="1"/>
    <col min="3440" max="3440" width="7.6640625" bestFit="1" customWidth="1"/>
    <col min="3441" max="3441" width="6" bestFit="1" customWidth="1"/>
    <col min="3442" max="3451" width="7" bestFit="1" customWidth="1"/>
    <col min="3452" max="3452" width="6" bestFit="1" customWidth="1"/>
    <col min="3453" max="3458" width="7" bestFit="1" customWidth="1"/>
    <col min="3459" max="3460" width="6" bestFit="1" customWidth="1"/>
    <col min="3461" max="3463" width="7" bestFit="1" customWidth="1"/>
    <col min="3464" max="3464" width="6.6640625" bestFit="1" customWidth="1"/>
    <col min="3465" max="3483" width="7" bestFit="1" customWidth="1"/>
    <col min="3484" max="3484" width="6" bestFit="1" customWidth="1"/>
    <col min="3485" max="3485" width="7.6640625" bestFit="1" customWidth="1"/>
    <col min="3486" max="3487" width="7" bestFit="1" customWidth="1"/>
    <col min="3488" max="3488" width="6" bestFit="1" customWidth="1"/>
    <col min="3489" max="3489" width="7" bestFit="1" customWidth="1"/>
    <col min="3490" max="3490" width="7.6640625" bestFit="1" customWidth="1"/>
    <col min="3491" max="3491" width="7" bestFit="1" customWidth="1"/>
    <col min="3492" max="3492" width="5" bestFit="1" customWidth="1"/>
    <col min="3493" max="3496" width="7" bestFit="1" customWidth="1"/>
    <col min="3497" max="3497" width="6" bestFit="1" customWidth="1"/>
    <col min="3498" max="3502" width="7" bestFit="1" customWidth="1"/>
    <col min="3503" max="3503" width="6" bestFit="1" customWidth="1"/>
    <col min="3504" max="3504" width="7" bestFit="1" customWidth="1"/>
    <col min="3505" max="3505" width="7.6640625" bestFit="1" customWidth="1"/>
    <col min="3506" max="3510" width="7" bestFit="1" customWidth="1"/>
    <col min="3511" max="3511" width="6" bestFit="1" customWidth="1"/>
    <col min="3512" max="3514" width="7" bestFit="1" customWidth="1"/>
    <col min="3515" max="3515" width="7.6640625" bestFit="1" customWidth="1"/>
    <col min="3516" max="3516" width="7" bestFit="1" customWidth="1"/>
    <col min="3517" max="3517" width="6" bestFit="1" customWidth="1"/>
    <col min="3518" max="3529" width="7" bestFit="1" customWidth="1"/>
    <col min="3530" max="3530" width="6" bestFit="1" customWidth="1"/>
    <col min="3531" max="3531" width="6.6640625" bestFit="1" customWidth="1"/>
    <col min="3532" max="3532" width="6" bestFit="1" customWidth="1"/>
    <col min="3533" max="3535" width="7" bestFit="1" customWidth="1"/>
    <col min="3536" max="3536" width="6" bestFit="1" customWidth="1"/>
    <col min="3537" max="3539" width="7" bestFit="1" customWidth="1"/>
    <col min="3540" max="3540" width="7.6640625" bestFit="1" customWidth="1"/>
    <col min="3541" max="3544" width="7" bestFit="1" customWidth="1"/>
    <col min="3545" max="3545" width="6" bestFit="1" customWidth="1"/>
    <col min="3546" max="3560" width="7" bestFit="1" customWidth="1"/>
    <col min="3561" max="3561" width="6" bestFit="1" customWidth="1"/>
    <col min="3562" max="3569" width="7" bestFit="1" customWidth="1"/>
    <col min="3570" max="3570" width="5" bestFit="1" customWidth="1"/>
    <col min="3571" max="3571" width="7" bestFit="1" customWidth="1"/>
    <col min="3572" max="3572" width="6" bestFit="1" customWidth="1"/>
    <col min="3573" max="3574" width="7" bestFit="1" customWidth="1"/>
    <col min="3575" max="3575" width="6" bestFit="1" customWidth="1"/>
    <col min="3576" max="3577" width="7" bestFit="1" customWidth="1"/>
    <col min="3578" max="3578" width="6.6640625" bestFit="1" customWidth="1"/>
    <col min="3579" max="3579" width="7" bestFit="1" customWidth="1"/>
    <col min="3580" max="3580" width="6" bestFit="1" customWidth="1"/>
    <col min="3581" max="3583" width="7" bestFit="1" customWidth="1"/>
    <col min="3584" max="3584" width="7.6640625" bestFit="1" customWidth="1"/>
    <col min="3585" max="3585" width="7" bestFit="1" customWidth="1"/>
    <col min="3586" max="3586" width="6" bestFit="1" customWidth="1"/>
    <col min="3587" max="3589" width="7" bestFit="1" customWidth="1"/>
    <col min="3590" max="3590" width="6.6640625" bestFit="1" customWidth="1"/>
    <col min="3591" max="3602" width="7" bestFit="1" customWidth="1"/>
    <col min="3603" max="3603" width="7.6640625" bestFit="1" customWidth="1"/>
    <col min="3604" max="3607" width="7" bestFit="1" customWidth="1"/>
    <col min="3608" max="3608" width="6" bestFit="1" customWidth="1"/>
    <col min="3609" max="3609" width="7" bestFit="1" customWidth="1"/>
    <col min="3610" max="3610" width="7.6640625" bestFit="1" customWidth="1"/>
    <col min="3611" max="3612" width="7" bestFit="1" customWidth="1"/>
    <col min="3613" max="3613" width="7.6640625" bestFit="1" customWidth="1"/>
    <col min="3614" max="3621" width="7" bestFit="1" customWidth="1"/>
    <col min="3622" max="3622" width="6" bestFit="1" customWidth="1"/>
    <col min="3623" max="3623" width="7.6640625" bestFit="1" customWidth="1"/>
    <col min="3624" max="3625" width="7" bestFit="1" customWidth="1"/>
    <col min="3626" max="3627" width="6" bestFit="1" customWidth="1"/>
    <col min="3628" max="3633" width="7" bestFit="1" customWidth="1"/>
    <col min="3634" max="3634" width="6.6640625" bestFit="1" customWidth="1"/>
    <col min="3635" max="3636" width="7" bestFit="1" customWidth="1"/>
    <col min="3637" max="3637" width="7.6640625" bestFit="1" customWidth="1"/>
    <col min="3638" max="3653" width="7" bestFit="1" customWidth="1"/>
    <col min="3654" max="3654" width="6" bestFit="1" customWidth="1"/>
    <col min="3655" max="3656" width="7" bestFit="1" customWidth="1"/>
    <col min="3657" max="3657" width="5" bestFit="1" customWidth="1"/>
    <col min="3658" max="3678" width="7" bestFit="1" customWidth="1"/>
    <col min="3679" max="3679" width="6" bestFit="1" customWidth="1"/>
    <col min="3680" max="3684" width="7" bestFit="1" customWidth="1"/>
    <col min="3685" max="3685" width="6" bestFit="1" customWidth="1"/>
    <col min="3686" max="3686" width="7" bestFit="1" customWidth="1"/>
    <col min="3687" max="3687" width="7.6640625" bestFit="1" customWidth="1"/>
    <col min="3688" max="3689" width="7" bestFit="1" customWidth="1"/>
    <col min="3690" max="3690" width="6" bestFit="1" customWidth="1"/>
    <col min="3691" max="3693" width="7.6640625" bestFit="1" customWidth="1"/>
    <col min="3694" max="3694" width="7" bestFit="1" customWidth="1"/>
    <col min="3695" max="3695" width="7.6640625" bestFit="1" customWidth="1"/>
    <col min="3696" max="3696" width="6" bestFit="1" customWidth="1"/>
    <col min="3697" max="3698" width="7" bestFit="1" customWidth="1"/>
    <col min="3699" max="3699" width="6.6640625" bestFit="1" customWidth="1"/>
    <col min="3700" max="3701" width="7" bestFit="1" customWidth="1"/>
    <col min="3702" max="3702" width="5" bestFit="1" customWidth="1"/>
    <col min="3703" max="3709" width="7" bestFit="1" customWidth="1"/>
    <col min="3710" max="3710" width="7.6640625" bestFit="1" customWidth="1"/>
    <col min="3711" max="3721" width="7" bestFit="1" customWidth="1"/>
    <col min="3722" max="3722" width="7.6640625" bestFit="1" customWidth="1"/>
    <col min="3723" max="3724" width="7" bestFit="1" customWidth="1"/>
    <col min="3725" max="3725" width="6" bestFit="1" customWidth="1"/>
    <col min="3726" max="3727" width="7" bestFit="1" customWidth="1"/>
    <col min="3728" max="3729" width="7.6640625" bestFit="1" customWidth="1"/>
    <col min="3730" max="3730" width="6" bestFit="1" customWidth="1"/>
    <col min="3731" max="3733" width="7" bestFit="1" customWidth="1"/>
    <col min="3734" max="3734" width="6" bestFit="1" customWidth="1"/>
    <col min="3735" max="3736" width="7" bestFit="1" customWidth="1"/>
    <col min="3737" max="3737" width="6.6640625" bestFit="1" customWidth="1"/>
    <col min="3738" max="3743" width="7" bestFit="1" customWidth="1"/>
    <col min="3744" max="3744" width="7.6640625" bestFit="1" customWidth="1"/>
    <col min="3745" max="3748" width="7" bestFit="1" customWidth="1"/>
    <col min="3749" max="3749" width="7.6640625" bestFit="1" customWidth="1"/>
    <col min="3750" max="3754" width="7" bestFit="1" customWidth="1"/>
    <col min="3755" max="3755" width="7.6640625" bestFit="1" customWidth="1"/>
    <col min="3756" max="3758" width="7" bestFit="1" customWidth="1"/>
    <col min="3759" max="3759" width="6" bestFit="1" customWidth="1"/>
    <col min="3760" max="3760" width="7" bestFit="1" customWidth="1"/>
    <col min="3761" max="3761" width="6" bestFit="1" customWidth="1"/>
    <col min="3762" max="3762" width="7" bestFit="1" customWidth="1"/>
    <col min="3763" max="3763" width="7.6640625" bestFit="1" customWidth="1"/>
    <col min="3764" max="3764" width="7" bestFit="1" customWidth="1"/>
    <col min="3765" max="3765" width="6.6640625" bestFit="1" customWidth="1"/>
    <col min="3766" max="3769" width="7" bestFit="1" customWidth="1"/>
    <col min="3770" max="3770" width="6" bestFit="1" customWidth="1"/>
    <col min="3771" max="3784" width="7" bestFit="1" customWidth="1"/>
    <col min="3785" max="3785" width="6.6640625" bestFit="1" customWidth="1"/>
    <col min="3786" max="3788" width="7" bestFit="1" customWidth="1"/>
    <col min="3789" max="3789" width="7.6640625" bestFit="1" customWidth="1"/>
    <col min="3790" max="3790" width="7" bestFit="1" customWidth="1"/>
    <col min="3791" max="3791" width="7.6640625" bestFit="1" customWidth="1"/>
    <col min="3792" max="3794" width="7" bestFit="1" customWidth="1"/>
    <col min="3795" max="3795" width="7.6640625" bestFit="1" customWidth="1"/>
    <col min="3796" max="3798" width="7" bestFit="1" customWidth="1"/>
    <col min="3799" max="3799" width="7.6640625" bestFit="1" customWidth="1"/>
    <col min="3800" max="3800" width="7" bestFit="1" customWidth="1"/>
    <col min="3801" max="3801" width="6" bestFit="1" customWidth="1"/>
    <col min="3802" max="3805" width="7" bestFit="1" customWidth="1"/>
    <col min="3806" max="3806" width="7.6640625" bestFit="1" customWidth="1"/>
    <col min="3807" max="3807" width="7" bestFit="1" customWidth="1"/>
    <col min="3808" max="3808" width="7.6640625" bestFit="1" customWidth="1"/>
    <col min="3809" max="3810" width="7" bestFit="1" customWidth="1"/>
    <col min="3811" max="3812" width="7.6640625" bestFit="1" customWidth="1"/>
    <col min="3813" max="3815" width="7" bestFit="1" customWidth="1"/>
    <col min="3816" max="3816" width="7.6640625" bestFit="1" customWidth="1"/>
    <col min="3817" max="3825" width="7" bestFit="1" customWidth="1"/>
    <col min="3826" max="3827" width="7.6640625" bestFit="1" customWidth="1"/>
    <col min="3828" max="3830" width="7" bestFit="1" customWidth="1"/>
    <col min="3831" max="3831" width="6" bestFit="1" customWidth="1"/>
    <col min="3832" max="3837" width="7" bestFit="1" customWidth="1"/>
    <col min="3838" max="3839" width="7.6640625" bestFit="1" customWidth="1"/>
    <col min="3840" max="3844" width="7" bestFit="1" customWidth="1"/>
    <col min="3845" max="3845" width="7.6640625" bestFit="1" customWidth="1"/>
    <col min="3846" max="3849" width="7" bestFit="1" customWidth="1"/>
    <col min="3850" max="3851" width="6" bestFit="1" customWidth="1"/>
    <col min="3852" max="3859" width="7" bestFit="1" customWidth="1"/>
    <col min="3860" max="3860" width="5" bestFit="1" customWidth="1"/>
    <col min="3861" max="3861" width="7" bestFit="1" customWidth="1"/>
    <col min="3862" max="3862" width="6.6640625" bestFit="1" customWidth="1"/>
    <col min="3863" max="3863" width="7" bestFit="1" customWidth="1"/>
    <col min="3864" max="3864" width="6" bestFit="1" customWidth="1"/>
    <col min="3865" max="3865" width="7" bestFit="1" customWidth="1"/>
    <col min="3866" max="3866" width="6" bestFit="1" customWidth="1"/>
    <col min="3867" max="3867" width="7.6640625" bestFit="1" customWidth="1"/>
    <col min="3868" max="3871" width="7" bestFit="1" customWidth="1"/>
    <col min="3872" max="3872" width="7.6640625" bestFit="1" customWidth="1"/>
    <col min="3873" max="3873" width="7" bestFit="1" customWidth="1"/>
    <col min="3874" max="3874" width="7.6640625" bestFit="1" customWidth="1"/>
    <col min="3875" max="3878" width="7" bestFit="1" customWidth="1"/>
    <col min="3879" max="3879" width="6" bestFit="1" customWidth="1"/>
    <col min="3880" max="3888" width="7" bestFit="1" customWidth="1"/>
    <col min="3889" max="3889" width="7.6640625" bestFit="1" customWidth="1"/>
    <col min="3890" max="3890" width="6.6640625" bestFit="1" customWidth="1"/>
    <col min="3891" max="3892" width="7" bestFit="1" customWidth="1"/>
    <col min="3893" max="3894" width="6" bestFit="1" customWidth="1"/>
    <col min="3895" max="3898" width="7" bestFit="1" customWidth="1"/>
    <col min="3899" max="3899" width="6" bestFit="1" customWidth="1"/>
    <col min="3900" max="3900" width="7" bestFit="1" customWidth="1"/>
    <col min="3901" max="3901" width="6.6640625" bestFit="1" customWidth="1"/>
    <col min="3902" max="3903" width="7" bestFit="1" customWidth="1"/>
    <col min="3904" max="3904" width="7.6640625" bestFit="1" customWidth="1"/>
    <col min="3905" max="3918" width="7" bestFit="1" customWidth="1"/>
    <col min="3919" max="3919" width="6" bestFit="1" customWidth="1"/>
    <col min="3920" max="3920" width="7" bestFit="1" customWidth="1"/>
    <col min="3921" max="3921" width="6.6640625" bestFit="1" customWidth="1"/>
    <col min="3922" max="3926" width="7" bestFit="1" customWidth="1"/>
    <col min="3927" max="3927" width="7.6640625" bestFit="1" customWidth="1"/>
    <col min="3928" max="3933" width="7" bestFit="1" customWidth="1"/>
    <col min="3934" max="3935" width="6" bestFit="1" customWidth="1"/>
    <col min="3936" max="3936" width="6.6640625" bestFit="1" customWidth="1"/>
    <col min="3937" max="3938" width="7" bestFit="1" customWidth="1"/>
    <col min="3939" max="3939" width="7.6640625" bestFit="1" customWidth="1"/>
    <col min="3940" max="3945" width="7" bestFit="1" customWidth="1"/>
    <col min="3946" max="3946" width="7.6640625" bestFit="1" customWidth="1"/>
    <col min="3947" max="3949" width="7" bestFit="1" customWidth="1"/>
    <col min="3950" max="3950" width="7.6640625" bestFit="1" customWidth="1"/>
    <col min="3951" max="3952" width="7" bestFit="1" customWidth="1"/>
    <col min="3953" max="3953" width="6" bestFit="1" customWidth="1"/>
    <col min="3954" max="3958" width="7" bestFit="1" customWidth="1"/>
    <col min="3959" max="3959" width="7.6640625" bestFit="1" customWidth="1"/>
    <col min="3960" max="3964" width="7" bestFit="1" customWidth="1"/>
    <col min="3965" max="3965" width="4" bestFit="1" customWidth="1"/>
    <col min="3966" max="3968" width="7" bestFit="1" customWidth="1"/>
    <col min="3969" max="3969" width="7.6640625" bestFit="1" customWidth="1"/>
    <col min="3970" max="3971" width="7" bestFit="1" customWidth="1"/>
    <col min="3972" max="3972" width="6" bestFit="1" customWidth="1"/>
    <col min="3973" max="3973" width="7" bestFit="1" customWidth="1"/>
    <col min="3974" max="3974" width="7.6640625" bestFit="1" customWidth="1"/>
    <col min="3975" max="3975" width="7" bestFit="1" customWidth="1"/>
    <col min="3976" max="3976" width="6" bestFit="1" customWidth="1"/>
    <col min="3977" max="3977" width="7.6640625" bestFit="1" customWidth="1"/>
    <col min="3978" max="3978" width="7" bestFit="1" customWidth="1"/>
    <col min="3979" max="3980" width="7.6640625" bestFit="1" customWidth="1"/>
    <col min="3981" max="3982" width="7" bestFit="1" customWidth="1"/>
    <col min="3983" max="3983" width="7.6640625" bestFit="1" customWidth="1"/>
    <col min="3984" max="3987" width="7" bestFit="1" customWidth="1"/>
    <col min="3988" max="3988" width="8.6640625" bestFit="1" customWidth="1"/>
    <col min="3989" max="3989" width="7" bestFit="1" customWidth="1"/>
    <col min="3990" max="3990" width="7.6640625" bestFit="1" customWidth="1"/>
    <col min="3991" max="4004" width="7" bestFit="1" customWidth="1"/>
    <col min="4005" max="4005" width="6.6640625" bestFit="1" customWidth="1"/>
    <col min="4006" max="4009" width="7" bestFit="1" customWidth="1"/>
    <col min="4010" max="4010" width="7.6640625" bestFit="1" customWidth="1"/>
    <col min="4011" max="4012" width="7" bestFit="1" customWidth="1"/>
    <col min="4013" max="4013" width="6" bestFit="1" customWidth="1"/>
    <col min="4014" max="4023" width="7" bestFit="1" customWidth="1"/>
    <col min="4024" max="4024" width="6" bestFit="1" customWidth="1"/>
    <col min="4025" max="4030" width="7" bestFit="1" customWidth="1"/>
    <col min="4031" max="4031" width="7.6640625" bestFit="1" customWidth="1"/>
    <col min="4032" max="4032" width="7" bestFit="1" customWidth="1"/>
    <col min="4033" max="4034" width="7.6640625" bestFit="1" customWidth="1"/>
    <col min="4035" max="4036" width="7" bestFit="1" customWidth="1"/>
    <col min="4037" max="4037" width="7.6640625" bestFit="1" customWidth="1"/>
    <col min="4038" max="4038" width="7" bestFit="1" customWidth="1"/>
    <col min="4039" max="4039" width="7.6640625" bestFit="1" customWidth="1"/>
    <col min="4040" max="4041" width="7" bestFit="1" customWidth="1"/>
    <col min="4042" max="4042" width="6.6640625" bestFit="1" customWidth="1"/>
    <col min="4043" max="4069" width="7" bestFit="1" customWidth="1"/>
    <col min="4070" max="4070" width="7.6640625" bestFit="1" customWidth="1"/>
    <col min="4071" max="4071" width="7" bestFit="1" customWidth="1"/>
    <col min="4072" max="4072" width="7.6640625" bestFit="1" customWidth="1"/>
    <col min="4073" max="4073" width="7" bestFit="1" customWidth="1"/>
    <col min="4074" max="4074" width="7.6640625" bestFit="1" customWidth="1"/>
    <col min="4075" max="4077" width="7" bestFit="1" customWidth="1"/>
    <col min="4078" max="4078" width="6.6640625" bestFit="1" customWidth="1"/>
    <col min="4079" max="4087" width="7" bestFit="1" customWidth="1"/>
    <col min="4088" max="4088" width="7.6640625" bestFit="1" customWidth="1"/>
    <col min="4089" max="4090" width="7" bestFit="1" customWidth="1"/>
    <col min="4091" max="4091" width="7.6640625" bestFit="1" customWidth="1"/>
    <col min="4092" max="4094" width="7" bestFit="1" customWidth="1"/>
    <col min="4095" max="4095" width="7.6640625" bestFit="1" customWidth="1"/>
    <col min="4096" max="4099" width="7" bestFit="1" customWidth="1"/>
    <col min="4100" max="4100" width="7.6640625" bestFit="1" customWidth="1"/>
    <col min="4101" max="4101" width="7" bestFit="1" customWidth="1"/>
    <col min="4102" max="4103" width="6.6640625" bestFit="1" customWidth="1"/>
    <col min="4104" max="4109" width="7" bestFit="1" customWidth="1"/>
    <col min="4110" max="4110" width="7.6640625" bestFit="1" customWidth="1"/>
    <col min="4111" max="4111" width="7" bestFit="1" customWidth="1"/>
    <col min="4112" max="4112" width="7.6640625" bestFit="1" customWidth="1"/>
    <col min="4113" max="4126" width="7" bestFit="1" customWidth="1"/>
    <col min="4127" max="4127" width="7.6640625" bestFit="1" customWidth="1"/>
    <col min="4128" max="4130" width="7" bestFit="1" customWidth="1"/>
    <col min="4131" max="4131" width="7.6640625" bestFit="1" customWidth="1"/>
    <col min="4132" max="4132" width="5" bestFit="1" customWidth="1"/>
    <col min="4133" max="4133" width="7.6640625" bestFit="1" customWidth="1"/>
    <col min="4134" max="4138" width="7" bestFit="1" customWidth="1"/>
    <col min="4139" max="4139" width="6" bestFit="1" customWidth="1"/>
    <col min="4140" max="4140" width="7.6640625" bestFit="1" customWidth="1"/>
    <col min="4141" max="4146" width="7" bestFit="1" customWidth="1"/>
    <col min="4147" max="4147" width="7.6640625" bestFit="1" customWidth="1"/>
    <col min="4148" max="4153" width="7" bestFit="1" customWidth="1"/>
    <col min="4154" max="4154" width="7.6640625" bestFit="1" customWidth="1"/>
    <col min="4155" max="4157" width="7" bestFit="1" customWidth="1"/>
    <col min="4158" max="4158" width="7.6640625" bestFit="1" customWidth="1"/>
    <col min="4159" max="4165" width="7" bestFit="1" customWidth="1"/>
    <col min="4166" max="4166" width="6" bestFit="1" customWidth="1"/>
    <col min="4167" max="4175" width="7" bestFit="1" customWidth="1"/>
    <col min="4176" max="4176" width="6" bestFit="1" customWidth="1"/>
    <col min="4177" max="4181" width="7" bestFit="1" customWidth="1"/>
    <col min="4182" max="4182" width="6" bestFit="1" customWidth="1"/>
    <col min="4183" max="4184" width="7" bestFit="1" customWidth="1"/>
    <col min="4185" max="4185" width="6" bestFit="1" customWidth="1"/>
    <col min="4186" max="4189" width="7" bestFit="1" customWidth="1"/>
    <col min="4190" max="4190" width="7.6640625" bestFit="1" customWidth="1"/>
    <col min="4191" max="4193" width="7" bestFit="1" customWidth="1"/>
    <col min="4194" max="4194" width="5" bestFit="1" customWidth="1"/>
    <col min="4195" max="4207" width="7" bestFit="1" customWidth="1"/>
    <col min="4208" max="4208" width="7.6640625" bestFit="1" customWidth="1"/>
    <col min="4209" max="4210" width="7" bestFit="1" customWidth="1"/>
    <col min="4211" max="4211" width="7.6640625" bestFit="1" customWidth="1"/>
    <col min="4212" max="4217" width="7" bestFit="1" customWidth="1"/>
    <col min="4218" max="4218" width="7.6640625" bestFit="1" customWidth="1"/>
    <col min="4219" max="4219" width="7" bestFit="1" customWidth="1"/>
    <col min="4220" max="4220" width="7.6640625" bestFit="1" customWidth="1"/>
    <col min="4221" max="4222" width="6.6640625" bestFit="1" customWidth="1"/>
    <col min="4223" max="4223" width="7.6640625" bestFit="1" customWidth="1"/>
    <col min="4224" max="4227" width="7" bestFit="1" customWidth="1"/>
    <col min="4228" max="4228" width="7.6640625" bestFit="1" customWidth="1"/>
    <col min="4229" max="4230" width="7" bestFit="1" customWidth="1"/>
    <col min="4231" max="4231" width="7.6640625" bestFit="1" customWidth="1"/>
    <col min="4232" max="4233" width="7" bestFit="1" customWidth="1"/>
    <col min="4234" max="4234" width="7.6640625" bestFit="1" customWidth="1"/>
    <col min="4235" max="4241" width="7" bestFit="1" customWidth="1"/>
    <col min="4242" max="4242" width="7.6640625" bestFit="1" customWidth="1"/>
    <col min="4243" max="4244" width="7" bestFit="1" customWidth="1"/>
    <col min="4245" max="4245" width="7.6640625" bestFit="1" customWidth="1"/>
    <col min="4246" max="4249" width="7" bestFit="1" customWidth="1"/>
    <col min="4250" max="4250" width="7.6640625" bestFit="1" customWidth="1"/>
    <col min="4251" max="4257" width="7" bestFit="1" customWidth="1"/>
    <col min="4258" max="4258" width="6" bestFit="1" customWidth="1"/>
    <col min="4259" max="4260" width="7" bestFit="1" customWidth="1"/>
    <col min="4261" max="4261" width="7.6640625" bestFit="1" customWidth="1"/>
    <col min="4262" max="4262" width="7" bestFit="1" customWidth="1"/>
    <col min="4263" max="4263" width="6" bestFit="1" customWidth="1"/>
    <col min="4264" max="4265" width="7" bestFit="1" customWidth="1"/>
    <col min="4266" max="4266" width="6.6640625" bestFit="1" customWidth="1"/>
    <col min="4267" max="4267" width="7" bestFit="1" customWidth="1"/>
    <col min="4268" max="4268" width="7.6640625" bestFit="1" customWidth="1"/>
    <col min="4269" max="4274" width="7" bestFit="1" customWidth="1"/>
    <col min="4275" max="4275" width="7.6640625" bestFit="1" customWidth="1"/>
    <col min="4276" max="4277" width="7" bestFit="1" customWidth="1"/>
    <col min="4278" max="4278" width="7.6640625" bestFit="1" customWidth="1"/>
    <col min="4279" max="4281" width="7" bestFit="1" customWidth="1"/>
    <col min="4282" max="4282" width="7.6640625" bestFit="1" customWidth="1"/>
    <col min="4283" max="4283" width="7" bestFit="1" customWidth="1"/>
    <col min="4284" max="4284" width="6.6640625" bestFit="1" customWidth="1"/>
    <col min="4285" max="4285" width="7" bestFit="1" customWidth="1"/>
    <col min="4286" max="4287" width="7.6640625" bestFit="1" customWidth="1"/>
    <col min="4288" max="4292" width="7" bestFit="1" customWidth="1"/>
    <col min="4293" max="4293" width="7.6640625" bestFit="1" customWidth="1"/>
    <col min="4294" max="4305" width="7" bestFit="1" customWidth="1"/>
    <col min="4306" max="4307" width="6" bestFit="1" customWidth="1"/>
    <col min="4308" max="4311" width="7" bestFit="1" customWidth="1"/>
    <col min="4312" max="4312" width="6.6640625" bestFit="1" customWidth="1"/>
    <col min="4313" max="4317" width="7" bestFit="1" customWidth="1"/>
    <col min="4318" max="4318" width="7.6640625" bestFit="1" customWidth="1"/>
    <col min="4319" max="4320" width="7" bestFit="1" customWidth="1"/>
    <col min="4321" max="4321" width="7.6640625" bestFit="1" customWidth="1"/>
    <col min="4322" max="4324" width="7" bestFit="1" customWidth="1"/>
    <col min="4325" max="4325" width="6" bestFit="1" customWidth="1"/>
    <col min="4326" max="4330" width="7" bestFit="1" customWidth="1"/>
    <col min="4331" max="4332" width="6" bestFit="1" customWidth="1"/>
    <col min="4333" max="4336" width="7" bestFit="1" customWidth="1"/>
    <col min="4337" max="4337" width="7.6640625" bestFit="1" customWidth="1"/>
    <col min="4338" max="4343" width="7" bestFit="1" customWidth="1"/>
    <col min="4344" max="4344" width="7.6640625" bestFit="1" customWidth="1"/>
    <col min="4345" max="4346" width="7" bestFit="1" customWidth="1"/>
    <col min="4347" max="4348" width="7.6640625" bestFit="1" customWidth="1"/>
    <col min="4349" max="4349" width="7" bestFit="1" customWidth="1"/>
    <col min="4350" max="4350" width="7.6640625" bestFit="1" customWidth="1"/>
    <col min="4351" max="4351" width="6" bestFit="1" customWidth="1"/>
    <col min="4352" max="4356" width="7" bestFit="1" customWidth="1"/>
    <col min="4357" max="4357" width="6.6640625" bestFit="1" customWidth="1"/>
    <col min="4358" max="4358" width="7" bestFit="1" customWidth="1"/>
    <col min="4359" max="4359" width="7.6640625" bestFit="1" customWidth="1"/>
    <col min="4360" max="4367" width="7" bestFit="1" customWidth="1"/>
    <col min="4368" max="4368" width="8.6640625" bestFit="1" customWidth="1"/>
    <col min="4369" max="4373" width="7" bestFit="1" customWidth="1"/>
    <col min="4374" max="4374" width="7.6640625" bestFit="1" customWidth="1"/>
    <col min="4375" max="4380" width="7" bestFit="1" customWidth="1"/>
    <col min="4381" max="4381" width="7.6640625" bestFit="1" customWidth="1"/>
    <col min="4382" max="4382" width="7" bestFit="1" customWidth="1"/>
    <col min="4383" max="4384" width="7.6640625" bestFit="1" customWidth="1"/>
    <col min="4385" max="4389" width="7" bestFit="1" customWidth="1"/>
    <col min="4390" max="4390" width="7.6640625" bestFit="1" customWidth="1"/>
    <col min="4391" max="4393" width="7" bestFit="1" customWidth="1"/>
    <col min="4394" max="4394" width="7.6640625" bestFit="1" customWidth="1"/>
    <col min="4395" max="4400" width="7" bestFit="1" customWidth="1"/>
    <col min="4401" max="4401" width="6.6640625" bestFit="1" customWidth="1"/>
    <col min="4402" max="4405" width="7" bestFit="1" customWidth="1"/>
    <col min="4406" max="4406" width="7.6640625" bestFit="1" customWidth="1"/>
    <col min="4407" max="4407" width="7" bestFit="1" customWidth="1"/>
    <col min="4408" max="4408" width="6.6640625" bestFit="1" customWidth="1"/>
    <col min="4409" max="4417" width="7" bestFit="1" customWidth="1"/>
    <col min="4418" max="4418" width="7.6640625" bestFit="1" customWidth="1"/>
    <col min="4419" max="4421" width="7" bestFit="1" customWidth="1"/>
    <col min="4422" max="4422" width="7.6640625" bestFit="1" customWidth="1"/>
    <col min="4423" max="4435" width="7" bestFit="1" customWidth="1"/>
    <col min="4436" max="4436" width="6" bestFit="1" customWidth="1"/>
    <col min="4437" max="4437" width="7.6640625" bestFit="1" customWidth="1"/>
    <col min="4438" max="4442" width="7" bestFit="1" customWidth="1"/>
    <col min="4443" max="4443" width="6" bestFit="1" customWidth="1"/>
    <col min="4444" max="4446" width="7" bestFit="1" customWidth="1"/>
    <col min="4447" max="4447" width="7.6640625" bestFit="1" customWidth="1"/>
    <col min="4448" max="4453" width="7" bestFit="1" customWidth="1"/>
    <col min="4454" max="4454" width="6" bestFit="1" customWidth="1"/>
    <col min="4455" max="4456" width="7" bestFit="1" customWidth="1"/>
    <col min="4457" max="4457" width="6.6640625" bestFit="1" customWidth="1"/>
    <col min="4458" max="4460" width="7" bestFit="1" customWidth="1"/>
    <col min="4461" max="4461" width="7.6640625" bestFit="1" customWidth="1"/>
    <col min="4462" max="4463" width="7" bestFit="1" customWidth="1"/>
    <col min="4464" max="4464" width="7.6640625" bestFit="1" customWidth="1"/>
    <col min="4465" max="4466" width="7" bestFit="1" customWidth="1"/>
    <col min="4467" max="4467" width="7.6640625" bestFit="1" customWidth="1"/>
    <col min="4468" max="4471" width="7" bestFit="1" customWidth="1"/>
    <col min="4472" max="4472" width="8" bestFit="1" customWidth="1"/>
    <col min="4473" max="4473" width="8.6640625" bestFit="1" customWidth="1"/>
    <col min="4474" max="4487" width="7" bestFit="1" customWidth="1"/>
    <col min="4488" max="4488" width="7.6640625" bestFit="1" customWidth="1"/>
    <col min="4489" max="4491" width="7" bestFit="1" customWidth="1"/>
    <col min="4492" max="4494" width="7.6640625" bestFit="1" customWidth="1"/>
    <col min="4495" max="4496" width="7" bestFit="1" customWidth="1"/>
    <col min="4497" max="4497" width="7.6640625" bestFit="1" customWidth="1"/>
    <col min="4498" max="4498" width="7" bestFit="1" customWidth="1"/>
    <col min="4499" max="4499" width="7.6640625" bestFit="1" customWidth="1"/>
    <col min="4500" max="4501" width="7" bestFit="1" customWidth="1"/>
    <col min="4502" max="4502" width="7.6640625" bestFit="1" customWidth="1"/>
    <col min="4503" max="4504" width="7" bestFit="1" customWidth="1"/>
    <col min="4505" max="4505" width="7.6640625" bestFit="1" customWidth="1"/>
    <col min="4506" max="4508" width="7" bestFit="1" customWidth="1"/>
    <col min="4509" max="4509" width="6.6640625" bestFit="1" customWidth="1"/>
    <col min="4510" max="4518" width="7" bestFit="1" customWidth="1"/>
    <col min="4519" max="4519" width="7.6640625" bestFit="1" customWidth="1"/>
    <col min="4520" max="4520" width="7" bestFit="1" customWidth="1"/>
    <col min="4521" max="4521" width="7.6640625" bestFit="1" customWidth="1"/>
    <col min="4522" max="4524" width="7" bestFit="1" customWidth="1"/>
    <col min="4525" max="4534" width="8" bestFit="1" customWidth="1"/>
    <col min="4535" max="4535" width="7" bestFit="1" customWidth="1"/>
    <col min="4536" max="4542" width="8" bestFit="1" customWidth="1"/>
    <col min="4543" max="4543" width="7" bestFit="1" customWidth="1"/>
    <col min="4544" max="4546" width="8" bestFit="1" customWidth="1"/>
    <col min="4547" max="4547" width="7" bestFit="1" customWidth="1"/>
    <col min="4548" max="4550" width="8" bestFit="1" customWidth="1"/>
    <col min="4551" max="4551" width="7" bestFit="1" customWidth="1"/>
    <col min="4552" max="4561" width="8" bestFit="1" customWidth="1"/>
    <col min="4562" max="4562" width="7" bestFit="1" customWidth="1"/>
    <col min="4563" max="4566" width="8" bestFit="1" customWidth="1"/>
    <col min="4567" max="4567" width="8.6640625" bestFit="1" customWidth="1"/>
    <col min="4568" max="4572" width="8" bestFit="1" customWidth="1"/>
    <col min="4573" max="4573" width="7" bestFit="1" customWidth="1"/>
    <col min="4574" max="4579" width="8" bestFit="1" customWidth="1"/>
    <col min="4580" max="4580" width="7" bestFit="1" customWidth="1"/>
    <col min="4581" max="4581" width="8" bestFit="1" customWidth="1"/>
    <col min="4582" max="4582" width="7" bestFit="1" customWidth="1"/>
    <col min="4583" max="4597" width="8" bestFit="1" customWidth="1"/>
    <col min="4598" max="4598" width="7" bestFit="1" customWidth="1"/>
    <col min="4599" max="4601" width="8" bestFit="1" customWidth="1"/>
    <col min="4602" max="4602" width="6.6640625" bestFit="1" customWidth="1"/>
    <col min="4603" max="4615" width="8" bestFit="1" customWidth="1"/>
    <col min="4616" max="4616" width="6.6640625" bestFit="1" customWidth="1"/>
    <col min="4617" max="4619" width="8" bestFit="1" customWidth="1"/>
    <col min="4620" max="4620" width="7" bestFit="1" customWidth="1"/>
    <col min="4621" max="4623" width="8" bestFit="1" customWidth="1"/>
    <col min="4624" max="4624" width="7" bestFit="1" customWidth="1"/>
    <col min="4625" max="4642" width="8" bestFit="1" customWidth="1"/>
    <col min="4643" max="4643" width="7" bestFit="1" customWidth="1"/>
    <col min="4644" max="4645" width="8" bestFit="1" customWidth="1"/>
    <col min="4646" max="4646" width="7" bestFit="1" customWidth="1"/>
    <col min="4647" max="4648" width="8" bestFit="1" customWidth="1"/>
    <col min="4649" max="4649" width="7.6640625" bestFit="1" customWidth="1"/>
    <col min="4650" max="4651" width="8" bestFit="1" customWidth="1"/>
    <col min="4652" max="4652" width="8.6640625" bestFit="1" customWidth="1"/>
    <col min="4653" max="4653" width="8" bestFit="1" customWidth="1"/>
    <col min="4654" max="4654" width="7.6640625" bestFit="1" customWidth="1"/>
    <col min="4655" max="4658" width="8" bestFit="1" customWidth="1"/>
    <col min="4659" max="4659" width="7.6640625" bestFit="1" customWidth="1"/>
    <col min="4660" max="4660" width="7" bestFit="1" customWidth="1"/>
    <col min="4661" max="4662" width="8" bestFit="1" customWidth="1"/>
    <col min="4663" max="4663" width="8.6640625" bestFit="1" customWidth="1"/>
    <col min="4664" max="4670" width="8" bestFit="1" customWidth="1"/>
    <col min="4671" max="4671" width="7" bestFit="1" customWidth="1"/>
    <col min="4672" max="4672" width="8" bestFit="1" customWidth="1"/>
    <col min="4673" max="4673" width="7" bestFit="1" customWidth="1"/>
    <col min="4674" max="4674" width="6" bestFit="1" customWidth="1"/>
    <col min="4675" max="4676" width="8" bestFit="1" customWidth="1"/>
    <col min="4677" max="4677" width="7" bestFit="1" customWidth="1"/>
    <col min="4678" max="4680" width="8" bestFit="1" customWidth="1"/>
    <col min="4681" max="4681" width="7" bestFit="1" customWidth="1"/>
    <col min="4682" max="4682" width="8" bestFit="1" customWidth="1"/>
    <col min="4683" max="4684" width="7" bestFit="1" customWidth="1"/>
    <col min="4685" max="4693" width="8" bestFit="1" customWidth="1"/>
    <col min="4694" max="4694" width="7" bestFit="1" customWidth="1"/>
    <col min="4695" max="4707" width="8" bestFit="1" customWidth="1"/>
    <col min="4708" max="4708" width="8.6640625" bestFit="1" customWidth="1"/>
    <col min="4709" max="4710" width="8" bestFit="1" customWidth="1"/>
    <col min="4711" max="4711" width="7" bestFit="1" customWidth="1"/>
    <col min="4712" max="4712" width="8" bestFit="1" customWidth="1"/>
    <col min="4713" max="4713" width="8.6640625" bestFit="1" customWidth="1"/>
    <col min="4714" max="4717" width="8" bestFit="1" customWidth="1"/>
    <col min="4718" max="4718" width="7" bestFit="1" customWidth="1"/>
    <col min="4719" max="4728" width="8" bestFit="1" customWidth="1"/>
    <col min="4729" max="4729" width="7" bestFit="1" customWidth="1"/>
    <col min="4730" max="4732" width="8" bestFit="1" customWidth="1"/>
    <col min="4733" max="4733" width="7" bestFit="1" customWidth="1"/>
    <col min="4734" max="4736" width="8" bestFit="1" customWidth="1"/>
    <col min="4737" max="4738" width="8.6640625" bestFit="1" customWidth="1"/>
    <col min="4739" max="4744" width="8" bestFit="1" customWidth="1"/>
    <col min="4745" max="4745" width="7" bestFit="1" customWidth="1"/>
    <col min="4746" max="4751" width="8" bestFit="1" customWidth="1"/>
    <col min="4752" max="4752" width="7" bestFit="1" customWidth="1"/>
    <col min="4753" max="4763" width="8" bestFit="1" customWidth="1"/>
    <col min="4764" max="4764" width="7" bestFit="1" customWidth="1"/>
    <col min="4765" max="4766" width="8" bestFit="1" customWidth="1"/>
    <col min="4767" max="4767" width="8.6640625" bestFit="1" customWidth="1"/>
    <col min="4768" max="4770" width="8" bestFit="1" customWidth="1"/>
    <col min="4771" max="4771" width="7" bestFit="1" customWidth="1"/>
    <col min="4772" max="4775" width="8" bestFit="1" customWidth="1"/>
    <col min="4776" max="4776" width="7" bestFit="1" customWidth="1"/>
    <col min="4777" max="4777" width="8" bestFit="1" customWidth="1"/>
    <col min="4778" max="4778" width="7" bestFit="1" customWidth="1"/>
    <col min="4779" max="4779" width="8" bestFit="1" customWidth="1"/>
    <col min="4780" max="4780" width="7" bestFit="1" customWidth="1"/>
    <col min="4781" max="4786" width="8" bestFit="1" customWidth="1"/>
    <col min="4787" max="4787" width="8.6640625" bestFit="1" customWidth="1"/>
    <col min="4788" max="4811" width="8" bestFit="1" customWidth="1"/>
    <col min="4812" max="4812" width="7" bestFit="1" customWidth="1"/>
    <col min="4813" max="4814" width="8" bestFit="1" customWidth="1"/>
    <col min="4815" max="4815" width="7" bestFit="1" customWidth="1"/>
    <col min="4816" max="4816" width="8.6640625" bestFit="1" customWidth="1"/>
    <col min="4817" max="4819" width="8" bestFit="1" customWidth="1"/>
    <col min="4820" max="4820" width="7" bestFit="1" customWidth="1"/>
    <col min="4821" max="4825" width="8" bestFit="1" customWidth="1"/>
    <col min="4826" max="4826" width="7" bestFit="1" customWidth="1"/>
    <col min="4827" max="4835" width="8" bestFit="1" customWidth="1"/>
    <col min="4836" max="4836" width="7" bestFit="1" customWidth="1"/>
    <col min="4837" max="4837" width="8.6640625" bestFit="1" customWidth="1"/>
    <col min="4838" max="4839" width="8" bestFit="1" customWidth="1"/>
    <col min="4840" max="4840" width="7" bestFit="1" customWidth="1"/>
    <col min="4841" max="4842" width="8" bestFit="1" customWidth="1"/>
    <col min="4843" max="4843" width="7" bestFit="1" customWidth="1"/>
    <col min="4844" max="4844" width="8.6640625" bestFit="1" customWidth="1"/>
    <col min="4845" max="4854" width="8" bestFit="1" customWidth="1"/>
    <col min="4855" max="4855" width="8.6640625" bestFit="1" customWidth="1"/>
    <col min="4856" max="4861" width="8" bestFit="1" customWidth="1"/>
    <col min="4862" max="4864" width="9" bestFit="1" customWidth="1"/>
    <col min="4865" max="4865" width="10.5546875" bestFit="1" customWidth="1"/>
  </cols>
  <sheetData>
    <row r="4" spans="2:47" x14ac:dyDescent="0.3">
      <c r="B4" s="1" t="s">
        <v>10</v>
      </c>
      <c r="C4" t="s">
        <v>2723</v>
      </c>
      <c r="P4" s="4"/>
      <c r="Q4" s="4"/>
    </row>
    <row r="5" spans="2:47" x14ac:dyDescent="0.3">
      <c r="B5" s="16" t="s">
        <v>2714</v>
      </c>
      <c r="C5" s="16"/>
      <c r="D5" s="16"/>
      <c r="F5" s="15" t="s">
        <v>2715</v>
      </c>
      <c r="G5" s="15"/>
      <c r="H5" s="15"/>
      <c r="J5" s="12" t="s">
        <v>2716</v>
      </c>
      <c r="K5" s="13"/>
      <c r="L5" s="14"/>
      <c r="N5" s="12" t="s">
        <v>2716</v>
      </c>
      <c r="O5" s="13"/>
      <c r="P5" s="14"/>
      <c r="R5" s="15" t="s">
        <v>2717</v>
      </c>
      <c r="S5" s="15"/>
      <c r="T5" s="15"/>
      <c r="V5" s="15" t="s">
        <v>2720</v>
      </c>
      <c r="W5" s="15"/>
      <c r="X5" s="6"/>
      <c r="Y5" s="5"/>
      <c r="Z5" s="17" t="s">
        <v>2718</v>
      </c>
      <c r="AA5" s="17"/>
      <c r="AB5" s="17"/>
      <c r="AD5" s="11" t="s">
        <v>2719</v>
      </c>
      <c r="AE5" s="11"/>
      <c r="AG5" s="11" t="s">
        <v>2719</v>
      </c>
      <c r="AH5" s="11"/>
      <c r="AI5" s="11"/>
      <c r="AK5" s="11" t="s">
        <v>2721</v>
      </c>
      <c r="AL5" s="11"/>
      <c r="AM5" s="11"/>
      <c r="AO5" s="11" t="s">
        <v>2717</v>
      </c>
      <c r="AP5" s="11"/>
      <c r="AQ5" s="11"/>
      <c r="AS5" s="11" t="s">
        <v>2722</v>
      </c>
      <c r="AT5" s="11"/>
      <c r="AU5" s="8"/>
    </row>
    <row r="6" spans="2:47" x14ac:dyDescent="0.3">
      <c r="B6" s="1" t="s">
        <v>2710</v>
      </c>
      <c r="C6" t="s">
        <v>2712</v>
      </c>
      <c r="D6" t="s">
        <v>2713</v>
      </c>
      <c r="F6" s="1" t="s">
        <v>2710</v>
      </c>
      <c r="G6" t="s">
        <v>2713</v>
      </c>
      <c r="J6" s="1" t="s">
        <v>2710</v>
      </c>
      <c r="K6" t="s">
        <v>2712</v>
      </c>
      <c r="L6" t="s">
        <v>2713</v>
      </c>
      <c r="N6" s="1" t="s">
        <v>2710</v>
      </c>
      <c r="O6" t="s">
        <v>2712</v>
      </c>
      <c r="P6" t="s">
        <v>2713</v>
      </c>
      <c r="R6" s="1" t="s">
        <v>2710</v>
      </c>
      <c r="S6" t="s">
        <v>2712</v>
      </c>
      <c r="T6" t="s">
        <v>2713</v>
      </c>
      <c r="V6" s="1" t="s">
        <v>2710</v>
      </c>
      <c r="W6" t="s">
        <v>2713</v>
      </c>
      <c r="Z6" t="str">
        <f>B7</f>
        <v>Office Supplies</v>
      </c>
      <c r="AA6" s="10">
        <f>GETPIVOTDATA("Sum of Profit",$B$6,"Category",Z6)</f>
        <v>29339.190000000021</v>
      </c>
      <c r="AB6" s="10">
        <f>GETPIVOTDATA("Sum of Sales",$B$6,"Category",B7)</f>
        <v>115650.86999999997</v>
      </c>
      <c r="AD6" t="str">
        <f t="shared" ref="AD6:AD22" si="0">R7</f>
        <v>Accessories</v>
      </c>
      <c r="AE6" s="10">
        <f>GETPIVOTDATA("Sum of Profit",$R$6,"Sub-Category",AD6)</f>
        <v>9522.19</v>
      </c>
      <c r="AG6" s="2" t="s">
        <v>490</v>
      </c>
      <c r="AH6" s="10">
        <f>IFERROR(GETPIVOTDATA("Sum of Sales",$F$6,"State",AG6), 0)</f>
        <v>0</v>
      </c>
      <c r="AK6" s="4">
        <f>N7</f>
        <v>2021</v>
      </c>
      <c r="AL6" s="10">
        <f>GETPIVOTDATA("Profit",$N$6,"Year",AK6)</f>
        <v>12638.000000000005</v>
      </c>
      <c r="AM6" s="9">
        <f>GETPIVOTDATA("Sum of Sales",$N$6,"Year",AK6)</f>
        <v>91303.540000000023</v>
      </c>
      <c r="AO6" t="str">
        <f t="shared" ref="AO6:AO22" si="1">R7</f>
        <v>Accessories</v>
      </c>
      <c r="AP6" s="10">
        <f>GETPIVOTDATA("Sum of Profit",$R$6,"Sub-Category",AO6)</f>
        <v>9522.19</v>
      </c>
      <c r="AQ6" s="10">
        <f>GETPIVOTDATA("Sum of Sales",$R$6,"Sub-Category",AO6)</f>
        <v>31794.680000000004</v>
      </c>
      <c r="AS6" t="str">
        <f>V7</f>
        <v>Edward Hooks</v>
      </c>
      <c r="AT6" s="10">
        <f>GETPIVOTDATA("Sales",$V$6,"Customer Name",AS6)</f>
        <v>5848.69</v>
      </c>
    </row>
    <row r="7" spans="2:47" x14ac:dyDescent="0.3">
      <c r="B7" s="2" t="s">
        <v>13</v>
      </c>
      <c r="C7" s="3">
        <v>29339.190000000021</v>
      </c>
      <c r="D7" s="3">
        <v>115650.86999999997</v>
      </c>
      <c r="F7" s="2" t="s">
        <v>29</v>
      </c>
      <c r="G7" s="3">
        <v>390145.53999999986</v>
      </c>
      <c r="J7" s="2" t="s">
        <v>2698</v>
      </c>
      <c r="K7" s="3">
        <v>2870.6500000000005</v>
      </c>
      <c r="L7" s="3">
        <v>16385.05</v>
      </c>
      <c r="N7" s="2">
        <v>2021</v>
      </c>
      <c r="O7" s="3">
        <v>12638.000000000005</v>
      </c>
      <c r="P7" s="3">
        <v>91303.540000000023</v>
      </c>
      <c r="Q7" s="3"/>
      <c r="R7" s="2" t="s">
        <v>54</v>
      </c>
      <c r="S7" s="3">
        <v>9522.19</v>
      </c>
      <c r="T7" s="3">
        <v>31794.680000000004</v>
      </c>
      <c r="V7" s="2" t="s">
        <v>527</v>
      </c>
      <c r="W7" s="3">
        <v>5848.69</v>
      </c>
      <c r="Z7" t="str">
        <f>B8</f>
        <v>Technology</v>
      </c>
      <c r="AA7" s="10">
        <f>GETPIVOTDATA("Sum of Profit",$B$6,"Category",Z7)</f>
        <v>25521.100000000035</v>
      </c>
      <c r="AB7" s="10">
        <f>GETPIVOTDATA("Sum of Sales",$B$6,"Category",B8)</f>
        <v>141564.38000000021</v>
      </c>
      <c r="AD7" t="str">
        <f t="shared" si="0"/>
        <v>Paper</v>
      </c>
      <c r="AE7" s="10">
        <f t="shared" ref="AE7:AE22" si="2">GETPIVOTDATA("Sum of Profit",$R$6,"Sub-Category",AD7)</f>
        <v>6806.3700000000017</v>
      </c>
      <c r="AG7" s="2" t="s">
        <v>97</v>
      </c>
      <c r="AH7" s="10">
        <f t="shared" ref="AH7:AH54" si="3">IFERROR(GETPIVOTDATA("Sum of Sales",$F$6,"State",AG7), 0)</f>
        <v>0</v>
      </c>
      <c r="AK7" s="4">
        <f>N8</f>
        <v>2022</v>
      </c>
      <c r="AL7" s="10">
        <f>GETPIVOTDATA("Profit",$N$6,"Year",AK7)</f>
        <v>14371.230000000001</v>
      </c>
      <c r="AM7" s="9">
        <f t="shared" ref="AM7:AM9" si="4">GETPIVOTDATA("Sum of Sales",$N$6,"Year",AK7)</f>
        <v>88443.880000000048</v>
      </c>
      <c r="AO7" t="str">
        <f t="shared" si="1"/>
        <v>Paper</v>
      </c>
      <c r="AP7" s="10">
        <f t="shared" ref="AP7:AP22" si="5">GETPIVOTDATA("Sum of Profit",$R$6,"Sub-Category",AO7)</f>
        <v>6806.3700000000017</v>
      </c>
      <c r="AQ7" s="10">
        <f t="shared" ref="AQ7:AQ22" si="6">GETPIVOTDATA("Sum of Sales",$R$6,"Sub-Category",AO7)</f>
        <v>14297.899999999987</v>
      </c>
      <c r="AS7" t="str">
        <f>V8</f>
        <v>Karen Ferguson</v>
      </c>
      <c r="AT7" s="10">
        <f t="shared" ref="AT7:AT10" si="7">GETPIVOTDATA("Sales",$V$6,"Customer Name",AS7)</f>
        <v>5093.3499999999995</v>
      </c>
    </row>
    <row r="8" spans="2:47" x14ac:dyDescent="0.3">
      <c r="B8" s="2" t="s">
        <v>41</v>
      </c>
      <c r="C8" s="3">
        <v>25521.100000000035</v>
      </c>
      <c r="D8" s="3">
        <v>141564.38000000021</v>
      </c>
      <c r="J8" s="2" t="s">
        <v>2699</v>
      </c>
      <c r="K8" s="3">
        <v>2055</v>
      </c>
      <c r="L8" s="3">
        <v>11458.11</v>
      </c>
      <c r="N8" s="2">
        <v>2022</v>
      </c>
      <c r="O8" s="3">
        <v>14371.230000000001</v>
      </c>
      <c r="P8" s="3">
        <v>88443.880000000048</v>
      </c>
      <c r="Q8" s="3"/>
      <c r="R8" s="2" t="s">
        <v>14</v>
      </c>
      <c r="S8" s="3">
        <v>6806.3700000000017</v>
      </c>
      <c r="T8" s="3">
        <v>14297.899999999987</v>
      </c>
      <c r="V8" s="2" t="s">
        <v>1387</v>
      </c>
      <c r="W8" s="3">
        <v>5093.3499999999995</v>
      </c>
      <c r="Z8" t="str">
        <f>B9</f>
        <v>Furniture</v>
      </c>
      <c r="AA8" s="10">
        <f>GETPIVOTDATA("Sum of Profit",$B$6,"Category",Z8)</f>
        <v>8284.2800000000061</v>
      </c>
      <c r="AB8" s="10">
        <f>GETPIVOTDATA("Sum of Sales",$B$6,"Category",B9)</f>
        <v>132930.28999999998</v>
      </c>
      <c r="AD8" t="str">
        <f t="shared" si="0"/>
        <v>Copiers</v>
      </c>
      <c r="AE8" s="10">
        <f t="shared" si="2"/>
        <v>6446.8799999999983</v>
      </c>
      <c r="AG8" s="2" t="s">
        <v>103</v>
      </c>
      <c r="AH8" s="10">
        <f t="shared" si="3"/>
        <v>0</v>
      </c>
      <c r="AK8" s="4">
        <f>N9</f>
        <v>2023</v>
      </c>
      <c r="AL8" s="10">
        <f>GETPIVOTDATA("Profit",$N$6,"Year",AK8)</f>
        <v>20005.690000000021</v>
      </c>
      <c r="AM8" s="9">
        <f t="shared" si="4"/>
        <v>131551.92999999993</v>
      </c>
      <c r="AO8" t="str">
        <f t="shared" si="1"/>
        <v>Copiers</v>
      </c>
      <c r="AP8" s="10">
        <f t="shared" si="5"/>
        <v>6446.8799999999983</v>
      </c>
      <c r="AQ8" s="10">
        <f t="shared" si="6"/>
        <v>20479.579999999998</v>
      </c>
      <c r="AS8" t="str">
        <f>V9</f>
        <v>Ken Lonsdale</v>
      </c>
      <c r="AT8" s="10">
        <f t="shared" si="7"/>
        <v>8319.2899999999991</v>
      </c>
    </row>
    <row r="9" spans="2:47" x14ac:dyDescent="0.3">
      <c r="B9" s="2" t="s">
        <v>36</v>
      </c>
      <c r="C9" s="3">
        <v>8284.2800000000061</v>
      </c>
      <c r="D9" s="3">
        <v>132930.28999999998</v>
      </c>
      <c r="J9" s="2" t="s">
        <v>2700</v>
      </c>
      <c r="K9" s="3">
        <v>6028.3599999999979</v>
      </c>
      <c r="L9" s="3">
        <v>40280.5</v>
      </c>
      <c r="N9" s="2">
        <v>2023</v>
      </c>
      <c r="O9" s="3">
        <v>20005.690000000021</v>
      </c>
      <c r="P9" s="3">
        <v>131551.92999999993</v>
      </c>
      <c r="Q9" s="3"/>
      <c r="R9" s="2" t="s">
        <v>605</v>
      </c>
      <c r="S9" s="3">
        <v>6446.8799999999983</v>
      </c>
      <c r="T9" s="3">
        <v>20479.579999999998</v>
      </c>
      <c r="V9" s="2" t="s">
        <v>1014</v>
      </c>
      <c r="W9" s="3">
        <v>8319.2899999999991</v>
      </c>
      <c r="AD9" t="str">
        <f t="shared" si="0"/>
        <v>Appliances</v>
      </c>
      <c r="AE9" s="10">
        <f t="shared" si="2"/>
        <v>6011.5200000000023</v>
      </c>
      <c r="AG9" s="2" t="s">
        <v>29</v>
      </c>
      <c r="AH9" s="10">
        <f t="shared" si="3"/>
        <v>390145.53999999986</v>
      </c>
      <c r="AK9" s="4">
        <f>N10</f>
        <v>2024</v>
      </c>
      <c r="AL9" s="10">
        <f>GETPIVOTDATA("Profit",$N$6,"Year",AK9)</f>
        <v>16129.649999999994</v>
      </c>
      <c r="AM9" s="9">
        <f t="shared" si="4"/>
        <v>78846.189999999915</v>
      </c>
      <c r="AO9" t="str">
        <f t="shared" si="1"/>
        <v>Appliances</v>
      </c>
      <c r="AP9" s="10">
        <f t="shared" si="5"/>
        <v>6011.5200000000023</v>
      </c>
      <c r="AQ9" s="10">
        <f t="shared" si="6"/>
        <v>20818.699999999993</v>
      </c>
      <c r="AS9" t="str">
        <f>V10</f>
        <v>Max Jones</v>
      </c>
      <c r="AT9" s="10">
        <f t="shared" si="7"/>
        <v>4823.09</v>
      </c>
    </row>
    <row r="10" spans="2:47" x14ac:dyDescent="0.3">
      <c r="B10" s="2" t="s">
        <v>2711</v>
      </c>
      <c r="C10" s="3">
        <v>63144.570000000065</v>
      </c>
      <c r="D10" s="3">
        <v>390145.54000000015</v>
      </c>
      <c r="J10" s="2" t="s">
        <v>2701</v>
      </c>
      <c r="K10" s="3">
        <v>4663.3899999999994</v>
      </c>
      <c r="L10" s="3">
        <v>31716.159999999989</v>
      </c>
      <c r="M10" s="3"/>
      <c r="N10" s="2">
        <v>2024</v>
      </c>
      <c r="O10" s="3">
        <v>16129.649999999994</v>
      </c>
      <c r="P10" s="3">
        <v>78846.189999999915</v>
      </c>
      <c r="Q10" s="3"/>
      <c r="R10" s="2" t="s">
        <v>94</v>
      </c>
      <c r="S10" s="3">
        <v>6011.5200000000023</v>
      </c>
      <c r="T10" s="3">
        <v>20818.699999999993</v>
      </c>
      <c r="V10" s="2" t="s">
        <v>2109</v>
      </c>
      <c r="W10" s="3">
        <v>4823.09</v>
      </c>
      <c r="AA10" s="10">
        <f>GETPIVOTDATA("Sum of Profit",$B$6)</f>
        <v>63144.570000000065</v>
      </c>
      <c r="AB10" s="10">
        <f>GETPIVOTDATA("Sum of Sales",$B$6)</f>
        <v>390145.54000000015</v>
      </c>
      <c r="AD10" t="str">
        <f t="shared" si="0"/>
        <v>Binders</v>
      </c>
      <c r="AE10" s="10">
        <f t="shared" si="2"/>
        <v>5843.5200000000032</v>
      </c>
      <c r="AG10" s="2" t="s">
        <v>280</v>
      </c>
      <c r="AH10" s="10">
        <f t="shared" si="3"/>
        <v>0</v>
      </c>
      <c r="AK10" s="4"/>
      <c r="AL10" s="4"/>
      <c r="AO10" t="str">
        <f t="shared" si="1"/>
        <v>Binders</v>
      </c>
      <c r="AP10" s="10">
        <f t="shared" si="5"/>
        <v>5843.5200000000032</v>
      </c>
      <c r="AQ10" s="10">
        <f t="shared" si="6"/>
        <v>17006.830000000005</v>
      </c>
      <c r="AS10" t="str">
        <f>V11</f>
        <v>Nick Crebassa</v>
      </c>
      <c r="AT10" s="10">
        <f t="shared" si="7"/>
        <v>6275.4699999999993</v>
      </c>
    </row>
    <row r="11" spans="2:47" x14ac:dyDescent="0.3">
      <c r="J11" s="2" t="s">
        <v>2702</v>
      </c>
      <c r="K11" s="3">
        <v>4892.8200000000006</v>
      </c>
      <c r="L11" s="3">
        <v>29517.889999999989</v>
      </c>
      <c r="M11" s="3"/>
      <c r="N11" s="2" t="s">
        <v>2711</v>
      </c>
      <c r="O11" s="3">
        <v>63144.570000000022</v>
      </c>
      <c r="P11" s="3">
        <v>390145.53999999992</v>
      </c>
      <c r="Q11" s="3"/>
      <c r="R11" s="2" t="s">
        <v>22</v>
      </c>
      <c r="S11" s="3">
        <v>5843.5200000000032</v>
      </c>
      <c r="T11" s="3">
        <v>17006.830000000005</v>
      </c>
      <c r="V11" s="2" t="s">
        <v>1011</v>
      </c>
      <c r="W11" s="3">
        <v>6275.4699999999993</v>
      </c>
      <c r="AD11" t="str">
        <f t="shared" si="0"/>
        <v>Storage</v>
      </c>
      <c r="AE11" s="10">
        <f t="shared" si="2"/>
        <v>5810.96</v>
      </c>
      <c r="AG11" s="2" t="s">
        <v>615</v>
      </c>
      <c r="AH11" s="10">
        <f t="shared" si="3"/>
        <v>0</v>
      </c>
      <c r="AK11" s="4"/>
      <c r="AL11" s="4"/>
      <c r="AO11" t="str">
        <f t="shared" si="1"/>
        <v>Storage</v>
      </c>
      <c r="AP11" s="10">
        <f t="shared" si="5"/>
        <v>5810.96</v>
      </c>
      <c r="AQ11" s="10">
        <f t="shared" si="6"/>
        <v>37535.609999999971</v>
      </c>
    </row>
    <row r="12" spans="2:47" x14ac:dyDescent="0.3">
      <c r="J12" s="2" t="s">
        <v>2703</v>
      </c>
      <c r="K12" s="3">
        <v>4443.4299999999994</v>
      </c>
      <c r="L12" s="3">
        <v>32605.239999999987</v>
      </c>
      <c r="R12" s="2" t="s">
        <v>20</v>
      </c>
      <c r="S12" s="3">
        <v>5810.96</v>
      </c>
      <c r="T12" s="3">
        <v>37535.609999999971</v>
      </c>
      <c r="V12" s="2" t="s">
        <v>2711</v>
      </c>
      <c r="W12" s="3">
        <v>30359.89</v>
      </c>
      <c r="AD12" t="str">
        <f t="shared" si="0"/>
        <v>Phones</v>
      </c>
      <c r="AE12" s="10">
        <f t="shared" si="2"/>
        <v>5802.1299999999992</v>
      </c>
      <c r="AG12" s="2" t="s">
        <v>61</v>
      </c>
      <c r="AH12" s="10">
        <f t="shared" si="3"/>
        <v>0</v>
      </c>
      <c r="AO12" t="str">
        <f t="shared" si="1"/>
        <v>Phones</v>
      </c>
      <c r="AP12" s="10">
        <f t="shared" si="5"/>
        <v>5802.1299999999992</v>
      </c>
      <c r="AQ12" s="10">
        <f t="shared" si="6"/>
        <v>62593.510000000017</v>
      </c>
    </row>
    <row r="13" spans="2:47" x14ac:dyDescent="0.3">
      <c r="J13" s="2" t="s">
        <v>2704</v>
      </c>
      <c r="K13" s="3">
        <v>6618.3800000000028</v>
      </c>
      <c r="L13" s="3">
        <v>41907.709999999977</v>
      </c>
      <c r="R13" s="2" t="s">
        <v>42</v>
      </c>
      <c r="S13" s="3">
        <v>5802.1299999999992</v>
      </c>
      <c r="T13" s="3">
        <v>62593.510000000017</v>
      </c>
      <c r="AD13" t="str">
        <f t="shared" si="0"/>
        <v>Furnishings</v>
      </c>
      <c r="AE13" s="10">
        <f t="shared" si="2"/>
        <v>4916.1200000000017</v>
      </c>
      <c r="AG13" s="2" t="s">
        <v>2046</v>
      </c>
      <c r="AH13" s="10">
        <f t="shared" si="3"/>
        <v>0</v>
      </c>
      <c r="AO13" t="str">
        <f t="shared" si="1"/>
        <v>Furnishings</v>
      </c>
      <c r="AP13" s="10">
        <f t="shared" si="5"/>
        <v>4916.1200000000017</v>
      </c>
      <c r="AQ13" s="10">
        <f t="shared" si="6"/>
        <v>17145.990000000005</v>
      </c>
    </row>
    <row r="14" spans="2:47" x14ac:dyDescent="0.3">
      <c r="J14" s="2" t="s">
        <v>2705</v>
      </c>
      <c r="K14" s="3">
        <v>6740.6799999999939</v>
      </c>
      <c r="L14" s="3">
        <v>38157.599999999999</v>
      </c>
      <c r="R14" s="2" t="s">
        <v>49</v>
      </c>
      <c r="S14" s="3">
        <v>4916.1200000000017</v>
      </c>
      <c r="T14" s="3">
        <v>17145.990000000005</v>
      </c>
      <c r="AD14" t="str">
        <f t="shared" si="0"/>
        <v>Machines</v>
      </c>
      <c r="AE14" s="10">
        <f t="shared" si="2"/>
        <v>3749.9</v>
      </c>
      <c r="AG14" s="2" t="s">
        <v>125</v>
      </c>
      <c r="AH14" s="10">
        <f t="shared" si="3"/>
        <v>0</v>
      </c>
      <c r="AO14" t="str">
        <f t="shared" si="1"/>
        <v>Machines</v>
      </c>
      <c r="AP14" s="10">
        <f t="shared" si="5"/>
        <v>3749.9</v>
      </c>
      <c r="AQ14" s="10">
        <f t="shared" si="6"/>
        <v>26696.61</v>
      </c>
    </row>
    <row r="15" spans="2:47" x14ac:dyDescent="0.3">
      <c r="J15" s="2" t="s">
        <v>2706</v>
      </c>
      <c r="K15" s="3">
        <v>5906.2099999999982</v>
      </c>
      <c r="L15" s="3">
        <v>29404.439999999984</v>
      </c>
      <c r="R15" s="2" t="s">
        <v>304</v>
      </c>
      <c r="S15" s="3">
        <v>3749.9</v>
      </c>
      <c r="T15" s="3">
        <v>26696.61</v>
      </c>
      <c r="AD15" t="str">
        <f t="shared" si="0"/>
        <v>Chairs</v>
      </c>
      <c r="AE15" s="10">
        <f t="shared" si="2"/>
        <v>2250.7299999999996</v>
      </c>
      <c r="AG15" s="2" t="s">
        <v>32</v>
      </c>
      <c r="AH15" s="10">
        <f t="shared" si="3"/>
        <v>0</v>
      </c>
      <c r="AO15" t="str">
        <f t="shared" si="1"/>
        <v>Chairs</v>
      </c>
      <c r="AP15" s="10">
        <f t="shared" si="5"/>
        <v>2250.7299999999996</v>
      </c>
      <c r="AQ15" s="10">
        <f t="shared" si="6"/>
        <v>54798.849999999977</v>
      </c>
    </row>
    <row r="16" spans="2:47" x14ac:dyDescent="0.3">
      <c r="J16" s="2" t="s">
        <v>2707</v>
      </c>
      <c r="K16" s="3">
        <v>3398.4199999999992</v>
      </c>
      <c r="L16" s="3">
        <v>21581.620000000006</v>
      </c>
      <c r="R16" s="2" t="s">
        <v>37</v>
      </c>
      <c r="S16" s="3">
        <v>2250.7299999999996</v>
      </c>
      <c r="T16" s="3">
        <v>54798.849999999977</v>
      </c>
      <c r="AD16" t="str">
        <f t="shared" si="0"/>
        <v>Envelopes</v>
      </c>
      <c r="AE16" s="10">
        <f t="shared" si="2"/>
        <v>1409.7400000000002</v>
      </c>
      <c r="AG16" s="2" t="s">
        <v>512</v>
      </c>
      <c r="AH16" s="10">
        <f t="shared" si="3"/>
        <v>0</v>
      </c>
      <c r="AO16" t="str">
        <f t="shared" si="1"/>
        <v>Envelopes</v>
      </c>
      <c r="AP16" s="10">
        <f t="shared" si="5"/>
        <v>1409.7400000000002</v>
      </c>
      <c r="AQ16" s="10">
        <f t="shared" si="6"/>
        <v>2987.900000000001</v>
      </c>
    </row>
    <row r="17" spans="10:43" x14ac:dyDescent="0.3">
      <c r="J17" s="2" t="s">
        <v>2708</v>
      </c>
      <c r="K17" s="3">
        <v>7145.8499999999985</v>
      </c>
      <c r="L17" s="3">
        <v>40978.969999999987</v>
      </c>
      <c r="R17" s="2" t="s">
        <v>65</v>
      </c>
      <c r="S17" s="3">
        <v>1409.7400000000002</v>
      </c>
      <c r="T17" s="3">
        <v>2987.900000000001</v>
      </c>
      <c r="AD17" t="str">
        <f t="shared" si="0"/>
        <v>Bookcases</v>
      </c>
      <c r="AE17" s="10">
        <f t="shared" si="2"/>
        <v>1407.96</v>
      </c>
      <c r="AG17" s="2" t="s">
        <v>17</v>
      </c>
      <c r="AH17" s="10">
        <f t="shared" si="3"/>
        <v>0</v>
      </c>
      <c r="AO17" t="str">
        <f t="shared" si="1"/>
        <v>Bookcases</v>
      </c>
      <c r="AP17" s="10">
        <f t="shared" si="5"/>
        <v>1407.96</v>
      </c>
      <c r="AQ17" s="10">
        <f t="shared" si="6"/>
        <v>24490.160000000003</v>
      </c>
    </row>
    <row r="18" spans="10:43" x14ac:dyDescent="0.3">
      <c r="J18" s="2" t="s">
        <v>2709</v>
      </c>
      <c r="K18" s="3">
        <v>8381.3800000000028</v>
      </c>
      <c r="L18" s="3">
        <v>56152.249999999985</v>
      </c>
      <c r="R18" s="2" t="s">
        <v>76</v>
      </c>
      <c r="S18" s="3">
        <v>1407.96</v>
      </c>
      <c r="T18" s="3">
        <v>24490.160000000003</v>
      </c>
      <c r="AD18" t="str">
        <f t="shared" si="0"/>
        <v>Art</v>
      </c>
      <c r="AE18" s="10">
        <f t="shared" si="2"/>
        <v>1372.71</v>
      </c>
      <c r="AG18" s="2" t="s">
        <v>131</v>
      </c>
      <c r="AH18" s="10">
        <f t="shared" si="3"/>
        <v>0</v>
      </c>
      <c r="AO18" t="str">
        <f t="shared" si="1"/>
        <v>Art</v>
      </c>
      <c r="AP18" s="10">
        <f t="shared" si="5"/>
        <v>1372.71</v>
      </c>
      <c r="AQ18" s="10">
        <f t="shared" si="6"/>
        <v>4689.88</v>
      </c>
    </row>
    <row r="19" spans="10:43" x14ac:dyDescent="0.3">
      <c r="J19" s="2" t="s">
        <v>2711</v>
      </c>
      <c r="K19" s="3">
        <v>63144.569999999992</v>
      </c>
      <c r="L19" s="3">
        <v>390145.53999999986</v>
      </c>
      <c r="R19" s="2" t="s">
        <v>26</v>
      </c>
      <c r="S19" s="3">
        <v>1372.71</v>
      </c>
      <c r="T19" s="3">
        <v>4689.88</v>
      </c>
      <c r="AD19" t="str">
        <f t="shared" si="0"/>
        <v>Labels</v>
      </c>
      <c r="AE19" s="10">
        <f t="shared" si="2"/>
        <v>1102.67</v>
      </c>
      <c r="AG19" s="2" t="s">
        <v>397</v>
      </c>
      <c r="AH19" s="10">
        <f t="shared" si="3"/>
        <v>0</v>
      </c>
      <c r="AO19" t="str">
        <f t="shared" si="1"/>
        <v>Labels</v>
      </c>
      <c r="AP19" s="10">
        <f t="shared" si="5"/>
        <v>1102.67</v>
      </c>
      <c r="AQ19" s="10">
        <f t="shared" si="6"/>
        <v>2336.5099999999993</v>
      </c>
    </row>
    <row r="20" spans="10:43" x14ac:dyDescent="0.3">
      <c r="R20" s="2" t="s">
        <v>18</v>
      </c>
      <c r="S20" s="3">
        <v>1102.67</v>
      </c>
      <c r="T20" s="3">
        <v>2336.5099999999993</v>
      </c>
      <c r="AD20" t="str">
        <f t="shared" si="0"/>
        <v>Supplies</v>
      </c>
      <c r="AE20" s="10">
        <f t="shared" si="2"/>
        <v>822.05</v>
      </c>
      <c r="AG20" s="2" t="s">
        <v>1285</v>
      </c>
      <c r="AH20" s="10">
        <f t="shared" si="3"/>
        <v>0</v>
      </c>
      <c r="AO20" t="str">
        <f t="shared" si="1"/>
        <v>Supplies</v>
      </c>
      <c r="AP20" s="10">
        <f t="shared" si="5"/>
        <v>822.05</v>
      </c>
      <c r="AQ20" s="10">
        <f t="shared" si="6"/>
        <v>15580.410000000002</v>
      </c>
    </row>
    <row r="21" spans="10:43" x14ac:dyDescent="0.3">
      <c r="R21" s="2" t="s">
        <v>202</v>
      </c>
      <c r="S21" s="3">
        <v>822.05</v>
      </c>
      <c r="T21" s="3">
        <v>15580.410000000002</v>
      </c>
      <c r="AD21" t="str">
        <f t="shared" si="0"/>
        <v>Fasteners</v>
      </c>
      <c r="AE21" s="10">
        <f t="shared" si="2"/>
        <v>159.64999999999998</v>
      </c>
      <c r="AG21" s="2" t="s">
        <v>35</v>
      </c>
      <c r="AH21" s="10">
        <f t="shared" si="3"/>
        <v>0</v>
      </c>
      <c r="AO21" t="str">
        <f t="shared" si="1"/>
        <v>Fasteners</v>
      </c>
      <c r="AP21" s="10">
        <f t="shared" si="5"/>
        <v>159.64999999999998</v>
      </c>
      <c r="AQ21" s="10">
        <f t="shared" si="6"/>
        <v>397.13</v>
      </c>
    </row>
    <row r="22" spans="10:43" x14ac:dyDescent="0.3">
      <c r="R22" s="2" t="s">
        <v>45</v>
      </c>
      <c r="S22" s="3">
        <v>159.64999999999998</v>
      </c>
      <c r="T22" s="3">
        <v>397.13</v>
      </c>
      <c r="AD22" t="str">
        <f t="shared" si="0"/>
        <v>Tables</v>
      </c>
      <c r="AE22" s="10">
        <f t="shared" si="2"/>
        <v>-290.52999999999997</v>
      </c>
      <c r="AG22" s="2" t="s">
        <v>64</v>
      </c>
      <c r="AH22" s="10">
        <f t="shared" si="3"/>
        <v>0</v>
      </c>
      <c r="AO22" t="str">
        <f t="shared" si="1"/>
        <v>Tables</v>
      </c>
      <c r="AP22" s="10">
        <f t="shared" si="5"/>
        <v>-290.52999999999997</v>
      </c>
      <c r="AQ22" s="10">
        <f t="shared" si="6"/>
        <v>36495.29</v>
      </c>
    </row>
    <row r="23" spans="10:43" x14ac:dyDescent="0.3">
      <c r="R23" s="2" t="s">
        <v>147</v>
      </c>
      <c r="S23" s="3">
        <v>-290.52999999999997</v>
      </c>
      <c r="T23" s="3">
        <v>36495.29</v>
      </c>
      <c r="AG23" s="2" t="s">
        <v>1063</v>
      </c>
      <c r="AH23" s="10">
        <f t="shared" si="3"/>
        <v>0</v>
      </c>
    </row>
    <row r="24" spans="10:43" x14ac:dyDescent="0.3">
      <c r="R24" s="2" t="s">
        <v>2711</v>
      </c>
      <c r="S24" s="3">
        <v>63144.570000000007</v>
      </c>
      <c r="T24" s="3">
        <v>390145.53999999992</v>
      </c>
      <c r="AG24" s="2" t="s">
        <v>533</v>
      </c>
      <c r="AH24" s="10">
        <f t="shared" si="3"/>
        <v>0</v>
      </c>
    </row>
    <row r="25" spans="10:43" x14ac:dyDescent="0.3">
      <c r="AG25" s="2" t="s">
        <v>436</v>
      </c>
      <c r="AH25" s="10">
        <f t="shared" si="3"/>
        <v>0</v>
      </c>
    </row>
    <row r="26" spans="10:43" x14ac:dyDescent="0.3">
      <c r="AG26" s="2" t="s">
        <v>112</v>
      </c>
      <c r="AH26" s="10">
        <f t="shared" si="3"/>
        <v>0</v>
      </c>
    </row>
    <row r="27" spans="10:43" x14ac:dyDescent="0.3">
      <c r="AG27" s="2" t="s">
        <v>317</v>
      </c>
      <c r="AH27" s="10">
        <f t="shared" si="3"/>
        <v>0</v>
      </c>
    </row>
    <row r="28" spans="10:43" x14ac:dyDescent="0.3">
      <c r="AG28" s="2" t="s">
        <v>331</v>
      </c>
      <c r="AH28" s="10">
        <f t="shared" si="3"/>
        <v>0</v>
      </c>
    </row>
    <row r="29" spans="10:43" x14ac:dyDescent="0.3">
      <c r="AG29" s="2" t="s">
        <v>188</v>
      </c>
      <c r="AH29" s="10">
        <f t="shared" si="3"/>
        <v>0</v>
      </c>
    </row>
    <row r="30" spans="10:43" x14ac:dyDescent="0.3">
      <c r="AG30" s="2" t="s">
        <v>517</v>
      </c>
      <c r="AH30" s="10">
        <f t="shared" si="3"/>
        <v>0</v>
      </c>
    </row>
    <row r="31" spans="10:43" x14ac:dyDescent="0.3">
      <c r="AG31" s="2" t="s">
        <v>998</v>
      </c>
      <c r="AH31" s="10">
        <f t="shared" si="3"/>
        <v>0</v>
      </c>
    </row>
    <row r="32" spans="10:43" x14ac:dyDescent="0.3">
      <c r="AG32" s="2" t="s">
        <v>128</v>
      </c>
      <c r="AH32" s="10">
        <f t="shared" si="3"/>
        <v>0</v>
      </c>
    </row>
    <row r="33" spans="33:34" x14ac:dyDescent="0.3">
      <c r="AG33" s="2" t="s">
        <v>687</v>
      </c>
      <c r="AH33" s="10">
        <f t="shared" si="3"/>
        <v>0</v>
      </c>
    </row>
    <row r="34" spans="33:34" x14ac:dyDescent="0.3">
      <c r="AG34" s="2" t="s">
        <v>179</v>
      </c>
      <c r="AH34" s="10">
        <f t="shared" si="3"/>
        <v>0</v>
      </c>
    </row>
    <row r="35" spans="33:34" x14ac:dyDescent="0.3">
      <c r="AG35" s="2" t="s">
        <v>401</v>
      </c>
      <c r="AH35" s="10">
        <f t="shared" si="3"/>
        <v>0</v>
      </c>
    </row>
    <row r="36" spans="33:34" x14ac:dyDescent="0.3">
      <c r="AG36" s="2" t="s">
        <v>151</v>
      </c>
      <c r="AH36" s="10">
        <f t="shared" si="3"/>
        <v>0</v>
      </c>
    </row>
    <row r="37" spans="33:34" x14ac:dyDescent="0.3">
      <c r="AG37" s="2" t="s">
        <v>247</v>
      </c>
      <c r="AH37" s="10">
        <f t="shared" si="3"/>
        <v>0</v>
      </c>
    </row>
    <row r="38" spans="33:34" x14ac:dyDescent="0.3">
      <c r="AG38" s="2" t="s">
        <v>2677</v>
      </c>
      <c r="AH38" s="10">
        <f t="shared" si="3"/>
        <v>0</v>
      </c>
    </row>
    <row r="39" spans="33:34" x14ac:dyDescent="0.3">
      <c r="AG39" s="2" t="s">
        <v>80</v>
      </c>
      <c r="AH39" s="10">
        <f t="shared" si="3"/>
        <v>0</v>
      </c>
    </row>
    <row r="40" spans="33:34" x14ac:dyDescent="0.3">
      <c r="AG40" s="2" t="s">
        <v>842</v>
      </c>
      <c r="AH40" s="10">
        <f t="shared" si="3"/>
        <v>0</v>
      </c>
    </row>
    <row r="41" spans="33:34" x14ac:dyDescent="0.3">
      <c r="AG41" s="2" t="s">
        <v>93</v>
      </c>
      <c r="AH41" s="10">
        <f t="shared" si="3"/>
        <v>0</v>
      </c>
    </row>
    <row r="42" spans="33:34" x14ac:dyDescent="0.3">
      <c r="AG42" s="2" t="s">
        <v>25</v>
      </c>
      <c r="AH42" s="10">
        <f t="shared" si="3"/>
        <v>0</v>
      </c>
    </row>
    <row r="43" spans="33:34" x14ac:dyDescent="0.3">
      <c r="AG43" s="2" t="s">
        <v>1531</v>
      </c>
      <c r="AH43" s="10">
        <f t="shared" si="3"/>
        <v>0</v>
      </c>
    </row>
    <row r="44" spans="33:34" x14ac:dyDescent="0.3">
      <c r="AG44" s="2" t="s">
        <v>72</v>
      </c>
      <c r="AH44" s="10">
        <f t="shared" si="3"/>
        <v>0</v>
      </c>
    </row>
    <row r="45" spans="33:34" x14ac:dyDescent="0.3">
      <c r="AG45" s="2" t="s">
        <v>142</v>
      </c>
      <c r="AH45" s="10">
        <f t="shared" si="3"/>
        <v>0</v>
      </c>
    </row>
    <row r="46" spans="33:34" x14ac:dyDescent="0.3">
      <c r="AG46" s="2" t="s">
        <v>122</v>
      </c>
      <c r="AH46" s="10">
        <f t="shared" si="3"/>
        <v>0</v>
      </c>
    </row>
    <row r="47" spans="33:34" x14ac:dyDescent="0.3">
      <c r="AG47" s="2" t="s">
        <v>12</v>
      </c>
      <c r="AH47" s="10">
        <f t="shared" si="3"/>
        <v>0</v>
      </c>
    </row>
    <row r="48" spans="33:34" x14ac:dyDescent="0.3">
      <c r="AG48" s="2" t="s">
        <v>298</v>
      </c>
      <c r="AH48" s="10">
        <f t="shared" si="3"/>
        <v>0</v>
      </c>
    </row>
    <row r="49" spans="33:34" x14ac:dyDescent="0.3">
      <c r="AG49" s="2" t="s">
        <v>2324</v>
      </c>
      <c r="AH49" s="10">
        <f t="shared" si="3"/>
        <v>0</v>
      </c>
    </row>
    <row r="50" spans="33:34" x14ac:dyDescent="0.3">
      <c r="AG50" s="2" t="s">
        <v>57</v>
      </c>
      <c r="AH50" s="10">
        <f t="shared" si="3"/>
        <v>0</v>
      </c>
    </row>
    <row r="51" spans="33:34" x14ac:dyDescent="0.3">
      <c r="AG51" s="2" t="s">
        <v>166</v>
      </c>
      <c r="AH51" s="10">
        <f t="shared" si="3"/>
        <v>0</v>
      </c>
    </row>
    <row r="52" spans="33:34" x14ac:dyDescent="0.3">
      <c r="AG52" s="2" t="s">
        <v>2689</v>
      </c>
      <c r="AH52" s="10">
        <f>IFERROR(GETPIVOTDATA("Sum of Sales",$F$6,"State",AG52), 0)</f>
        <v>0</v>
      </c>
    </row>
    <row r="53" spans="33:34" x14ac:dyDescent="0.3">
      <c r="AG53" s="2" t="s">
        <v>159</v>
      </c>
      <c r="AH53" s="10">
        <f t="shared" si="3"/>
        <v>0</v>
      </c>
    </row>
    <row r="54" spans="33:34" x14ac:dyDescent="0.3">
      <c r="AG54" s="2" t="s">
        <v>2622</v>
      </c>
      <c r="AH54" s="10">
        <f t="shared" si="3"/>
        <v>0</v>
      </c>
    </row>
    <row r="55" spans="33:34" x14ac:dyDescent="0.3">
      <c r="AH55" s="10"/>
    </row>
    <row r="56" spans="33:34" x14ac:dyDescent="0.3">
      <c r="AH56" s="10"/>
    </row>
    <row r="57" spans="33:34" x14ac:dyDescent="0.3">
      <c r="AH57" s="10"/>
    </row>
    <row r="58" spans="33:34" x14ac:dyDescent="0.3">
      <c r="AH58" s="10"/>
    </row>
    <row r="59" spans="33:34" x14ac:dyDescent="0.3">
      <c r="AH59" s="10"/>
    </row>
  </sheetData>
  <mergeCells count="12">
    <mergeCell ref="F5:H5"/>
    <mergeCell ref="B5:D5"/>
    <mergeCell ref="R5:T5"/>
    <mergeCell ref="Z5:AB5"/>
    <mergeCell ref="J5:L5"/>
    <mergeCell ref="AO5:AQ5"/>
    <mergeCell ref="AS5:AT5"/>
    <mergeCell ref="N5:P5"/>
    <mergeCell ref="V5:W5"/>
    <mergeCell ref="AD5:AE5"/>
    <mergeCell ref="AK5:AM5"/>
    <mergeCell ref="AG5:A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87FC-7872-4300-A458-931C259C3ACC}">
  <sheetPr>
    <tabColor theme="8" tint="-0.499984740745262"/>
  </sheetPr>
  <dimension ref="A1"/>
  <sheetViews>
    <sheetView showGridLines="0" tabSelected="1" zoomScale="60" zoomScaleNormal="58" workbookViewId="0">
      <selection activeCell="AM30" sqref="AM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Aizaz Ahmad</cp:lastModifiedBy>
  <dcterms:created xsi:type="dcterms:W3CDTF">2025-11-07T12:45:26Z</dcterms:created>
  <dcterms:modified xsi:type="dcterms:W3CDTF">2026-06-26T12:32:08Z</dcterms:modified>
</cp:coreProperties>
</file>