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6.xml" ContentType="application/vnd.openxmlformats-officedocument.drawing+xml"/>
  <Override PartName="/xl/tables/table17.xml" ContentType="application/vnd.openxmlformats-officedocument.spreadsheetml.tab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ADHI\Desktop\Blogs\Production analysis\"/>
    </mc:Choice>
  </mc:AlternateContent>
  <xr:revisionPtr revIDLastSave="0" documentId="13_ncr:1_{EAAAFC06-9EF4-4992-A395-50F6C2297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ecast Data" sheetId="18" r:id="rId1"/>
    <sheet name="Regression analysis" sheetId="12" r:id="rId2"/>
    <sheet name="MAD" sheetId="5" r:id="rId3"/>
    <sheet name="MSE" sheetId="6" r:id="rId4"/>
    <sheet name="MAPE" sheetId="7" r:id="rId5"/>
    <sheet name="Table010 (Page 5)" sheetId="3" state="hidden" r:id="rId6"/>
    <sheet name="Table029 (Page 9) (2)" sheetId="4" state="hidden" r:id="rId7"/>
    <sheet name="Table 01" sheetId="8" state="hidden" r:id="rId8"/>
    <sheet name="Rough" sheetId="9" state="hidden" r:id="rId9"/>
  </sheets>
  <definedNames>
    <definedName name="ExternalData_1" localSheetId="2">MAD!$B$6:$C$48</definedName>
    <definedName name="ExternalData_1" localSheetId="4">MAPE!$B$6:$C$47</definedName>
    <definedName name="ExternalData_1" localSheetId="3">MSE!$A$6:$B$48</definedName>
    <definedName name="ExternalData_1" localSheetId="8">Rough!$B$6:$C$42</definedName>
    <definedName name="ExternalData_1" localSheetId="7">'Table 01'!$O$3:$T$16</definedName>
    <definedName name="ExternalData_1" localSheetId="6">'Table029 (Page 9) (2)'!$O$3:$T$17</definedName>
    <definedName name="ExternalData_2" localSheetId="7">'Table 01'!$A$3:$F$17</definedName>
    <definedName name="ExternalData_2" localSheetId="6">'Table029 (Page 9) (2)'!$A$3:$F$17</definedName>
    <definedName name="ExternalData_3" localSheetId="7">'Table 01'!$H$3:$M$17</definedName>
    <definedName name="ExternalData_3" localSheetId="6">'Table029 (Page 9) (2)'!$H$3:$M$18</definedName>
    <definedName name="ExternalData_4" localSheetId="7">'Table 01'!$A$20:$F$34</definedName>
    <definedName name="ExternalData_4" localSheetId="6">'Table029 (Page 9) (2)'!$A$20:$F$34</definedName>
    <definedName name="solver_adj" localSheetId="2">MAD!$D$4</definedName>
    <definedName name="solver_adj" localSheetId="4">MAPE!$D$4</definedName>
    <definedName name="solver_adj" localSheetId="3">MSE!$C$4</definedName>
    <definedName name="solver_adj" localSheetId="8">#REF!</definedName>
    <definedName name="solver_lhs1" localSheetId="2">MAD!$D$4</definedName>
    <definedName name="solver_lhs1" localSheetId="4">MAPE!$D$4</definedName>
    <definedName name="solver_lhs1" localSheetId="3">MSE!$C$4</definedName>
    <definedName name="solver_lhs1" localSheetId="8">#REF!</definedName>
    <definedName name="solver_lhs2" localSheetId="2">MAD!$D$4</definedName>
    <definedName name="solver_lhs2" localSheetId="4">MAPE!$D$4</definedName>
    <definedName name="solver_lhs2" localSheetId="3">MSE!$C$4</definedName>
    <definedName name="solver_lhs2" localSheetId="8">#REF!</definedName>
    <definedName name="solver_opt" localSheetId="2">MAD!$E$49</definedName>
    <definedName name="solver_opt" localSheetId="4">MAPE!$G$48</definedName>
    <definedName name="solver_opt" localSheetId="3">MSE!$E$49</definedName>
    <definedName name="solver_opt" localSheetId="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8" l="1"/>
  <c r="D38" i="18"/>
  <c r="D39" i="18"/>
  <c r="D40" i="18"/>
  <c r="I2" i="18"/>
  <c r="D41" i="18"/>
  <c r="D42" i="18"/>
  <c r="D43" i="18"/>
  <c r="I5" i="18"/>
  <c r="I6" i="18"/>
  <c r="I7" i="18"/>
  <c r="I8" i="18"/>
  <c r="I4" i="18"/>
  <c r="I3" i="18"/>
  <c r="F42" i="18" l="1"/>
  <c r="E40" i="18"/>
  <c r="E39" i="18"/>
  <c r="F43" i="18"/>
  <c r="E41" i="18"/>
  <c r="F40" i="18"/>
  <c r="F39" i="18"/>
  <c r="F38" i="18"/>
  <c r="E38" i="18"/>
  <c r="E43" i="18"/>
  <c r="E42" i="18"/>
  <c r="F41" i="18"/>
  <c r="G42" i="18" l="1"/>
  <c r="G43" i="18"/>
  <c r="G38" i="18"/>
  <c r="G41" i="18"/>
  <c r="G39" i="18"/>
  <c r="G40" i="18"/>
  <c r="H11" i="5" l="1"/>
  <c r="D43" i="9"/>
  <c r="C43" i="9"/>
  <c r="D41" i="9"/>
  <c r="F40" i="9"/>
  <c r="D40" i="9"/>
  <c r="F39" i="9"/>
  <c r="D39" i="9"/>
  <c r="F38" i="9"/>
  <c r="D38" i="9"/>
  <c r="F37" i="9"/>
  <c r="D37" i="9"/>
  <c r="F36" i="9"/>
  <c r="D36" i="9"/>
  <c r="F35" i="9"/>
  <c r="D35" i="9"/>
  <c r="F34" i="9"/>
  <c r="D34" i="9"/>
  <c r="F33" i="9"/>
  <c r="D33" i="9"/>
  <c r="F32" i="9"/>
  <c r="D32" i="9"/>
  <c r="F31" i="9"/>
  <c r="D31" i="9"/>
  <c r="F30" i="9"/>
  <c r="D30" i="9"/>
  <c r="F29" i="9"/>
  <c r="D29" i="9"/>
  <c r="F28" i="9"/>
  <c r="D28" i="9"/>
  <c r="F27" i="9"/>
  <c r="D27" i="9"/>
  <c r="F26" i="9"/>
  <c r="D26" i="9"/>
  <c r="F25" i="9"/>
  <c r="D25" i="9"/>
  <c r="F24" i="9"/>
  <c r="D24" i="9"/>
  <c r="F23" i="9"/>
  <c r="D23" i="9"/>
  <c r="F22" i="9"/>
  <c r="D22" i="9"/>
  <c r="F21" i="9"/>
  <c r="D21" i="9"/>
  <c r="F20" i="9"/>
  <c r="D20" i="9"/>
  <c r="F19" i="9"/>
  <c r="D19" i="9"/>
  <c r="F18" i="9"/>
  <c r="D18" i="9"/>
  <c r="F17" i="9"/>
  <c r="D17" i="9"/>
  <c r="F16" i="9"/>
  <c r="D16" i="9"/>
  <c r="F15" i="9"/>
  <c r="D15" i="9"/>
  <c r="F14" i="9"/>
  <c r="D14" i="9"/>
  <c r="F13" i="9"/>
  <c r="D13" i="9"/>
  <c r="F12" i="9"/>
  <c r="D12" i="9"/>
  <c r="F11" i="9"/>
  <c r="D11" i="9"/>
  <c r="D10" i="9"/>
  <c r="D9" i="9"/>
  <c r="D8" i="9"/>
  <c r="F27" i="8"/>
  <c r="E27" i="8"/>
  <c r="D27" i="8"/>
  <c r="C27" i="8"/>
  <c r="B27" i="8"/>
  <c r="T14" i="8"/>
  <c r="S14" i="8"/>
  <c r="R14" i="8"/>
  <c r="Q14" i="8"/>
  <c r="P14" i="8"/>
  <c r="F14" i="8"/>
  <c r="E14" i="8"/>
  <c r="D14" i="8"/>
  <c r="C14" i="8"/>
  <c r="B14" i="8"/>
  <c r="M13" i="8"/>
  <c r="L13" i="8"/>
  <c r="K13" i="8"/>
  <c r="J13" i="8"/>
  <c r="I13" i="8"/>
  <c r="D14" i="7"/>
  <c r="E14" i="7" s="1"/>
  <c r="D13" i="7"/>
  <c r="E13" i="7" s="1"/>
  <c r="G12" i="7"/>
  <c r="E12" i="7"/>
  <c r="F12" i="7" s="1"/>
  <c r="D12" i="7"/>
  <c r="G11" i="7"/>
  <c r="F11" i="7"/>
  <c r="E11" i="7"/>
  <c r="D11" i="7"/>
  <c r="G10" i="7"/>
  <c r="F10" i="7"/>
  <c r="E10" i="7"/>
  <c r="D10" i="7"/>
  <c r="G9" i="7"/>
  <c r="F9" i="7"/>
  <c r="E9" i="7"/>
  <c r="D9" i="7"/>
  <c r="G8" i="7"/>
  <c r="F8" i="7"/>
  <c r="E8" i="7"/>
  <c r="D8" i="7"/>
  <c r="G7" i="7"/>
  <c r="E4" i="7"/>
  <c r="C12" i="6"/>
  <c r="C13" i="6" s="1"/>
  <c r="E11" i="6"/>
  <c r="D11" i="6"/>
  <c r="F11" i="6" s="1"/>
  <c r="C11" i="6"/>
  <c r="D10" i="6"/>
  <c r="F10" i="6" s="1"/>
  <c r="C10" i="6"/>
  <c r="F9" i="6"/>
  <c r="E9" i="6"/>
  <c r="D9" i="6"/>
  <c r="C9" i="6"/>
  <c r="F8" i="6"/>
  <c r="E8" i="6"/>
  <c r="D8" i="6"/>
  <c r="C8" i="6"/>
  <c r="F7" i="6"/>
  <c r="D4" i="6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D8" i="5"/>
  <c r="E8" i="5" s="1"/>
  <c r="G7" i="5"/>
  <c r="E4" i="5"/>
  <c r="F27" i="4"/>
  <c r="E27" i="4"/>
  <c r="D27" i="4"/>
  <c r="C27" i="4"/>
  <c r="B27" i="4"/>
  <c r="T17" i="4"/>
  <c r="S17" i="4"/>
  <c r="R17" i="4"/>
  <c r="Q17" i="4"/>
  <c r="P17" i="4"/>
  <c r="M17" i="4"/>
  <c r="L17" i="4"/>
  <c r="K17" i="4"/>
  <c r="J17" i="4"/>
  <c r="I17" i="4"/>
  <c r="M16" i="4"/>
  <c r="K16" i="4"/>
  <c r="I16" i="4"/>
  <c r="I13" i="4" s="1"/>
  <c r="T14" i="4"/>
  <c r="S14" i="4"/>
  <c r="R14" i="4"/>
  <c r="Q14" i="4"/>
  <c r="P14" i="4"/>
  <c r="F14" i="4"/>
  <c r="E14" i="4"/>
  <c r="D14" i="4"/>
  <c r="C14" i="4"/>
  <c r="B14" i="4"/>
  <c r="M13" i="4"/>
  <c r="K13" i="4"/>
  <c r="T12" i="4"/>
  <c r="S12" i="4"/>
  <c r="R12" i="4"/>
  <c r="Q12" i="4"/>
  <c r="P12" i="4"/>
  <c r="M12" i="4"/>
  <c r="L12" i="4"/>
  <c r="K12" i="4"/>
  <c r="J12" i="4"/>
  <c r="I12" i="4"/>
  <c r="M11" i="4"/>
  <c r="L11" i="4"/>
  <c r="L16" i="4" s="1"/>
  <c r="L13" i="4" s="1"/>
  <c r="K11" i="4"/>
  <c r="J11" i="4"/>
  <c r="J16" i="4" s="1"/>
  <c r="J13" i="4" s="1"/>
  <c r="I11" i="4"/>
  <c r="T10" i="4"/>
  <c r="S10" i="4"/>
  <c r="R10" i="4"/>
  <c r="Q10" i="4"/>
  <c r="P10" i="4"/>
  <c r="M10" i="4"/>
  <c r="L10" i="4"/>
  <c r="K10" i="4"/>
  <c r="J10" i="4"/>
  <c r="I10" i="4"/>
  <c r="G8" i="5" l="1"/>
  <c r="F8" i="5"/>
  <c r="D9" i="5"/>
  <c r="G13" i="7"/>
  <c r="F13" i="7"/>
  <c r="G14" i="7"/>
  <c r="F14" i="7"/>
  <c r="D13" i="6"/>
  <c r="C14" i="6"/>
  <c r="D15" i="7"/>
  <c r="E10" i="6"/>
  <c r="D12" i="6"/>
  <c r="D10" i="5" l="1"/>
  <c r="E9" i="5"/>
  <c r="C15" i="6"/>
  <c r="D14" i="6"/>
  <c r="D16" i="7"/>
  <c r="E15" i="7"/>
  <c r="F13" i="6"/>
  <c r="E13" i="6"/>
  <c r="E12" i="6"/>
  <c r="F12" i="6"/>
  <c r="E10" i="5" l="1"/>
  <c r="D11" i="5"/>
  <c r="G9" i="5"/>
  <c r="F9" i="5"/>
  <c r="G15" i="7"/>
  <c r="F15" i="7"/>
  <c r="D17" i="7"/>
  <c r="E16" i="7"/>
  <c r="F14" i="6"/>
  <c r="E14" i="6"/>
  <c r="D15" i="6"/>
  <c r="C16" i="6"/>
  <c r="G10" i="5" l="1"/>
  <c r="F10" i="5"/>
  <c r="D12" i="5"/>
  <c r="E11" i="5"/>
  <c r="C17" i="6"/>
  <c r="D16" i="6"/>
  <c r="F15" i="6"/>
  <c r="E15" i="6"/>
  <c r="G16" i="7"/>
  <c r="F16" i="7"/>
  <c r="E17" i="7"/>
  <c r="D18" i="7"/>
  <c r="G11" i="5" l="1"/>
  <c r="F11" i="5"/>
  <c r="E12" i="5"/>
  <c r="D13" i="5"/>
  <c r="D19" i="7"/>
  <c r="E18" i="7"/>
  <c r="G17" i="7"/>
  <c r="F17" i="7"/>
  <c r="E16" i="6"/>
  <c r="F16" i="6"/>
  <c r="D17" i="6"/>
  <c r="C18" i="6"/>
  <c r="D14" i="5" l="1"/>
  <c r="E13" i="5"/>
  <c r="G12" i="5"/>
  <c r="F12" i="5"/>
  <c r="F17" i="6"/>
  <c r="E17" i="6"/>
  <c r="C19" i="6"/>
  <c r="D18" i="6"/>
  <c r="G18" i="7"/>
  <c r="F18" i="7"/>
  <c r="D20" i="7"/>
  <c r="E19" i="7"/>
  <c r="D15" i="5" l="1"/>
  <c r="E14" i="5"/>
  <c r="G13" i="5"/>
  <c r="F13" i="5"/>
  <c r="G19" i="7"/>
  <c r="F19" i="7"/>
  <c r="D21" i="7"/>
  <c r="E20" i="7"/>
  <c r="F18" i="6"/>
  <c r="E18" i="6"/>
  <c r="C20" i="6"/>
  <c r="D19" i="6"/>
  <c r="F14" i="5" l="1"/>
  <c r="G14" i="5"/>
  <c r="E15" i="5"/>
  <c r="D16" i="5"/>
  <c r="C21" i="6"/>
  <c r="D20" i="6"/>
  <c r="G20" i="7"/>
  <c r="F20" i="7"/>
  <c r="E21" i="7"/>
  <c r="D22" i="7"/>
  <c r="F19" i="6"/>
  <c r="E19" i="6"/>
  <c r="D17" i="5" l="1"/>
  <c r="E16" i="5"/>
  <c r="G15" i="5"/>
  <c r="F15" i="5"/>
  <c r="D23" i="7"/>
  <c r="E22" i="7"/>
  <c r="G21" i="7"/>
  <c r="F21" i="7"/>
  <c r="F20" i="6"/>
  <c r="E20" i="6"/>
  <c r="D21" i="6"/>
  <c r="C22" i="6"/>
  <c r="G16" i="5" l="1"/>
  <c r="F16" i="5"/>
  <c r="E17" i="5"/>
  <c r="D18" i="5"/>
  <c r="C23" i="6"/>
  <c r="D22" i="6"/>
  <c r="F21" i="6"/>
  <c r="E21" i="6"/>
  <c r="G22" i="7"/>
  <c r="F22" i="7"/>
  <c r="D24" i="7"/>
  <c r="E23" i="7"/>
  <c r="D19" i="5" l="1"/>
  <c r="E18" i="5"/>
  <c r="G17" i="5"/>
  <c r="F17" i="5"/>
  <c r="F23" i="7"/>
  <c r="G23" i="7"/>
  <c r="E24" i="7"/>
  <c r="D25" i="7"/>
  <c r="F22" i="6"/>
  <c r="E22" i="6"/>
  <c r="D23" i="6"/>
  <c r="C24" i="6"/>
  <c r="F18" i="5" l="1"/>
  <c r="G18" i="5"/>
  <c r="D20" i="5"/>
  <c r="E19" i="5"/>
  <c r="F23" i="6"/>
  <c r="E23" i="6"/>
  <c r="C25" i="6"/>
  <c r="D24" i="6"/>
  <c r="D26" i="7"/>
  <c r="E25" i="7"/>
  <c r="F24" i="7"/>
  <c r="G24" i="7"/>
  <c r="G19" i="5" l="1"/>
  <c r="F19" i="5"/>
  <c r="D21" i="5"/>
  <c r="E20" i="5"/>
  <c r="G25" i="7"/>
  <c r="F25" i="7"/>
  <c r="D27" i="7"/>
  <c r="E26" i="7"/>
  <c r="E24" i="6"/>
  <c r="F24" i="6"/>
  <c r="D25" i="6"/>
  <c r="C26" i="6"/>
  <c r="G20" i="5" l="1"/>
  <c r="F20" i="5"/>
  <c r="E21" i="5"/>
  <c r="D22" i="5"/>
  <c r="E25" i="6"/>
  <c r="F25" i="6"/>
  <c r="G26" i="7"/>
  <c r="F26" i="7"/>
  <c r="D28" i="7"/>
  <c r="E27" i="7"/>
  <c r="C27" i="6"/>
  <c r="D26" i="6"/>
  <c r="D23" i="5" l="1"/>
  <c r="E22" i="5"/>
  <c r="F21" i="5"/>
  <c r="G21" i="5"/>
  <c r="C28" i="6"/>
  <c r="D27" i="6"/>
  <c r="G27" i="7"/>
  <c r="F27" i="7"/>
  <c r="F26" i="6"/>
  <c r="E26" i="6"/>
  <c r="E28" i="7"/>
  <c r="D29" i="7"/>
  <c r="G22" i="5" l="1"/>
  <c r="F22" i="5"/>
  <c r="E23" i="5"/>
  <c r="D24" i="5"/>
  <c r="D30" i="7"/>
  <c r="E29" i="7"/>
  <c r="G28" i="7"/>
  <c r="F28" i="7"/>
  <c r="F27" i="6"/>
  <c r="E27" i="6"/>
  <c r="C29" i="6"/>
  <c r="D28" i="6"/>
  <c r="E24" i="5" l="1"/>
  <c r="D25" i="5"/>
  <c r="F23" i="5"/>
  <c r="G23" i="5"/>
  <c r="D29" i="6"/>
  <c r="C30" i="6"/>
  <c r="F28" i="6"/>
  <c r="E28" i="6"/>
  <c r="G29" i="7"/>
  <c r="F29" i="7"/>
  <c r="D31" i="7"/>
  <c r="E30" i="7"/>
  <c r="D26" i="5" l="1"/>
  <c r="E25" i="5"/>
  <c r="F24" i="5"/>
  <c r="G24" i="5"/>
  <c r="G30" i="7"/>
  <c r="F30" i="7"/>
  <c r="D32" i="7"/>
  <c r="E31" i="7"/>
  <c r="C31" i="6"/>
  <c r="D30" i="6"/>
  <c r="F29" i="6"/>
  <c r="E29" i="6"/>
  <c r="G25" i="5" l="1"/>
  <c r="F25" i="5"/>
  <c r="D27" i="5"/>
  <c r="E26" i="5"/>
  <c r="F30" i="6"/>
  <c r="E30" i="6"/>
  <c r="E32" i="7"/>
  <c r="D33" i="7"/>
  <c r="D31" i="6"/>
  <c r="C32" i="6"/>
  <c r="G31" i="7"/>
  <c r="F31" i="7"/>
  <c r="G26" i="5" l="1"/>
  <c r="F26" i="5"/>
  <c r="D28" i="5"/>
  <c r="E27" i="5"/>
  <c r="C33" i="6"/>
  <c r="D32" i="6"/>
  <c r="D34" i="7"/>
  <c r="E33" i="7"/>
  <c r="F31" i="6"/>
  <c r="E31" i="6"/>
  <c r="G32" i="7"/>
  <c r="F32" i="7"/>
  <c r="D29" i="5" l="1"/>
  <c r="E28" i="5"/>
  <c r="G27" i="5"/>
  <c r="F27" i="5"/>
  <c r="F32" i="6"/>
  <c r="E32" i="6"/>
  <c r="G33" i="7"/>
  <c r="F33" i="7"/>
  <c r="D35" i="7"/>
  <c r="E34" i="7"/>
  <c r="D33" i="6"/>
  <c r="C34" i="6"/>
  <c r="G28" i="5" l="1"/>
  <c r="F28" i="5"/>
  <c r="D30" i="5"/>
  <c r="E29" i="5"/>
  <c r="C35" i="6"/>
  <c r="D34" i="6"/>
  <c r="D36" i="7"/>
  <c r="E35" i="7"/>
  <c r="F33" i="6"/>
  <c r="E33" i="6"/>
  <c r="G34" i="7"/>
  <c r="F34" i="7"/>
  <c r="G29" i="5" l="1"/>
  <c r="F29" i="5"/>
  <c r="D31" i="5"/>
  <c r="E30" i="5"/>
  <c r="G35" i="7"/>
  <c r="F35" i="7"/>
  <c r="E36" i="7"/>
  <c r="D37" i="7"/>
  <c r="F34" i="6"/>
  <c r="E34" i="6"/>
  <c r="C36" i="6"/>
  <c r="D35" i="6"/>
  <c r="G30" i="5" l="1"/>
  <c r="F30" i="5"/>
  <c r="E31" i="5"/>
  <c r="D32" i="5"/>
  <c r="C37" i="6"/>
  <c r="D36" i="6"/>
  <c r="D38" i="7"/>
  <c r="E37" i="7"/>
  <c r="F35" i="6"/>
  <c r="E35" i="6"/>
  <c r="G36" i="7"/>
  <c r="F36" i="7"/>
  <c r="E32" i="5" l="1"/>
  <c r="D33" i="5"/>
  <c r="F31" i="5"/>
  <c r="G31" i="5"/>
  <c r="G37" i="7"/>
  <c r="F37" i="7"/>
  <c r="D39" i="7"/>
  <c r="E38" i="7"/>
  <c r="F36" i="6"/>
  <c r="E36" i="6"/>
  <c r="D37" i="6"/>
  <c r="C38" i="6"/>
  <c r="E33" i="5" l="1"/>
  <c r="D34" i="5"/>
  <c r="G32" i="5"/>
  <c r="F32" i="5"/>
  <c r="C39" i="6"/>
  <c r="D38" i="6"/>
  <c r="F37" i="6"/>
  <c r="E37" i="6"/>
  <c r="G38" i="7"/>
  <c r="F38" i="7"/>
  <c r="D40" i="7"/>
  <c r="E39" i="7"/>
  <c r="E34" i="5" l="1"/>
  <c r="D35" i="5"/>
  <c r="G33" i="5"/>
  <c r="F33" i="5"/>
  <c r="G39" i="7"/>
  <c r="F39" i="7"/>
  <c r="E40" i="7"/>
  <c r="D41" i="7"/>
  <c r="F38" i="6"/>
  <c r="E38" i="6"/>
  <c r="C40" i="6"/>
  <c r="D39" i="6"/>
  <c r="D36" i="5" l="1"/>
  <c r="E35" i="5"/>
  <c r="F34" i="5"/>
  <c r="G34" i="5"/>
  <c r="D42" i="7"/>
  <c r="E41" i="7"/>
  <c r="F39" i="6"/>
  <c r="E39" i="6"/>
  <c r="C41" i="6"/>
  <c r="D40" i="6"/>
  <c r="G40" i="7"/>
  <c r="F40" i="7"/>
  <c r="G35" i="5" l="1"/>
  <c r="F35" i="5"/>
  <c r="E36" i="5"/>
  <c r="D37" i="5"/>
  <c r="E40" i="6"/>
  <c r="F40" i="6"/>
  <c r="D41" i="6"/>
  <c r="C42" i="6"/>
  <c r="G41" i="7"/>
  <c r="F41" i="7"/>
  <c r="D43" i="7"/>
  <c r="E42" i="7"/>
  <c r="E37" i="5" l="1"/>
  <c r="D38" i="5"/>
  <c r="F36" i="5"/>
  <c r="G36" i="5"/>
  <c r="G42" i="7"/>
  <c r="F42" i="7"/>
  <c r="D44" i="7"/>
  <c r="E43" i="7"/>
  <c r="C43" i="6"/>
  <c r="D42" i="6"/>
  <c r="F41" i="6"/>
  <c r="E41" i="6"/>
  <c r="D39" i="5" l="1"/>
  <c r="E38" i="5"/>
  <c r="G37" i="5"/>
  <c r="F37" i="5"/>
  <c r="C44" i="6"/>
  <c r="D43" i="6"/>
  <c r="F42" i="6"/>
  <c r="E42" i="6"/>
  <c r="G43" i="7"/>
  <c r="F43" i="7"/>
  <c r="E44" i="7"/>
  <c r="D45" i="7"/>
  <c r="G38" i="5" l="1"/>
  <c r="F38" i="5"/>
  <c r="E39" i="5"/>
  <c r="D40" i="5"/>
  <c r="G44" i="7"/>
  <c r="F44" i="7"/>
  <c r="F43" i="6"/>
  <c r="E43" i="6"/>
  <c r="D46" i="7"/>
  <c r="E45" i="7"/>
  <c r="C45" i="6"/>
  <c r="D44" i="6"/>
  <c r="E40" i="5" l="1"/>
  <c r="D41" i="5"/>
  <c r="G39" i="5"/>
  <c r="F39" i="5"/>
  <c r="D45" i="6"/>
  <c r="C46" i="6"/>
  <c r="F44" i="6"/>
  <c r="E44" i="6"/>
  <c r="G45" i="7"/>
  <c r="F45" i="7"/>
  <c r="D47" i="7"/>
  <c r="E47" i="7" s="1"/>
  <c r="E46" i="7"/>
  <c r="F40" i="5" l="1"/>
  <c r="G40" i="5"/>
  <c r="D42" i="5"/>
  <c r="E41" i="5"/>
  <c r="G47" i="7"/>
  <c r="F47" i="7"/>
  <c r="G46" i="7"/>
  <c r="F46" i="7"/>
  <c r="C47" i="6"/>
  <c r="D46" i="6"/>
  <c r="F45" i="6"/>
  <c r="E45" i="6"/>
  <c r="F41" i="5" l="1"/>
  <c r="G41" i="5"/>
  <c r="D43" i="5"/>
  <c r="E42" i="5"/>
  <c r="F46" i="6"/>
  <c r="E46" i="6"/>
  <c r="C48" i="6"/>
  <c r="D48" i="6" s="1"/>
  <c r="D47" i="6"/>
  <c r="F42" i="5" l="1"/>
  <c r="G42" i="5"/>
  <c r="E43" i="5"/>
  <c r="D44" i="5"/>
  <c r="F47" i="6"/>
  <c r="E47" i="6"/>
  <c r="F48" i="6"/>
  <c r="E48" i="6"/>
  <c r="D45" i="5" l="1"/>
  <c r="E44" i="5"/>
  <c r="G43" i="5"/>
  <c r="F43" i="5"/>
  <c r="E45" i="5" l="1"/>
  <c r="D46" i="5"/>
  <c r="F44" i="5"/>
  <c r="G44" i="5"/>
  <c r="F45" i="5" l="1"/>
  <c r="G45" i="5"/>
  <c r="D47" i="5"/>
  <c r="E46" i="5"/>
  <c r="G46" i="5" l="1"/>
  <c r="F46" i="5"/>
  <c r="E47" i="5"/>
  <c r="D48" i="5"/>
  <c r="E48" i="5" s="1"/>
  <c r="F48" i="5" l="1"/>
  <c r="G48" i="5"/>
  <c r="G47" i="5"/>
  <c r="F47" i="5"/>
</calcChain>
</file>

<file path=xl/sharedStrings.xml><?xml version="1.0" encoding="utf-8"?>
<sst xmlns="http://schemas.openxmlformats.org/spreadsheetml/2006/main" count="458" uniqueCount="98">
  <si>
    <t>Period</t>
  </si>
  <si>
    <t>Demand</t>
  </si>
  <si>
    <t>Month</t>
  </si>
  <si>
    <t>May</t>
  </si>
  <si>
    <t>June</t>
  </si>
  <si>
    <t>July</t>
  </si>
  <si>
    <t>August</t>
  </si>
  <si>
    <t>September</t>
  </si>
  <si>
    <t>Column1</t>
  </si>
  <si>
    <t>Column2</t>
  </si>
  <si>
    <t>Number of days</t>
  </si>
  <si>
    <t>Hour / worker / month</t>
  </si>
  <si>
    <t>Unit / worker</t>
  </si>
  <si>
    <t>IDR / Worker / month</t>
  </si>
  <si>
    <t>Initial Inventory</t>
  </si>
  <si>
    <t>Net requirement</t>
  </si>
  <si>
    <t>Worker</t>
  </si>
  <si>
    <t>Production</t>
  </si>
  <si>
    <t>Worker needs</t>
  </si>
  <si>
    <t>Lastest Inventory</t>
  </si>
  <si>
    <t>Hired</t>
  </si>
  <si>
    <t>Shortage of production</t>
  </si>
  <si>
    <t>Surplus</t>
  </si>
  <si>
    <t>Fired</t>
  </si>
  <si>
    <t>Shortage</t>
  </si>
  <si>
    <t>Workers</t>
  </si>
  <si>
    <t>Overtime Production</t>
  </si>
  <si>
    <t>Lastest inventory</t>
  </si>
  <si>
    <t>Overtime / worker hours</t>
  </si>
  <si>
    <t>Workforce</t>
  </si>
  <si>
    <t>Chase</t>
  </si>
  <si>
    <t>Level</t>
  </si>
  <si>
    <t>Efficiency</t>
  </si>
  <si>
    <t>worker needs</t>
  </si>
  <si>
    <t>α</t>
  </si>
  <si>
    <t>1-α</t>
  </si>
  <si>
    <t>MAD</t>
  </si>
  <si>
    <t>Forecast</t>
  </si>
  <si>
    <t>ERROR</t>
  </si>
  <si>
    <t>ERROR SQUARE</t>
  </si>
  <si>
    <t>APE</t>
  </si>
  <si>
    <t>January</t>
  </si>
  <si>
    <t>April</t>
  </si>
  <si>
    <t>October</t>
  </si>
  <si>
    <t>November</t>
  </si>
  <si>
    <t>December</t>
  </si>
  <si>
    <t>February</t>
  </si>
  <si>
    <t>March</t>
  </si>
  <si>
    <t>3pt</t>
  </si>
  <si>
    <t>5pt</t>
  </si>
  <si>
    <t xml:space="preserve">  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</si>
  <si>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</si>
  <si>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</si>
  <si>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</si>
  <si>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</si>
  <si>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</si>
  <si>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</si>
  <si>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</si>
  <si>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</si>
  <si>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</si>
  <si>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</si>
  <si>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</si>
  <si>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</si>
  <si>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</si>
  <si>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</si>
  <si>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</si>
  <si>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</si>
  <si>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</si>
  <si>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</si>
  <si>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</si>
  <si>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</si>
  <si>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</si>
  <si>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</si>
  <si>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</si>
  <si>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</si>
  <si>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</si>
  <si>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</si>
  <si>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</si>
  <si>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Forecast(Demand)</t>
  </si>
  <si>
    <t>Lower Confidence Bound(Demand)</t>
  </si>
  <si>
    <t>Upper Confidence Bound(Demand)</t>
  </si>
  <si>
    <t>Value</t>
  </si>
  <si>
    <t>Avg</t>
  </si>
  <si>
    <t>Statistic</t>
  </si>
  <si>
    <t>Alpha</t>
  </si>
  <si>
    <t>Beta</t>
  </si>
  <si>
    <t>Gamma</t>
  </si>
  <si>
    <t>MASE</t>
  </si>
  <si>
    <t>SMAPE</t>
  </si>
  <si>
    <t>MAE</t>
  </si>
  <si>
    <t>RMSE</t>
  </si>
  <si>
    <t>Average</t>
  </si>
  <si>
    <t>MSE</t>
  </si>
  <si>
    <t>MAPE</t>
  </si>
  <si>
    <t>Predicted 1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</si>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</sst>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2EF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 style="thin">
        <color rgb="FFA8D08D"/>
      </left>
      <right/>
      <top style="thin">
        <color rgb="FFA8D08D"/>
      </top>
      <bottom style="thin">
        <color rgb="FFA8D08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/>
    <xf numFmtId="1" fontId="2" fillId="3" borderId="0" xfId="0" applyNumberFormat="1" applyFont="1" applyFill="1" applyAlignment="1">
      <alignment horizontal="center"/>
    </xf>
    <xf numFmtId="0" fontId="1" fillId="3" borderId="4" xfId="0" applyFont="1" applyFill="1" applyBorder="1"/>
    <xf numFmtId="0" fontId="2" fillId="4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left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4" xfId="0" applyFont="1" applyFill="1" applyBorder="1"/>
    <xf numFmtId="0" fontId="0" fillId="0" borderId="1" xfId="0" applyBorder="1"/>
    <xf numFmtId="0" fontId="5" fillId="3" borderId="4" xfId="0" applyFont="1" applyFill="1" applyBorder="1"/>
    <xf numFmtId="0" fontId="6" fillId="0" borderId="0" xfId="0" applyFont="1"/>
    <xf numFmtId="0" fontId="0" fillId="0" borderId="4" xfId="0" applyBorder="1"/>
    <xf numFmtId="2" fontId="0" fillId="0" borderId="4" xfId="0" applyNumberFormat="1" applyBorder="1"/>
    <xf numFmtId="0" fontId="0" fillId="0" borderId="0" xfId="0" applyAlignment="1">
      <alignment vertical="center"/>
    </xf>
    <xf numFmtId="0" fontId="0" fillId="0" borderId="13" xfId="0" applyBorder="1"/>
    <xf numFmtId="0" fontId="6" fillId="3" borderId="4" xfId="0" applyFont="1" applyFill="1" applyBorder="1"/>
    <xf numFmtId="0" fontId="0" fillId="0" borderId="12" xfId="0" applyBorder="1"/>
    <xf numFmtId="4" fontId="0" fillId="0" borderId="5" xfId="0" applyNumberFormat="1" applyBorder="1"/>
    <xf numFmtId="4" fontId="0" fillId="0" borderId="14" xfId="0" applyNumberFormat="1" applyBorder="1"/>
    <xf numFmtId="0" fontId="7" fillId="5" borderId="4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3" borderId="4" xfId="0" applyFont="1" applyFill="1" applyBorder="1"/>
    <xf numFmtId="0" fontId="8" fillId="3" borderId="4" xfId="0" applyFont="1" applyFill="1" applyBorder="1"/>
    <xf numFmtId="0" fontId="8" fillId="4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" fontId="2" fillId="3" borderId="14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1" xfId="0" applyFill="1" applyBorder="1" applyAlignment="1"/>
    <xf numFmtId="0" fontId="0" fillId="0" borderId="6" xfId="0" applyFill="1" applyBorder="1" applyAlignment="1"/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Continuous"/>
    </xf>
    <xf numFmtId="0" fontId="4" fillId="0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" fontId="2" fillId="6" borderId="4" xfId="0" applyNumberFormat="1" applyFont="1" applyFill="1" applyBorder="1" applyAlignment="1">
      <alignment horizontal="center"/>
    </xf>
    <xf numFmtId="1" fontId="0" fillId="6" borderId="4" xfId="0" applyNumberFormat="1" applyFill="1" applyBorder="1"/>
  </cellXfs>
  <cellStyles count="1">
    <cellStyle name="Normal" xfId="0" builtinId="0"/>
  </cellStyles>
  <dxfs count="104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family val="2"/>
      </font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family val="2"/>
      </font>
      <fill>
        <patternFill patternType="solid">
          <fgColor indexed="64"/>
          <bgColor theme="9" tint="0.59999389629810485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family val="2"/>
      </font>
      <fill>
        <patternFill patternType="solid">
          <fgColor indexed="64"/>
          <bgColor theme="9" tint="0.59999389629810485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none"/>
      </fill>
    </dxf>
  </dxfs>
  <tableStyles count="25">
    <tableStyle name="Table018 (Page 6) (3)-style" pivot="0" count="3" xr9:uid="{00000000-0011-0000-FFFF-FFFF00000000}">
      <tableStyleElement type="headerRow" dxfId="103"/>
      <tableStyleElement type="firstRowStripe" dxfId="102"/>
      <tableStyleElement type="secondRowStripe" dxfId="101"/>
    </tableStyle>
    <tableStyle name="Table018 (Page 6) (3)-style 2" pivot="0" count="3" xr9:uid="{00000000-0011-0000-FFFF-FFFF01000000}">
      <tableStyleElement type="headerRow" dxfId="100"/>
      <tableStyleElement type="firstRowStripe" dxfId="99"/>
      <tableStyleElement type="secondRowStripe" dxfId="98"/>
    </tableStyle>
    <tableStyle name="Table018 (Page 6) (3)-style 3" pivot="0" count="3" xr9:uid="{00000000-0011-0000-FFFF-FFFF02000000}">
      <tableStyleElement type="headerRow" dxfId="97"/>
      <tableStyleElement type="firstRowStripe" dxfId="96"/>
      <tableStyleElement type="secondRowStripe" dxfId="95"/>
    </tableStyle>
    <tableStyle name="Table018 (Page 6) (3)-style 4" pivot="0" count="3" xr9:uid="{00000000-0011-0000-FFFF-FFFF03000000}">
      <tableStyleElement type="headerRow" dxfId="94"/>
      <tableStyleElement type="firstRowStripe" dxfId="93"/>
      <tableStyleElement type="secondRowStripe" dxfId="92"/>
    </tableStyle>
    <tableStyle name="Table018 (Page 6) (3)-style 5" pivot="0" count="3" xr9:uid="{00000000-0011-0000-FFFF-FFFF04000000}">
      <tableStyleElement type="headerRow" dxfId="91"/>
      <tableStyleElement type="firstRowStripe" dxfId="90"/>
      <tableStyleElement type="secondRowStripe" dxfId="89"/>
    </tableStyle>
    <tableStyle name="Table018 (Page 6) (3)-style 6" pivot="0" count="3" xr9:uid="{00000000-0011-0000-FFFF-FFFF05000000}">
      <tableStyleElement type="headerRow" dxfId="88"/>
      <tableStyleElement type="firstRowStripe" dxfId="87"/>
      <tableStyleElement type="secondRowStripe" dxfId="86"/>
    </tableStyle>
    <tableStyle name="Table018 (Page 6) (3)-style 7" pivot="0" count="3" xr9:uid="{00000000-0011-0000-FFFF-FFFF06000000}">
      <tableStyleElement type="headerRow" dxfId="85"/>
      <tableStyleElement type="firstRowStripe" dxfId="84"/>
      <tableStyleElement type="secondRowStripe" dxfId="83"/>
    </tableStyle>
    <tableStyle name="Table018 (Page 6) (3)-style 8" pivot="0" count="3" xr9:uid="{00000000-0011-0000-FFFF-FFFF07000000}">
      <tableStyleElement type="headerRow" dxfId="82"/>
      <tableStyleElement type="firstRowStripe" dxfId="81"/>
      <tableStyleElement type="secondRowStripe" dxfId="80"/>
    </tableStyle>
    <tableStyle name="Table018 (Page 6) (3)-style 9" pivot="0" count="3" xr9:uid="{00000000-0011-0000-FFFF-FFFF08000000}">
      <tableStyleElement type="headerRow" dxfId="79"/>
      <tableStyleElement type="firstRowStripe" dxfId="78"/>
      <tableStyleElement type="secondRowStripe" dxfId="77"/>
    </tableStyle>
    <tableStyle name="Table029 (Page 9) (2)-style" pivot="0" count="3" xr9:uid="{00000000-0011-0000-FFFF-FFFF09000000}">
      <tableStyleElement type="headerRow" dxfId="76"/>
      <tableStyleElement type="firstRowStripe" dxfId="75"/>
      <tableStyleElement type="secondRowStripe" dxfId="74"/>
    </tableStyle>
    <tableStyle name="Table029 (Page 9) (2)-style 2" pivot="0" count="3" xr9:uid="{00000000-0011-0000-FFFF-FFFF0A000000}">
      <tableStyleElement type="headerRow" dxfId="73"/>
      <tableStyleElement type="firstRowStripe" dxfId="72"/>
      <tableStyleElement type="secondRowStripe" dxfId="71"/>
    </tableStyle>
    <tableStyle name="Table029 (Page 9) (2)-style 3" pivot="0" count="3" xr9:uid="{00000000-0011-0000-FFFF-FFFF0B000000}">
      <tableStyleElement type="headerRow" dxfId="70"/>
      <tableStyleElement type="firstRowStripe" dxfId="69"/>
      <tableStyleElement type="secondRowStripe" dxfId="68"/>
    </tableStyle>
    <tableStyle name="Table029 (Page 9) (2)-style 4" pivot="0" count="3" xr9:uid="{00000000-0011-0000-FFFF-FFFF0C000000}">
      <tableStyleElement type="headerRow" dxfId="67"/>
      <tableStyleElement type="firstRowStripe" dxfId="66"/>
      <tableStyleElement type="secondRowStripe" dxfId="65"/>
    </tableStyle>
    <tableStyle name="MAD-style" pivot="0" count="3" xr9:uid="{00000000-0011-0000-FFFF-FFFF0D000000}">
      <tableStyleElement type="headerRow" dxfId="64"/>
      <tableStyleElement type="firstRowStripe" dxfId="63"/>
      <tableStyleElement type="secondRowStripe" dxfId="62"/>
    </tableStyle>
    <tableStyle name="MAD-style 2" pivot="0" count="4" xr9:uid="{00000000-0011-0000-FFFF-FFFF0E000000}">
      <tableStyleElement type="headerRow" dxfId="61"/>
      <tableStyleElement type="totalRow" dxfId="60"/>
      <tableStyleElement type="firstRowStripe" dxfId="59"/>
      <tableStyleElement type="secondRowStripe" dxfId="58"/>
    </tableStyle>
    <tableStyle name="MSE-style" pivot="0" count="3" xr9:uid="{00000000-0011-0000-FFFF-FFFF0F000000}">
      <tableStyleElement type="headerRow" dxfId="57"/>
      <tableStyleElement type="firstRowStripe" dxfId="56"/>
      <tableStyleElement type="secondRowStripe" dxfId="55"/>
    </tableStyle>
    <tableStyle name="MSE-style 2" pivot="0" count="4" xr9:uid="{00000000-0011-0000-FFFF-FFFF10000000}">
      <tableStyleElement type="headerRow" dxfId="54"/>
      <tableStyleElement type="totalRow" dxfId="53"/>
      <tableStyleElement type="firstRowStripe" dxfId="52"/>
      <tableStyleElement type="secondRowStripe" dxfId="51"/>
    </tableStyle>
    <tableStyle name="MAPE-style" pivot="0" count="3" xr9:uid="{00000000-0011-0000-FFFF-FFFF11000000}">
      <tableStyleElement type="headerRow" dxfId="50"/>
      <tableStyleElement type="firstRowStripe" dxfId="49"/>
      <tableStyleElement type="secondRowStripe" dxfId="48"/>
    </tableStyle>
    <tableStyle name="MAPE-style 2" pivot="0" count="4" xr9:uid="{00000000-0011-0000-FFFF-FFFF12000000}">
      <tableStyleElement type="headerRow" dxfId="47"/>
      <tableStyleElement type="totalRow" dxfId="46"/>
      <tableStyleElement type="firstRowStripe" dxfId="45"/>
      <tableStyleElement type="secondRowStripe" dxfId="44"/>
    </tableStyle>
    <tableStyle name="Table 01-style" pivot="0" count="3" xr9:uid="{00000000-0011-0000-FFFF-FFFF13000000}">
      <tableStyleElement type="headerRow" dxfId="43"/>
      <tableStyleElement type="firstRowStripe" dxfId="42"/>
      <tableStyleElement type="secondRowStripe" dxfId="41"/>
    </tableStyle>
    <tableStyle name="Table 01-style 2" pivot="0" count="3" xr9:uid="{00000000-0011-0000-FFFF-FFFF14000000}">
      <tableStyleElement type="headerRow" dxfId="40"/>
      <tableStyleElement type="firstRowStripe" dxfId="39"/>
      <tableStyleElement type="secondRowStripe" dxfId="38"/>
    </tableStyle>
    <tableStyle name="Table 01-style 3" pivot="0" count="3" xr9:uid="{00000000-0011-0000-FFFF-FFFF15000000}">
      <tableStyleElement type="headerRow" dxfId="37"/>
      <tableStyleElement type="firstRowStripe" dxfId="36"/>
      <tableStyleElement type="secondRowStripe" dxfId="35"/>
    </tableStyle>
    <tableStyle name="Table 01-style 4" pivot="0" count="3" xr9:uid="{00000000-0011-0000-FFFF-FFFF16000000}">
      <tableStyleElement type="headerRow" dxfId="34"/>
      <tableStyleElement type="firstRowStripe" dxfId="33"/>
      <tableStyleElement type="secondRowStripe" dxfId="32"/>
    </tableStyle>
    <tableStyle name="Rough-style" pivot="0" count="4" xr9:uid="{00000000-0011-0000-FFFF-FFFF17000000}">
      <tableStyleElement type="headerRow" dxfId="31"/>
      <tableStyleElement type="totalRow" dxfId="30"/>
      <tableStyleElement type="firstRowStripe" dxfId="29"/>
      <tableStyleElement type="secondRowStripe" dxfId="28"/>
    </tableStyle>
    <tableStyle name="Sheet1-style" pivot="0" count="3" xr9:uid="{00000000-0011-0000-FFFF-FFFF18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Data'!$C$1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Data'!$C$2:$C$43</c:f>
              <c:numCache>
                <c:formatCode>General</c:formatCode>
                <c:ptCount val="42"/>
                <c:pt idx="0">
                  <c:v>8649</c:v>
                </c:pt>
                <c:pt idx="1">
                  <c:v>9727</c:v>
                </c:pt>
                <c:pt idx="2">
                  <c:v>9537</c:v>
                </c:pt>
                <c:pt idx="3">
                  <c:v>9181</c:v>
                </c:pt>
                <c:pt idx="4">
                  <c:v>7209</c:v>
                </c:pt>
                <c:pt idx="5">
                  <c:v>5915</c:v>
                </c:pt>
                <c:pt idx="6">
                  <c:v>7330</c:v>
                </c:pt>
                <c:pt idx="7">
                  <c:v>5259</c:v>
                </c:pt>
                <c:pt idx="8">
                  <c:v>9504</c:v>
                </c:pt>
                <c:pt idx="9">
                  <c:v>9902</c:v>
                </c:pt>
                <c:pt idx="10">
                  <c:v>6230</c:v>
                </c:pt>
                <c:pt idx="11">
                  <c:v>6522</c:v>
                </c:pt>
                <c:pt idx="12">
                  <c:v>7249</c:v>
                </c:pt>
                <c:pt idx="13">
                  <c:v>8348</c:v>
                </c:pt>
                <c:pt idx="14">
                  <c:v>6689</c:v>
                </c:pt>
                <c:pt idx="15">
                  <c:v>8107</c:v>
                </c:pt>
                <c:pt idx="16">
                  <c:v>6238</c:v>
                </c:pt>
                <c:pt idx="17">
                  <c:v>9722</c:v>
                </c:pt>
                <c:pt idx="18">
                  <c:v>8602</c:v>
                </c:pt>
                <c:pt idx="19">
                  <c:v>9208</c:v>
                </c:pt>
                <c:pt idx="20">
                  <c:v>6063</c:v>
                </c:pt>
                <c:pt idx="21">
                  <c:v>8243</c:v>
                </c:pt>
                <c:pt idx="22">
                  <c:v>5869</c:v>
                </c:pt>
                <c:pt idx="23">
                  <c:v>9129</c:v>
                </c:pt>
                <c:pt idx="24">
                  <c:v>5813</c:v>
                </c:pt>
                <c:pt idx="25">
                  <c:v>9023</c:v>
                </c:pt>
                <c:pt idx="26">
                  <c:v>8881</c:v>
                </c:pt>
                <c:pt idx="27">
                  <c:v>6499</c:v>
                </c:pt>
                <c:pt idx="28">
                  <c:v>9431</c:v>
                </c:pt>
                <c:pt idx="29">
                  <c:v>6809</c:v>
                </c:pt>
                <c:pt idx="30">
                  <c:v>9267</c:v>
                </c:pt>
                <c:pt idx="31">
                  <c:v>5824</c:v>
                </c:pt>
                <c:pt idx="32">
                  <c:v>5004</c:v>
                </c:pt>
                <c:pt idx="33">
                  <c:v>6728</c:v>
                </c:pt>
                <c:pt idx="34">
                  <c:v>5006</c:v>
                </c:pt>
                <c:pt idx="35">
                  <c:v>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9-41E3-90A1-4F5E7DE99011}"/>
            </c:ext>
          </c:extLst>
        </c:ser>
        <c:ser>
          <c:idx val="1"/>
          <c:order val="1"/>
          <c:tx>
            <c:strRef>
              <c:f>'Forecast Data'!$D$1</c:f>
              <c:strCache>
                <c:ptCount val="1"/>
                <c:pt idx="0">
                  <c:v>Forecast(Demand)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Data'!$B$2:$B$43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'Forecast Data'!$D$2:$D$43</c:f>
              <c:numCache>
                <c:formatCode>General</c:formatCode>
                <c:ptCount val="42"/>
                <c:pt idx="35">
                  <c:v>5191</c:v>
                </c:pt>
                <c:pt idx="36">
                  <c:v>6868.7181303943416</c:v>
                </c:pt>
                <c:pt idx="37">
                  <c:v>6753.9408120821172</c:v>
                </c:pt>
                <c:pt idx="38">
                  <c:v>6844.8499099135697</c:v>
                </c:pt>
                <c:pt idx="39">
                  <c:v>7348.034346051345</c:v>
                </c:pt>
                <c:pt idx="40">
                  <c:v>5486.8580972216878</c:v>
                </c:pt>
                <c:pt idx="41">
                  <c:v>6163.1491383421417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9-41E3-90A1-4F5E7DE99011}"/>
            </c:ext>
          </c:extLst>
        </c:ser>
        <c:ser>
          <c:idx val="2"/>
          <c:order val="2"/>
          <c:tx>
            <c:strRef>
              <c:f>'Forecast Data'!$E$1</c:f>
              <c:strCache>
                <c:ptCount val="1"/>
                <c:pt idx="0">
                  <c:v>Lower Confidence Bound(Demand)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Data'!$B$2:$B$43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'Forecast Data'!$E$2:$E$43</c:f>
              <c:numCache>
                <c:formatCode>General</c:formatCode>
                <c:ptCount val="42"/>
                <c:pt idx="35" formatCode="0.00">
                  <c:v>5191</c:v>
                </c:pt>
                <c:pt idx="36" formatCode="0.00">
                  <c:v>3810.4167415234347</c:v>
                </c:pt>
                <c:pt idx="37" formatCode="0.00">
                  <c:v>3695.6256608859253</c:v>
                </c:pt>
                <c:pt idx="38" formatCode="0.00">
                  <c:v>3786.5102925142287</c:v>
                </c:pt>
                <c:pt idx="39" formatCode="0.00">
                  <c:v>4289.6565006014116</c:v>
                </c:pt>
                <c:pt idx="40" formatCode="0.00">
                  <c:v>2428.4252042183371</c:v>
                </c:pt>
                <c:pt idx="41" formatCode="0.00">
                  <c:v>3104.6413210942083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9-41E3-90A1-4F5E7DE99011}"/>
            </c:ext>
          </c:extLst>
        </c:ser>
        <c:ser>
          <c:idx val="3"/>
          <c:order val="3"/>
          <c:tx>
            <c:strRef>
              <c:f>'Forecast Data'!$F$1</c:f>
              <c:strCache>
                <c:ptCount val="1"/>
                <c:pt idx="0">
                  <c:v>Upper Confidence Bound(Demand)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Data'!$B$2:$B$43</c:f>
              <c:numCache>
                <c:formatCode>General</c:formatCode>
                <c:ptCount val="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</c:numCache>
            </c:numRef>
          </c:cat>
          <c:val>
            <c:numRef>
              <c:f>'Forecast Data'!$F$2:$F$43</c:f>
              <c:numCache>
                <c:formatCode>General</c:formatCode>
                <c:ptCount val="42"/>
                <c:pt idx="35" formatCode="0.00">
                  <c:v>5191</c:v>
                </c:pt>
                <c:pt idx="36" formatCode="0.00">
                  <c:v>9927.0195192652482</c:v>
                </c:pt>
                <c:pt idx="37" formatCode="0.00">
                  <c:v>9812.2559632783086</c:v>
                </c:pt>
                <c:pt idx="38" formatCode="0.00">
                  <c:v>9903.1895273129103</c:v>
                </c:pt>
                <c:pt idx="39" formatCode="0.00">
                  <c:v>10406.412191501278</c:v>
                </c:pt>
                <c:pt idx="40" formatCode="0.00">
                  <c:v>8545.2909902250394</c:v>
                </c:pt>
                <c:pt idx="41" formatCode="0.00">
                  <c:v>9221.6569555900751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69-41E3-90A1-4F5E7DE9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59999"/>
        <c:axId val="1143535712"/>
      </c:lineChart>
      <c:catAx>
        <c:axId val="55365999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35712"/>
        <c:crosses val="autoZero"/>
        <c:auto val="1"/>
        <c:lblAlgn val="ctr"/>
        <c:lblOffset val="100"/>
        <c:noMultiLvlLbl val="0"/>
      </c:catAx>
      <c:valAx>
        <c:axId val="11435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5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8649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analysis'!$C$3:$C$37</c:f>
              <c:numCache>
                <c:formatCode>General</c:formatCode>
                <c:ptCount val="35"/>
                <c:pt idx="0">
                  <c:v>9727</c:v>
                </c:pt>
                <c:pt idx="1">
                  <c:v>9537</c:v>
                </c:pt>
                <c:pt idx="2">
                  <c:v>9181</c:v>
                </c:pt>
                <c:pt idx="3">
                  <c:v>7209</c:v>
                </c:pt>
                <c:pt idx="4">
                  <c:v>5915</c:v>
                </c:pt>
                <c:pt idx="5">
                  <c:v>7330</c:v>
                </c:pt>
                <c:pt idx="6">
                  <c:v>5259</c:v>
                </c:pt>
                <c:pt idx="7">
                  <c:v>9504</c:v>
                </c:pt>
                <c:pt idx="8">
                  <c:v>9902</c:v>
                </c:pt>
                <c:pt idx="9">
                  <c:v>6230</c:v>
                </c:pt>
                <c:pt idx="10">
                  <c:v>6522</c:v>
                </c:pt>
                <c:pt idx="11">
                  <c:v>7249</c:v>
                </c:pt>
                <c:pt idx="12">
                  <c:v>8348</c:v>
                </c:pt>
                <c:pt idx="13">
                  <c:v>6689</c:v>
                </c:pt>
                <c:pt idx="14">
                  <c:v>8107</c:v>
                </c:pt>
                <c:pt idx="15">
                  <c:v>6238</c:v>
                </c:pt>
                <c:pt idx="16">
                  <c:v>9722</c:v>
                </c:pt>
                <c:pt idx="17">
                  <c:v>8602</c:v>
                </c:pt>
                <c:pt idx="18">
                  <c:v>9208</c:v>
                </c:pt>
                <c:pt idx="19">
                  <c:v>6063</c:v>
                </c:pt>
                <c:pt idx="20">
                  <c:v>8243</c:v>
                </c:pt>
                <c:pt idx="21">
                  <c:v>5869</c:v>
                </c:pt>
                <c:pt idx="22">
                  <c:v>9129</c:v>
                </c:pt>
                <c:pt idx="23">
                  <c:v>5813</c:v>
                </c:pt>
                <c:pt idx="24">
                  <c:v>9023</c:v>
                </c:pt>
                <c:pt idx="25">
                  <c:v>8881</c:v>
                </c:pt>
                <c:pt idx="26">
                  <c:v>6499</c:v>
                </c:pt>
                <c:pt idx="27">
                  <c:v>9431</c:v>
                </c:pt>
                <c:pt idx="28">
                  <c:v>6809</c:v>
                </c:pt>
                <c:pt idx="29">
                  <c:v>9267</c:v>
                </c:pt>
                <c:pt idx="30">
                  <c:v>5824</c:v>
                </c:pt>
                <c:pt idx="31">
                  <c:v>5004</c:v>
                </c:pt>
                <c:pt idx="32">
                  <c:v>6728</c:v>
                </c:pt>
                <c:pt idx="33">
                  <c:v>5006</c:v>
                </c:pt>
                <c:pt idx="34">
                  <c:v>5191</c:v>
                </c:pt>
              </c:numCache>
            </c:numRef>
          </c:xVal>
          <c:yVal>
            <c:numRef>
              <c:f>'Regression analysis'!$H$25:$H$59</c:f>
              <c:numCache>
                <c:formatCode>General</c:formatCode>
                <c:ptCount val="35"/>
                <c:pt idx="0">
                  <c:v>-20.672152945759251</c:v>
                </c:pt>
                <c:pt idx="1">
                  <c:v>-19.229291934173535</c:v>
                </c:pt>
                <c:pt idx="2">
                  <c:v>-17.399510249307667</c:v>
                </c:pt>
                <c:pt idx="3">
                  <c:v>-11.803079118533816</c:v>
                </c:pt>
                <c:pt idx="4">
                  <c:v>-7.7869625448921518</c:v>
                </c:pt>
                <c:pt idx="5">
                  <c:v>-10.085111657491037</c:v>
                </c:pt>
                <c:pt idx="6">
                  <c:v>-4.2579266312067343</c:v>
                </c:pt>
                <c:pt idx="7">
                  <c:v>-13.152373969003385</c:v>
                </c:pt>
                <c:pt idx="8">
                  <c:v>-13.080051245903988</c:v>
                </c:pt>
                <c:pt idx="9">
                  <c:v>-3.5211794851526808</c:v>
                </c:pt>
                <c:pt idx="10">
                  <c:v>-3.2017869345370453</c:v>
                </c:pt>
                <c:pt idx="11">
                  <c:v>-3.8963130157097581</c:v>
                </c:pt>
                <c:pt idx="12">
                  <c:v>-5.4579143406187143</c:v>
                </c:pt>
                <c:pt idx="13">
                  <c:v>-0.59103845524659526</c:v>
                </c:pt>
                <c:pt idx="14">
                  <c:v>-2.8961801101336739</c:v>
                </c:pt>
                <c:pt idx="15">
                  <c:v>2.4601737354121305</c:v>
                </c:pt>
                <c:pt idx="16">
                  <c:v>-4.6604987086122591</c:v>
                </c:pt>
                <c:pt idx="17">
                  <c:v>-1.0499495876859335</c:v>
                </c:pt>
                <c:pt idx="18">
                  <c:v>-1.4624431299014269</c:v>
                </c:pt>
                <c:pt idx="19">
                  <c:v>6.8680720355568692</c:v>
                </c:pt>
                <c:pt idx="20">
                  <c:v>2.7868246394681293</c:v>
                </c:pt>
                <c:pt idx="21">
                  <c:v>9.3202564368601788</c:v>
                </c:pt>
                <c:pt idx="22">
                  <c:v>2.7216938170210554</c:v>
                </c:pt>
                <c:pt idx="23">
                  <c:v>11.450783892906495</c:v>
                </c:pt>
                <c:pt idx="24">
                  <c:v>4.9687636445372974</c:v>
                </c:pt>
                <c:pt idx="25">
                  <c:v>6.2997439795118844</c:v>
                </c:pt>
                <c:pt idx="26">
                  <c:v>12.851822556339121</c:v>
                </c:pt>
                <c:pt idx="27">
                  <c:v>7.0177778933427071</c:v>
                </c:pt>
                <c:pt idx="28">
                  <c:v>14.129259853225586</c:v>
                </c:pt>
                <c:pt idx="29">
                  <c:v>9.4000368717640619</c:v>
                </c:pt>
                <c:pt idx="30">
                  <c:v>18.425144571183111</c:v>
                </c:pt>
                <c:pt idx="31">
                  <c:v>21.336439463289885</c:v>
                </c:pt>
                <c:pt idx="32">
                  <c:v>18.318058495006866</c:v>
                </c:pt>
                <c:pt idx="33">
                  <c:v>23.331777768431088</c:v>
                </c:pt>
                <c:pt idx="34">
                  <c:v>23.900570993992364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4-47A1-BF55-476FF9146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60048"/>
        <c:axId val="1332330096"/>
      </c:scatterChart>
      <c:valAx>
        <c:axId val="115766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8649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330096"/>
        <c:crosses val="autoZero"/>
        <c:crossBetween val="midCat"/>
      </c:valAx>
      <c:valAx>
        <c:axId val="1332330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60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8649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analysis'!$C$3:$C$37</c:f>
              <c:numCache>
                <c:formatCode>General</c:formatCode>
                <c:ptCount val="35"/>
                <c:pt idx="0">
                  <c:v>9727</c:v>
                </c:pt>
                <c:pt idx="1">
                  <c:v>9537</c:v>
                </c:pt>
                <c:pt idx="2">
                  <c:v>9181</c:v>
                </c:pt>
                <c:pt idx="3">
                  <c:v>7209</c:v>
                </c:pt>
                <c:pt idx="4">
                  <c:v>5915</c:v>
                </c:pt>
                <c:pt idx="5">
                  <c:v>7330</c:v>
                </c:pt>
                <c:pt idx="6">
                  <c:v>5259</c:v>
                </c:pt>
                <c:pt idx="7">
                  <c:v>9504</c:v>
                </c:pt>
                <c:pt idx="8">
                  <c:v>9902</c:v>
                </c:pt>
                <c:pt idx="9">
                  <c:v>6230</c:v>
                </c:pt>
                <c:pt idx="10">
                  <c:v>6522</c:v>
                </c:pt>
                <c:pt idx="11">
                  <c:v>7249</c:v>
                </c:pt>
                <c:pt idx="12">
                  <c:v>8348</c:v>
                </c:pt>
                <c:pt idx="13">
                  <c:v>6689</c:v>
                </c:pt>
                <c:pt idx="14">
                  <c:v>8107</c:v>
                </c:pt>
                <c:pt idx="15">
                  <c:v>6238</c:v>
                </c:pt>
                <c:pt idx="16">
                  <c:v>9722</c:v>
                </c:pt>
                <c:pt idx="17">
                  <c:v>8602</c:v>
                </c:pt>
                <c:pt idx="18">
                  <c:v>9208</c:v>
                </c:pt>
                <c:pt idx="19">
                  <c:v>6063</c:v>
                </c:pt>
                <c:pt idx="20">
                  <c:v>8243</c:v>
                </c:pt>
                <c:pt idx="21">
                  <c:v>5869</c:v>
                </c:pt>
                <c:pt idx="22">
                  <c:v>9129</c:v>
                </c:pt>
                <c:pt idx="23">
                  <c:v>5813</c:v>
                </c:pt>
                <c:pt idx="24">
                  <c:v>9023</c:v>
                </c:pt>
                <c:pt idx="25">
                  <c:v>8881</c:v>
                </c:pt>
                <c:pt idx="26">
                  <c:v>6499</c:v>
                </c:pt>
                <c:pt idx="27">
                  <c:v>9431</c:v>
                </c:pt>
                <c:pt idx="28">
                  <c:v>6809</c:v>
                </c:pt>
                <c:pt idx="29">
                  <c:v>9267</c:v>
                </c:pt>
                <c:pt idx="30">
                  <c:v>5824</c:v>
                </c:pt>
                <c:pt idx="31">
                  <c:v>5004</c:v>
                </c:pt>
                <c:pt idx="32">
                  <c:v>6728</c:v>
                </c:pt>
                <c:pt idx="33">
                  <c:v>5006</c:v>
                </c:pt>
                <c:pt idx="34">
                  <c:v>5191</c:v>
                </c:pt>
              </c:numCache>
            </c:numRef>
          </c:xVal>
          <c:yVal>
            <c:numRef>
              <c:f>'Regression analysis'!$B$3:$B$37</c:f>
              <c:numCache>
                <c:formatCode>General</c:formatCode>
                <c:ptCount val="3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2C-45BE-BDB7-520F43FDA81E}"/>
            </c:ext>
          </c:extLst>
        </c:ser>
        <c:ser>
          <c:idx val="1"/>
          <c:order val="1"/>
          <c:tx>
            <c:v>Predicted 1</c:v>
          </c:tx>
          <c:spPr>
            <a:ln w="19050">
              <a:noFill/>
            </a:ln>
          </c:spPr>
          <c:xVal>
            <c:numRef>
              <c:f>'Regression analysis'!$C$3:$C$37</c:f>
              <c:numCache>
                <c:formatCode>General</c:formatCode>
                <c:ptCount val="35"/>
                <c:pt idx="0">
                  <c:v>9727</c:v>
                </c:pt>
                <c:pt idx="1">
                  <c:v>9537</c:v>
                </c:pt>
                <c:pt idx="2">
                  <c:v>9181</c:v>
                </c:pt>
                <c:pt idx="3">
                  <c:v>7209</c:v>
                </c:pt>
                <c:pt idx="4">
                  <c:v>5915</c:v>
                </c:pt>
                <c:pt idx="5">
                  <c:v>7330</c:v>
                </c:pt>
                <c:pt idx="6">
                  <c:v>5259</c:v>
                </c:pt>
                <c:pt idx="7">
                  <c:v>9504</c:v>
                </c:pt>
                <c:pt idx="8">
                  <c:v>9902</c:v>
                </c:pt>
                <c:pt idx="9">
                  <c:v>6230</c:v>
                </c:pt>
                <c:pt idx="10">
                  <c:v>6522</c:v>
                </c:pt>
                <c:pt idx="11">
                  <c:v>7249</c:v>
                </c:pt>
                <c:pt idx="12">
                  <c:v>8348</c:v>
                </c:pt>
                <c:pt idx="13">
                  <c:v>6689</c:v>
                </c:pt>
                <c:pt idx="14">
                  <c:v>8107</c:v>
                </c:pt>
                <c:pt idx="15">
                  <c:v>6238</c:v>
                </c:pt>
                <c:pt idx="16">
                  <c:v>9722</c:v>
                </c:pt>
                <c:pt idx="17">
                  <c:v>8602</c:v>
                </c:pt>
                <c:pt idx="18">
                  <c:v>9208</c:v>
                </c:pt>
                <c:pt idx="19">
                  <c:v>6063</c:v>
                </c:pt>
                <c:pt idx="20">
                  <c:v>8243</c:v>
                </c:pt>
                <c:pt idx="21">
                  <c:v>5869</c:v>
                </c:pt>
                <c:pt idx="22">
                  <c:v>9129</c:v>
                </c:pt>
                <c:pt idx="23">
                  <c:v>5813</c:v>
                </c:pt>
                <c:pt idx="24">
                  <c:v>9023</c:v>
                </c:pt>
                <c:pt idx="25">
                  <c:v>8881</c:v>
                </c:pt>
                <c:pt idx="26">
                  <c:v>6499</c:v>
                </c:pt>
                <c:pt idx="27">
                  <c:v>9431</c:v>
                </c:pt>
                <c:pt idx="28">
                  <c:v>6809</c:v>
                </c:pt>
                <c:pt idx="29">
                  <c:v>9267</c:v>
                </c:pt>
                <c:pt idx="30">
                  <c:v>5824</c:v>
                </c:pt>
                <c:pt idx="31">
                  <c:v>5004</c:v>
                </c:pt>
                <c:pt idx="32">
                  <c:v>6728</c:v>
                </c:pt>
                <c:pt idx="33">
                  <c:v>5006</c:v>
                </c:pt>
                <c:pt idx="34">
                  <c:v>5191</c:v>
                </c:pt>
              </c:numCache>
            </c:numRef>
          </c:xVal>
          <c:yVal>
            <c:numRef>
              <c:f>'Regression analysis'!$G$25:$G$59</c:f>
              <c:numCache>
                <c:formatCode>General</c:formatCode>
                <c:ptCount val="35"/>
                <c:pt idx="0">
                  <c:v>22.672152945759251</c:v>
                </c:pt>
                <c:pt idx="1">
                  <c:v>22.229291934173535</c:v>
                </c:pt>
                <c:pt idx="2">
                  <c:v>21.399510249307667</c:v>
                </c:pt>
                <c:pt idx="3">
                  <c:v>16.803079118533816</c:v>
                </c:pt>
                <c:pt idx="4">
                  <c:v>13.786962544892152</c:v>
                </c:pt>
                <c:pt idx="5">
                  <c:v>17.085111657491037</c:v>
                </c:pt>
                <c:pt idx="6">
                  <c:v>12.257926631206734</c:v>
                </c:pt>
                <c:pt idx="7">
                  <c:v>22.152373969003385</c:v>
                </c:pt>
                <c:pt idx="8">
                  <c:v>23.080051245903988</c:v>
                </c:pt>
                <c:pt idx="9">
                  <c:v>14.521179485152681</c:v>
                </c:pt>
                <c:pt idx="10">
                  <c:v>15.201786934537045</c:v>
                </c:pt>
                <c:pt idx="11">
                  <c:v>16.896313015709758</c:v>
                </c:pt>
                <c:pt idx="12">
                  <c:v>19.457914340618714</c:v>
                </c:pt>
                <c:pt idx="13">
                  <c:v>15.591038455246595</c:v>
                </c:pt>
                <c:pt idx="14">
                  <c:v>18.896180110133674</c:v>
                </c:pt>
                <c:pt idx="15">
                  <c:v>14.53982626458787</c:v>
                </c:pt>
                <c:pt idx="16">
                  <c:v>22.660498708612259</c:v>
                </c:pt>
                <c:pt idx="17">
                  <c:v>20.049949587685933</c:v>
                </c:pt>
                <c:pt idx="18">
                  <c:v>21.462443129901427</c:v>
                </c:pt>
                <c:pt idx="19">
                  <c:v>14.131927964443131</c:v>
                </c:pt>
                <c:pt idx="20">
                  <c:v>19.213175360531871</c:v>
                </c:pt>
                <c:pt idx="21">
                  <c:v>13.679743563139821</c:v>
                </c:pt>
                <c:pt idx="22">
                  <c:v>21.278306182978945</c:v>
                </c:pt>
                <c:pt idx="23">
                  <c:v>13.549216107093505</c:v>
                </c:pt>
                <c:pt idx="24">
                  <c:v>21.031236355462703</c:v>
                </c:pt>
                <c:pt idx="25">
                  <c:v>20.700256020488116</c:v>
                </c:pt>
                <c:pt idx="26">
                  <c:v>15.148177443660879</c:v>
                </c:pt>
                <c:pt idx="27">
                  <c:v>21.982222106657293</c:v>
                </c:pt>
                <c:pt idx="28">
                  <c:v>15.870740146774414</c:v>
                </c:pt>
                <c:pt idx="29">
                  <c:v>21.599963128235938</c:v>
                </c:pt>
                <c:pt idx="30">
                  <c:v>13.574855428816889</c:v>
                </c:pt>
                <c:pt idx="31">
                  <c:v>11.663560536710115</c:v>
                </c:pt>
                <c:pt idx="32">
                  <c:v>15.681941504993135</c:v>
                </c:pt>
                <c:pt idx="33">
                  <c:v>11.668222231568912</c:v>
                </c:pt>
                <c:pt idx="34">
                  <c:v>12.099429006007636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C-45BE-BDB7-520F43FDA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60048"/>
        <c:axId val="1332352416"/>
      </c:scatterChart>
      <c:valAx>
        <c:axId val="115766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8649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352416"/>
        <c:crosses val="autoZero"/>
        <c:crossBetween val="midCat"/>
      </c:valAx>
      <c:valAx>
        <c:axId val="1332352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600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analysis'!$K$25:$K$59</c:f>
              <c:numCache>
                <c:formatCode>General</c:formatCode>
                <c:ptCount val="35"/>
                <c:pt idx="0">
                  <c:v>1.4285714285714286</c:v>
                </c:pt>
                <c:pt idx="1">
                  <c:v>4.2857142857142856</c:v>
                </c:pt>
                <c:pt idx="2">
                  <c:v>7.1428571428571432</c:v>
                </c:pt>
                <c:pt idx="3">
                  <c:v>10</c:v>
                </c:pt>
                <c:pt idx="4">
                  <c:v>12.857142857142858</c:v>
                </c:pt>
                <c:pt idx="5">
                  <c:v>15.714285714285715</c:v>
                </c:pt>
                <c:pt idx="6">
                  <c:v>18.571428571428569</c:v>
                </c:pt>
                <c:pt idx="7">
                  <c:v>21.428571428571427</c:v>
                </c:pt>
                <c:pt idx="8">
                  <c:v>24.285714285714285</c:v>
                </c:pt>
                <c:pt idx="9">
                  <c:v>27.142857142857142</c:v>
                </c:pt>
                <c:pt idx="10">
                  <c:v>30</c:v>
                </c:pt>
                <c:pt idx="11">
                  <c:v>32.857142857142861</c:v>
                </c:pt>
                <c:pt idx="12">
                  <c:v>35.714285714285715</c:v>
                </c:pt>
                <c:pt idx="13">
                  <c:v>38.571428571428577</c:v>
                </c:pt>
                <c:pt idx="14">
                  <c:v>41.428571428571431</c:v>
                </c:pt>
                <c:pt idx="15">
                  <c:v>44.285714285714292</c:v>
                </c:pt>
                <c:pt idx="16">
                  <c:v>47.142857142857146</c:v>
                </c:pt>
                <c:pt idx="17">
                  <c:v>50</c:v>
                </c:pt>
                <c:pt idx="18">
                  <c:v>52.857142857142861</c:v>
                </c:pt>
                <c:pt idx="19">
                  <c:v>55.714285714285715</c:v>
                </c:pt>
                <c:pt idx="20">
                  <c:v>58.571428571428577</c:v>
                </c:pt>
                <c:pt idx="21">
                  <c:v>61.428571428571431</c:v>
                </c:pt>
                <c:pt idx="22">
                  <c:v>64.285714285714292</c:v>
                </c:pt>
                <c:pt idx="23">
                  <c:v>67.142857142857153</c:v>
                </c:pt>
                <c:pt idx="24">
                  <c:v>70</c:v>
                </c:pt>
                <c:pt idx="25">
                  <c:v>72.857142857142861</c:v>
                </c:pt>
                <c:pt idx="26">
                  <c:v>75.714285714285722</c:v>
                </c:pt>
                <c:pt idx="27">
                  <c:v>78.571428571428569</c:v>
                </c:pt>
                <c:pt idx="28">
                  <c:v>81.428571428571431</c:v>
                </c:pt>
                <c:pt idx="29">
                  <c:v>84.285714285714292</c:v>
                </c:pt>
                <c:pt idx="30">
                  <c:v>87.142857142857153</c:v>
                </c:pt>
                <c:pt idx="31">
                  <c:v>90</c:v>
                </c:pt>
                <c:pt idx="32">
                  <c:v>92.857142857142861</c:v>
                </c:pt>
                <c:pt idx="33">
                  <c:v>95.714285714285722</c:v>
                </c:pt>
                <c:pt idx="34">
                  <c:v>98.571428571428569</c:v>
                </c:pt>
              </c:numCache>
            </c:numRef>
          </c:xVal>
          <c:yVal>
            <c:numRef>
              <c:f>'Regression analysis'!$L$25:$L$59</c:f>
              <c:numCache>
                <c:formatCode>General</c:formatCode>
                <c:ptCount val="3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E-43C3-A019-8AF459A53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660048"/>
        <c:axId val="1332342992"/>
      </c:scatterChart>
      <c:valAx>
        <c:axId val="115766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342992"/>
        <c:crosses val="autoZero"/>
        <c:crossBetween val="midCat"/>
      </c:valAx>
      <c:valAx>
        <c:axId val="133234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7660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Demand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Rough!$A$7:$A$42</c:f>
              <c:strCache>
                <c:ptCount val="36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  <c:pt idx="8">
                  <c:v>January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June</c:v>
                </c:pt>
                <c:pt idx="14">
                  <c:v>July</c:v>
                </c:pt>
                <c:pt idx="15">
                  <c:v>August</c:v>
                </c:pt>
                <c:pt idx="16">
                  <c:v>September</c:v>
                </c:pt>
                <c:pt idx="17">
                  <c:v>October</c:v>
                </c:pt>
                <c:pt idx="18">
                  <c:v>November</c:v>
                </c:pt>
                <c:pt idx="19">
                  <c:v>December</c:v>
                </c:pt>
                <c:pt idx="20">
                  <c:v>January</c:v>
                </c:pt>
                <c:pt idx="21">
                  <c:v>February</c:v>
                </c:pt>
                <c:pt idx="22">
                  <c:v>March</c:v>
                </c:pt>
                <c:pt idx="23">
                  <c:v>April</c:v>
                </c:pt>
                <c:pt idx="24">
                  <c:v>May</c:v>
                </c:pt>
                <c:pt idx="25">
                  <c:v>June</c:v>
                </c:pt>
                <c:pt idx="26">
                  <c:v>July</c:v>
                </c:pt>
                <c:pt idx="27">
                  <c:v>August</c:v>
                </c:pt>
                <c:pt idx="28">
                  <c:v>September</c:v>
                </c:pt>
                <c:pt idx="29">
                  <c:v>October</c:v>
                </c:pt>
                <c:pt idx="30">
                  <c:v>November</c:v>
                </c:pt>
                <c:pt idx="31">
                  <c:v>December</c:v>
                </c:pt>
                <c:pt idx="32">
                  <c:v>January</c:v>
                </c:pt>
                <c:pt idx="33">
                  <c:v>February</c:v>
                </c:pt>
                <c:pt idx="34">
                  <c:v>March</c:v>
                </c:pt>
                <c:pt idx="35">
                  <c:v>April</c:v>
                </c:pt>
              </c:strCache>
            </c:strRef>
          </c:cat>
          <c:val>
            <c:numRef>
              <c:f>Rough!$C$7:$C$42</c:f>
              <c:numCache>
                <c:formatCode>General</c:formatCode>
                <c:ptCount val="36"/>
                <c:pt idx="0">
                  <c:v>8649</c:v>
                </c:pt>
                <c:pt idx="1">
                  <c:v>9727</c:v>
                </c:pt>
                <c:pt idx="2">
                  <c:v>9537</c:v>
                </c:pt>
                <c:pt idx="3">
                  <c:v>9181</c:v>
                </c:pt>
                <c:pt idx="4">
                  <c:v>7209</c:v>
                </c:pt>
                <c:pt idx="5">
                  <c:v>5915</c:v>
                </c:pt>
                <c:pt idx="6">
                  <c:v>7330</c:v>
                </c:pt>
                <c:pt idx="7">
                  <c:v>5259</c:v>
                </c:pt>
                <c:pt idx="8">
                  <c:v>9504</c:v>
                </c:pt>
                <c:pt idx="9">
                  <c:v>9902</c:v>
                </c:pt>
                <c:pt idx="10">
                  <c:v>6230</c:v>
                </c:pt>
                <c:pt idx="11">
                  <c:v>6522</c:v>
                </c:pt>
                <c:pt idx="12">
                  <c:v>7249</c:v>
                </c:pt>
                <c:pt idx="13">
                  <c:v>8348</c:v>
                </c:pt>
                <c:pt idx="14">
                  <c:v>6689</c:v>
                </c:pt>
                <c:pt idx="15">
                  <c:v>8107</c:v>
                </c:pt>
                <c:pt idx="16">
                  <c:v>6238</c:v>
                </c:pt>
                <c:pt idx="17">
                  <c:v>9722</c:v>
                </c:pt>
                <c:pt idx="18">
                  <c:v>8602</c:v>
                </c:pt>
                <c:pt idx="19">
                  <c:v>9208</c:v>
                </c:pt>
                <c:pt idx="20">
                  <c:v>6063</c:v>
                </c:pt>
                <c:pt idx="21">
                  <c:v>8243</c:v>
                </c:pt>
                <c:pt idx="22">
                  <c:v>5869</c:v>
                </c:pt>
                <c:pt idx="23">
                  <c:v>9129</c:v>
                </c:pt>
                <c:pt idx="24">
                  <c:v>5813</c:v>
                </c:pt>
                <c:pt idx="25">
                  <c:v>9023</c:v>
                </c:pt>
                <c:pt idx="26">
                  <c:v>8881</c:v>
                </c:pt>
                <c:pt idx="27">
                  <c:v>6499</c:v>
                </c:pt>
                <c:pt idx="28">
                  <c:v>9431</c:v>
                </c:pt>
                <c:pt idx="29">
                  <c:v>6809</c:v>
                </c:pt>
                <c:pt idx="30">
                  <c:v>9267</c:v>
                </c:pt>
                <c:pt idx="31">
                  <c:v>5824</c:v>
                </c:pt>
                <c:pt idx="32">
                  <c:v>5004</c:v>
                </c:pt>
                <c:pt idx="33">
                  <c:v>6728</c:v>
                </c:pt>
                <c:pt idx="34">
                  <c:v>5006</c:v>
                </c:pt>
                <c:pt idx="35">
                  <c:v>5191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1E-4175-A092-985FD38C1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9877979"/>
        <c:axId val="1395931381"/>
      </c:barChart>
      <c:catAx>
        <c:axId val="1619877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95931381"/>
        <c:crosses val="autoZero"/>
        <c:auto val="1"/>
        <c:lblAlgn val="ctr"/>
        <c:lblOffset val="100"/>
        <c:noMultiLvlLbl val="1"/>
      </c:catAx>
      <c:valAx>
        <c:axId val="1395931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987797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109537</xdr:colOff>
      <xdr:row>9</xdr:row>
      <xdr:rowOff>14287</xdr:rowOff>
    </xdr:from>
    <xdr:to>
      <xdr:col>17</xdr:col>
      <xdr:colOff>138112</xdr:colOff>
      <xdr:row>24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F02CB-BAF5-EAE8-44C9-F0F89C838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238125</xdr:colOff>
      <xdr:row>0</xdr:row>
      <xdr:rowOff>180975</xdr:rowOff>
    </xdr:from>
    <xdr:to>
      <xdr:col>20</xdr:col>
      <xdr:colOff>238125</xdr:colOff>
      <xdr:row>10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EE4C56-9D7C-F821-79D8-7250819C3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13</xdr:row>
      <xdr:rowOff>9525</xdr:rowOff>
    </xdr:from>
    <xdr:to>
      <xdr:col>20</xdr:col>
      <xdr:colOff>304800</xdr:colOff>
      <xdr:row>22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5E6E25-BFDD-4A47-B4FA-982E9A13A8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285750</xdr:colOff>
      <xdr:row>25</xdr:row>
      <xdr:rowOff>85725</xdr:rowOff>
    </xdr:from>
    <xdr:to>
      <xdr:col>20</xdr:col>
      <xdr:colOff>285750</xdr:colOff>
      <xdr:row>35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2CA989-9811-5E0E-8269-C5C6AB526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1</xdr:row>
      <xdr:rowOff>6635</xdr:rowOff>
    </xdr:from>
    <xdr:to>
      <xdr:col>15</xdr:col>
      <xdr:colOff>105853</xdr:colOff>
      <xdr:row>9</xdr:row>
      <xdr:rowOff>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AFE117-110A-F6EE-3139-EA03FB0C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97135"/>
          <a:ext cx="4144453" cy="15177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3</xdr:row>
      <xdr:rowOff>0</xdr:rowOff>
    </xdr:from>
    <xdr:to>
      <xdr:col>14</xdr:col>
      <xdr:colOff>152948</xdr:colOff>
      <xdr:row>17</xdr:row>
      <xdr:rowOff>28951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7483C-527B-5BB5-764B-FABD8EA17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571500"/>
          <a:ext cx="3924848" cy="26959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5</xdr:row>
      <xdr:rowOff>38100</xdr:rowOff>
    </xdr:from>
    <xdr:to>
      <xdr:col>14</xdr:col>
      <xdr:colOff>419617</xdr:colOff>
      <xdr:row>18</xdr:row>
      <xdr:rowOff>152762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831851-5024-72D4-2C74-916DA3734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5" y="990600"/>
          <a:ext cx="3705742" cy="25911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314325</xdr:colOff>
      <xdr:row>12</xdr:row>
      <xdr:rowOff>161925</xdr:rowOff>
    </xdr:from>
    <xdr:ext cx="5953125" cy="42672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C931556-0F06-4C11-9A36-D492C800884C}" name="Table31" displayName="Table31" ref="B1:G43" totalsRowShown="0" headerRowDxfId="24">
  <tableColumns count="6">
    <tableColumn id="1" xr3:uid="{B24597B8-4DB2-4F1F-9C71-D6720472EE1D}" name="Period" dataDxfId="23"/>
    <tableColumn id="2" xr3:uid="{112CD6A7-1BEC-4549-9678-1DD9EF6413EF}" name="Demand" dataDxfId="22"/>
    <tableColumn id="3" xr3:uid="{AF869D2D-648E-4A7F-9350-D2A86D68AEFC}" name="Forecast(Demand)" dataDxfId="21">
      <calculatedColumnFormula>_xlfn.FORECAST.ETS(B2,$C$2:$C$37,$B$2:$B$37,6,1)</calculatedColumnFormula>
    </tableColumn>
    <tableColumn id="4" xr3:uid="{2E44454E-5E68-469A-A52F-C516B6F101E8}" name="Lower Confidence Bound(Demand)" dataDxfId="20">
      <calculatedColumnFormula>D2-_xlfn.FORECAST.ETS.CONFINT(B2,$C$2:$C$37,$B$2:$B$37,0.95,6,1)</calculatedColumnFormula>
    </tableColumn>
    <tableColumn id="5" xr3:uid="{10A13B2F-4514-42AE-8893-FA945444B469}" name="Upper Confidence Bound(Demand)" dataDxfId="19">
      <calculatedColumnFormula>D2+_xlfn.FORECAST.ETS.CONFINT(B2,$C$2:$C$37,$B$2:$B$37,0.95,6,1)</calculatedColumnFormula>
    </tableColumn>
    <tableColumn id="6" xr3:uid="{DE2984DB-11AD-4E73-83B5-32E5BD8FB18C}" name="Average" dataDxfId="18">
      <calculatedColumnFormula>AVERAGE(Table31[[#This Row],[Lower Confidence Bound(Demand)]:[Upper Confidence Bound(Demand)]])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6A60A2D-2F79-4DB6-ABF5-F147CE4251B0}" name="Table32" displayName="Table32" ref="H1:I8" totalsRowShown="0" headerRowDxfId="17" headerRowBorderDxfId="16" tableBorderDxfId="15" totalsRowBorderDxfId="14">
  <tableColumns count="2">
    <tableColumn id="1" xr3:uid="{80706B76-7CFD-4FA4-A9CF-F9E973A74BB7}" name="Statistic" dataDxfId="13"/>
    <tableColumn id="2" xr3:uid="{08F1459F-D8D5-466F-9FD4-25D95D258EB9}" name="Value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D2:E4">
  <tableColumns count="2">
    <tableColumn id="1" xr3:uid="{00000000-0010-0000-0D00-000001000000}" name="Column1"/>
    <tableColumn id="2" xr3:uid="{00000000-0010-0000-0D00-000002000000}" name="Column2"/>
  </tableColumns>
  <tableStyleInfo name="MAD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B6:H49" headerRowDxfId="11">
  <tableColumns count="7">
    <tableColumn id="1" xr3:uid="{00000000-0010-0000-0E00-000001000000}" name="Period"/>
    <tableColumn id="2" xr3:uid="{00000000-0010-0000-0E00-000002000000}" name="Demand"/>
    <tableColumn id="3" xr3:uid="{00000000-0010-0000-0E00-000003000000}" name="Forecast"/>
    <tableColumn id="4" xr3:uid="{00000000-0010-0000-0E00-000004000000}" name="ERROR"/>
    <tableColumn id="5" xr3:uid="{00000000-0010-0000-0E00-000005000000}" name="ERROR SQUARE"/>
    <tableColumn id="6" xr3:uid="{00000000-0010-0000-0E00-000006000000}" name="APE"/>
    <tableColumn id="7" xr3:uid="{00000000-0010-0000-0E00-000007000000}" name="Avg"/>
  </tableColumns>
  <tableStyleInfo name="MAD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C2:D4">
  <tableColumns count="2">
    <tableColumn id="1" xr3:uid="{00000000-0010-0000-0F00-000001000000}" name="Column1"/>
    <tableColumn id="2" xr3:uid="{00000000-0010-0000-0F00-000002000000}" name="Column2"/>
  </tableColumns>
  <tableStyleInfo name="MS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A6:F49" headerRowDxfId="10" dataDxfId="8" totalsRowDxfId="6" headerRowBorderDxfId="9" tableBorderDxfId="7">
  <tableColumns count="6">
    <tableColumn id="1" xr3:uid="{00000000-0010-0000-1000-000001000000}" name="Period" dataDxfId="5"/>
    <tableColumn id="2" xr3:uid="{00000000-0010-0000-1000-000002000000}" name="Demand" dataDxfId="4"/>
    <tableColumn id="3" xr3:uid="{00000000-0010-0000-1000-000003000000}" name="Forecast" dataDxfId="3"/>
    <tableColumn id="4" xr3:uid="{00000000-0010-0000-1000-000004000000}" name="ERROR" dataDxfId="2"/>
    <tableColumn id="5" xr3:uid="{00000000-0010-0000-1000-000005000000}" name="ERROR SQUARE" dataDxfId="1"/>
    <tableColumn id="6" xr3:uid="{00000000-0010-0000-1000-000006000000}" name="APE" dataDxfId="0"/>
  </tableColumns>
  <tableStyleInfo name="MSE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D2:E4">
  <tableColumns count="2">
    <tableColumn id="1" xr3:uid="{00000000-0010-0000-1100-000001000000}" name="Column1"/>
    <tableColumn id="2" xr3:uid="{00000000-0010-0000-1100-000002000000}" name="Column2"/>
  </tableColumns>
  <tableStyleInfo name="MAP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B6:G48">
  <tableColumns count="6">
    <tableColumn id="1" xr3:uid="{00000000-0010-0000-1200-000001000000}" name="Period"/>
    <tableColumn id="2" xr3:uid="{00000000-0010-0000-1200-000002000000}" name="Demand"/>
    <tableColumn id="3" xr3:uid="{00000000-0010-0000-1200-000003000000}" name="Forecast"/>
    <tableColumn id="4" xr3:uid="{00000000-0010-0000-1200-000004000000}" name="ERROR"/>
    <tableColumn id="5" xr3:uid="{00000000-0010-0000-1200-000005000000}" name="ERROR SQUARE"/>
    <tableColumn id="6" xr3:uid="{00000000-0010-0000-1200-000006000000}" name="APE"/>
  </tableColumns>
  <tableStyleInfo name="MAPE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3:F17">
  <tableColumns count="6">
    <tableColumn id="1" xr3:uid="{00000000-0010-0000-0900-000001000000}" name="Month"/>
    <tableColumn id="2" xr3:uid="{00000000-0010-0000-0900-000002000000}" name="May"/>
    <tableColumn id="3" xr3:uid="{00000000-0010-0000-0900-000003000000}" name="June"/>
    <tableColumn id="4" xr3:uid="{00000000-0010-0000-0900-000004000000}" name="July"/>
    <tableColumn id="5" xr3:uid="{00000000-0010-0000-0900-000005000000}" name="August"/>
    <tableColumn id="6" xr3:uid="{00000000-0010-0000-0900-000006000000}" name="September"/>
  </tableColumns>
  <tableStyleInfo name="Table029 (Page 9) (2)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H3:M18">
  <tableColumns count="6">
    <tableColumn id="1" xr3:uid="{00000000-0010-0000-0A00-000001000000}" name="Month"/>
    <tableColumn id="2" xr3:uid="{00000000-0010-0000-0A00-000002000000}" name="May"/>
    <tableColumn id="3" xr3:uid="{00000000-0010-0000-0A00-000003000000}" name="June"/>
    <tableColumn id="4" xr3:uid="{00000000-0010-0000-0A00-000004000000}" name="July"/>
    <tableColumn id="5" xr3:uid="{00000000-0010-0000-0A00-000005000000}" name="August"/>
    <tableColumn id="6" xr3:uid="{00000000-0010-0000-0A00-000006000000}" name="September"/>
  </tableColumns>
  <tableStyleInfo name="Table029 (Page 9) (2)-style 2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O3:T17">
  <tableColumns count="6">
    <tableColumn id="1" xr3:uid="{00000000-0010-0000-0B00-000001000000}" name="Month"/>
    <tableColumn id="2" xr3:uid="{00000000-0010-0000-0B00-000002000000}" name="May"/>
    <tableColumn id="3" xr3:uid="{00000000-0010-0000-0B00-000003000000}" name="June"/>
    <tableColumn id="4" xr3:uid="{00000000-0010-0000-0B00-000004000000}" name="July"/>
    <tableColumn id="5" xr3:uid="{00000000-0010-0000-0B00-000005000000}" name="August"/>
    <tableColumn id="6" xr3:uid="{00000000-0010-0000-0B00-000006000000}" name="September"/>
  </tableColumns>
  <tableStyleInfo name="Table029 (Page 9) (2)-style 3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20:F34">
  <tableColumns count="6">
    <tableColumn id="1" xr3:uid="{00000000-0010-0000-0C00-000001000000}" name="Month"/>
    <tableColumn id="2" xr3:uid="{00000000-0010-0000-0C00-000002000000}" name="May"/>
    <tableColumn id="3" xr3:uid="{00000000-0010-0000-0C00-000003000000}" name="June"/>
    <tableColumn id="4" xr3:uid="{00000000-0010-0000-0C00-000004000000}" name="July"/>
    <tableColumn id="5" xr3:uid="{00000000-0010-0000-0C00-000005000000}" name="August"/>
    <tableColumn id="6" xr3:uid="{00000000-0010-0000-0C00-000006000000}" name="September"/>
  </tableColumns>
  <tableStyleInfo name="Table029 (Page 9) (2)-style 4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3:F17">
  <tableColumns count="6">
    <tableColumn id="1" xr3:uid="{00000000-0010-0000-1300-000001000000}" name="Month"/>
    <tableColumn id="2" xr3:uid="{00000000-0010-0000-1300-000002000000}" name="May"/>
    <tableColumn id="3" xr3:uid="{00000000-0010-0000-1300-000003000000}" name="June"/>
    <tableColumn id="4" xr3:uid="{00000000-0010-0000-1300-000004000000}" name="July"/>
    <tableColumn id="5" xr3:uid="{00000000-0010-0000-1300-000005000000}" name="August"/>
    <tableColumn id="6" xr3:uid="{00000000-0010-0000-1300-000006000000}" name="September"/>
  </tableColumns>
  <tableStyleInfo name="Table 01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H3:M17">
  <tableColumns count="6">
    <tableColumn id="1" xr3:uid="{00000000-0010-0000-1400-000001000000}" name="Month"/>
    <tableColumn id="2" xr3:uid="{00000000-0010-0000-1400-000002000000}" name="May"/>
    <tableColumn id="3" xr3:uid="{00000000-0010-0000-1400-000003000000}" name="June"/>
    <tableColumn id="4" xr3:uid="{00000000-0010-0000-1400-000004000000}" name="July"/>
    <tableColumn id="5" xr3:uid="{00000000-0010-0000-1400-000005000000}" name="August"/>
    <tableColumn id="6" xr3:uid="{00000000-0010-0000-1400-000006000000}" name="September"/>
  </tableColumns>
  <tableStyleInfo name="Table 01-style 2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O3:T16">
  <tableColumns count="6">
    <tableColumn id="1" xr3:uid="{00000000-0010-0000-1500-000001000000}" name="Month"/>
    <tableColumn id="2" xr3:uid="{00000000-0010-0000-1500-000002000000}" name="May"/>
    <tableColumn id="3" xr3:uid="{00000000-0010-0000-1500-000003000000}" name="June"/>
    <tableColumn id="4" xr3:uid="{00000000-0010-0000-1500-000004000000}" name="July"/>
    <tableColumn id="5" xr3:uid="{00000000-0010-0000-1500-000005000000}" name="August"/>
    <tableColumn id="6" xr3:uid="{00000000-0010-0000-1500-000006000000}" name="September"/>
  </tableColumns>
  <tableStyleInfo name="Table 01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A20:F34">
  <tableColumns count="6">
    <tableColumn id="1" xr3:uid="{00000000-0010-0000-1600-000001000000}" name="Month"/>
    <tableColumn id="2" xr3:uid="{00000000-0010-0000-1600-000002000000}" name="May"/>
    <tableColumn id="3" xr3:uid="{00000000-0010-0000-1600-000003000000}" name="June"/>
    <tableColumn id="4" xr3:uid="{00000000-0010-0000-1600-000004000000}" name="July"/>
    <tableColumn id="5" xr3:uid="{00000000-0010-0000-1600-000005000000}" name="August"/>
    <tableColumn id="6" xr3:uid="{00000000-0010-0000-1600-000006000000}" name="September"/>
  </tableColumns>
  <tableStyleInfo name="Table 01-style 4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B6:E43" totalsRowCount="1">
  <tableColumns count="4">
    <tableColumn id="1" xr3:uid="{00000000-0010-0000-1700-000001000000}" name="Period"/>
    <tableColumn id="2" xr3:uid="{00000000-0010-0000-1700-000002000000}" name="Demand" totalsRowFunction="custom">
      <totalsRowFormula>AVERAGE(Rough!$C$7:$C$42)</totalsRowFormula>
    </tableColumn>
    <tableColumn id="3" xr3:uid="{00000000-0010-0000-1700-000003000000}" name="Column1" totalsRowFunction="custom">
      <totalsRowFormula>SUBTOTAL(101,Rough!$D$7:$D$42)</totalsRowFormula>
    </tableColumn>
    <tableColumn id="4" xr3:uid="{00000000-0010-0000-1700-000004000000}" name="Column2"/>
  </tableColumns>
  <tableStyleInfo name="Roug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E4CC-E21E-40B9-B16A-512658EF11E0}">
  <dimension ref="A1:I43"/>
  <sheetViews>
    <sheetView tabSelected="1" workbookViewId="0">
      <selection activeCell="G37" sqref="G37:G43"/>
    </sheetView>
  </sheetViews>
  <sheetFormatPr defaultRowHeight="15" x14ac:dyDescent="0.25"/>
  <cols>
    <col min="3" max="3" width="10.5703125" customWidth="1"/>
    <col min="4" max="4" width="19.42578125" customWidth="1"/>
    <col min="5" max="5" width="19.140625" customWidth="1"/>
    <col min="6" max="6" width="19.7109375" bestFit="1" customWidth="1"/>
    <col min="8" max="8" width="10.140625" customWidth="1"/>
    <col min="9" max="9" width="8.28515625" customWidth="1"/>
  </cols>
  <sheetData>
    <row r="1" spans="1:9" s="25" customFormat="1" ht="30" x14ac:dyDescent="0.25">
      <c r="A1" s="31" t="s">
        <v>2</v>
      </c>
      <c r="B1" s="31" t="s">
        <v>0</v>
      </c>
      <c r="C1" s="31" t="s">
        <v>1</v>
      </c>
      <c r="D1" s="31" t="s">
        <v>78</v>
      </c>
      <c r="E1" s="32" t="s">
        <v>79</v>
      </c>
      <c r="F1" s="32" t="s">
        <v>80</v>
      </c>
      <c r="G1" s="33" t="s">
        <v>91</v>
      </c>
      <c r="H1" s="34" t="s">
        <v>83</v>
      </c>
      <c r="I1" s="35" t="s">
        <v>81</v>
      </c>
    </row>
    <row r="2" spans="1:9" x14ac:dyDescent="0.25">
      <c r="A2" s="12" t="s">
        <v>3</v>
      </c>
      <c r="B2" s="23">
        <v>1</v>
      </c>
      <c r="C2" s="23">
        <v>8649</v>
      </c>
      <c r="D2" s="23"/>
      <c r="E2" s="23"/>
      <c r="F2" s="23"/>
      <c r="G2" s="23"/>
      <c r="H2" s="28" t="s">
        <v>84</v>
      </c>
      <c r="I2" s="29">
        <f>_xlfn.FORECAST.ETS.STAT($C$2:$C$37,$B$2:$B$37,1,6,1)</f>
        <v>2E-3</v>
      </c>
    </row>
    <row r="3" spans="1:9" x14ac:dyDescent="0.25">
      <c r="A3" s="13" t="s">
        <v>4</v>
      </c>
      <c r="B3" s="23">
        <v>2</v>
      </c>
      <c r="C3" s="23">
        <v>9727</v>
      </c>
      <c r="D3" s="23"/>
      <c r="E3" s="23"/>
      <c r="F3" s="23"/>
      <c r="G3" s="23"/>
      <c r="H3" s="28" t="s">
        <v>85</v>
      </c>
      <c r="I3" s="29">
        <f>_xlfn.FORECAST.ETS.STAT($C$2:$C$37,$B$2:$B$37,2,6,1)</f>
        <v>1E-3</v>
      </c>
    </row>
    <row r="4" spans="1:9" x14ac:dyDescent="0.25">
      <c r="A4" s="12" t="s">
        <v>5</v>
      </c>
      <c r="B4" s="23">
        <v>3</v>
      </c>
      <c r="C4" s="23">
        <v>9537</v>
      </c>
      <c r="D4" s="23"/>
      <c r="E4" s="23"/>
      <c r="F4" s="23"/>
      <c r="G4" s="23"/>
      <c r="H4" s="28" t="s">
        <v>86</v>
      </c>
      <c r="I4" s="29">
        <f>_xlfn.FORECAST.ETS.STAT($C$2:$C$37,$B$2:$B$37,3,6,1)</f>
        <v>0.125</v>
      </c>
    </row>
    <row r="5" spans="1:9" x14ac:dyDescent="0.25">
      <c r="A5" s="12" t="s">
        <v>6</v>
      </c>
      <c r="B5" s="23">
        <v>4</v>
      </c>
      <c r="C5" s="23">
        <v>9181</v>
      </c>
      <c r="D5" s="23"/>
      <c r="E5" s="23"/>
      <c r="F5" s="23"/>
      <c r="G5" s="23"/>
      <c r="H5" s="28" t="s">
        <v>87</v>
      </c>
      <c r="I5" s="29">
        <f>_xlfn.FORECAST.ETS.STAT($C$2:$C$37,$B$2:$B$37,4,6,1)</f>
        <v>0.95804472505086569</v>
      </c>
    </row>
    <row r="6" spans="1:9" x14ac:dyDescent="0.25">
      <c r="A6" s="13" t="s">
        <v>7</v>
      </c>
      <c r="B6" s="23">
        <v>5</v>
      </c>
      <c r="C6" s="23">
        <v>7209</v>
      </c>
      <c r="D6" s="23"/>
      <c r="E6" s="23"/>
      <c r="F6" s="23"/>
      <c r="G6" s="23"/>
      <c r="H6" s="28" t="s">
        <v>88</v>
      </c>
      <c r="I6" s="29">
        <f>_xlfn.FORECAST.ETS.STAT($C$2:$C$37,$B$2:$B$37,5,6,1)</f>
        <v>0.23577149916813525</v>
      </c>
    </row>
    <row r="7" spans="1:9" x14ac:dyDescent="0.25">
      <c r="A7" s="12" t="s">
        <v>43</v>
      </c>
      <c r="B7" s="23">
        <v>6</v>
      </c>
      <c r="C7" s="23">
        <v>5915</v>
      </c>
      <c r="D7" s="23"/>
      <c r="E7" s="23"/>
      <c r="F7" s="23"/>
      <c r="G7" s="23"/>
      <c r="H7" s="28" t="s">
        <v>89</v>
      </c>
      <c r="I7" s="29">
        <f>_xlfn.FORECAST.ETS.STAT($C$2:$C$37,$B$2:$B$37,6,6,1)</f>
        <v>1662.999026214381</v>
      </c>
    </row>
    <row r="8" spans="1:9" x14ac:dyDescent="0.25">
      <c r="A8" s="12" t="s">
        <v>44</v>
      </c>
      <c r="B8" s="23">
        <v>7</v>
      </c>
      <c r="C8" s="23">
        <v>7330</v>
      </c>
      <c r="D8" s="23"/>
      <c r="E8" s="23"/>
      <c r="F8" s="23"/>
      <c r="G8" s="23"/>
      <c r="H8" s="26" t="s">
        <v>90</v>
      </c>
      <c r="I8" s="30">
        <f>_xlfn.FORECAST.ETS.STAT($C$2:$C$37,$B$2:$B$37,7,6,1)</f>
        <v>1869.4677870930368</v>
      </c>
    </row>
    <row r="9" spans="1:9" x14ac:dyDescent="0.25">
      <c r="A9" s="13" t="s">
        <v>45</v>
      </c>
      <c r="B9" s="23">
        <v>8</v>
      </c>
      <c r="C9" s="23">
        <v>5259</v>
      </c>
      <c r="D9" s="23"/>
      <c r="E9" s="23"/>
      <c r="F9" s="23"/>
      <c r="G9" s="23"/>
    </row>
    <row r="10" spans="1:9" x14ac:dyDescent="0.25">
      <c r="A10" s="12" t="s">
        <v>41</v>
      </c>
      <c r="B10" s="23">
        <v>9</v>
      </c>
      <c r="C10" s="23">
        <v>9504</v>
      </c>
      <c r="D10" s="23"/>
      <c r="E10" s="23"/>
      <c r="F10" s="23"/>
      <c r="G10" s="23"/>
    </row>
    <row r="11" spans="1:9" x14ac:dyDescent="0.25">
      <c r="A11" s="12" t="s">
        <v>46</v>
      </c>
      <c r="B11" s="23">
        <v>10</v>
      </c>
      <c r="C11" s="23">
        <v>9902</v>
      </c>
      <c r="D11" s="23"/>
      <c r="E11" s="23"/>
      <c r="F11" s="23"/>
      <c r="G11" s="23"/>
    </row>
    <row r="12" spans="1:9" x14ac:dyDescent="0.25">
      <c r="A12" s="13" t="s">
        <v>47</v>
      </c>
      <c r="B12" s="23">
        <v>11</v>
      </c>
      <c r="C12" s="23">
        <v>6230</v>
      </c>
      <c r="D12" s="23"/>
      <c r="E12" s="23"/>
      <c r="F12" s="23"/>
      <c r="G12" s="23"/>
    </row>
    <row r="13" spans="1:9" x14ac:dyDescent="0.25">
      <c r="A13" s="12" t="s">
        <v>42</v>
      </c>
      <c r="B13" s="23">
        <v>12</v>
      </c>
      <c r="C13" s="23">
        <v>6522</v>
      </c>
      <c r="D13" s="23"/>
      <c r="E13" s="23"/>
      <c r="F13" s="23"/>
      <c r="G13" s="23"/>
    </row>
    <row r="14" spans="1:9" x14ac:dyDescent="0.25">
      <c r="A14" s="12" t="s">
        <v>3</v>
      </c>
      <c r="B14" s="23">
        <v>13</v>
      </c>
      <c r="C14" s="23">
        <v>7249</v>
      </c>
      <c r="D14" s="23"/>
      <c r="E14" s="23"/>
      <c r="F14" s="23"/>
      <c r="G14" s="23"/>
    </row>
    <row r="15" spans="1:9" x14ac:dyDescent="0.25">
      <c r="A15" s="13" t="s">
        <v>4</v>
      </c>
      <c r="B15" s="23">
        <v>14</v>
      </c>
      <c r="C15" s="23">
        <v>8348</v>
      </c>
      <c r="D15" s="23"/>
      <c r="E15" s="23"/>
      <c r="F15" s="23"/>
      <c r="G15" s="23"/>
    </row>
    <row r="16" spans="1:9" x14ac:dyDescent="0.25">
      <c r="A16" s="12" t="s">
        <v>5</v>
      </c>
      <c r="B16" s="23">
        <v>15</v>
      </c>
      <c r="C16" s="23">
        <v>6689</v>
      </c>
      <c r="D16" s="23"/>
      <c r="E16" s="23"/>
      <c r="F16" s="23"/>
      <c r="G16" s="23"/>
    </row>
    <row r="17" spans="1:7" x14ac:dyDescent="0.25">
      <c r="A17" s="12" t="s">
        <v>6</v>
      </c>
      <c r="B17" s="23">
        <v>16</v>
      </c>
      <c r="C17" s="23">
        <v>8107</v>
      </c>
      <c r="D17" s="23"/>
      <c r="E17" s="23"/>
      <c r="F17" s="23"/>
      <c r="G17" s="23"/>
    </row>
    <row r="18" spans="1:7" x14ac:dyDescent="0.25">
      <c r="A18" s="13" t="s">
        <v>7</v>
      </c>
      <c r="B18" s="23">
        <v>17</v>
      </c>
      <c r="C18" s="23">
        <v>6238</v>
      </c>
      <c r="D18" s="23"/>
      <c r="E18" s="23"/>
      <c r="F18" s="23"/>
      <c r="G18" s="23"/>
    </row>
    <row r="19" spans="1:7" x14ac:dyDescent="0.25">
      <c r="A19" s="12" t="s">
        <v>43</v>
      </c>
      <c r="B19" s="23">
        <v>18</v>
      </c>
      <c r="C19" s="23">
        <v>9722</v>
      </c>
      <c r="D19" s="23"/>
      <c r="E19" s="23"/>
      <c r="F19" s="23"/>
      <c r="G19" s="23"/>
    </row>
    <row r="20" spans="1:7" x14ac:dyDescent="0.25">
      <c r="A20" s="12" t="s">
        <v>44</v>
      </c>
      <c r="B20" s="23">
        <v>19</v>
      </c>
      <c r="C20" s="23">
        <v>8602</v>
      </c>
      <c r="D20" s="23"/>
      <c r="E20" s="23"/>
      <c r="F20" s="23"/>
      <c r="G20" s="23"/>
    </row>
    <row r="21" spans="1:7" x14ac:dyDescent="0.25">
      <c r="A21" s="13" t="s">
        <v>45</v>
      </c>
      <c r="B21" s="23">
        <v>20</v>
      </c>
      <c r="C21" s="23">
        <v>9208</v>
      </c>
      <c r="D21" s="23"/>
      <c r="E21" s="23"/>
      <c r="F21" s="23"/>
      <c r="G21" s="23"/>
    </row>
    <row r="22" spans="1:7" x14ac:dyDescent="0.25">
      <c r="A22" s="12" t="s">
        <v>41</v>
      </c>
      <c r="B22" s="23">
        <v>21</v>
      </c>
      <c r="C22" s="23">
        <v>6063</v>
      </c>
      <c r="D22" s="23"/>
      <c r="E22" s="23"/>
      <c r="F22" s="23"/>
      <c r="G22" s="23"/>
    </row>
    <row r="23" spans="1:7" x14ac:dyDescent="0.25">
      <c r="A23" s="12" t="s">
        <v>46</v>
      </c>
      <c r="B23" s="23">
        <v>22</v>
      </c>
      <c r="C23" s="23">
        <v>8243</v>
      </c>
      <c r="D23" s="23"/>
      <c r="E23" s="23"/>
      <c r="F23" s="23"/>
      <c r="G23" s="23"/>
    </row>
    <row r="24" spans="1:7" x14ac:dyDescent="0.25">
      <c r="A24" s="13" t="s">
        <v>47</v>
      </c>
      <c r="B24" s="23">
        <v>23</v>
      </c>
      <c r="C24" s="23">
        <v>5869</v>
      </c>
      <c r="D24" s="23"/>
      <c r="E24" s="23"/>
      <c r="F24" s="23"/>
      <c r="G24" s="23"/>
    </row>
    <row r="25" spans="1:7" x14ac:dyDescent="0.25">
      <c r="A25" s="12" t="s">
        <v>42</v>
      </c>
      <c r="B25" s="23">
        <v>24</v>
      </c>
      <c r="C25" s="23">
        <v>9129</v>
      </c>
      <c r="D25" s="23"/>
      <c r="E25" s="23"/>
      <c r="F25" s="23"/>
      <c r="G25" s="23"/>
    </row>
    <row r="26" spans="1:7" x14ac:dyDescent="0.25">
      <c r="A26" s="12" t="s">
        <v>3</v>
      </c>
      <c r="B26" s="23">
        <v>25</v>
      </c>
      <c r="C26" s="23">
        <v>5813</v>
      </c>
      <c r="D26" s="23"/>
      <c r="E26" s="23"/>
      <c r="F26" s="23"/>
      <c r="G26" s="23"/>
    </row>
    <row r="27" spans="1:7" x14ac:dyDescent="0.25">
      <c r="A27" s="13" t="s">
        <v>4</v>
      </c>
      <c r="B27" s="23">
        <v>26</v>
      </c>
      <c r="C27" s="23">
        <v>9023</v>
      </c>
      <c r="D27" s="23"/>
      <c r="E27" s="23"/>
      <c r="F27" s="23"/>
      <c r="G27" s="23"/>
    </row>
    <row r="28" spans="1:7" x14ac:dyDescent="0.25">
      <c r="A28" s="12" t="s">
        <v>5</v>
      </c>
      <c r="B28" s="23">
        <v>27</v>
      </c>
      <c r="C28" s="23">
        <v>8881</v>
      </c>
      <c r="D28" s="23"/>
      <c r="E28" s="23"/>
      <c r="F28" s="23"/>
      <c r="G28" s="23"/>
    </row>
    <row r="29" spans="1:7" x14ac:dyDescent="0.25">
      <c r="A29" s="12" t="s">
        <v>6</v>
      </c>
      <c r="B29" s="23">
        <v>28</v>
      </c>
      <c r="C29" s="23">
        <v>6499</v>
      </c>
      <c r="D29" s="23"/>
      <c r="E29" s="23"/>
      <c r="F29" s="23"/>
      <c r="G29" s="23"/>
    </row>
    <row r="30" spans="1:7" x14ac:dyDescent="0.25">
      <c r="A30" s="13" t="s">
        <v>7</v>
      </c>
      <c r="B30" s="23">
        <v>29</v>
      </c>
      <c r="C30" s="23">
        <v>9431</v>
      </c>
      <c r="D30" s="23"/>
      <c r="E30" s="23"/>
      <c r="F30" s="23"/>
      <c r="G30" s="23"/>
    </row>
    <row r="31" spans="1:7" x14ac:dyDescent="0.25">
      <c r="A31" s="12" t="s">
        <v>43</v>
      </c>
      <c r="B31" s="23">
        <v>30</v>
      </c>
      <c r="C31" s="23">
        <v>6809</v>
      </c>
      <c r="D31" s="23"/>
      <c r="E31" s="23"/>
      <c r="F31" s="23"/>
      <c r="G31" s="23"/>
    </row>
    <row r="32" spans="1:7" x14ac:dyDescent="0.25">
      <c r="A32" s="12" t="s">
        <v>44</v>
      </c>
      <c r="B32" s="23">
        <v>31</v>
      </c>
      <c r="C32" s="23">
        <v>9267</v>
      </c>
      <c r="D32" s="23"/>
      <c r="E32" s="23"/>
      <c r="F32" s="23"/>
      <c r="G32" s="23"/>
    </row>
    <row r="33" spans="1:7" x14ac:dyDescent="0.25">
      <c r="A33" s="13" t="s">
        <v>45</v>
      </c>
      <c r="B33" s="23">
        <v>32</v>
      </c>
      <c r="C33" s="23">
        <v>5824</v>
      </c>
      <c r="D33" s="23"/>
      <c r="E33" s="23"/>
      <c r="F33" s="23"/>
      <c r="G33" s="23"/>
    </row>
    <row r="34" spans="1:7" x14ac:dyDescent="0.25">
      <c r="A34" s="12" t="s">
        <v>41</v>
      </c>
      <c r="B34" s="23">
        <v>33</v>
      </c>
      <c r="C34" s="23">
        <v>5004</v>
      </c>
      <c r="D34" s="23"/>
      <c r="E34" s="23"/>
      <c r="F34" s="23"/>
      <c r="G34" s="23"/>
    </row>
    <row r="35" spans="1:7" x14ac:dyDescent="0.25">
      <c r="A35" s="12" t="s">
        <v>46</v>
      </c>
      <c r="B35" s="23">
        <v>34</v>
      </c>
      <c r="C35" s="23">
        <v>6728</v>
      </c>
      <c r="D35" s="23"/>
      <c r="E35" s="23"/>
      <c r="F35" s="23"/>
      <c r="G35" s="23"/>
    </row>
    <row r="36" spans="1:7" x14ac:dyDescent="0.25">
      <c r="A36" s="13" t="s">
        <v>47</v>
      </c>
      <c r="B36" s="23">
        <v>35</v>
      </c>
      <c r="C36" s="23">
        <v>5006</v>
      </c>
      <c r="D36" s="23"/>
      <c r="E36" s="23"/>
      <c r="F36" s="23"/>
      <c r="G36" s="23"/>
    </row>
    <row r="37" spans="1:7" x14ac:dyDescent="0.25">
      <c r="A37" s="12" t="s">
        <v>42</v>
      </c>
      <c r="B37" s="23">
        <v>36</v>
      </c>
      <c r="C37" s="23">
        <v>5191</v>
      </c>
      <c r="D37" s="23">
        <v>5191</v>
      </c>
      <c r="E37" s="24">
        <v>5191</v>
      </c>
      <c r="F37" s="24">
        <v>5191</v>
      </c>
      <c r="G37" s="59">
        <f>AVERAGE(Table31[[#This Row],[Lower Confidence Bound(Demand)]:[Upper Confidence Bound(Demand)]])</f>
        <v>5191</v>
      </c>
    </row>
    <row r="38" spans="1:7" x14ac:dyDescent="0.25">
      <c r="A38" s="12" t="s">
        <v>3</v>
      </c>
      <c r="B38" s="23">
        <v>37</v>
      </c>
      <c r="C38" s="23"/>
      <c r="D38" s="23">
        <f t="shared" ref="D38:D43" si="0">_xlfn.FORECAST.ETS(B38,$C$2:$C$37,$B$2:$B$37,6,1)</f>
        <v>6868.7181303943416</v>
      </c>
      <c r="E38" s="24">
        <f t="shared" ref="E38:E43" si="1">D38-_xlfn.FORECAST.ETS.CONFINT(B38,$C$2:$C$37,$B$2:$B$37,0.95,6,1)</f>
        <v>3810.4167415234347</v>
      </c>
      <c r="F38" s="24">
        <f t="shared" ref="F38:F43" si="2">D38+_xlfn.FORECAST.ETS.CONFINT(B38,$C$2:$C$37,$B$2:$B$37,0.95,6,1)</f>
        <v>9927.0195192652482</v>
      </c>
      <c r="G38" s="59">
        <f>AVERAGE(Table31[[#This Row],[Lower Confidence Bound(Demand)]:[Upper Confidence Bound(Demand)]])</f>
        <v>6868.7181303943416</v>
      </c>
    </row>
    <row r="39" spans="1:7" x14ac:dyDescent="0.25">
      <c r="A39" s="13" t="s">
        <v>4</v>
      </c>
      <c r="B39" s="23">
        <v>38</v>
      </c>
      <c r="C39" s="23"/>
      <c r="D39" s="23">
        <f t="shared" si="0"/>
        <v>6753.9408120821172</v>
      </c>
      <c r="E39" s="24">
        <f t="shared" si="1"/>
        <v>3695.6256608859253</v>
      </c>
      <c r="F39" s="24">
        <f t="shared" si="2"/>
        <v>9812.2559632783086</v>
      </c>
      <c r="G39" s="59">
        <f>AVERAGE(Table31[[#This Row],[Lower Confidence Bound(Demand)]:[Upper Confidence Bound(Demand)]])</f>
        <v>6753.9408120821172</v>
      </c>
    </row>
    <row r="40" spans="1:7" x14ac:dyDescent="0.25">
      <c r="A40" s="12" t="s">
        <v>5</v>
      </c>
      <c r="B40" s="23">
        <v>39</v>
      </c>
      <c r="C40" s="23"/>
      <c r="D40" s="23">
        <f t="shared" si="0"/>
        <v>6844.8499099135697</v>
      </c>
      <c r="E40" s="24">
        <f t="shared" si="1"/>
        <v>3786.5102925142287</v>
      </c>
      <c r="F40" s="24">
        <f t="shared" si="2"/>
        <v>9903.1895273129103</v>
      </c>
      <c r="G40" s="59">
        <f>AVERAGE(Table31[[#This Row],[Lower Confidence Bound(Demand)]:[Upper Confidence Bound(Demand)]])</f>
        <v>6844.8499099135697</v>
      </c>
    </row>
    <row r="41" spans="1:7" x14ac:dyDescent="0.25">
      <c r="A41" s="12" t="s">
        <v>6</v>
      </c>
      <c r="B41" s="23">
        <v>40</v>
      </c>
      <c r="C41" s="23"/>
      <c r="D41" s="23">
        <f t="shared" si="0"/>
        <v>7348.034346051345</v>
      </c>
      <c r="E41" s="24">
        <f t="shared" si="1"/>
        <v>4289.6565006014116</v>
      </c>
      <c r="F41" s="24">
        <f t="shared" si="2"/>
        <v>10406.412191501278</v>
      </c>
      <c r="G41" s="59">
        <f>AVERAGE(Table31[[#This Row],[Lower Confidence Bound(Demand)]:[Upper Confidence Bound(Demand)]])</f>
        <v>7348.034346051345</v>
      </c>
    </row>
    <row r="42" spans="1:7" x14ac:dyDescent="0.25">
      <c r="A42" s="13" t="s">
        <v>7</v>
      </c>
      <c r="B42" s="23">
        <v>41</v>
      </c>
      <c r="C42" s="23"/>
      <c r="D42" s="23">
        <f t="shared" si="0"/>
        <v>5486.8580972216878</v>
      </c>
      <c r="E42" s="24">
        <f t="shared" si="1"/>
        <v>2428.4252042183371</v>
      </c>
      <c r="F42" s="24">
        <f t="shared" si="2"/>
        <v>8545.2909902250394</v>
      </c>
      <c r="G42" s="59">
        <f>AVERAGE(Table31[[#This Row],[Lower Confidence Bound(Demand)]:[Upper Confidence Bound(Demand)]])</f>
        <v>5486.8580972216878</v>
      </c>
    </row>
    <row r="43" spans="1:7" x14ac:dyDescent="0.25">
      <c r="A43" s="12" t="s">
        <v>43</v>
      </c>
      <c r="B43" s="23">
        <v>42</v>
      </c>
      <c r="C43" s="23"/>
      <c r="D43" s="23">
        <f t="shared" si="0"/>
        <v>6163.1491383421417</v>
      </c>
      <c r="E43" s="24">
        <f t="shared" si="1"/>
        <v>3104.6413210942083</v>
      </c>
      <c r="F43" s="24">
        <f t="shared" si="2"/>
        <v>9221.6569555900751</v>
      </c>
      <c r="G43" s="59">
        <f>AVERAGE(Table31[[#This Row],[Lower Confidence Bound(Demand)]:[Upper Confidence Bound(Demand)]])</f>
        <v>6163.1491383421417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928A-7F87-4B38-BC49-0E1A2AAECE41}">
  <dimension ref="A1:T71"/>
  <sheetViews>
    <sheetView workbookViewId="0">
      <selection activeCell="D33" sqref="D33"/>
    </sheetView>
  </sheetViews>
  <sheetFormatPr defaultRowHeight="15" x14ac:dyDescent="0.25"/>
  <cols>
    <col min="1" max="1" width="10.85546875" bestFit="1" customWidth="1"/>
    <col min="6" max="6" width="18" bestFit="1" customWidth="1"/>
    <col min="7" max="7" width="17.85546875" bestFit="1" customWidth="1"/>
    <col min="8" max="8" width="14.5703125" bestFit="1" customWidth="1"/>
    <col min="10" max="10" width="12" bestFit="1" customWidth="1"/>
    <col min="11" max="11" width="13.42578125" customWidth="1"/>
    <col min="12" max="14" width="12.7109375" bestFit="1" customWidth="1"/>
  </cols>
  <sheetData>
    <row r="1" spans="1:20" x14ac:dyDescent="0.25">
      <c r="A1" s="27" t="s">
        <v>2</v>
      </c>
      <c r="B1" s="21" t="s">
        <v>0</v>
      </c>
      <c r="C1" s="11" t="s">
        <v>1</v>
      </c>
      <c r="F1" t="s">
        <v>51</v>
      </c>
      <c r="O1" s="20"/>
      <c r="P1" s="20"/>
      <c r="Q1" s="20"/>
    </row>
    <row r="2" spans="1:20" ht="15.75" thickBot="1" x14ac:dyDescent="0.3">
      <c r="A2" s="12" t="s">
        <v>3</v>
      </c>
      <c r="B2" s="13">
        <v>1</v>
      </c>
      <c r="C2" s="13">
        <v>8649</v>
      </c>
      <c r="O2" s="20"/>
      <c r="P2" s="20"/>
      <c r="Q2" s="20"/>
    </row>
    <row r="3" spans="1:20" x14ac:dyDescent="0.25">
      <c r="A3" s="13" t="s">
        <v>4</v>
      </c>
      <c r="B3" s="13">
        <v>2</v>
      </c>
      <c r="C3" s="13">
        <v>9727</v>
      </c>
      <c r="F3" s="55" t="s">
        <v>52</v>
      </c>
      <c r="G3" s="55"/>
      <c r="O3" s="20"/>
      <c r="P3" s="20"/>
      <c r="Q3" s="20"/>
    </row>
    <row r="4" spans="1:20" x14ac:dyDescent="0.25">
      <c r="A4" s="12" t="s">
        <v>5</v>
      </c>
      <c r="B4" s="13">
        <v>3</v>
      </c>
      <c r="C4" s="13">
        <v>9537</v>
      </c>
      <c r="F4" s="52" t="s">
        <v>53</v>
      </c>
      <c r="G4" s="52">
        <v>0.83286800440633701</v>
      </c>
      <c r="O4" s="20"/>
      <c r="P4" s="20"/>
      <c r="Q4" s="20"/>
    </row>
    <row r="5" spans="1:20" x14ac:dyDescent="0.25">
      <c r="A5" s="12" t="s">
        <v>6</v>
      </c>
      <c r="B5" s="13">
        <v>4</v>
      </c>
      <c r="C5" s="13">
        <v>9181</v>
      </c>
      <c r="F5" s="52" t="s">
        <v>54</v>
      </c>
      <c r="G5" s="52">
        <v>0.69366911276379417</v>
      </c>
      <c r="O5" s="20"/>
      <c r="P5" s="20"/>
      <c r="Q5" s="20"/>
      <c r="R5" s="20"/>
      <c r="S5" s="20"/>
      <c r="T5" s="20"/>
    </row>
    <row r="6" spans="1:20" x14ac:dyDescent="0.25">
      <c r="A6" s="13" t="s">
        <v>7</v>
      </c>
      <c r="B6" s="13">
        <v>5</v>
      </c>
      <c r="C6" s="13">
        <v>7209</v>
      </c>
      <c r="F6" s="52" t="s">
        <v>55</v>
      </c>
      <c r="G6" s="52">
        <v>0.66425734805791181</v>
      </c>
      <c r="O6" s="20"/>
      <c r="P6" s="20"/>
      <c r="Q6" s="20"/>
      <c r="R6" s="20"/>
      <c r="S6" s="20"/>
      <c r="T6" s="20"/>
    </row>
    <row r="7" spans="1:20" x14ac:dyDescent="0.25">
      <c r="A7" s="12" t="s">
        <v>43</v>
      </c>
      <c r="B7" s="13">
        <v>6</v>
      </c>
      <c r="C7" s="13">
        <v>5915</v>
      </c>
      <c r="F7" s="52" t="s">
        <v>56</v>
      </c>
      <c r="G7" s="52">
        <v>12.083157976951314</v>
      </c>
      <c r="O7" s="20"/>
      <c r="P7" s="20"/>
      <c r="Q7" s="20"/>
      <c r="R7" s="20"/>
      <c r="S7" s="20"/>
      <c r="T7" s="20"/>
    </row>
    <row r="8" spans="1:20" ht="15.75" thickBot="1" x14ac:dyDescent="0.3">
      <c r="A8" s="12" t="s">
        <v>44</v>
      </c>
      <c r="B8" s="13">
        <v>7</v>
      </c>
      <c r="C8" s="13">
        <v>7330</v>
      </c>
      <c r="F8" s="53" t="s">
        <v>57</v>
      </c>
      <c r="G8" s="53">
        <v>35</v>
      </c>
      <c r="O8" s="20"/>
      <c r="P8" s="20"/>
      <c r="Q8" s="20"/>
      <c r="R8" s="20"/>
      <c r="S8" s="20"/>
      <c r="T8" s="20"/>
    </row>
    <row r="9" spans="1:20" x14ac:dyDescent="0.25">
      <c r="A9" s="13" t="s">
        <v>45</v>
      </c>
      <c r="B9" s="13">
        <v>8</v>
      </c>
      <c r="C9" s="13">
        <v>5259</v>
      </c>
      <c r="O9" s="20"/>
      <c r="P9" s="20"/>
      <c r="Q9" s="20"/>
      <c r="R9" s="20"/>
      <c r="S9" s="20"/>
      <c r="T9" s="20"/>
    </row>
    <row r="10" spans="1:20" ht="15.75" thickBot="1" x14ac:dyDescent="0.3">
      <c r="A10" s="12" t="s">
        <v>41</v>
      </c>
      <c r="B10" s="13">
        <v>9</v>
      </c>
      <c r="C10" s="13">
        <v>9504</v>
      </c>
      <c r="F10" t="s">
        <v>58</v>
      </c>
      <c r="O10" s="20"/>
      <c r="P10" s="20"/>
      <c r="Q10" s="20"/>
      <c r="R10" s="20"/>
      <c r="S10" s="20"/>
      <c r="T10" s="20"/>
    </row>
    <row r="11" spans="1:20" x14ac:dyDescent="0.25">
      <c r="A11" s="12" t="s">
        <v>46</v>
      </c>
      <c r="B11" s="13">
        <v>10</v>
      </c>
      <c r="C11" s="13">
        <v>9902</v>
      </c>
      <c r="F11" s="54"/>
      <c r="G11" s="54" t="s">
        <v>63</v>
      </c>
      <c r="H11" s="54" t="s">
        <v>64</v>
      </c>
      <c r="I11" s="54" t="s">
        <v>65</v>
      </c>
      <c r="J11" s="54" t="s">
        <v>66</v>
      </c>
      <c r="K11" s="54" t="s">
        <v>67</v>
      </c>
      <c r="O11" s="20"/>
      <c r="P11" s="20"/>
      <c r="Q11" s="20"/>
      <c r="R11" s="20"/>
      <c r="S11" s="20"/>
      <c r="T11" s="20"/>
    </row>
    <row r="12" spans="1:20" x14ac:dyDescent="0.25">
      <c r="A12" s="13" t="s">
        <v>47</v>
      </c>
      <c r="B12" s="13">
        <v>11</v>
      </c>
      <c r="C12" s="13">
        <v>6230</v>
      </c>
      <c r="F12" s="52" t="s">
        <v>59</v>
      </c>
      <c r="G12" s="52">
        <v>1</v>
      </c>
      <c r="H12" s="52">
        <v>11240.907972337285</v>
      </c>
      <c r="I12" s="52">
        <v>11240.907972337285</v>
      </c>
      <c r="J12" s="52">
        <v>76.991093019566335</v>
      </c>
      <c r="K12" s="52">
        <v>3.8437853064523054E-10</v>
      </c>
      <c r="O12" s="20"/>
      <c r="P12" s="20"/>
      <c r="Q12" s="20"/>
      <c r="R12" s="20"/>
      <c r="S12" s="20"/>
      <c r="T12" s="20"/>
    </row>
    <row r="13" spans="1:20" x14ac:dyDescent="0.25">
      <c r="A13" s="12" t="s">
        <v>42</v>
      </c>
      <c r="B13" s="13">
        <v>12</v>
      </c>
      <c r="C13" s="13">
        <v>6522</v>
      </c>
      <c r="F13" s="52" t="s">
        <v>60</v>
      </c>
      <c r="G13" s="52">
        <v>34</v>
      </c>
      <c r="H13" s="52">
        <v>4964.0920276627148</v>
      </c>
      <c r="I13" s="52">
        <v>146.00270669596219</v>
      </c>
      <c r="J13" s="52"/>
      <c r="K13" s="52"/>
      <c r="O13" s="20"/>
      <c r="P13" s="20"/>
      <c r="Q13" s="20"/>
      <c r="R13" s="20"/>
      <c r="S13" s="20"/>
      <c r="T13" s="20"/>
    </row>
    <row r="14" spans="1:20" ht="15.75" thickBot="1" x14ac:dyDescent="0.3">
      <c r="A14" s="12" t="s">
        <v>3</v>
      </c>
      <c r="B14" s="13">
        <v>13</v>
      </c>
      <c r="C14" s="13">
        <v>7249</v>
      </c>
      <c r="F14" s="53" t="s">
        <v>61</v>
      </c>
      <c r="G14" s="53">
        <v>35</v>
      </c>
      <c r="H14" s="53">
        <v>16205</v>
      </c>
      <c r="I14" s="53"/>
      <c r="J14" s="53"/>
      <c r="K14" s="53"/>
      <c r="O14" s="20"/>
      <c r="P14" s="20"/>
      <c r="Q14" s="20"/>
      <c r="R14" s="20"/>
      <c r="S14" s="20"/>
      <c r="T14" s="20"/>
    </row>
    <row r="15" spans="1:20" ht="15.75" thickBot="1" x14ac:dyDescent="0.3">
      <c r="A15" s="13" t="s">
        <v>4</v>
      </c>
      <c r="B15" s="13">
        <v>14</v>
      </c>
      <c r="C15" s="13">
        <v>8348</v>
      </c>
      <c r="O15" s="20"/>
      <c r="P15" s="20"/>
      <c r="Q15" s="20"/>
      <c r="R15" s="20"/>
      <c r="S15" s="20"/>
      <c r="T15" s="20"/>
    </row>
    <row r="16" spans="1:20" x14ac:dyDescent="0.25">
      <c r="A16" s="12" t="s">
        <v>5</v>
      </c>
      <c r="B16" s="13">
        <v>15</v>
      </c>
      <c r="C16" s="13">
        <v>6689</v>
      </c>
      <c r="F16" s="54"/>
      <c r="G16" s="54" t="s">
        <v>68</v>
      </c>
      <c r="H16" s="54" t="s">
        <v>56</v>
      </c>
      <c r="I16" s="54" t="s">
        <v>69</v>
      </c>
      <c r="J16" s="54" t="s">
        <v>70</v>
      </c>
      <c r="K16" s="54" t="s">
        <v>71</v>
      </c>
      <c r="L16" s="54" t="s">
        <v>72</v>
      </c>
      <c r="M16" s="54" t="s">
        <v>73</v>
      </c>
      <c r="N16" s="54" t="s">
        <v>74</v>
      </c>
      <c r="O16" s="56"/>
      <c r="P16" s="20"/>
      <c r="Q16" s="20"/>
      <c r="R16" s="20"/>
      <c r="S16" s="20"/>
      <c r="T16" s="20"/>
    </row>
    <row r="17" spans="1:20" x14ac:dyDescent="0.25">
      <c r="A17" s="12" t="s">
        <v>6</v>
      </c>
      <c r="B17" s="13">
        <v>16</v>
      </c>
      <c r="C17" s="13">
        <v>8107</v>
      </c>
      <c r="F17" s="52" t="s">
        <v>62</v>
      </c>
      <c r="G17" s="52">
        <v>0</v>
      </c>
      <c r="H17" s="52" t="e">
        <v>#N/A</v>
      </c>
      <c r="I17" s="52" t="e">
        <v>#N/A</v>
      </c>
      <c r="J17" s="52" t="e">
        <v>#N/A</v>
      </c>
      <c r="K17" s="52" t="e">
        <v>#N/A</v>
      </c>
      <c r="L17" s="52" t="e">
        <v>#N/A</v>
      </c>
      <c r="M17" s="52" t="e">
        <v>#N/A</v>
      </c>
      <c r="N17" s="52" t="e">
        <v>#N/A</v>
      </c>
      <c r="O17" s="52"/>
      <c r="P17" s="20"/>
      <c r="Q17" s="20"/>
      <c r="R17" s="20"/>
      <c r="S17" s="20"/>
      <c r="T17" s="20"/>
    </row>
    <row r="18" spans="1:20" ht="15.75" thickBot="1" x14ac:dyDescent="0.3">
      <c r="A18" s="13" t="s">
        <v>7</v>
      </c>
      <c r="B18" s="13">
        <v>17</v>
      </c>
      <c r="C18" s="13">
        <v>6238</v>
      </c>
      <c r="F18" s="53">
        <v>8649</v>
      </c>
      <c r="G18" s="53">
        <v>2.3308474293985042E-3</v>
      </c>
      <c r="H18" s="53">
        <v>2.6564008110561521E-4</v>
      </c>
      <c r="I18" s="53">
        <v>8.7744568504019842</v>
      </c>
      <c r="J18" s="53">
        <v>2.9681980352356747E-10</v>
      </c>
      <c r="K18" s="53">
        <v>1.791001833116904E-3</v>
      </c>
      <c r="L18" s="53">
        <v>2.8706930256801044E-3</v>
      </c>
      <c r="M18" s="53">
        <v>1.791001833116904E-3</v>
      </c>
      <c r="N18" s="53">
        <v>2.8706930256801044E-3</v>
      </c>
      <c r="O18" s="52"/>
      <c r="P18" s="20"/>
      <c r="Q18" s="20"/>
      <c r="R18" s="20"/>
      <c r="S18" s="20"/>
      <c r="T18" s="20"/>
    </row>
    <row r="19" spans="1:20" x14ac:dyDescent="0.25">
      <c r="A19" s="12" t="s">
        <v>43</v>
      </c>
      <c r="B19" s="13">
        <v>18</v>
      </c>
      <c r="C19" s="13">
        <v>9722</v>
      </c>
      <c r="O19" s="20"/>
      <c r="P19" s="20"/>
      <c r="Q19" s="20"/>
      <c r="R19" s="20"/>
      <c r="S19" s="20"/>
      <c r="T19" s="20"/>
    </row>
    <row r="20" spans="1:20" x14ac:dyDescent="0.25">
      <c r="A20" s="12" t="s">
        <v>44</v>
      </c>
      <c r="B20" s="13">
        <v>19</v>
      </c>
      <c r="C20" s="13">
        <v>8602</v>
      </c>
      <c r="O20" s="20"/>
      <c r="P20" s="20"/>
      <c r="Q20" s="20"/>
      <c r="R20" s="20"/>
      <c r="S20" s="20"/>
      <c r="T20" s="20"/>
    </row>
    <row r="21" spans="1:20" x14ac:dyDescent="0.25">
      <c r="A21" s="13" t="s">
        <v>45</v>
      </c>
      <c r="B21" s="13">
        <v>20</v>
      </c>
      <c r="C21" s="13">
        <v>9208</v>
      </c>
      <c r="O21" s="20"/>
      <c r="P21" s="20"/>
      <c r="Q21" s="20"/>
      <c r="R21" s="20"/>
      <c r="S21" s="20"/>
      <c r="T21" s="20"/>
    </row>
    <row r="22" spans="1:20" x14ac:dyDescent="0.25">
      <c r="A22" s="12" t="s">
        <v>41</v>
      </c>
      <c r="B22" s="13">
        <v>21</v>
      </c>
      <c r="C22" s="13">
        <v>6063</v>
      </c>
      <c r="F22" t="s">
        <v>75</v>
      </c>
      <c r="K22" t="s">
        <v>96</v>
      </c>
      <c r="O22" s="20"/>
      <c r="P22" s="20"/>
      <c r="Q22" s="20"/>
      <c r="R22" s="20"/>
      <c r="S22" s="20"/>
      <c r="T22" s="20"/>
    </row>
    <row r="23" spans="1:20" ht="15.75" thickBot="1" x14ac:dyDescent="0.3">
      <c r="A23" s="12" t="s">
        <v>46</v>
      </c>
      <c r="B23" s="13">
        <v>22</v>
      </c>
      <c r="C23" s="13">
        <v>8243</v>
      </c>
      <c r="O23" s="20"/>
      <c r="P23" s="20"/>
      <c r="Q23" s="20"/>
      <c r="R23" s="20"/>
      <c r="S23" s="20"/>
      <c r="T23" s="20"/>
    </row>
    <row r="24" spans="1:20" x14ac:dyDescent="0.25">
      <c r="A24" s="13" t="s">
        <v>47</v>
      </c>
      <c r="B24" s="13">
        <v>23</v>
      </c>
      <c r="C24" s="13">
        <v>5869</v>
      </c>
      <c r="F24" s="54" t="s">
        <v>76</v>
      </c>
      <c r="G24" s="54" t="s">
        <v>94</v>
      </c>
      <c r="H24" s="54" t="s">
        <v>77</v>
      </c>
      <c r="I24" s="54" t="s">
        <v>95</v>
      </c>
      <c r="K24" s="54" t="s">
        <v>97</v>
      </c>
      <c r="L24" s="54">
        <v>1</v>
      </c>
      <c r="O24" s="20"/>
      <c r="P24" s="20"/>
      <c r="Q24" s="20"/>
      <c r="R24" s="20"/>
      <c r="S24" s="20"/>
      <c r="T24" s="20"/>
    </row>
    <row r="25" spans="1:20" x14ac:dyDescent="0.25">
      <c r="A25" s="12" t="s">
        <v>42</v>
      </c>
      <c r="B25" s="13">
        <v>24</v>
      </c>
      <c r="C25" s="13">
        <v>9129</v>
      </c>
      <c r="F25" s="52">
        <v>1</v>
      </c>
      <c r="G25" s="52">
        <v>22.672152945759251</v>
      </c>
      <c r="H25" s="52">
        <v>-20.672152945759251</v>
      </c>
      <c r="I25" s="52">
        <v>-1.7358005419140474</v>
      </c>
      <c r="K25" s="52">
        <v>1.4285714285714286</v>
      </c>
      <c r="L25" s="52">
        <v>2</v>
      </c>
      <c r="O25" s="20"/>
      <c r="P25" s="20"/>
      <c r="Q25" s="20"/>
      <c r="R25" s="20"/>
      <c r="S25" s="20"/>
      <c r="T25" s="20"/>
    </row>
    <row r="26" spans="1:20" x14ac:dyDescent="0.25">
      <c r="A26" s="12" t="s">
        <v>3</v>
      </c>
      <c r="B26" s="13">
        <v>25</v>
      </c>
      <c r="C26" s="13">
        <v>5813</v>
      </c>
      <c r="F26" s="52">
        <v>2</v>
      </c>
      <c r="G26" s="52">
        <v>22.229291934173535</v>
      </c>
      <c r="H26" s="52">
        <v>-19.229291934173535</v>
      </c>
      <c r="I26" s="52">
        <v>-1.6146463045015906</v>
      </c>
      <c r="K26" s="52">
        <v>4.2857142857142856</v>
      </c>
      <c r="L26" s="52">
        <v>3</v>
      </c>
      <c r="O26" s="20"/>
      <c r="P26" s="20"/>
      <c r="Q26" s="20"/>
      <c r="R26" s="20"/>
      <c r="S26" s="20"/>
      <c r="T26" s="20"/>
    </row>
    <row r="27" spans="1:20" x14ac:dyDescent="0.25">
      <c r="A27" s="13" t="s">
        <v>4</v>
      </c>
      <c r="B27" s="13">
        <v>26</v>
      </c>
      <c r="C27" s="13">
        <v>9023</v>
      </c>
      <c r="F27" s="52">
        <v>3</v>
      </c>
      <c r="G27" s="52">
        <v>21.399510249307667</v>
      </c>
      <c r="H27" s="52">
        <v>-17.399510249307667</v>
      </c>
      <c r="I27" s="52">
        <v>-1.4610030894717727</v>
      </c>
      <c r="K27" s="52">
        <v>7.1428571428571432</v>
      </c>
      <c r="L27" s="52">
        <v>4</v>
      </c>
      <c r="O27" s="20"/>
      <c r="P27" s="20"/>
      <c r="Q27" s="20"/>
      <c r="R27" s="20"/>
      <c r="S27" s="20"/>
      <c r="T27" s="20"/>
    </row>
    <row r="28" spans="1:20" x14ac:dyDescent="0.25">
      <c r="A28" s="12" t="s">
        <v>5</v>
      </c>
      <c r="B28" s="13">
        <v>27</v>
      </c>
      <c r="C28" s="13">
        <v>8881</v>
      </c>
      <c r="F28" s="52">
        <v>4</v>
      </c>
      <c r="G28" s="52">
        <v>16.803079118533816</v>
      </c>
      <c r="H28" s="52">
        <v>-11.803079118533816</v>
      </c>
      <c r="I28" s="52">
        <v>-0.99108163450427178</v>
      </c>
      <c r="K28" s="52">
        <v>10</v>
      </c>
      <c r="L28" s="52">
        <v>5</v>
      </c>
      <c r="O28" s="20"/>
      <c r="P28" s="20"/>
      <c r="Q28" s="20"/>
      <c r="R28" s="20"/>
      <c r="S28" s="20"/>
      <c r="T28" s="20"/>
    </row>
    <row r="29" spans="1:20" x14ac:dyDescent="0.25">
      <c r="A29" s="12" t="s">
        <v>6</v>
      </c>
      <c r="B29" s="13">
        <v>28</v>
      </c>
      <c r="C29" s="13">
        <v>6499</v>
      </c>
      <c r="F29" s="52">
        <v>5</v>
      </c>
      <c r="G29" s="52">
        <v>13.786962544892152</v>
      </c>
      <c r="H29" s="52">
        <v>-7.7869625448921518</v>
      </c>
      <c r="I29" s="52">
        <v>-0.65385612426310091</v>
      </c>
      <c r="K29" s="52">
        <v>12.857142857142858</v>
      </c>
      <c r="L29" s="52">
        <v>6</v>
      </c>
      <c r="O29" s="20"/>
      <c r="P29" s="20"/>
      <c r="Q29" s="20"/>
      <c r="R29" s="20"/>
      <c r="S29" s="20"/>
      <c r="T29" s="20"/>
    </row>
    <row r="30" spans="1:20" x14ac:dyDescent="0.25">
      <c r="A30" s="13" t="s">
        <v>7</v>
      </c>
      <c r="B30" s="13">
        <v>29</v>
      </c>
      <c r="C30" s="13">
        <v>9431</v>
      </c>
      <c r="F30" s="52">
        <v>6</v>
      </c>
      <c r="G30" s="52">
        <v>17.085111657491037</v>
      </c>
      <c r="H30" s="52">
        <v>-10.085111657491037</v>
      </c>
      <c r="I30" s="52">
        <v>-0.84682724272934529</v>
      </c>
      <c r="K30" s="52">
        <v>15.714285714285715</v>
      </c>
      <c r="L30" s="52">
        <v>7</v>
      </c>
      <c r="O30" s="20"/>
      <c r="P30" s="20"/>
      <c r="Q30" s="20"/>
      <c r="R30" s="20"/>
      <c r="S30" s="20"/>
      <c r="T30" s="20"/>
    </row>
    <row r="31" spans="1:20" x14ac:dyDescent="0.25">
      <c r="A31" s="12" t="s">
        <v>43</v>
      </c>
      <c r="B31" s="13">
        <v>30</v>
      </c>
      <c r="C31" s="13">
        <v>6809</v>
      </c>
      <c r="F31" s="52">
        <v>7</v>
      </c>
      <c r="G31" s="52">
        <v>12.257926631206734</v>
      </c>
      <c r="H31" s="52">
        <v>-4.2579266312067343</v>
      </c>
      <c r="I31" s="52">
        <v>-0.35752983123100868</v>
      </c>
      <c r="K31" s="52">
        <v>18.571428571428569</v>
      </c>
      <c r="L31" s="52">
        <v>8</v>
      </c>
      <c r="O31" s="20"/>
      <c r="P31" s="20"/>
      <c r="Q31" s="20"/>
      <c r="R31" s="20"/>
      <c r="S31" s="20"/>
      <c r="T31" s="20"/>
    </row>
    <row r="32" spans="1:20" x14ac:dyDescent="0.25">
      <c r="A32" s="12" t="s">
        <v>44</v>
      </c>
      <c r="B32" s="13">
        <v>31</v>
      </c>
      <c r="C32" s="13">
        <v>9267</v>
      </c>
      <c r="F32" s="52">
        <v>8</v>
      </c>
      <c r="G32" s="52">
        <v>22.152373969003385</v>
      </c>
      <c r="H32" s="52">
        <v>-13.152373969003385</v>
      </c>
      <c r="I32" s="52">
        <v>-1.1043793030534674</v>
      </c>
      <c r="K32" s="52">
        <v>21.428571428571427</v>
      </c>
      <c r="L32" s="52">
        <v>9</v>
      </c>
      <c r="O32" s="20"/>
      <c r="P32" s="20"/>
      <c r="Q32" s="20"/>
      <c r="R32" s="20"/>
      <c r="S32" s="20"/>
      <c r="T32" s="20"/>
    </row>
    <row r="33" spans="1:20" x14ac:dyDescent="0.25">
      <c r="A33" s="13" t="s">
        <v>45</v>
      </c>
      <c r="B33" s="13">
        <v>32</v>
      </c>
      <c r="C33" s="13">
        <v>5824</v>
      </c>
      <c r="F33" s="52">
        <v>9</v>
      </c>
      <c r="G33" s="52">
        <v>23.080051245903988</v>
      </c>
      <c r="H33" s="52">
        <v>-13.080051245903988</v>
      </c>
      <c r="I33" s="52">
        <v>-1.0983065044302169</v>
      </c>
      <c r="K33" s="52">
        <v>24.285714285714285</v>
      </c>
      <c r="L33" s="52">
        <v>10</v>
      </c>
      <c r="O33" s="20"/>
      <c r="P33" s="20"/>
      <c r="Q33" s="20"/>
      <c r="R33" s="20"/>
      <c r="S33" s="20"/>
      <c r="T33" s="20"/>
    </row>
    <row r="34" spans="1:20" x14ac:dyDescent="0.25">
      <c r="A34" s="12" t="s">
        <v>41</v>
      </c>
      <c r="B34" s="13">
        <v>33</v>
      </c>
      <c r="C34" s="13">
        <v>5004</v>
      </c>
      <c r="F34" s="52">
        <v>10</v>
      </c>
      <c r="G34" s="52">
        <v>14.521179485152681</v>
      </c>
      <c r="H34" s="52">
        <v>-3.5211794851526808</v>
      </c>
      <c r="I34" s="52">
        <v>-0.29566660398371802</v>
      </c>
      <c r="K34" s="52">
        <v>27.142857142857142</v>
      </c>
      <c r="L34" s="52">
        <v>11</v>
      </c>
      <c r="O34" s="20"/>
      <c r="P34" s="20"/>
      <c r="Q34" s="20"/>
      <c r="R34" s="20"/>
      <c r="S34" s="20"/>
      <c r="T34" s="20"/>
    </row>
    <row r="35" spans="1:20" x14ac:dyDescent="0.25">
      <c r="A35" s="12" t="s">
        <v>46</v>
      </c>
      <c r="B35" s="13">
        <v>34</v>
      </c>
      <c r="C35" s="13">
        <v>6728</v>
      </c>
      <c r="F35" s="52">
        <v>11</v>
      </c>
      <c r="G35" s="52">
        <v>15.201786934537045</v>
      </c>
      <c r="H35" s="52">
        <v>-3.2017869345370453</v>
      </c>
      <c r="I35" s="52">
        <v>-0.26884783170118892</v>
      </c>
      <c r="K35" s="52">
        <v>30</v>
      </c>
      <c r="L35" s="52">
        <v>12</v>
      </c>
      <c r="O35" s="20"/>
      <c r="P35" s="20"/>
      <c r="Q35" s="20"/>
      <c r="R35" s="20"/>
      <c r="S35" s="20"/>
      <c r="T35" s="20"/>
    </row>
    <row r="36" spans="1:20" x14ac:dyDescent="0.25">
      <c r="A36" s="13" t="s">
        <v>47</v>
      </c>
      <c r="B36" s="13">
        <v>35</v>
      </c>
      <c r="C36" s="13">
        <v>5006</v>
      </c>
      <c r="F36" s="52">
        <v>12</v>
      </c>
      <c r="G36" s="52">
        <v>16.896313015709758</v>
      </c>
      <c r="H36" s="52">
        <v>-3.8963130157097581</v>
      </c>
      <c r="I36" s="52">
        <v>-0.32716583811475636</v>
      </c>
      <c r="K36" s="52">
        <v>32.857142857142861</v>
      </c>
      <c r="L36" s="52">
        <v>13</v>
      </c>
      <c r="O36" s="20"/>
      <c r="P36" s="20"/>
      <c r="Q36" s="20"/>
      <c r="R36" s="20"/>
      <c r="S36" s="20"/>
      <c r="T36" s="20"/>
    </row>
    <row r="37" spans="1:20" x14ac:dyDescent="0.25">
      <c r="A37" s="12" t="s">
        <v>42</v>
      </c>
      <c r="B37" s="13">
        <v>36</v>
      </c>
      <c r="C37" s="13">
        <v>5191</v>
      </c>
      <c r="F37" s="52">
        <v>13</v>
      </c>
      <c r="G37" s="52">
        <v>19.457914340618714</v>
      </c>
      <c r="H37" s="52">
        <v>-5.4579143406187143</v>
      </c>
      <c r="I37" s="52">
        <v>-0.4582904690684339</v>
      </c>
      <c r="K37" s="52">
        <v>35.714285714285715</v>
      </c>
      <c r="L37" s="52">
        <v>14</v>
      </c>
      <c r="O37" s="20"/>
      <c r="P37" s="20"/>
      <c r="Q37" s="20"/>
      <c r="R37" s="20"/>
      <c r="S37" s="20"/>
      <c r="T37" s="20"/>
    </row>
    <row r="38" spans="1:20" x14ac:dyDescent="0.25">
      <c r="F38" s="52">
        <v>14</v>
      </c>
      <c r="G38" s="52">
        <v>15.591038455246595</v>
      </c>
      <c r="H38" s="52">
        <v>-0.59103845524659526</v>
      </c>
      <c r="I38" s="52">
        <v>-4.9628351415595684E-2</v>
      </c>
      <c r="K38" s="52">
        <v>38.571428571428577</v>
      </c>
      <c r="L38" s="52">
        <v>15</v>
      </c>
      <c r="O38" s="20"/>
      <c r="P38" s="20"/>
      <c r="Q38" s="20"/>
      <c r="R38" s="20"/>
      <c r="S38" s="20"/>
      <c r="T38" s="20"/>
    </row>
    <row r="39" spans="1:20" x14ac:dyDescent="0.25">
      <c r="F39" s="52">
        <v>15</v>
      </c>
      <c r="G39" s="52">
        <v>18.896180110133674</v>
      </c>
      <c r="H39" s="52">
        <v>-2.8961801101336739</v>
      </c>
      <c r="I39" s="52">
        <v>-0.24318662007974406</v>
      </c>
      <c r="K39" s="52">
        <v>41.428571428571431</v>
      </c>
      <c r="L39" s="52">
        <v>16</v>
      </c>
      <c r="O39" s="20"/>
      <c r="P39" s="20"/>
      <c r="Q39" s="20"/>
      <c r="R39" s="20"/>
      <c r="S39" s="20"/>
      <c r="T39" s="20"/>
    </row>
    <row r="40" spans="1:20" x14ac:dyDescent="0.25">
      <c r="F40" s="52">
        <v>16</v>
      </c>
      <c r="G40" s="52">
        <v>14.53982626458787</v>
      </c>
      <c r="H40" s="52">
        <v>2.4601737354121305</v>
      </c>
      <c r="I40" s="52">
        <v>0.20657601142638216</v>
      </c>
      <c r="K40" s="52">
        <v>44.285714285714292</v>
      </c>
      <c r="L40" s="52">
        <v>17</v>
      </c>
      <c r="O40" s="20"/>
      <c r="P40" s="20"/>
      <c r="Q40" s="20"/>
      <c r="R40" s="20"/>
      <c r="S40" s="20"/>
      <c r="T40" s="20"/>
    </row>
    <row r="41" spans="1:20" x14ac:dyDescent="0.25">
      <c r="F41" s="52">
        <v>17</v>
      </c>
      <c r="G41" s="52">
        <v>22.660498708612259</v>
      </c>
      <c r="H41" s="52">
        <v>-4.6604987086122591</v>
      </c>
      <c r="I41" s="52">
        <v>-0.39133302686106641</v>
      </c>
      <c r="K41" s="52">
        <v>47.142857142857146</v>
      </c>
      <c r="L41" s="52">
        <v>18</v>
      </c>
      <c r="O41" s="20"/>
      <c r="P41" s="20"/>
      <c r="Q41" s="20"/>
      <c r="R41" s="20"/>
      <c r="S41" s="20"/>
      <c r="T41" s="20"/>
    </row>
    <row r="42" spans="1:20" x14ac:dyDescent="0.25">
      <c r="F42" s="52">
        <v>18</v>
      </c>
      <c r="G42" s="52">
        <v>20.049949587685933</v>
      </c>
      <c r="H42" s="52">
        <v>-1.0499495876859335</v>
      </c>
      <c r="I42" s="52">
        <v>-8.8162228098333989E-2</v>
      </c>
      <c r="K42" s="52">
        <v>50</v>
      </c>
      <c r="L42" s="52">
        <v>19</v>
      </c>
      <c r="O42" s="20"/>
      <c r="P42" s="20"/>
      <c r="Q42" s="20"/>
      <c r="R42" s="20"/>
      <c r="S42" s="20"/>
      <c r="T42" s="20"/>
    </row>
    <row r="43" spans="1:20" x14ac:dyDescent="0.25">
      <c r="F43" s="52">
        <v>19</v>
      </c>
      <c r="G43" s="52">
        <v>21.462443129901427</v>
      </c>
      <c r="H43" s="52">
        <v>-1.4624431299014269</v>
      </c>
      <c r="I43" s="52">
        <v>-0.1227985098631021</v>
      </c>
      <c r="K43" s="52">
        <v>52.857142857142861</v>
      </c>
      <c r="L43" s="52">
        <v>20</v>
      </c>
      <c r="O43" s="20"/>
      <c r="P43" s="20"/>
      <c r="Q43" s="20"/>
      <c r="R43" s="20"/>
      <c r="S43" s="20"/>
      <c r="T43" s="20"/>
    </row>
    <row r="44" spans="1:20" x14ac:dyDescent="0.25">
      <c r="F44" s="52">
        <v>20</v>
      </c>
      <c r="G44" s="52">
        <v>14.131927964443131</v>
      </c>
      <c r="H44" s="52">
        <v>6.8680720355568692</v>
      </c>
      <c r="I44" s="52">
        <v>0.57669867248490747</v>
      </c>
      <c r="K44" s="52">
        <v>55.714285714285715</v>
      </c>
      <c r="L44" s="52">
        <v>21</v>
      </c>
      <c r="O44" s="20"/>
      <c r="P44" s="20"/>
      <c r="Q44" s="20"/>
      <c r="R44" s="20"/>
      <c r="S44" s="20"/>
      <c r="T44" s="20"/>
    </row>
    <row r="45" spans="1:20" x14ac:dyDescent="0.25">
      <c r="F45" s="52">
        <v>21</v>
      </c>
      <c r="G45" s="52">
        <v>19.213175360531871</v>
      </c>
      <c r="H45" s="52">
        <v>2.7868246394681293</v>
      </c>
      <c r="I45" s="52">
        <v>0.23400425355311394</v>
      </c>
      <c r="K45" s="52">
        <v>58.571428571428577</v>
      </c>
      <c r="L45" s="52">
        <v>22</v>
      </c>
      <c r="O45" s="20"/>
      <c r="P45" s="20"/>
      <c r="Q45" s="20"/>
      <c r="R45" s="20"/>
      <c r="S45" s="20"/>
      <c r="T45" s="20"/>
    </row>
    <row r="46" spans="1:20" x14ac:dyDescent="0.25">
      <c r="F46" s="52">
        <v>22</v>
      </c>
      <c r="G46" s="52">
        <v>13.679743563139821</v>
      </c>
      <c r="H46" s="52">
        <v>9.3202564368601788</v>
      </c>
      <c r="I46" s="52">
        <v>0.78260383503976605</v>
      </c>
      <c r="K46" s="52">
        <v>61.428571428571431</v>
      </c>
      <c r="L46" s="52">
        <v>23</v>
      </c>
      <c r="O46" s="20"/>
      <c r="P46" s="20"/>
      <c r="Q46" s="20"/>
      <c r="R46" s="20"/>
      <c r="S46" s="20"/>
      <c r="T46" s="20"/>
    </row>
    <row r="47" spans="1:20" x14ac:dyDescent="0.25">
      <c r="F47" s="52">
        <v>23</v>
      </c>
      <c r="G47" s="52">
        <v>21.278306182978945</v>
      </c>
      <c r="H47" s="52">
        <v>2.7216938170210554</v>
      </c>
      <c r="I47" s="52">
        <v>0.22853534486249152</v>
      </c>
      <c r="K47" s="52">
        <v>64.285714285714292</v>
      </c>
      <c r="L47" s="52">
        <v>24</v>
      </c>
      <c r="O47" s="20"/>
      <c r="P47" s="20"/>
      <c r="Q47" s="20"/>
      <c r="R47" s="20"/>
      <c r="S47" s="20"/>
      <c r="T47" s="20"/>
    </row>
    <row r="48" spans="1:20" x14ac:dyDescent="0.25">
      <c r="F48" s="52">
        <v>24</v>
      </c>
      <c r="G48" s="52">
        <v>13.549216107093505</v>
      </c>
      <c r="H48" s="52">
        <v>11.450783892906495</v>
      </c>
      <c r="I48" s="52">
        <v>0.96150008849103552</v>
      </c>
      <c r="K48" s="52">
        <v>67.142857142857153</v>
      </c>
      <c r="L48" s="52">
        <v>25</v>
      </c>
      <c r="O48" s="20"/>
      <c r="P48" s="20"/>
      <c r="Q48" s="20"/>
      <c r="R48" s="20"/>
      <c r="S48" s="20"/>
      <c r="T48" s="20"/>
    </row>
    <row r="49" spans="6:20" x14ac:dyDescent="0.25">
      <c r="F49" s="52">
        <v>25</v>
      </c>
      <c r="G49" s="52">
        <v>21.031236355462703</v>
      </c>
      <c r="H49" s="52">
        <v>4.9687636445372974</v>
      </c>
      <c r="I49" s="52">
        <v>0.41721743494549623</v>
      </c>
      <c r="K49" s="52">
        <v>70</v>
      </c>
      <c r="L49" s="52">
        <v>26</v>
      </c>
      <c r="O49" s="20"/>
      <c r="P49" s="20"/>
      <c r="Q49" s="20"/>
      <c r="R49" s="20"/>
      <c r="S49" s="20"/>
      <c r="T49" s="20"/>
    </row>
    <row r="50" spans="6:20" x14ac:dyDescent="0.25">
      <c r="F50" s="52">
        <v>26</v>
      </c>
      <c r="G50" s="52">
        <v>20.700256020488116</v>
      </c>
      <c r="H50" s="52">
        <v>6.2997439795118844</v>
      </c>
      <c r="I50" s="52">
        <v>0.52897726919148724</v>
      </c>
      <c r="K50" s="52">
        <v>72.857142857142861</v>
      </c>
      <c r="L50" s="52">
        <v>27</v>
      </c>
      <c r="O50" s="20"/>
      <c r="P50" s="20"/>
      <c r="Q50" s="20"/>
      <c r="R50" s="20"/>
      <c r="S50" s="20"/>
      <c r="T50" s="20"/>
    </row>
    <row r="51" spans="6:20" x14ac:dyDescent="0.25">
      <c r="F51" s="52">
        <v>27</v>
      </c>
      <c r="G51" s="52">
        <v>15.148177443660879</v>
      </c>
      <c r="H51" s="52">
        <v>12.851822556339121</v>
      </c>
      <c r="I51" s="52">
        <v>1.0791425845392169</v>
      </c>
      <c r="K51" s="52">
        <v>75.714285714285722</v>
      </c>
      <c r="L51" s="52">
        <v>28</v>
      </c>
      <c r="O51" s="20"/>
      <c r="P51" s="20"/>
      <c r="Q51" s="20"/>
      <c r="R51" s="20"/>
      <c r="S51" s="20"/>
      <c r="T51" s="20"/>
    </row>
    <row r="52" spans="6:20" x14ac:dyDescent="0.25">
      <c r="F52" s="52">
        <v>28</v>
      </c>
      <c r="G52" s="52">
        <v>21.982222106657293</v>
      </c>
      <c r="H52" s="52">
        <v>7.0177778933427071</v>
      </c>
      <c r="I52" s="52">
        <v>0.5892691826661256</v>
      </c>
      <c r="K52" s="52">
        <v>78.571428571428569</v>
      </c>
      <c r="L52" s="52">
        <v>29</v>
      </c>
      <c r="O52" s="20"/>
      <c r="P52" s="20"/>
      <c r="Q52" s="20"/>
      <c r="R52" s="20"/>
      <c r="S52" s="20"/>
      <c r="T52" s="20"/>
    </row>
    <row r="53" spans="6:20" x14ac:dyDescent="0.25">
      <c r="F53" s="52">
        <v>29</v>
      </c>
      <c r="G53" s="52">
        <v>15.870740146774414</v>
      </c>
      <c r="H53" s="52">
        <v>14.129259853225586</v>
      </c>
      <c r="I53" s="52">
        <v>1.1864065138461846</v>
      </c>
      <c r="K53" s="52">
        <v>81.428571428571431</v>
      </c>
      <c r="L53" s="52">
        <v>30</v>
      </c>
      <c r="O53" s="20"/>
      <c r="P53" s="20"/>
      <c r="Q53" s="20"/>
      <c r="R53" s="20"/>
      <c r="S53" s="20"/>
      <c r="T53" s="20"/>
    </row>
    <row r="54" spans="6:20" x14ac:dyDescent="0.25">
      <c r="F54" s="52">
        <v>30</v>
      </c>
      <c r="G54" s="52">
        <v>21.599963128235938</v>
      </c>
      <c r="H54" s="52">
        <v>9.4000368717640619</v>
      </c>
      <c r="I54" s="52">
        <v>0.78930284324194311</v>
      </c>
      <c r="K54" s="52">
        <v>84.285714285714292</v>
      </c>
      <c r="L54" s="52">
        <v>31</v>
      </c>
      <c r="O54" s="20"/>
      <c r="P54" s="20"/>
      <c r="Q54" s="20"/>
      <c r="R54" s="20"/>
      <c r="S54" s="20"/>
      <c r="T54" s="20"/>
    </row>
    <row r="55" spans="6:20" x14ac:dyDescent="0.25">
      <c r="F55" s="52">
        <v>31</v>
      </c>
      <c r="G55" s="52">
        <v>13.574855428816889</v>
      </c>
      <c r="H55" s="52">
        <v>18.425144571183111</v>
      </c>
      <c r="I55" s="52">
        <v>1.5471236119150946</v>
      </c>
      <c r="K55" s="52">
        <v>87.142857142857153</v>
      </c>
      <c r="L55" s="52">
        <v>32</v>
      </c>
      <c r="O55" s="20"/>
      <c r="P55" s="20"/>
      <c r="Q55" s="20"/>
      <c r="R55" s="20"/>
      <c r="S55" s="20"/>
      <c r="T55" s="20"/>
    </row>
    <row r="56" spans="6:20" x14ac:dyDescent="0.25">
      <c r="F56" s="52">
        <v>32</v>
      </c>
      <c r="G56" s="52">
        <v>11.663560536710115</v>
      </c>
      <c r="H56" s="52">
        <v>21.336439463289885</v>
      </c>
      <c r="I56" s="52">
        <v>1.7915793908874156</v>
      </c>
      <c r="K56" s="52">
        <v>90</v>
      </c>
      <c r="L56" s="52">
        <v>33</v>
      </c>
      <c r="O56" s="20"/>
      <c r="P56" s="20"/>
      <c r="Q56" s="20"/>
      <c r="R56" s="20"/>
      <c r="S56" s="20"/>
      <c r="T56" s="20"/>
    </row>
    <row r="57" spans="6:20" x14ac:dyDescent="0.25">
      <c r="F57" s="52">
        <v>33</v>
      </c>
      <c r="G57" s="52">
        <v>15.681941504993135</v>
      </c>
      <c r="H57" s="52">
        <v>18.318058495006866</v>
      </c>
      <c r="I57" s="52">
        <v>1.5381318020370476</v>
      </c>
      <c r="K57" s="52">
        <v>92.857142857142861</v>
      </c>
      <c r="L57" s="52">
        <v>34</v>
      </c>
      <c r="O57" s="20"/>
      <c r="P57" s="20"/>
      <c r="Q57" s="20"/>
      <c r="R57" s="20"/>
      <c r="S57" s="20"/>
      <c r="T57" s="20"/>
    </row>
    <row r="58" spans="6:20" x14ac:dyDescent="0.25">
      <c r="F58" s="52">
        <v>34</v>
      </c>
      <c r="G58" s="52">
        <v>11.668222231568912</v>
      </c>
      <c r="H58" s="52">
        <v>23.331777768431088</v>
      </c>
      <c r="I58" s="52">
        <v>1.9591240738458719</v>
      </c>
      <c r="K58" s="52">
        <v>95.714285714285722</v>
      </c>
      <c r="L58" s="52">
        <v>35</v>
      </c>
      <c r="O58" s="20"/>
      <c r="P58" s="20"/>
      <c r="Q58" s="20"/>
      <c r="R58" s="20"/>
      <c r="S58" s="20"/>
      <c r="T58" s="20"/>
    </row>
    <row r="59" spans="6:20" ht="15.75" thickBot="1" x14ac:dyDescent="0.3">
      <c r="F59" s="53">
        <v>35</v>
      </c>
      <c r="G59" s="53">
        <v>12.099429006007636</v>
      </c>
      <c r="H59" s="53">
        <v>23.900570993992364</v>
      </c>
      <c r="I59" s="53">
        <v>2.0068845365203147</v>
      </c>
      <c r="K59" s="53">
        <v>98.571428571428569</v>
      </c>
      <c r="L59" s="53">
        <v>36</v>
      </c>
      <c r="O59" s="20"/>
      <c r="P59" s="20"/>
      <c r="Q59" s="20"/>
      <c r="R59" s="20"/>
      <c r="S59" s="20"/>
      <c r="T59" s="20"/>
    </row>
    <row r="60" spans="6:20" x14ac:dyDescent="0.25"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</row>
    <row r="61" spans="6:20" x14ac:dyDescent="0.25"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</row>
    <row r="62" spans="6:20" x14ac:dyDescent="0.25"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</row>
    <row r="63" spans="6:20" x14ac:dyDescent="0.25"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</row>
    <row r="64" spans="6:20" x14ac:dyDescent="0.25"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</row>
    <row r="65" spans="5:20" x14ac:dyDescent="0.25"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</row>
    <row r="66" spans="5:20" x14ac:dyDescent="0.25"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</row>
    <row r="67" spans="5:20" x14ac:dyDescent="0.25">
      <c r="E67" s="20"/>
      <c r="F67" s="20"/>
      <c r="G67" s="20"/>
      <c r="H67" s="20"/>
      <c r="I67" s="20"/>
    </row>
    <row r="68" spans="5:20" x14ac:dyDescent="0.25">
      <c r="E68" s="20"/>
      <c r="F68" s="20"/>
      <c r="G68" s="20"/>
      <c r="H68" s="20"/>
      <c r="I68" s="20"/>
    </row>
    <row r="69" spans="5:20" x14ac:dyDescent="0.25">
      <c r="E69" s="20"/>
      <c r="F69" s="20"/>
      <c r="G69" s="20"/>
      <c r="H69" s="20"/>
      <c r="I69" s="20"/>
    </row>
    <row r="70" spans="5:20" x14ac:dyDescent="0.25">
      <c r="E70" s="20"/>
      <c r="F70" s="20"/>
      <c r="G70" s="20"/>
      <c r="H70" s="20"/>
      <c r="I70" s="20"/>
    </row>
    <row r="71" spans="5:20" x14ac:dyDescent="0.25">
      <c r="E71" s="20"/>
      <c r="F71" s="20"/>
      <c r="G71" s="20"/>
      <c r="H71" s="20"/>
      <c r="I71" s="20"/>
    </row>
  </sheetData>
  <sortState xmlns:xlrd2="http://schemas.microsoft.com/office/spreadsheetml/2017/richdata2" ref="L25:L59">
    <sortCondition ref="L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"/>
  <sheetViews>
    <sheetView workbookViewId="0">
      <selection activeCell="N20" sqref="N20"/>
    </sheetView>
  </sheetViews>
  <sheetFormatPr defaultColWidth="14.42578125" defaultRowHeight="15" customHeight="1" x14ac:dyDescent="0.25"/>
  <cols>
    <col min="1" max="1" width="10.85546875" customWidth="1"/>
    <col min="2" max="2" width="8.7109375" customWidth="1"/>
    <col min="3" max="3" width="10.7109375" customWidth="1"/>
    <col min="4" max="4" width="9.7109375" customWidth="1"/>
    <col min="5" max="5" width="11" customWidth="1"/>
    <col min="6" max="6" width="17" customWidth="1"/>
    <col min="7" max="7" width="8.7109375" customWidth="1"/>
    <col min="8" max="8" width="14.5703125" customWidth="1"/>
    <col min="9" max="13" width="8.7109375" customWidth="1"/>
  </cols>
  <sheetData>
    <row r="1" spans="1:13" x14ac:dyDescent="0.25">
      <c r="A1" s="43" t="s">
        <v>36</v>
      </c>
      <c r="B1" s="44"/>
      <c r="C1" s="44"/>
      <c r="D1" s="44"/>
      <c r="E1" s="44"/>
      <c r="F1" s="44"/>
      <c r="G1" s="44"/>
      <c r="H1" s="45"/>
      <c r="K1" s="20"/>
      <c r="L1" s="20"/>
      <c r="M1" s="20"/>
    </row>
    <row r="2" spans="1:13" x14ac:dyDescent="0.25">
      <c r="D2" s="2" t="s">
        <v>8</v>
      </c>
      <c r="E2" s="2" t="s">
        <v>9</v>
      </c>
      <c r="K2" s="20"/>
      <c r="L2" s="20"/>
      <c r="M2" s="20"/>
    </row>
    <row r="3" spans="1:13" x14ac:dyDescent="0.25">
      <c r="D3" s="2" t="s">
        <v>34</v>
      </c>
      <c r="E3" s="2" t="s">
        <v>35</v>
      </c>
      <c r="K3" s="20"/>
      <c r="L3" s="20"/>
      <c r="M3" s="20"/>
    </row>
    <row r="4" spans="1:13" x14ac:dyDescent="0.25">
      <c r="D4" s="1">
        <v>0.30545955754310905</v>
      </c>
      <c r="E4" s="1">
        <f>1-MAD!$D4</f>
        <v>0.69454044245689095</v>
      </c>
      <c r="K4" s="20"/>
      <c r="L4" s="20"/>
      <c r="M4" s="20"/>
    </row>
    <row r="5" spans="1:13" x14ac:dyDescent="0.25"/>
    <row r="6" spans="1:13" x14ac:dyDescent="0.25">
      <c r="A6" s="36" t="s">
        <v>2</v>
      </c>
      <c r="B6" s="37" t="s">
        <v>0</v>
      </c>
      <c r="C6" s="37" t="s">
        <v>1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82</v>
      </c>
    </row>
    <row r="7" spans="1:13" x14ac:dyDescent="0.25">
      <c r="A7" s="38" t="s">
        <v>3</v>
      </c>
      <c r="B7" s="13">
        <v>1</v>
      </c>
      <c r="C7" s="13">
        <v>8649</v>
      </c>
      <c r="D7" s="13"/>
      <c r="E7" s="13"/>
      <c r="F7" s="14"/>
      <c r="G7" s="13">
        <f>MAD!$E7/MAD!$C7*100</f>
        <v>0</v>
      </c>
      <c r="H7" s="13"/>
    </row>
    <row r="8" spans="1:13" x14ac:dyDescent="0.25">
      <c r="A8" s="39" t="s">
        <v>4</v>
      </c>
      <c r="B8" s="13">
        <v>2</v>
      </c>
      <c r="C8" s="13">
        <v>9727</v>
      </c>
      <c r="D8" s="13">
        <f>C7</f>
        <v>8649</v>
      </c>
      <c r="E8" s="14">
        <f>ABS(MAD!$C8-MAD!$D8)</f>
        <v>1078</v>
      </c>
      <c r="F8" s="14">
        <f>MAD!$E8^2</f>
        <v>1162084</v>
      </c>
      <c r="G8" s="14">
        <f>MAD!$E8/MAD!$C8*100</f>
        <v>11.082553716459339</v>
      </c>
      <c r="H8" s="13"/>
    </row>
    <row r="9" spans="1:13" x14ac:dyDescent="0.25">
      <c r="A9" s="38" t="s">
        <v>5</v>
      </c>
      <c r="B9" s="13">
        <v>3</v>
      </c>
      <c r="C9" s="13">
        <v>9537</v>
      </c>
      <c r="D9" s="14">
        <f t="shared" ref="D9:D48" si="0">$D$4*C8+$E$4*D8</f>
        <v>8978.285403031472</v>
      </c>
      <c r="E9" s="14">
        <f>ABS(MAD!$C9-MAD!$D9)</f>
        <v>558.71459696852799</v>
      </c>
      <c r="F9" s="14">
        <f>MAD!$E9^2</f>
        <v>312162.00086570467</v>
      </c>
      <c r="G9" s="14">
        <f>MAD!$E9/MAD!$C9*100</f>
        <v>5.8583893988521343</v>
      </c>
      <c r="H9" s="13"/>
    </row>
    <row r="10" spans="1:13" x14ac:dyDescent="0.25">
      <c r="A10" s="38" t="s">
        <v>6</v>
      </c>
      <c r="B10" s="13">
        <v>4</v>
      </c>
      <c r="C10" s="13">
        <v>9181</v>
      </c>
      <c r="D10" s="14">
        <f t="shared" si="0"/>
        <v>9148.9501166143564</v>
      </c>
      <c r="E10" s="14">
        <f>ABS(MAD!$C10-MAD!$D10)</f>
        <v>32.049883385643625</v>
      </c>
      <c r="F10" s="14">
        <f>MAD!$E10^2</f>
        <v>1027.1950250333553</v>
      </c>
      <c r="G10" s="14">
        <f>MAD!$E10/MAD!$C10*100</f>
        <v>0.34908924284548115</v>
      </c>
      <c r="H10" s="13"/>
    </row>
    <row r="11" spans="1:13" x14ac:dyDescent="0.25">
      <c r="A11" s="39" t="s">
        <v>7</v>
      </c>
      <c r="B11" s="13">
        <v>5</v>
      </c>
      <c r="C11" s="13">
        <v>7209</v>
      </c>
      <c r="D11" s="14">
        <f t="shared" si="0"/>
        <v>9158.7400598126442</v>
      </c>
      <c r="E11" s="14">
        <f>ABS(MAD!$C11-MAD!$D11)</f>
        <v>1949.7400598126442</v>
      </c>
      <c r="F11" s="14">
        <f>MAD!$E11^2</f>
        <v>3801486.3008382134</v>
      </c>
      <c r="G11" s="14">
        <f>MAD!$E11/MAD!$C11*100</f>
        <v>27.045915658380416</v>
      </c>
      <c r="H11" s="15">
        <f>AVERAGE(C7:C10)</f>
        <v>9273.5</v>
      </c>
    </row>
    <row r="12" spans="1:13" x14ac:dyDescent="0.25">
      <c r="A12" s="38" t="s">
        <v>43</v>
      </c>
      <c r="B12" s="13">
        <v>6</v>
      </c>
      <c r="C12" s="13">
        <v>5915</v>
      </c>
      <c r="D12" s="14">
        <f t="shared" si="0"/>
        <v>8563.1733238181987</v>
      </c>
      <c r="E12" s="14">
        <f>ABS(MAD!$C12-MAD!$D12)</f>
        <v>2648.1733238181987</v>
      </c>
      <c r="F12" s="14">
        <f>MAD!$E12^2</f>
        <v>7012821.952982326</v>
      </c>
      <c r="G12" s="14">
        <f>MAD!$E12/MAD!$C12*100</f>
        <v>44.770470394221448</v>
      </c>
      <c r="H12" s="15">
        <f t="shared" ref="H12:H48" si="1">AVERAGE(C8:C11)</f>
        <v>8913.5</v>
      </c>
    </row>
    <row r="13" spans="1:13" x14ac:dyDescent="0.25">
      <c r="A13" s="38" t="s">
        <v>44</v>
      </c>
      <c r="B13" s="13">
        <v>7</v>
      </c>
      <c r="C13" s="13">
        <v>7330</v>
      </c>
      <c r="D13" s="14">
        <f t="shared" si="0"/>
        <v>7754.2634720272272</v>
      </c>
      <c r="E13" s="14">
        <f>ABS(MAD!$C13-MAD!$D13)</f>
        <v>424.26347202722718</v>
      </c>
      <c r="F13" s="14">
        <f>MAD!$E13^2</f>
        <v>179999.49369659778</v>
      </c>
      <c r="G13" s="14">
        <f>MAD!$E13/MAD!$C13*100</f>
        <v>5.788041910330521</v>
      </c>
      <c r="H13" s="15">
        <f t="shared" si="1"/>
        <v>7960.5</v>
      </c>
    </row>
    <row r="14" spans="1:13" x14ac:dyDescent="0.25">
      <c r="A14" s="39" t="s">
        <v>45</v>
      </c>
      <c r="B14" s="13">
        <v>8</v>
      </c>
      <c r="C14" s="13">
        <v>5259</v>
      </c>
      <c r="D14" s="14">
        <f t="shared" si="0"/>
        <v>7624.668139580087</v>
      </c>
      <c r="E14" s="14">
        <f>ABS(MAD!$C14-MAD!$D14)</f>
        <v>2365.668139580087</v>
      </c>
      <c r="F14" s="14">
        <f>MAD!$E14^2</f>
        <v>5596385.7466243096</v>
      </c>
      <c r="G14" s="14">
        <f>MAD!$E14/MAD!$C14*100</f>
        <v>44.983231404831471</v>
      </c>
      <c r="H14" s="15">
        <f t="shared" si="1"/>
        <v>7408.75</v>
      </c>
    </row>
    <row r="15" spans="1:13" x14ac:dyDescent="0.25">
      <c r="A15" s="38" t="s">
        <v>41</v>
      </c>
      <c r="B15" s="13">
        <v>9</v>
      </c>
      <c r="C15" s="13">
        <v>9504</v>
      </c>
      <c r="D15" s="14">
        <f t="shared" si="0"/>
        <v>6902.052196370124</v>
      </c>
      <c r="E15" s="14">
        <f>ABS(MAD!$C15-MAD!$D15)</f>
        <v>2601.947803629876</v>
      </c>
      <c r="F15" s="14">
        <f>MAD!$E15^2</f>
        <v>6770132.3728143359</v>
      </c>
      <c r="G15" s="14">
        <f>MAD!$E15/MAD!$C15*100</f>
        <v>27.377396923715025</v>
      </c>
      <c r="H15" s="15">
        <f t="shared" si="1"/>
        <v>6428.25</v>
      </c>
    </row>
    <row r="16" spans="1:13" x14ac:dyDescent="0.25">
      <c r="A16" s="38" t="s">
        <v>46</v>
      </c>
      <c r="B16" s="13">
        <v>10</v>
      </c>
      <c r="C16" s="13">
        <v>9902</v>
      </c>
      <c r="D16" s="14">
        <f t="shared" si="0"/>
        <v>7696.8420212171714</v>
      </c>
      <c r="E16" s="14">
        <f>ABS(MAD!$C16-MAD!$D16)</f>
        <v>2205.1579787828286</v>
      </c>
      <c r="F16" s="14">
        <f>MAD!$E16^2</f>
        <v>4862721.7113895705</v>
      </c>
      <c r="G16" s="14">
        <f>MAD!$E16/MAD!$C16*100</f>
        <v>22.269824063652077</v>
      </c>
      <c r="H16" s="15">
        <f t="shared" si="1"/>
        <v>7002</v>
      </c>
    </row>
    <row r="17" spans="1:8" x14ac:dyDescent="0.25">
      <c r="A17" s="39" t="s">
        <v>47</v>
      </c>
      <c r="B17" s="13">
        <v>11</v>
      </c>
      <c r="C17" s="13">
        <v>6230</v>
      </c>
      <c r="D17" s="14">
        <f t="shared" si="0"/>
        <v>8370.4286017288305</v>
      </c>
      <c r="E17" s="14">
        <f>ABS(MAD!$C17-MAD!$D17)</f>
        <v>2140.4286017288305</v>
      </c>
      <c r="F17" s="14">
        <f>MAD!$E17^2</f>
        <v>4581434.5990988361</v>
      </c>
      <c r="G17" s="14">
        <f>MAD!$E17/MAD!$C17*100</f>
        <v>34.35679938569551</v>
      </c>
      <c r="H17" s="15">
        <f t="shared" si="1"/>
        <v>7998.75</v>
      </c>
    </row>
    <row r="18" spans="1:8" x14ac:dyDescent="0.25">
      <c r="A18" s="38" t="s">
        <v>42</v>
      </c>
      <c r="B18" s="13">
        <v>12</v>
      </c>
      <c r="C18" s="13">
        <v>6522</v>
      </c>
      <c r="D18" s="14">
        <f t="shared" si="0"/>
        <v>7716.6142280921258</v>
      </c>
      <c r="E18" s="14">
        <f>ABS(MAD!$C18-MAD!$D18)</f>
        <v>1194.6142280921258</v>
      </c>
      <c r="F18" s="14">
        <f>MAD!$E18^2</f>
        <v>1427103.1539601455</v>
      </c>
      <c r="G18" s="14">
        <f>MAD!$E18/MAD!$C18*100</f>
        <v>18.316685496659396</v>
      </c>
      <c r="H18" s="15">
        <f t="shared" si="1"/>
        <v>7723.75</v>
      </c>
    </row>
    <row r="19" spans="1:8" x14ac:dyDescent="0.25">
      <c r="A19" s="38" t="s">
        <v>3</v>
      </c>
      <c r="B19" s="13">
        <v>13</v>
      </c>
      <c r="C19" s="13">
        <v>7249</v>
      </c>
      <c r="D19" s="14">
        <f t="shared" si="0"/>
        <v>7351.7078945444027</v>
      </c>
      <c r="E19" s="14">
        <f>ABS(MAD!$C19-MAD!$D19)</f>
        <v>102.70789454440273</v>
      </c>
      <c r="F19" s="14">
        <f>MAD!$E19^2</f>
        <v>10548.911601744152</v>
      </c>
      <c r="G19" s="14">
        <f>MAD!$E19/MAD!$C19*100</f>
        <v>1.416856042825255</v>
      </c>
      <c r="H19" s="15">
        <f t="shared" si="1"/>
        <v>8039.5</v>
      </c>
    </row>
    <row r="20" spans="1:8" x14ac:dyDescent="0.25">
      <c r="A20" s="39" t="s">
        <v>4</v>
      </c>
      <c r="B20" s="13">
        <v>14</v>
      </c>
      <c r="C20" s="13">
        <v>8348</v>
      </c>
      <c r="D20" s="14">
        <f t="shared" si="0"/>
        <v>7320.3347865206852</v>
      </c>
      <c r="E20" s="14">
        <f>ABS(MAD!$C20-MAD!$D20)</f>
        <v>1027.6652134793148</v>
      </c>
      <c r="F20" s="14">
        <f>MAD!$E20^2</f>
        <v>1056095.7909954858</v>
      </c>
      <c r="G20" s="14">
        <f>MAD!$E20/MAD!$C20*100</f>
        <v>12.31031640487919</v>
      </c>
      <c r="H20" s="15">
        <f t="shared" si="1"/>
        <v>7475.75</v>
      </c>
    </row>
    <row r="21" spans="1:8" ht="15.75" customHeight="1" x14ac:dyDescent="0.25">
      <c r="A21" s="38" t="s">
        <v>5</v>
      </c>
      <c r="B21" s="13">
        <v>15</v>
      </c>
      <c r="C21" s="13">
        <v>6689</v>
      </c>
      <c r="D21" s="14">
        <f t="shared" si="0"/>
        <v>7634.2449479325214</v>
      </c>
      <c r="E21" s="14">
        <f>ABS(MAD!$C21-MAD!$D21)</f>
        <v>945.24494793252143</v>
      </c>
      <c r="F21" s="14">
        <f>MAD!$E21^2</f>
        <v>893488.01159195509</v>
      </c>
      <c r="G21" s="14">
        <f>MAD!$E21/MAD!$C21*100</f>
        <v>14.131334249252825</v>
      </c>
      <c r="H21" s="15">
        <f t="shared" si="1"/>
        <v>7087.25</v>
      </c>
    </row>
    <row r="22" spans="1:8" ht="15.75" customHeight="1" x14ac:dyDescent="0.25">
      <c r="A22" s="38" t="s">
        <v>6</v>
      </c>
      <c r="B22" s="13">
        <v>16</v>
      </c>
      <c r="C22" s="13">
        <v>8107</v>
      </c>
      <c r="D22" s="14">
        <f t="shared" si="0"/>
        <v>7345.5108443671943</v>
      </c>
      <c r="E22" s="14">
        <f>ABS(MAD!$C22-MAD!$D22)</f>
        <v>761.4891556328057</v>
      </c>
      <c r="F22" s="14">
        <f>MAD!$E22^2</f>
        <v>579865.73414636333</v>
      </c>
      <c r="G22" s="14">
        <f>MAD!$E22/MAD!$C22*100</f>
        <v>9.3929832938547637</v>
      </c>
      <c r="H22" s="15">
        <f t="shared" si="1"/>
        <v>7202</v>
      </c>
    </row>
    <row r="23" spans="1:8" ht="15.75" customHeight="1" x14ac:dyDescent="0.25">
      <c r="A23" s="39" t="s">
        <v>7</v>
      </c>
      <c r="B23" s="13">
        <v>17</v>
      </c>
      <c r="C23" s="13">
        <v>6238</v>
      </c>
      <c r="D23" s="14">
        <f t="shared" si="0"/>
        <v>7578.1149849206668</v>
      </c>
      <c r="E23" s="14">
        <f>ABS(MAD!$C23-MAD!$D23)</f>
        <v>1340.1149849206668</v>
      </c>
      <c r="F23" s="14">
        <f>MAD!$E23^2</f>
        <v>1795908.1728089189</v>
      </c>
      <c r="G23" s="14">
        <f>MAD!$E23/MAD!$C23*100</f>
        <v>21.483087286320405</v>
      </c>
      <c r="H23" s="15">
        <f t="shared" si="1"/>
        <v>7598.25</v>
      </c>
    </row>
    <row r="24" spans="1:8" ht="15.75" customHeight="1" x14ac:dyDescent="0.25">
      <c r="A24" s="38" t="s">
        <v>43</v>
      </c>
      <c r="B24" s="13">
        <v>18</v>
      </c>
      <c r="C24" s="13">
        <v>9722</v>
      </c>
      <c r="D24" s="14">
        <f t="shared" si="0"/>
        <v>7168.7640545699096</v>
      </c>
      <c r="E24" s="14">
        <f>ABS(MAD!$C24-MAD!$D24)</f>
        <v>2553.2359454300904</v>
      </c>
      <c r="F24" s="14">
        <f>MAD!$E24^2</f>
        <v>6519013.7930362877</v>
      </c>
      <c r="G24" s="14">
        <f>MAD!$E24/MAD!$C24*100</f>
        <v>26.262455723411747</v>
      </c>
      <c r="H24" s="15">
        <f t="shared" si="1"/>
        <v>7345.5</v>
      </c>
    </row>
    <row r="25" spans="1:8" ht="15.75" customHeight="1" x14ac:dyDescent="0.25">
      <c r="A25" s="38" t="s">
        <v>44</v>
      </c>
      <c r="B25" s="13">
        <v>19</v>
      </c>
      <c r="C25" s="13">
        <v>8602</v>
      </c>
      <c r="D25" s="14">
        <f t="shared" si="0"/>
        <v>7948.6743767641474</v>
      </c>
      <c r="E25" s="14">
        <f>ABS(MAD!$C25-MAD!$D25)</f>
        <v>653.32562323585262</v>
      </c>
      <c r="F25" s="14">
        <f>MAD!$E25^2</f>
        <v>426834.36997651524</v>
      </c>
      <c r="G25" s="14">
        <f>MAD!$E25/MAD!$C25*100</f>
        <v>7.5950432833742463</v>
      </c>
      <c r="H25" s="15">
        <f t="shared" si="1"/>
        <v>7689</v>
      </c>
    </row>
    <row r="26" spans="1:8" ht="15.75" customHeight="1" x14ac:dyDescent="0.25">
      <c r="A26" s="39" t="s">
        <v>45</v>
      </c>
      <c r="B26" s="13">
        <v>20</v>
      </c>
      <c r="C26" s="13">
        <v>9208</v>
      </c>
      <c r="D26" s="14">
        <f t="shared" si="0"/>
        <v>8148.2389325693466</v>
      </c>
      <c r="E26" s="14">
        <f>ABS(MAD!$C26-MAD!$D26)</f>
        <v>1059.7610674306534</v>
      </c>
      <c r="F26" s="14">
        <f>MAD!$E26^2</f>
        <v>1123093.520041758</v>
      </c>
      <c r="G26" s="14">
        <f>MAD!$E26/MAD!$C26*100</f>
        <v>11.509134094598755</v>
      </c>
      <c r="H26" s="15">
        <f t="shared" si="1"/>
        <v>8167.25</v>
      </c>
    </row>
    <row r="27" spans="1:8" ht="15.75" customHeight="1" x14ac:dyDescent="0.25">
      <c r="A27" s="38" t="s">
        <v>41</v>
      </c>
      <c r="B27" s="13">
        <v>21</v>
      </c>
      <c r="C27" s="13">
        <v>6063</v>
      </c>
      <c r="D27" s="14">
        <f t="shared" si="0"/>
        <v>8471.9530793281265</v>
      </c>
      <c r="E27" s="14">
        <f>ABS(MAD!$C27-MAD!$D27)</f>
        <v>2408.9530793281265</v>
      </c>
      <c r="F27" s="14">
        <f>MAD!$E27^2</f>
        <v>5803054.9384044632</v>
      </c>
      <c r="G27" s="14">
        <f>MAD!$E27/MAD!$C27*100</f>
        <v>39.732031656409802</v>
      </c>
      <c r="H27" s="15">
        <f t="shared" si="1"/>
        <v>8442.5</v>
      </c>
    </row>
    <row r="28" spans="1:8" ht="15.75" customHeight="1" x14ac:dyDescent="0.25">
      <c r="A28" s="38" t="s">
        <v>46</v>
      </c>
      <c r="B28" s="13">
        <v>22</v>
      </c>
      <c r="C28" s="13">
        <v>8243</v>
      </c>
      <c r="D28" s="14">
        <f t="shared" si="0"/>
        <v>7736.115337574447</v>
      </c>
      <c r="E28" s="14">
        <f>ABS(MAD!$C28-MAD!$D28)</f>
        <v>506.88466242555296</v>
      </c>
      <c r="F28" s="14">
        <f>MAD!$E28^2</f>
        <v>256932.06100226677</v>
      </c>
      <c r="G28" s="14">
        <f>MAD!$E28/MAD!$C28*100</f>
        <v>6.1492740801353021</v>
      </c>
      <c r="H28" s="15">
        <f t="shared" si="1"/>
        <v>8398.75</v>
      </c>
    </row>
    <row r="29" spans="1:8" ht="15.75" customHeight="1" x14ac:dyDescent="0.25">
      <c r="A29" s="39" t="s">
        <v>47</v>
      </c>
      <c r="B29" s="13">
        <v>23</v>
      </c>
      <c r="C29" s="13">
        <v>5869</v>
      </c>
      <c r="D29" s="14">
        <f t="shared" si="0"/>
        <v>7890.9481022843447</v>
      </c>
      <c r="E29" s="14">
        <f>ABS(MAD!$C29-MAD!$D29)</f>
        <v>2021.9481022843447</v>
      </c>
      <c r="F29" s="14">
        <f>MAD!$E29^2</f>
        <v>4088274.1283312631</v>
      </c>
      <c r="G29" s="14">
        <f>MAD!$E29/MAD!$C29*100</f>
        <v>34.451322240319385</v>
      </c>
      <c r="H29" s="15">
        <f t="shared" si="1"/>
        <v>8029</v>
      </c>
    </row>
    <row r="30" spans="1:8" ht="15.75" customHeight="1" x14ac:dyDescent="0.25">
      <c r="A30" s="38" t="s">
        <v>42</v>
      </c>
      <c r="B30" s="13">
        <v>24</v>
      </c>
      <c r="C30" s="13">
        <v>9129</v>
      </c>
      <c r="D30" s="14">
        <f t="shared" si="0"/>
        <v>7273.3247295854399</v>
      </c>
      <c r="E30" s="14">
        <f>ABS(MAD!$C30-MAD!$D30)</f>
        <v>1855.6752704145601</v>
      </c>
      <c r="F30" s="14">
        <f>MAD!$E30^2</f>
        <v>3443530.709228151</v>
      </c>
      <c r="G30" s="14">
        <f>MAD!$E30/MAD!$C30*100</f>
        <v>20.327256768699311</v>
      </c>
      <c r="H30" s="15">
        <f t="shared" si="1"/>
        <v>7345.75</v>
      </c>
    </row>
    <row r="31" spans="1:8" ht="15.75" customHeight="1" x14ac:dyDescent="0.25">
      <c r="A31" s="38" t="s">
        <v>3</v>
      </c>
      <c r="B31" s="13">
        <v>25</v>
      </c>
      <c r="C31" s="13">
        <v>5813</v>
      </c>
      <c r="D31" s="14">
        <f t="shared" si="0"/>
        <v>7840.1584766299602</v>
      </c>
      <c r="E31" s="14">
        <f>ABS(MAD!$C31-MAD!$D31)</f>
        <v>2027.1584766299602</v>
      </c>
      <c r="F31" s="14">
        <f>MAD!$E31^2</f>
        <v>4109371.4893727009</v>
      </c>
      <c r="G31" s="14">
        <f>MAD!$E31/MAD!$C31*100</f>
        <v>34.872844944606229</v>
      </c>
      <c r="H31" s="15">
        <f t="shared" si="1"/>
        <v>7326</v>
      </c>
    </row>
    <row r="32" spans="1:8" ht="15.75" customHeight="1" x14ac:dyDescent="0.25">
      <c r="A32" s="39" t="s">
        <v>4</v>
      </c>
      <c r="B32" s="13">
        <v>26</v>
      </c>
      <c r="C32" s="13">
        <v>9023</v>
      </c>
      <c r="D32" s="14">
        <f t="shared" si="0"/>
        <v>7220.9435452888101</v>
      </c>
      <c r="E32" s="14">
        <f>ABS(MAD!$C32-MAD!$D32)</f>
        <v>1802.0564547111899</v>
      </c>
      <c r="F32" s="14">
        <f>MAD!$E32^2</f>
        <v>3247407.4659662629</v>
      </c>
      <c r="G32" s="14">
        <f>MAD!$E32/MAD!$C32*100</f>
        <v>19.97181042570309</v>
      </c>
      <c r="H32" s="15">
        <f t="shared" si="1"/>
        <v>7263.5</v>
      </c>
    </row>
    <row r="33" spans="1:8" ht="15.75" customHeight="1" x14ac:dyDescent="0.25">
      <c r="A33" s="38" t="s">
        <v>5</v>
      </c>
      <c r="B33" s="13">
        <v>27</v>
      </c>
      <c r="C33" s="13">
        <v>8881</v>
      </c>
      <c r="D33" s="14">
        <f t="shared" si="0"/>
        <v>7771.3989126125934</v>
      </c>
      <c r="E33" s="14">
        <f>ABS(MAD!$C33-MAD!$D33)</f>
        <v>1109.6010873874066</v>
      </c>
      <c r="F33" s="14">
        <f>MAD!$E33^2</f>
        <v>1231214.5731313149</v>
      </c>
      <c r="G33" s="14">
        <f>MAD!$E33/MAD!$C33*100</f>
        <v>12.494100747521749</v>
      </c>
      <c r="H33" s="15">
        <f t="shared" si="1"/>
        <v>7458.5</v>
      </c>
    </row>
    <row r="34" spans="1:8" ht="15.75" customHeight="1" x14ac:dyDescent="0.25">
      <c r="A34" s="38" t="s">
        <v>6</v>
      </c>
      <c r="B34" s="13">
        <v>28</v>
      </c>
      <c r="C34" s="13">
        <v>6499</v>
      </c>
      <c r="D34" s="14">
        <f t="shared" si="0"/>
        <v>8110.3371698153032</v>
      </c>
      <c r="E34" s="14">
        <f>ABS(MAD!$C34-MAD!$D34)</f>
        <v>1611.3371698153032</v>
      </c>
      <c r="F34" s="14">
        <f>MAD!$E34^2</f>
        <v>2596407.4748283913</v>
      </c>
      <c r="G34" s="14">
        <f>MAD!$E34/MAD!$C34*100</f>
        <v>24.793617015160844</v>
      </c>
      <c r="H34" s="15">
        <f t="shared" si="1"/>
        <v>8211.5</v>
      </c>
    </row>
    <row r="35" spans="1:8" ht="15.75" customHeight="1" x14ac:dyDescent="0.25">
      <c r="A35" s="39" t="s">
        <v>7</v>
      </c>
      <c r="B35" s="13">
        <v>29</v>
      </c>
      <c r="C35" s="13">
        <v>9431</v>
      </c>
      <c r="D35" s="14">
        <f t="shared" si="0"/>
        <v>7618.1388308707556</v>
      </c>
      <c r="E35" s="14">
        <f>ABS(MAD!$C35-MAD!$D35)</f>
        <v>1812.8611691292444</v>
      </c>
      <c r="F35" s="14">
        <f>MAD!$E35^2</f>
        <v>3286465.6185366511</v>
      </c>
      <c r="G35" s="14">
        <f>MAD!$E35/MAD!$C35*100</f>
        <v>19.222364215133545</v>
      </c>
      <c r="H35" s="15">
        <f t="shared" si="1"/>
        <v>7554</v>
      </c>
    </row>
    <row r="36" spans="1:8" ht="15.75" customHeight="1" x14ac:dyDescent="0.25">
      <c r="A36" s="38" t="s">
        <v>43</v>
      </c>
      <c r="B36" s="13">
        <v>30</v>
      </c>
      <c r="C36" s="13">
        <v>6809</v>
      </c>
      <c r="D36" s="14">
        <f t="shared" si="0"/>
        <v>8171.8946014800576</v>
      </c>
      <c r="E36" s="14">
        <f>ABS(MAD!$C36-MAD!$D36)</f>
        <v>1362.8946014800576</v>
      </c>
      <c r="F36" s="14">
        <f>MAD!$E36^2</f>
        <v>1857481.6947434852</v>
      </c>
      <c r="G36" s="14">
        <f>MAD!$E36/MAD!$C36*100</f>
        <v>20.016075803789949</v>
      </c>
      <c r="H36" s="15">
        <f t="shared" si="1"/>
        <v>8458.5</v>
      </c>
    </row>
    <row r="37" spans="1:8" ht="15.75" customHeight="1" x14ac:dyDescent="0.25">
      <c r="A37" s="38" t="s">
        <v>44</v>
      </c>
      <c r="B37" s="13">
        <v>31</v>
      </c>
      <c r="C37" s="13">
        <v>9267</v>
      </c>
      <c r="D37" s="14">
        <f t="shared" si="0"/>
        <v>7755.5854195340671</v>
      </c>
      <c r="E37" s="14">
        <f>ABS(MAD!$C37-MAD!$D37)</f>
        <v>1511.4145804659329</v>
      </c>
      <c r="F37" s="14">
        <f>MAD!$E37^2</f>
        <v>2284374.0340450117</v>
      </c>
      <c r="G37" s="14">
        <f>MAD!$E37/MAD!$C37*100</f>
        <v>16.309642607811945</v>
      </c>
      <c r="H37" s="15">
        <f t="shared" si="1"/>
        <v>7905</v>
      </c>
    </row>
    <row r="38" spans="1:8" ht="15.75" customHeight="1" x14ac:dyDescent="0.25">
      <c r="A38" s="39" t="s">
        <v>45</v>
      </c>
      <c r="B38" s="13">
        <v>32</v>
      </c>
      <c r="C38" s="13">
        <v>5824</v>
      </c>
      <c r="D38" s="14">
        <f t="shared" si="0"/>
        <v>8217.261448547395</v>
      </c>
      <c r="E38" s="14">
        <f>ABS(MAD!$C38-MAD!$D38)</f>
        <v>2393.261448547395</v>
      </c>
      <c r="F38" s="14">
        <f>MAD!$E38^2</f>
        <v>5727700.3611031752</v>
      </c>
      <c r="G38" s="14">
        <f>MAD!$E38/MAD!$C38*100</f>
        <v>41.093088058849503</v>
      </c>
      <c r="H38" s="15">
        <f t="shared" si="1"/>
        <v>8001.5</v>
      </c>
    </row>
    <row r="39" spans="1:8" ht="15.75" customHeight="1" x14ac:dyDescent="0.25">
      <c r="A39" s="38" t="s">
        <v>41</v>
      </c>
      <c r="B39" s="13">
        <v>33</v>
      </c>
      <c r="C39" s="13">
        <v>5004</v>
      </c>
      <c r="D39" s="14">
        <f t="shared" si="0"/>
        <v>7486.2168653891267</v>
      </c>
      <c r="E39" s="14">
        <f>ABS(MAD!$C39-MAD!$D39)</f>
        <v>2482.2168653891267</v>
      </c>
      <c r="F39" s="14">
        <f>MAD!$E39^2</f>
        <v>6161400.5668222224</v>
      </c>
      <c r="G39" s="14">
        <f>MAD!$E39/MAD!$C39*100</f>
        <v>49.604653584914601</v>
      </c>
      <c r="H39" s="15">
        <f t="shared" si="1"/>
        <v>7832.75</v>
      </c>
    </row>
    <row r="40" spans="1:8" ht="15.75" customHeight="1" x14ac:dyDescent="0.25">
      <c r="A40" s="38" t="s">
        <v>46</v>
      </c>
      <c r="B40" s="13">
        <v>34</v>
      </c>
      <c r="C40" s="13">
        <v>6728</v>
      </c>
      <c r="D40" s="14">
        <f t="shared" si="0"/>
        <v>6727.999999961321</v>
      </c>
      <c r="E40" s="14">
        <f>ABS(MAD!$C40-MAD!$D40)</f>
        <v>3.8678990676999092E-8</v>
      </c>
      <c r="F40" s="14">
        <f>MAD!$E40^2</f>
        <v>1.4960643197913827E-15</v>
      </c>
      <c r="G40" s="14">
        <f>MAD!$E40/MAD!$C40*100</f>
        <v>5.7489581862364884E-10</v>
      </c>
      <c r="H40" s="15">
        <f t="shared" si="1"/>
        <v>6726</v>
      </c>
    </row>
    <row r="41" spans="1:8" ht="15.75" customHeight="1" x14ac:dyDescent="0.25">
      <c r="A41" s="39" t="s">
        <v>47</v>
      </c>
      <c r="B41" s="13">
        <v>35</v>
      </c>
      <c r="C41" s="13">
        <v>5006</v>
      </c>
      <c r="D41" s="14">
        <f t="shared" si="0"/>
        <v>6727.9999999731353</v>
      </c>
      <c r="E41" s="14">
        <f>ABS(MAD!$C41-MAD!$D41)</f>
        <v>1721.9999999731353</v>
      </c>
      <c r="F41" s="14">
        <f>MAD!$E41^2</f>
        <v>2965283.9999074782</v>
      </c>
      <c r="G41" s="14">
        <f>MAD!$E41/MAD!$C41*100</f>
        <v>34.398721533622364</v>
      </c>
      <c r="H41" s="15">
        <f t="shared" si="1"/>
        <v>6705.75</v>
      </c>
    </row>
    <row r="42" spans="1:8" ht="15.75" customHeight="1" x14ac:dyDescent="0.25">
      <c r="A42" s="38" t="s">
        <v>42</v>
      </c>
      <c r="B42" s="13">
        <v>36</v>
      </c>
      <c r="C42" s="13">
        <v>5191</v>
      </c>
      <c r="D42" s="14">
        <f t="shared" si="0"/>
        <v>6201.9986418921071</v>
      </c>
      <c r="E42" s="14">
        <f>ABS(MAD!$C42-MAD!$D42)</f>
        <v>1010.9986418921071</v>
      </c>
      <c r="F42" s="14">
        <f>MAD!$E42^2</f>
        <v>1022118.2539076851</v>
      </c>
      <c r="G42" s="14">
        <f>MAD!$E42/MAD!$C42*100</f>
        <v>19.475990019112061</v>
      </c>
      <c r="H42" s="15">
        <f t="shared" si="1"/>
        <v>5640.5</v>
      </c>
    </row>
    <row r="43" spans="1:8" ht="15.75" customHeight="1" x14ac:dyDescent="0.25">
      <c r="A43" s="38" t="s">
        <v>3</v>
      </c>
      <c r="B43" s="13"/>
      <c r="C43" s="13">
        <v>6605</v>
      </c>
      <c r="D43" s="14">
        <f t="shared" si="0"/>
        <v>5893.1794440630592</v>
      </c>
      <c r="E43" s="13">
        <f>ABS(MAD!$C43-MAD!$D43)</f>
        <v>711.82055593694076</v>
      </c>
      <c r="F43" s="14">
        <f>MAD!$E43^2</f>
        <v>506688.50385437539</v>
      </c>
      <c r="G43" s="13">
        <f>MAD!$E43/MAD!$C43*100</f>
        <v>10.776995547871927</v>
      </c>
      <c r="H43" s="57">
        <f t="shared" si="1"/>
        <v>5482.25</v>
      </c>
    </row>
    <row r="44" spans="1:8" ht="15.75" customHeight="1" x14ac:dyDescent="0.25">
      <c r="A44" s="39" t="s">
        <v>4</v>
      </c>
      <c r="B44" s="13"/>
      <c r="C44" s="13">
        <v>6554</v>
      </c>
      <c r="D44" s="14">
        <f t="shared" si="0"/>
        <v>6110.6118361296467</v>
      </c>
      <c r="E44" s="13">
        <f>ABS(MAD!$C44-MAD!$D44)</f>
        <v>443.38816387035331</v>
      </c>
      <c r="F44" s="14">
        <f>MAD!$E44^2</f>
        <v>196593.06386032328</v>
      </c>
      <c r="G44" s="13">
        <f>MAD!$E44/MAD!$C44*100</f>
        <v>6.7651535531027358</v>
      </c>
      <c r="H44" s="57">
        <f t="shared" si="1"/>
        <v>5882.5</v>
      </c>
    </row>
    <row r="45" spans="1:8" ht="15.75" customHeight="1" x14ac:dyDescent="0.25">
      <c r="A45" s="38" t="s">
        <v>5</v>
      </c>
      <c r="B45" s="13"/>
      <c r="C45" s="13">
        <v>6503</v>
      </c>
      <c r="D45" s="14">
        <f t="shared" si="0"/>
        <v>6246.0489884853359</v>
      </c>
      <c r="E45" s="13">
        <f>ABS(MAD!$C45-MAD!$D45)</f>
        <v>256.95101151466406</v>
      </c>
      <c r="F45" s="14">
        <f>MAD!$E45^2</f>
        <v>66023.822318409017</v>
      </c>
      <c r="G45" s="13">
        <f>MAD!$E45/MAD!$C45*100</f>
        <v>3.9512688223076129</v>
      </c>
      <c r="H45" s="57">
        <f t="shared" si="1"/>
        <v>5839</v>
      </c>
    </row>
    <row r="46" spans="1:8" ht="15.75" customHeight="1" x14ac:dyDescent="0.25">
      <c r="A46" s="38" t="s">
        <v>6</v>
      </c>
      <c r="B46" s="13"/>
      <c r="C46" s="13">
        <v>6453</v>
      </c>
      <c r="D46" s="14">
        <f t="shared" si="0"/>
        <v>6324.5371307728601</v>
      </c>
      <c r="E46" s="13">
        <f>ABS(MAD!$C46-MAD!$D46)</f>
        <v>128.46286922713989</v>
      </c>
      <c r="F46" s="14">
        <f>MAD!$E46^2</f>
        <v>16502.708770069246</v>
      </c>
      <c r="G46" s="13">
        <f>MAD!$E46/MAD!$C46*100</f>
        <v>1.9907464625312239</v>
      </c>
      <c r="H46" s="57">
        <f t="shared" si="1"/>
        <v>6213.25</v>
      </c>
    </row>
    <row r="47" spans="1:8" ht="15.75" customHeight="1" x14ac:dyDescent="0.25">
      <c r="A47" s="39" t="s">
        <v>7</v>
      </c>
      <c r="B47" s="13"/>
      <c r="C47" s="13">
        <v>6401</v>
      </c>
      <c r="D47" s="14">
        <f t="shared" si="0"/>
        <v>6363.7773419676996</v>
      </c>
      <c r="E47" s="13">
        <f>ABS(MAD!$C47-MAD!$D47)</f>
        <v>37.222658032300387</v>
      </c>
      <c r="F47" s="14">
        <f>MAD!$E47^2</f>
        <v>1385.5262709895765</v>
      </c>
      <c r="G47" s="13">
        <f>MAD!$E47/MAD!$C47*100</f>
        <v>0.58151317032183081</v>
      </c>
      <c r="H47" s="57">
        <f t="shared" si="1"/>
        <v>6528.75</v>
      </c>
    </row>
    <row r="48" spans="1:8" ht="15.75" customHeight="1" x14ac:dyDescent="0.25">
      <c r="A48" s="38" t="s">
        <v>43</v>
      </c>
      <c r="B48" s="13"/>
      <c r="C48" s="13"/>
      <c r="D48" s="14">
        <f t="shared" si="0"/>
        <v>6375.1473586208249</v>
      </c>
      <c r="E48" s="13">
        <f>ABS(MAD!$C48-MAD!$D48)</f>
        <v>6375.1473586208249</v>
      </c>
      <c r="F48" s="14">
        <f>MAD!$E48^2</f>
        <v>40642503.844130084</v>
      </c>
      <c r="G48" s="13" t="e">
        <f>MAD!$E48/MAD!$C48*100</f>
        <v>#DIV/0!</v>
      </c>
      <c r="H48" s="57">
        <f t="shared" si="1"/>
        <v>6477.75</v>
      </c>
    </row>
    <row r="49" spans="2:8" ht="15.75" customHeight="1" x14ac:dyDescent="0.25">
      <c r="B49" s="4"/>
      <c r="C49" s="7"/>
      <c r="D49" s="7"/>
      <c r="E49" s="7"/>
      <c r="F49" s="7"/>
      <c r="G49" s="7"/>
      <c r="H49" s="4"/>
    </row>
    <row r="50" spans="2:8" ht="15.75" customHeight="1" x14ac:dyDescent="0.25"/>
    <row r="51" spans="2:8" ht="15.75" customHeight="1" x14ac:dyDescent="0.25"/>
    <row r="52" spans="2:8" ht="15.75" customHeight="1" x14ac:dyDescent="0.25"/>
    <row r="53" spans="2:8" ht="15.75" customHeight="1" x14ac:dyDescent="0.25"/>
    <row r="54" spans="2:8" ht="15.75" customHeight="1" x14ac:dyDescent="0.25"/>
    <row r="55" spans="2:8" ht="15.75" customHeight="1" x14ac:dyDescent="0.25"/>
    <row r="56" spans="2:8" ht="15.75" customHeight="1" x14ac:dyDescent="0.25"/>
    <row r="57" spans="2:8" ht="15.75" customHeight="1" x14ac:dyDescent="0.25"/>
    <row r="58" spans="2:8" ht="15.75" customHeight="1" x14ac:dyDescent="0.25"/>
    <row r="59" spans="2:8" ht="15.75" customHeight="1" x14ac:dyDescent="0.25"/>
    <row r="60" spans="2:8" ht="15.75" customHeight="1" x14ac:dyDescent="0.25"/>
    <row r="61" spans="2:8" ht="15.75" customHeight="1" x14ac:dyDescent="0.25"/>
    <row r="62" spans="2:8" ht="15.75" customHeight="1" x14ac:dyDescent="0.25"/>
    <row r="63" spans="2:8" ht="15.75" customHeight="1" x14ac:dyDescent="0.25"/>
    <row r="64" spans="2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H1"/>
  </mergeCells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"/>
  <sheetViews>
    <sheetView workbookViewId="0">
      <selection activeCell="G22" sqref="G22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3" width="9.7109375" customWidth="1"/>
    <col min="4" max="4" width="11" customWidth="1"/>
    <col min="5" max="5" width="17" customWidth="1"/>
    <col min="6" max="13" width="8.7109375" customWidth="1"/>
  </cols>
  <sheetData>
    <row r="1" spans="1:12" x14ac:dyDescent="0.25">
      <c r="A1" s="46" t="s">
        <v>92</v>
      </c>
      <c r="B1" s="47"/>
      <c r="C1" s="47"/>
      <c r="D1" s="47"/>
      <c r="E1" s="47"/>
      <c r="F1" s="48"/>
    </row>
    <row r="2" spans="1:12" x14ac:dyDescent="0.25">
      <c r="C2" s="2" t="s">
        <v>8</v>
      </c>
      <c r="D2" s="2" t="s">
        <v>9</v>
      </c>
    </row>
    <row r="3" spans="1:12" x14ac:dyDescent="0.25">
      <c r="C3" s="2" t="s">
        <v>34</v>
      </c>
      <c r="D3" s="2" t="s">
        <v>35</v>
      </c>
    </row>
    <row r="4" spans="1:12" x14ac:dyDescent="0.25">
      <c r="C4" s="1">
        <v>0.15882900997354432</v>
      </c>
      <c r="D4" s="1">
        <f>1-MSE!$C4</f>
        <v>0.84117099002645568</v>
      </c>
    </row>
    <row r="5" spans="1:12" x14ac:dyDescent="0.25">
      <c r="L5" s="22"/>
    </row>
    <row r="6" spans="1:12" x14ac:dyDescent="0.25">
      <c r="A6" s="37" t="s">
        <v>0</v>
      </c>
      <c r="B6" s="37" t="s">
        <v>1</v>
      </c>
      <c r="C6" s="37" t="s">
        <v>37</v>
      </c>
      <c r="D6" s="37" t="s">
        <v>38</v>
      </c>
      <c r="E6" s="37" t="s">
        <v>39</v>
      </c>
      <c r="F6" s="37" t="s">
        <v>40</v>
      </c>
    </row>
    <row r="7" spans="1:12" x14ac:dyDescent="0.25">
      <c r="A7" s="13">
        <v>1</v>
      </c>
      <c r="B7" s="13">
        <v>8649</v>
      </c>
      <c r="C7" s="13"/>
      <c r="D7" s="13"/>
      <c r="E7" s="14"/>
      <c r="F7" s="13">
        <f>MSE!$D7/MSE!$B7*100</f>
        <v>0</v>
      </c>
    </row>
    <row r="8" spans="1:12" x14ac:dyDescent="0.25">
      <c r="A8" s="13">
        <v>2</v>
      </c>
      <c r="B8" s="13">
        <v>9727</v>
      </c>
      <c r="C8" s="13">
        <f>B7</f>
        <v>8649</v>
      </c>
      <c r="D8" s="14">
        <f>ABS(MSE!$B8-MSE!$C8)</f>
        <v>1078</v>
      </c>
      <c r="E8" s="14">
        <f>MSE!$D8^2</f>
        <v>1162084</v>
      </c>
      <c r="F8" s="14">
        <f>MSE!$D8/MSE!$B8*100</f>
        <v>11.082553716459339</v>
      </c>
    </row>
    <row r="9" spans="1:12" x14ac:dyDescent="0.25">
      <c r="A9" s="13">
        <v>3</v>
      </c>
      <c r="B9" s="13">
        <v>9537</v>
      </c>
      <c r="C9" s="14">
        <f t="shared" ref="C9:C48" si="0">$C$4*B8+$D$4*C8</f>
        <v>8820.2176727514816</v>
      </c>
      <c r="D9" s="14">
        <f>ABS(MSE!$B9-MSE!$C9)</f>
        <v>716.78232724851841</v>
      </c>
      <c r="E9" s="14">
        <f>MSE!$D9^2</f>
        <v>513776.90465580212</v>
      </c>
      <c r="F9" s="14">
        <f>MSE!$D9/MSE!$B9*100</f>
        <v>7.5158050461205663</v>
      </c>
    </row>
    <row r="10" spans="1:12" x14ac:dyDescent="0.25">
      <c r="A10" s="13">
        <v>4</v>
      </c>
      <c r="B10" s="13">
        <v>9181</v>
      </c>
      <c r="C10" s="14">
        <f t="shared" si="0"/>
        <v>8934.0635001548962</v>
      </c>
      <c r="D10" s="14">
        <f>ABS(MSE!$B10-MSE!$C10)</f>
        <v>246.93649984510375</v>
      </c>
      <c r="E10" s="14">
        <f>MSE!$D10^2</f>
        <v>60977.634955750924</v>
      </c>
      <c r="F10" s="14">
        <f>MSE!$D10/MSE!$B10*100</f>
        <v>2.689647095578954</v>
      </c>
    </row>
    <row r="11" spans="1:12" x14ac:dyDescent="0.25">
      <c r="A11" s="13">
        <v>5</v>
      </c>
      <c r="B11" s="13">
        <v>7209</v>
      </c>
      <c r="C11" s="14">
        <f t="shared" si="0"/>
        <v>8973.2841799516264</v>
      </c>
      <c r="D11" s="14">
        <f>ABS(MSE!$B11-MSE!$C11)</f>
        <v>1764.2841799516264</v>
      </c>
      <c r="E11" s="14">
        <f>MSE!$D11^2</f>
        <v>3112698.6676275828</v>
      </c>
      <c r="F11" s="14">
        <f>MSE!$D11/MSE!$B11*100</f>
        <v>24.473355249710448</v>
      </c>
    </row>
    <row r="12" spans="1:12" x14ac:dyDescent="0.25">
      <c r="A12" s="13">
        <v>6</v>
      </c>
      <c r="B12" s="13">
        <v>5915</v>
      </c>
      <c r="C12" s="14">
        <f t="shared" si="0"/>
        <v>8693.0646703379225</v>
      </c>
      <c r="D12" s="14">
        <f>ABS(MSE!$B12-MSE!$C12)</f>
        <v>2778.0646703379225</v>
      </c>
      <c r="E12" s="14">
        <f>MSE!$D12^2</f>
        <v>7717643.3125797501</v>
      </c>
      <c r="F12" s="14">
        <f>MSE!$D12/MSE!$B12*100</f>
        <v>46.966435677733266</v>
      </c>
    </row>
    <row r="13" spans="1:12" x14ac:dyDescent="0.25">
      <c r="A13" s="13">
        <v>7</v>
      </c>
      <c r="B13" s="13">
        <v>7330</v>
      </c>
      <c r="C13" s="14">
        <f t="shared" si="0"/>
        <v>8251.8274091056701</v>
      </c>
      <c r="D13" s="14">
        <f>ABS(MSE!$B13-MSE!$C13)</f>
        <v>921.82740910567009</v>
      </c>
      <c r="E13" s="14">
        <f>MSE!$D13^2</f>
        <v>849765.77217847249</v>
      </c>
      <c r="F13" s="14">
        <f>MSE!$D13/MSE!$B13*100</f>
        <v>12.57609016515239</v>
      </c>
    </row>
    <row r="14" spans="1:12" x14ac:dyDescent="0.25">
      <c r="A14" s="13">
        <v>8</v>
      </c>
      <c r="B14" s="13">
        <v>5259</v>
      </c>
      <c r="C14" s="14">
        <f t="shared" si="0"/>
        <v>8105.4144743509387</v>
      </c>
      <c r="D14" s="14">
        <f>ABS(MSE!$B14-MSE!$C14)</f>
        <v>2846.4144743509387</v>
      </c>
      <c r="E14" s="14">
        <f>MSE!$D14^2</f>
        <v>8102075.359794531</v>
      </c>
      <c r="F14" s="14">
        <f>MSE!$D14/MSE!$B14*100</f>
        <v>54.124633473111594</v>
      </c>
    </row>
    <row r="15" spans="1:12" x14ac:dyDescent="0.25">
      <c r="A15" s="13">
        <v>9</v>
      </c>
      <c r="B15" s="13">
        <v>9504</v>
      </c>
      <c r="C15" s="14">
        <f t="shared" si="0"/>
        <v>7653.3212814154122</v>
      </c>
      <c r="D15" s="14">
        <f>ABS(MSE!$B15-MSE!$C15)</f>
        <v>1850.6787185845878</v>
      </c>
      <c r="E15" s="14">
        <f>MSE!$D15^2</f>
        <v>3425011.719421892</v>
      </c>
      <c r="F15" s="14">
        <f>MSE!$D15/MSE!$B15*100</f>
        <v>19.472629614736825</v>
      </c>
    </row>
    <row r="16" spans="1:12" x14ac:dyDescent="0.25">
      <c r="A16" s="13">
        <v>10</v>
      </c>
      <c r="B16" s="13">
        <v>9902</v>
      </c>
      <c r="C16" s="14">
        <f t="shared" si="0"/>
        <v>7947.2627500673098</v>
      </c>
      <c r="D16" s="14">
        <f>ABS(MSE!$B16-MSE!$C16)</f>
        <v>1954.7372499326902</v>
      </c>
      <c r="E16" s="14">
        <f>MSE!$D16^2</f>
        <v>3820997.7162744165</v>
      </c>
      <c r="F16" s="14">
        <f>MSE!$D16/MSE!$B16*100</f>
        <v>19.740832659388914</v>
      </c>
    </row>
    <row r="17" spans="1:6" x14ac:dyDescent="0.25">
      <c r="A17" s="13">
        <v>11</v>
      </c>
      <c r="B17" s="13">
        <v>6230</v>
      </c>
      <c r="C17" s="14">
        <f t="shared" si="0"/>
        <v>8257.7317322325271</v>
      </c>
      <c r="D17" s="14">
        <f>ABS(MSE!$B17-MSE!$C17)</f>
        <v>2027.7317322325271</v>
      </c>
      <c r="E17" s="14">
        <f>MSE!$D17^2</f>
        <v>4111695.9779027249</v>
      </c>
      <c r="F17" s="14">
        <f>MSE!$D17/MSE!$B17*100</f>
        <v>32.547860870506049</v>
      </c>
    </row>
    <row r="18" spans="1:6" x14ac:dyDescent="0.25">
      <c r="A18" s="13">
        <v>12</v>
      </c>
      <c r="B18" s="13">
        <v>6522</v>
      </c>
      <c r="C18" s="14">
        <f t="shared" si="0"/>
        <v>7935.6691087100944</v>
      </c>
      <c r="D18" s="14">
        <f>ABS(MSE!$B18-MSE!$C18)</f>
        <v>1413.6691087100944</v>
      </c>
      <c r="E18" s="14">
        <f>MSE!$D18^2</f>
        <v>1998460.3489211928</v>
      </c>
      <c r="F18" s="14">
        <f>MSE!$D18/MSE!$B18*100</f>
        <v>21.675392651182069</v>
      </c>
    </row>
    <row r="19" spans="1:6" x14ac:dyDescent="0.25">
      <c r="A19" s="13">
        <v>13</v>
      </c>
      <c r="B19" s="13">
        <v>7249</v>
      </c>
      <c r="C19" s="14">
        <f t="shared" si="0"/>
        <v>7711.137443743487</v>
      </c>
      <c r="D19" s="14">
        <f>ABS(MSE!$B19-MSE!$C19)</f>
        <v>462.13744374348698</v>
      </c>
      <c r="E19" s="14">
        <f>MSE!$D19^2</f>
        <v>213571.01690976458</v>
      </c>
      <c r="F19" s="14">
        <f>MSE!$D19/MSE!$B19*100</f>
        <v>6.3751889052764108</v>
      </c>
    </row>
    <row r="20" spans="1:6" x14ac:dyDescent="0.25">
      <c r="A20" s="13">
        <v>14</v>
      </c>
      <c r="B20" s="13">
        <v>8348</v>
      </c>
      <c r="C20" s="14">
        <f t="shared" si="0"/>
        <v>7637.7366110820039</v>
      </c>
      <c r="D20" s="14">
        <f>ABS(MSE!$B20-MSE!$C20)</f>
        <v>710.26338891799605</v>
      </c>
      <c r="E20" s="14">
        <f>MSE!$D20^2</f>
        <v>504474.08163727651</v>
      </c>
      <c r="F20" s="14">
        <f>MSE!$D20/MSE!$B20*100</f>
        <v>8.5081862591997606</v>
      </c>
    </row>
    <row r="21" spans="1:6" ht="15.75" customHeight="1" x14ac:dyDescent="0.25">
      <c r="A21" s="13">
        <v>15</v>
      </c>
      <c r="B21" s="13">
        <v>6689</v>
      </c>
      <c r="C21" s="14">
        <f t="shared" si="0"/>
        <v>7750.5470419643043</v>
      </c>
      <c r="D21" s="14">
        <f>ABS(MSE!$B21-MSE!$C21)</f>
        <v>1061.5470419643043</v>
      </c>
      <c r="E21" s="14">
        <f>MSE!$D21^2</f>
        <v>1126882.1223031643</v>
      </c>
      <c r="F21" s="14">
        <f>MSE!$D21/MSE!$B21*100</f>
        <v>15.870040992140893</v>
      </c>
    </row>
    <row r="22" spans="1:6" ht="15.75" customHeight="1" x14ac:dyDescent="0.25">
      <c r="A22" s="13">
        <v>16</v>
      </c>
      <c r="B22" s="13">
        <v>8107</v>
      </c>
      <c r="C22" s="14">
        <f t="shared" si="0"/>
        <v>7581.9425762487699</v>
      </c>
      <c r="D22" s="14">
        <f>ABS(MSE!$B22-MSE!$C22)</f>
        <v>525.05742375123009</v>
      </c>
      <c r="E22" s="14">
        <f>MSE!$D22^2</f>
        <v>275685.29823627882</v>
      </c>
      <c r="F22" s="14">
        <f>MSE!$D22/MSE!$B22*100</f>
        <v>6.4765933606911323</v>
      </c>
    </row>
    <row r="23" spans="1:6" ht="15.75" customHeight="1" x14ac:dyDescent="0.25">
      <c r="A23" s="13">
        <v>17</v>
      </c>
      <c r="B23" s="13">
        <v>6238</v>
      </c>
      <c r="C23" s="14">
        <f t="shared" si="0"/>
        <v>7665.3369270424382</v>
      </c>
      <c r="D23" s="14">
        <f>ABS(MSE!$B23-MSE!$C23)</f>
        <v>1427.3369270424382</v>
      </c>
      <c r="E23" s="14">
        <f>MSE!$D23^2</f>
        <v>2037290.7032989506</v>
      </c>
      <c r="F23" s="14">
        <f>MSE!$D23/MSE!$B23*100</f>
        <v>22.881322972786762</v>
      </c>
    </row>
    <row r="24" spans="1:6" ht="15.75" customHeight="1" x14ac:dyDescent="0.25">
      <c r="A24" s="13">
        <v>18</v>
      </c>
      <c r="B24" s="13">
        <v>9722</v>
      </c>
      <c r="C24" s="14">
        <f t="shared" si="0"/>
        <v>7438.6344160216067</v>
      </c>
      <c r="D24" s="14">
        <f>ABS(MSE!$B24-MSE!$C24)</f>
        <v>2283.3655839783933</v>
      </c>
      <c r="E24" s="14">
        <f>MSE!$D24^2</f>
        <v>5213758.3900969885</v>
      </c>
      <c r="F24" s="14">
        <f>MSE!$D24/MSE!$B24*100</f>
        <v>23.486582842814165</v>
      </c>
    </row>
    <row r="25" spans="1:6" ht="15.75" customHeight="1" x14ac:dyDescent="0.25">
      <c r="A25" s="13">
        <v>19</v>
      </c>
      <c r="B25" s="13">
        <v>8602</v>
      </c>
      <c r="C25" s="14">
        <f t="shared" si="0"/>
        <v>7801.2991111325582</v>
      </c>
      <c r="D25" s="14">
        <f>ABS(MSE!$B25-MSE!$C25)</f>
        <v>800.70088886744179</v>
      </c>
      <c r="E25" s="14">
        <f>MSE!$D25^2</f>
        <v>641121.91343311139</v>
      </c>
      <c r="F25" s="14">
        <f>MSE!$D25/MSE!$B25*100</f>
        <v>9.308310728521759</v>
      </c>
    </row>
    <row r="26" spans="1:6" ht="15.75" customHeight="1" x14ac:dyDescent="0.25">
      <c r="A26" s="13">
        <v>20</v>
      </c>
      <c r="B26" s="13">
        <v>9208</v>
      </c>
      <c r="C26" s="14">
        <f t="shared" si="0"/>
        <v>7928.4736405963104</v>
      </c>
      <c r="D26" s="14">
        <f>ABS(MSE!$B26-MSE!$C26)</f>
        <v>1279.5263594036896</v>
      </c>
      <c r="E26" s="14">
        <f>MSE!$D26^2</f>
        <v>1637187.7044088598</v>
      </c>
      <c r="F26" s="14">
        <f>MSE!$D26/MSE!$B26*100</f>
        <v>13.895811896217309</v>
      </c>
    </row>
    <row r="27" spans="1:6" ht="15.75" customHeight="1" x14ac:dyDescent="0.25">
      <c r="A27" s="13">
        <v>21</v>
      </c>
      <c r="B27" s="13">
        <v>6063</v>
      </c>
      <c r="C27" s="14">
        <f t="shared" si="0"/>
        <v>8131.6995454954513</v>
      </c>
      <c r="D27" s="14">
        <f>ABS(MSE!$B27-MSE!$C27)</f>
        <v>2068.6995454954513</v>
      </c>
      <c r="E27" s="14">
        <f>MSE!$D27^2</f>
        <v>4279517.8095330866</v>
      </c>
      <c r="F27" s="14">
        <f>MSE!$D27/MSE!$B27*100</f>
        <v>34.120065074970334</v>
      </c>
    </row>
    <row r="28" spans="1:6" ht="15.75" customHeight="1" x14ac:dyDescent="0.25">
      <c r="A28" s="13">
        <v>22</v>
      </c>
      <c r="B28" s="13">
        <v>8243</v>
      </c>
      <c r="C28" s="14">
        <f t="shared" si="0"/>
        <v>7803.1300447516878</v>
      </c>
      <c r="D28" s="14">
        <f>ABS(MSE!$B28-MSE!$C28)</f>
        <v>439.86995524831218</v>
      </c>
      <c r="E28" s="14">
        <f>MSE!$D28^2</f>
        <v>193485.57753015216</v>
      </c>
      <c r="F28" s="14">
        <f>MSE!$D28/MSE!$B28*100</f>
        <v>5.3362847901044788</v>
      </c>
    </row>
    <row r="29" spans="1:6" ht="15.75" customHeight="1" x14ac:dyDescent="0.25">
      <c r="A29" s="13">
        <v>23</v>
      </c>
      <c r="B29" s="13">
        <v>5869</v>
      </c>
      <c r="C29" s="14">
        <f t="shared" si="0"/>
        <v>7872.994154260884</v>
      </c>
      <c r="D29" s="14">
        <f>ABS(MSE!$B29-MSE!$C29)</f>
        <v>2003.994154260884</v>
      </c>
      <c r="E29" s="14">
        <f>MSE!$D29^2</f>
        <v>4015992.5703117959</v>
      </c>
      <c r="F29" s="14">
        <f>MSE!$D29/MSE!$B29*100</f>
        <v>34.145410704734772</v>
      </c>
    </row>
    <row r="30" spans="1:6" ht="15.75" customHeight="1" x14ac:dyDescent="0.25">
      <c r="A30" s="13">
        <v>24</v>
      </c>
      <c r="B30" s="13">
        <v>9129</v>
      </c>
      <c r="C30" s="14">
        <f t="shared" si="0"/>
        <v>7554.7017467468568</v>
      </c>
      <c r="D30" s="14">
        <f>ABS(MSE!$B30-MSE!$C30)</f>
        <v>1574.2982532531432</v>
      </c>
      <c r="E30" s="14">
        <f>MSE!$D30^2</f>
        <v>2478414.9901958979</v>
      </c>
      <c r="F30" s="14">
        <f>MSE!$D30/MSE!$B30*100</f>
        <v>17.245024134660351</v>
      </c>
    </row>
    <row r="31" spans="1:6" ht="15.75" customHeight="1" x14ac:dyDescent="0.25">
      <c r="A31" s="13">
        <v>25</v>
      </c>
      <c r="B31" s="13">
        <v>5813</v>
      </c>
      <c r="C31" s="14">
        <f t="shared" si="0"/>
        <v>7804.7459797141337</v>
      </c>
      <c r="D31" s="14">
        <f>ABS(MSE!$B31-MSE!$C31)</f>
        <v>1991.7459797141337</v>
      </c>
      <c r="E31" s="14">
        <f>MSE!$D31^2</f>
        <v>3967052.0477074143</v>
      </c>
      <c r="F31" s="14">
        <f>MSE!$D31/MSE!$B31*100</f>
        <v>34.263650089697812</v>
      </c>
    </row>
    <row r="32" spans="1:6" ht="15.75" customHeight="1" x14ac:dyDescent="0.25">
      <c r="A32" s="13">
        <v>26</v>
      </c>
      <c r="B32" s="13">
        <v>9023</v>
      </c>
      <c r="C32" s="14">
        <f t="shared" si="0"/>
        <v>7488.3989376373511</v>
      </c>
      <c r="D32" s="14">
        <f>ABS(MSE!$B32-MSE!$C32)</f>
        <v>1534.6010623626489</v>
      </c>
      <c r="E32" s="14">
        <f>MSE!$D32^2</f>
        <v>2355000.4206045708</v>
      </c>
      <c r="F32" s="14">
        <f>MSE!$D32/MSE!$B32*100</f>
        <v>17.007658897956876</v>
      </c>
    </row>
    <row r="33" spans="1:6" ht="15.75" customHeight="1" x14ac:dyDescent="0.25">
      <c r="A33" s="13">
        <v>27</v>
      </c>
      <c r="B33" s="13">
        <v>8881</v>
      </c>
      <c r="C33" s="14">
        <f t="shared" si="0"/>
        <v>7732.1381050767604</v>
      </c>
      <c r="D33" s="14">
        <f>ABS(MSE!$B33-MSE!$C33)</f>
        <v>1148.8618949232396</v>
      </c>
      <c r="E33" s="14">
        <f>MSE!$D33^2</f>
        <v>1319883.6536066167</v>
      </c>
      <c r="F33" s="14">
        <f>MSE!$D33/MSE!$B33*100</f>
        <v>12.936177175129373</v>
      </c>
    </row>
    <row r="34" spans="1:6" ht="15.75" customHeight="1" x14ac:dyDescent="0.25">
      <c r="A34" s="13">
        <v>28</v>
      </c>
      <c r="B34" s="13">
        <v>6499</v>
      </c>
      <c r="C34" s="14">
        <f t="shared" si="0"/>
        <v>7914.6107024437488</v>
      </c>
      <c r="D34" s="14">
        <f>ABS(MSE!$B34-MSE!$C34)</f>
        <v>1415.6107024437488</v>
      </c>
      <c r="E34" s="14">
        <f>MSE!$D34^2</f>
        <v>2003953.6608732839</v>
      </c>
      <c r="F34" s="14">
        <f>MSE!$D34/MSE!$B34*100</f>
        <v>21.781977264867653</v>
      </c>
    </row>
    <row r="35" spans="1:6" ht="15.75" customHeight="1" x14ac:dyDescent="0.25">
      <c r="A35" s="13">
        <v>29</v>
      </c>
      <c r="B35" s="13">
        <v>9431</v>
      </c>
      <c r="C35" s="14">
        <f t="shared" si="0"/>
        <v>7689.7706560666538</v>
      </c>
      <c r="D35" s="14">
        <f>ABS(MSE!$B35-MSE!$C35)</f>
        <v>1741.2293439333462</v>
      </c>
      <c r="E35" s="14">
        <f>MSE!$D35^2</f>
        <v>3031879.6281745513</v>
      </c>
      <c r="F35" s="14">
        <f>MSE!$D35/MSE!$B35*100</f>
        <v>18.462828373802846</v>
      </c>
    </row>
    <row r="36" spans="1:6" ht="15.75" customHeight="1" x14ac:dyDescent="0.25">
      <c r="A36" s="13">
        <v>30</v>
      </c>
      <c r="B36" s="13">
        <v>6809</v>
      </c>
      <c r="C36" s="14">
        <f t="shared" si="0"/>
        <v>7966.3283889004715</v>
      </c>
      <c r="D36" s="14">
        <f>ABS(MSE!$B36-MSE!$C36)</f>
        <v>1157.3283889004715</v>
      </c>
      <c r="E36" s="14">
        <f>MSE!$D36^2</f>
        <v>1339408.9997549611</v>
      </c>
      <c r="F36" s="14">
        <f>MSE!$D36/MSE!$B36*100</f>
        <v>16.997039049793973</v>
      </c>
    </row>
    <row r="37" spans="1:6" ht="15.75" customHeight="1" x14ac:dyDescent="0.25">
      <c r="A37" s="13">
        <v>31</v>
      </c>
      <c r="B37" s="13">
        <v>9267</v>
      </c>
      <c r="C37" s="14">
        <f t="shared" si="0"/>
        <v>7782.5110666771325</v>
      </c>
      <c r="D37" s="14">
        <f>ABS(MSE!$B37-MSE!$C37)</f>
        <v>1484.4889333228675</v>
      </c>
      <c r="E37" s="14">
        <f>MSE!$D37^2</f>
        <v>2203707.3931580652</v>
      </c>
      <c r="F37" s="14">
        <f>MSE!$D37/MSE!$B37*100</f>
        <v>16.019088521882672</v>
      </c>
    </row>
    <row r="38" spans="1:6" ht="15.75" customHeight="1" x14ac:dyDescent="0.25">
      <c r="A38" s="13">
        <v>32</v>
      </c>
      <c r="B38" s="13">
        <v>5824</v>
      </c>
      <c r="C38" s="14">
        <f t="shared" si="0"/>
        <v>8018.2909742734864</v>
      </c>
      <c r="D38" s="14">
        <f>ABS(MSE!$B38-MSE!$C38)</f>
        <v>2194.2909742734864</v>
      </c>
      <c r="E38" s="14">
        <f>MSE!$D38^2</f>
        <v>4814912.8797780862</v>
      </c>
      <c r="F38" s="14">
        <f>MSE!$D38/MSE!$B38*100</f>
        <v>37.67669942090464</v>
      </c>
    </row>
    <row r="39" spans="1:6" ht="15.75" customHeight="1" x14ac:dyDescent="0.25">
      <c r="A39" s="13">
        <v>33</v>
      </c>
      <c r="B39" s="13">
        <v>5004</v>
      </c>
      <c r="C39" s="14">
        <f t="shared" si="0"/>
        <v>7669.7739112357449</v>
      </c>
      <c r="D39" s="14">
        <f>ABS(MSE!$B39-MSE!$C39)</f>
        <v>2665.7739112357449</v>
      </c>
      <c r="E39" s="14">
        <f>MSE!$D39^2</f>
        <v>7106350.545825121</v>
      </c>
      <c r="F39" s="14">
        <f>MSE!$D39/MSE!$B39*100</f>
        <v>53.272859936765485</v>
      </c>
    </row>
    <row r="40" spans="1:6" ht="15.75" customHeight="1" x14ac:dyDescent="0.25">
      <c r="A40" s="13">
        <v>34</v>
      </c>
      <c r="B40" s="13">
        <v>6728</v>
      </c>
      <c r="C40" s="14">
        <f t="shared" si="0"/>
        <v>7246.3716801008686</v>
      </c>
      <c r="D40" s="14">
        <f>ABS(MSE!$B40-MSE!$C40)</f>
        <v>518.37168010086862</v>
      </c>
      <c r="E40" s="14">
        <f>MSE!$D40^2</f>
        <v>268709.19873059727</v>
      </c>
      <c r="F40" s="14">
        <f>MSE!$D40/MSE!$B40*100</f>
        <v>7.7046920347929344</v>
      </c>
    </row>
    <row r="41" spans="1:6" ht="15.75" customHeight="1" x14ac:dyDescent="0.25">
      <c r="A41" s="13">
        <v>35</v>
      </c>
      <c r="B41" s="13">
        <v>5006</v>
      </c>
      <c r="C41" s="14">
        <f t="shared" si="0"/>
        <v>7164.0392193521247</v>
      </c>
      <c r="D41" s="14">
        <f>ABS(MSE!$B41-MSE!$C41)</f>
        <v>2158.0392193521247</v>
      </c>
      <c r="E41" s="14">
        <f>MSE!$D41^2</f>
        <v>4657133.2722619278</v>
      </c>
      <c r="F41" s="14">
        <f>MSE!$D41/MSE!$B41*100</f>
        <v>43.109053522815117</v>
      </c>
    </row>
    <row r="42" spans="1:6" ht="15.75" customHeight="1" x14ac:dyDescent="0.25">
      <c r="A42" s="13">
        <v>36</v>
      </c>
      <c r="B42" s="13">
        <v>5191</v>
      </c>
      <c r="C42" s="14">
        <f t="shared" si="0"/>
        <v>6821.2799866583464</v>
      </c>
      <c r="D42" s="14">
        <f>ABS(MSE!$B42-MSE!$C42)</f>
        <v>1630.2799866583464</v>
      </c>
      <c r="E42" s="14">
        <f>MSE!$D42^2</f>
        <v>2657812.8348987382</v>
      </c>
      <c r="F42" s="14">
        <f>MSE!$D42/MSE!$B42*100</f>
        <v>31.405894560939057</v>
      </c>
    </row>
    <row r="43" spans="1:6" ht="15.75" customHeight="1" x14ac:dyDescent="0.25">
      <c r="A43" s="13">
        <v>37</v>
      </c>
      <c r="B43" s="13">
        <v>6605</v>
      </c>
      <c r="C43" s="58">
        <f t="shared" si="0"/>
        <v>6562.3442303977181</v>
      </c>
      <c r="D43" s="13">
        <f>ABS(MSE!$B43-MSE!$C43)</f>
        <v>42.655769602281907</v>
      </c>
      <c r="E43" s="14">
        <f>MSE!$D43^2</f>
        <v>1819.5146803629573</v>
      </c>
      <c r="F43" s="13">
        <f>MSE!$D43/MSE!$B43*100</f>
        <v>0.64581028920941563</v>
      </c>
    </row>
    <row r="44" spans="1:6" ht="15.75" customHeight="1" x14ac:dyDescent="0.25">
      <c r="A44" s="13">
        <v>38</v>
      </c>
      <c r="B44" s="13">
        <v>6554</v>
      </c>
      <c r="C44" s="58">
        <f t="shared" si="0"/>
        <v>6569.1192040533078</v>
      </c>
      <c r="D44" s="13">
        <f>ABS(MSE!$B44-MSE!$C44)</f>
        <v>15.11920405330784</v>
      </c>
      <c r="E44" s="14">
        <f>MSE!$D44^2</f>
        <v>228.5903312055602</v>
      </c>
      <c r="F44" s="13">
        <f>MSE!$D44/MSE!$B44*100</f>
        <v>0.23068666544564906</v>
      </c>
    </row>
    <row r="45" spans="1:6" ht="15.75" customHeight="1" x14ac:dyDescent="0.25">
      <c r="A45" s="13">
        <v>39</v>
      </c>
      <c r="B45" s="13">
        <v>6503</v>
      </c>
      <c r="C45" s="58">
        <f t="shared" si="0"/>
        <v>6566.7178358419333</v>
      </c>
      <c r="D45" s="13">
        <f>ABS(MSE!$B45-MSE!$C45)</f>
        <v>63.717835841933265</v>
      </c>
      <c r="E45" s="14">
        <f>MSE!$D45^2</f>
        <v>4059.9626043795556</v>
      </c>
      <c r="F45" s="13">
        <f>MSE!$D45/MSE!$B45*100</f>
        <v>0.97982217195038079</v>
      </c>
    </row>
    <row r="46" spans="1:6" ht="15.75" customHeight="1" x14ac:dyDescent="0.25">
      <c r="A46" s="13">
        <v>40</v>
      </c>
      <c r="B46" s="13">
        <v>6453</v>
      </c>
      <c r="C46" s="58">
        <f t="shared" si="0"/>
        <v>6556.5975950575021</v>
      </c>
      <c r="D46" s="13">
        <f>ABS(MSE!$B46-MSE!$C46)</f>
        <v>103.59759505750208</v>
      </c>
      <c r="E46" s="14">
        <f>MSE!$D46^2</f>
        <v>10732.461701698179</v>
      </c>
      <c r="F46" s="13">
        <f>MSE!$D46/MSE!$B46*100</f>
        <v>1.6054175586161796</v>
      </c>
    </row>
    <row r="47" spans="1:6" ht="15.75" customHeight="1" x14ac:dyDescent="0.25">
      <c r="A47" s="13">
        <v>41</v>
      </c>
      <c r="B47" s="13">
        <v>6401</v>
      </c>
      <c r="C47" s="58">
        <f t="shared" si="0"/>
        <v>6540.1432915988789</v>
      </c>
      <c r="D47" s="13">
        <f>ABS(MSE!$B47-MSE!$C47)</f>
        <v>139.14329159887893</v>
      </c>
      <c r="E47" s="14">
        <f>MSE!$D47^2</f>
        <v>19360.855596970654</v>
      </c>
      <c r="F47" s="13">
        <f>MSE!$D47/MSE!$B47*100</f>
        <v>2.173774279001389</v>
      </c>
    </row>
    <row r="48" spans="1:6" ht="15.75" customHeight="1" x14ac:dyDescent="0.25">
      <c r="A48" s="13">
        <v>42</v>
      </c>
      <c r="B48" s="13"/>
      <c r="C48" s="58">
        <f t="shared" si="0"/>
        <v>6518.0433003497692</v>
      </c>
      <c r="D48" s="13">
        <f>ABS(MSE!$B48-MSE!$C48)</f>
        <v>6518.0433003497692</v>
      </c>
      <c r="E48" s="14">
        <f>MSE!$D48^2</f>
        <v>42484888.465234511</v>
      </c>
      <c r="F48" s="13" t="e">
        <f>MSE!$D48/MSE!$B48*100</f>
        <v>#DIV/0!</v>
      </c>
    </row>
    <row r="49" spans="1:6" ht="15.75" customHeight="1" x14ac:dyDescent="0.25">
      <c r="A49" s="40"/>
      <c r="B49" s="41"/>
      <c r="C49" s="41"/>
      <c r="D49" s="41"/>
      <c r="E49" s="41"/>
      <c r="F49" s="42"/>
    </row>
    <row r="50" spans="1:6" ht="15.75" customHeight="1" x14ac:dyDescent="0.25"/>
    <row r="51" spans="1:6" ht="15.75" customHeight="1" x14ac:dyDescent="0.25"/>
    <row r="52" spans="1:6" ht="15.75" customHeight="1" x14ac:dyDescent="0.25"/>
    <row r="53" spans="1:6" ht="15.75" customHeight="1" x14ac:dyDescent="0.25"/>
    <row r="54" spans="1:6" ht="15.75" customHeight="1" x14ac:dyDescent="0.25"/>
    <row r="55" spans="1:6" ht="15.75" customHeight="1" x14ac:dyDescent="0.25"/>
    <row r="56" spans="1:6" ht="15.75" customHeight="1" x14ac:dyDescent="0.25"/>
    <row r="57" spans="1:6" ht="15.75" customHeight="1" x14ac:dyDescent="0.25"/>
    <row r="58" spans="1:6" ht="15.75" customHeight="1" x14ac:dyDescent="0.25"/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F1"/>
  </mergeCells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0"/>
  <sheetViews>
    <sheetView workbookViewId="0">
      <selection activeCell="K3" sqref="K3"/>
    </sheetView>
  </sheetViews>
  <sheetFormatPr defaultColWidth="14.42578125" defaultRowHeight="15" customHeight="1" x14ac:dyDescent="0.25"/>
  <cols>
    <col min="1" max="1" width="10.85546875" customWidth="1"/>
    <col min="2" max="2" width="8.7109375" customWidth="1"/>
    <col min="3" max="3" width="10.7109375" customWidth="1"/>
    <col min="4" max="4" width="9.7109375" customWidth="1"/>
    <col min="5" max="5" width="11" customWidth="1"/>
    <col min="6" max="6" width="17" customWidth="1"/>
    <col min="7" max="17" width="8.7109375" customWidth="1"/>
  </cols>
  <sheetData>
    <row r="1" spans="1:19" x14ac:dyDescent="0.25">
      <c r="A1" s="49" t="s">
        <v>93</v>
      </c>
      <c r="B1" s="49"/>
      <c r="C1" s="49"/>
      <c r="D1" s="49"/>
      <c r="E1" s="49"/>
      <c r="F1" s="49"/>
      <c r="G1" s="49"/>
    </row>
    <row r="2" spans="1:19" x14ac:dyDescent="0.25">
      <c r="D2" s="2" t="s">
        <v>8</v>
      </c>
      <c r="E2" s="2" t="s">
        <v>9</v>
      </c>
    </row>
    <row r="3" spans="1:19" x14ac:dyDescent="0.25">
      <c r="D3" s="2" t="s">
        <v>34</v>
      </c>
      <c r="E3" s="2" t="s">
        <v>35</v>
      </c>
    </row>
    <row r="4" spans="1:19" x14ac:dyDescent="0.25">
      <c r="D4" s="1">
        <v>0.33048978339130186</v>
      </c>
      <c r="E4" s="1">
        <f>1-MAPE!$D4</f>
        <v>0.66951021660869814</v>
      </c>
    </row>
    <row r="5" spans="1:19" x14ac:dyDescent="0.25"/>
    <row r="6" spans="1:19" x14ac:dyDescent="0.25">
      <c r="A6" s="19" t="s">
        <v>2</v>
      </c>
      <c r="B6" s="11" t="s">
        <v>0</v>
      </c>
      <c r="C6" s="11" t="s">
        <v>1</v>
      </c>
      <c r="D6" s="11" t="s">
        <v>37</v>
      </c>
      <c r="E6" s="11" t="s">
        <v>38</v>
      </c>
      <c r="F6" s="11" t="s">
        <v>39</v>
      </c>
      <c r="G6" s="11" t="s">
        <v>40</v>
      </c>
    </row>
    <row r="7" spans="1:19" x14ac:dyDescent="0.25">
      <c r="A7" s="12" t="s">
        <v>3</v>
      </c>
      <c r="B7" s="13">
        <v>1</v>
      </c>
      <c r="C7" s="13">
        <v>8649</v>
      </c>
      <c r="D7" s="13"/>
      <c r="E7" s="13"/>
      <c r="F7" s="14"/>
      <c r="G7" s="13">
        <f>MAPE!$E7/MAPE!$C7*100</f>
        <v>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x14ac:dyDescent="0.25">
      <c r="A8" s="13" t="s">
        <v>4</v>
      </c>
      <c r="B8" s="13">
        <v>2</v>
      </c>
      <c r="C8" s="13">
        <v>9727</v>
      </c>
      <c r="D8" s="13">
        <f>C7</f>
        <v>8649</v>
      </c>
      <c r="E8" s="14">
        <f>ABS(MAPE!$C8-MAPE!$D8)</f>
        <v>1078</v>
      </c>
      <c r="F8" s="14">
        <f>MAPE!$E8^2</f>
        <v>1162084</v>
      </c>
      <c r="G8" s="14">
        <f>MAPE!$E8/MAPE!$C8*100</f>
        <v>11.082553716459339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x14ac:dyDescent="0.25">
      <c r="A9" s="12" t="s">
        <v>5</v>
      </c>
      <c r="B9" s="13">
        <v>3</v>
      </c>
      <c r="C9" s="13">
        <v>9537</v>
      </c>
      <c r="D9" s="14">
        <f t="shared" ref="D9:D47" si="0">$D$4*C8+$E$4*D8</f>
        <v>9005.2679864958227</v>
      </c>
      <c r="E9" s="14">
        <f>ABS(MAPE!$C9-MAPE!$D9)</f>
        <v>531.7320135041773</v>
      </c>
      <c r="F9" s="14">
        <f>MAPE!$E9^2</f>
        <v>282738.9341852066</v>
      </c>
      <c r="G9" s="14">
        <f>MAPE!$E9/MAPE!$C9*100</f>
        <v>5.5754641239821465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x14ac:dyDescent="0.25">
      <c r="A10" s="12" t="s">
        <v>6</v>
      </c>
      <c r="B10" s="13">
        <v>4</v>
      </c>
      <c r="C10" s="13">
        <v>9181</v>
      </c>
      <c r="D10" s="14">
        <f t="shared" si="0"/>
        <v>9180.9999844610393</v>
      </c>
      <c r="E10" s="14">
        <f>ABS(MAPE!$C10-MAPE!$D10)</f>
        <v>1.5538960724370554E-5</v>
      </c>
      <c r="F10" s="14">
        <f>MAPE!$E10^2</f>
        <v>2.4145930039353066E-10</v>
      </c>
      <c r="G10" s="14">
        <f>MAPE!$E10/MAPE!$C10*100</f>
        <v>1.6925128770690071E-7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5">
      <c r="A11" s="13" t="s">
        <v>7</v>
      </c>
      <c r="B11" s="13">
        <v>5</v>
      </c>
      <c r="C11" s="13">
        <v>7209</v>
      </c>
      <c r="D11" s="14">
        <f t="shared" si="0"/>
        <v>9180.9999895965084</v>
      </c>
      <c r="E11" s="14">
        <f>ABS(MAPE!$C11-MAPE!$D11)</f>
        <v>1971.9999895965084</v>
      </c>
      <c r="F11" s="14">
        <f>MAPE!$E11^2</f>
        <v>3888783.9589686291</v>
      </c>
      <c r="G11" s="14">
        <f>MAPE!$E11/MAPE!$C11*100</f>
        <v>27.354695375176981</v>
      </c>
      <c r="I11" s="16"/>
      <c r="J11" s="16"/>
      <c r="K11" s="16"/>
      <c r="L11" s="16"/>
      <c r="M11" s="16"/>
      <c r="N11" s="16"/>
      <c r="O11" s="17"/>
      <c r="P11" s="16"/>
      <c r="Q11" s="16"/>
      <c r="R11" s="16"/>
      <c r="S11" s="16"/>
    </row>
    <row r="12" spans="1:19" x14ac:dyDescent="0.25">
      <c r="A12" s="12" t="s">
        <v>43</v>
      </c>
      <c r="B12" s="13">
        <v>6</v>
      </c>
      <c r="C12" s="13">
        <v>5915</v>
      </c>
      <c r="D12" s="14">
        <f t="shared" si="0"/>
        <v>8529.2741401871081</v>
      </c>
      <c r="E12" s="14">
        <f>ABS(MAPE!$C12-MAPE!$D12)</f>
        <v>2614.2741401871081</v>
      </c>
      <c r="F12" s="14">
        <f>MAPE!$E12^2</f>
        <v>6834429.2800510433</v>
      </c>
      <c r="G12" s="14">
        <f>MAPE!$E12/MAPE!$C12*100</f>
        <v>44.19736500738982</v>
      </c>
      <c r="I12" s="16"/>
      <c r="J12" s="16"/>
      <c r="K12" s="16"/>
      <c r="L12" s="16"/>
      <c r="M12" s="16"/>
      <c r="N12" s="16"/>
      <c r="O12" s="18"/>
      <c r="P12" s="16"/>
      <c r="Q12" s="16"/>
      <c r="R12" s="16"/>
      <c r="S12" s="16"/>
    </row>
    <row r="13" spans="1:19" x14ac:dyDescent="0.25">
      <c r="A13" s="12" t="s">
        <v>44</v>
      </c>
      <c r="B13" s="13">
        <v>7</v>
      </c>
      <c r="C13" s="13">
        <v>7330</v>
      </c>
      <c r="D13" s="14">
        <f t="shared" si="0"/>
        <v>7665.2832458711891</v>
      </c>
      <c r="E13" s="14">
        <f>ABS(MAPE!$C13-MAPE!$D13)</f>
        <v>335.28324587118914</v>
      </c>
      <c r="F13" s="14">
        <f>MAPE!$E13^2</f>
        <v>112414.85496192027</v>
      </c>
      <c r="G13" s="14">
        <f>MAPE!$E13/MAPE!$C13*100</f>
        <v>4.5741234088838905</v>
      </c>
      <c r="I13" s="16"/>
      <c r="J13" s="16"/>
      <c r="K13" s="16"/>
      <c r="L13" s="16"/>
      <c r="M13" s="16"/>
      <c r="N13" s="16"/>
      <c r="O13" s="17"/>
      <c r="P13" s="16"/>
      <c r="Q13" s="16"/>
      <c r="R13" s="16"/>
      <c r="S13" s="16"/>
    </row>
    <row r="14" spans="1:19" x14ac:dyDescent="0.25">
      <c r="A14" s="13" t="s">
        <v>45</v>
      </c>
      <c r="B14" s="13">
        <v>8</v>
      </c>
      <c r="C14" s="13">
        <v>5259</v>
      </c>
      <c r="D14" s="14">
        <f t="shared" si="0"/>
        <v>7554.475558568487</v>
      </c>
      <c r="E14" s="14">
        <f>ABS(MAPE!$C14-MAPE!$D14)</f>
        <v>2295.475558568487</v>
      </c>
      <c r="F14" s="14">
        <f>MAPE!$E14^2</f>
        <v>5269208.0399853075</v>
      </c>
      <c r="G14" s="14">
        <f>MAPE!$E14/MAPE!$C14*100</f>
        <v>43.648517941975413</v>
      </c>
      <c r="I14" s="16"/>
      <c r="J14" s="16"/>
      <c r="K14" s="16"/>
      <c r="L14" s="16"/>
      <c r="M14" s="16"/>
      <c r="N14" s="16"/>
      <c r="O14" s="18"/>
      <c r="P14" s="16"/>
      <c r="Q14" s="16"/>
      <c r="R14" s="16"/>
      <c r="S14" s="16"/>
    </row>
    <row r="15" spans="1:19" x14ac:dyDescent="0.25">
      <c r="A15" s="12" t="s">
        <v>41</v>
      </c>
      <c r="B15" s="13">
        <v>9</v>
      </c>
      <c r="C15" s="13">
        <v>9504</v>
      </c>
      <c r="D15" s="14">
        <f t="shared" si="0"/>
        <v>6795.8443384371603</v>
      </c>
      <c r="E15" s="14">
        <f>ABS(MAPE!$C15-MAPE!$D15)</f>
        <v>2708.1556615628397</v>
      </c>
      <c r="F15" s="14">
        <f>MAPE!$E15^2</f>
        <v>7334107.0872548614</v>
      </c>
      <c r="G15" s="14">
        <f>MAPE!$E15/MAPE!$C15*100</f>
        <v>28.494903846410352</v>
      </c>
      <c r="I15" s="16"/>
      <c r="J15" s="16"/>
      <c r="K15" s="16"/>
      <c r="L15" s="16"/>
      <c r="M15" s="16"/>
      <c r="N15" s="16"/>
      <c r="O15" s="17"/>
      <c r="P15" s="16"/>
      <c r="Q15" s="16"/>
      <c r="R15" s="16"/>
      <c r="S15" s="16"/>
    </row>
    <row r="16" spans="1:19" x14ac:dyDescent="0.25">
      <c r="A16" s="12" t="s">
        <v>46</v>
      </c>
      <c r="B16" s="13">
        <v>10</v>
      </c>
      <c r="C16" s="13">
        <v>9902</v>
      </c>
      <c r="D16" s="14">
        <f t="shared" si="0"/>
        <v>7690.8621164169908</v>
      </c>
      <c r="E16" s="14">
        <f>ABS(MAPE!$C16-MAPE!$D16)</f>
        <v>2211.1378835830092</v>
      </c>
      <c r="F16" s="14">
        <f>MAPE!$E16^2</f>
        <v>4889130.7402159488</v>
      </c>
      <c r="G16" s="14">
        <f>MAPE!$E16/MAPE!$C16*100</f>
        <v>22.330214942264281</v>
      </c>
      <c r="I16" s="16"/>
      <c r="J16" s="16"/>
      <c r="K16" s="16"/>
      <c r="L16" s="16"/>
      <c r="M16" s="16"/>
      <c r="N16" s="16"/>
      <c r="O16" s="18"/>
      <c r="P16" s="16"/>
      <c r="Q16" s="16"/>
      <c r="R16" s="16"/>
      <c r="S16" s="16"/>
    </row>
    <row r="17" spans="1:19" x14ac:dyDescent="0.25">
      <c r="A17" s="13" t="s">
        <v>47</v>
      </c>
      <c r="B17" s="13">
        <v>11</v>
      </c>
      <c r="C17" s="13">
        <v>6230</v>
      </c>
      <c r="D17" s="14">
        <f t="shared" si="0"/>
        <v>8421.6205966106409</v>
      </c>
      <c r="E17" s="14">
        <f>ABS(MAPE!$C17-MAPE!$D17)</f>
        <v>2191.6205966106409</v>
      </c>
      <c r="F17" s="14">
        <f>MAPE!$E17^2</f>
        <v>4803200.8394879811</v>
      </c>
      <c r="G17" s="14">
        <f>MAPE!$E17/MAPE!$C17*100</f>
        <v>35.178500748164382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5">
      <c r="A18" s="12" t="s">
        <v>42</v>
      </c>
      <c r="B18" s="13">
        <v>12</v>
      </c>
      <c r="C18" s="13">
        <v>6522</v>
      </c>
      <c r="D18" s="14">
        <f t="shared" si="0"/>
        <v>7697.3123803608742</v>
      </c>
      <c r="E18" s="14">
        <f>ABS(MAPE!$C18-MAPE!$D18)</f>
        <v>1175.3123803608742</v>
      </c>
      <c r="F18" s="14">
        <f>MAPE!$E18^2</f>
        <v>1381359.1914295442</v>
      </c>
      <c r="G18" s="14">
        <f>MAPE!$E18/MAPE!$C18*100</f>
        <v>18.020735669439961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5">
      <c r="A19" s="12" t="s">
        <v>3</v>
      </c>
      <c r="B19" s="13">
        <v>13</v>
      </c>
      <c r="C19" s="13">
        <v>7249</v>
      </c>
      <c r="D19" s="14">
        <f t="shared" si="0"/>
        <v>7308.8836463582938</v>
      </c>
      <c r="E19" s="14">
        <f>ABS(MAPE!$C19-MAPE!$D19)</f>
        <v>59.883646358293845</v>
      </c>
      <c r="F19" s="14">
        <f>MAPE!$E19^2</f>
        <v>3586.0511011651997</v>
      </c>
      <c r="G19" s="14">
        <f>MAPE!$E19/MAPE!$C19*100</f>
        <v>0.82609527325553656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5">
      <c r="A20" s="13" t="s">
        <v>4</v>
      </c>
      <c r="B20" s="13">
        <v>14</v>
      </c>
      <c r="C20" s="13">
        <v>8348</v>
      </c>
      <c r="D20" s="14">
        <f t="shared" si="0"/>
        <v>7289.0927130446598</v>
      </c>
      <c r="E20" s="14">
        <f>ABS(MAPE!$C20-MAPE!$D20)</f>
        <v>1058.9072869553402</v>
      </c>
      <c r="F20" s="14">
        <f>MAPE!$E20^2</f>
        <v>1121284.6423671192</v>
      </c>
      <c r="G20" s="14">
        <f>MAPE!$E20/MAPE!$C20*100</f>
        <v>12.684562613264735</v>
      </c>
      <c r="I20" s="16"/>
      <c r="J20" s="16"/>
      <c r="K20" s="18"/>
      <c r="L20" s="16"/>
      <c r="M20" s="16"/>
      <c r="N20" s="16"/>
      <c r="O20" s="16"/>
      <c r="P20" s="16"/>
      <c r="Q20" s="16"/>
      <c r="R20" s="16"/>
      <c r="S20" s="16"/>
    </row>
    <row r="21" spans="1:19" ht="15.75" customHeight="1" x14ac:dyDescent="0.25">
      <c r="A21" s="12" t="s">
        <v>5</v>
      </c>
      <c r="B21" s="13">
        <v>15</v>
      </c>
      <c r="C21" s="13">
        <v>6689</v>
      </c>
      <c r="D21" s="14">
        <f t="shared" si="0"/>
        <v>7639.0507529420011</v>
      </c>
      <c r="E21" s="14">
        <f>ABS(MAPE!$C21-MAPE!$D21)</f>
        <v>950.05075294200105</v>
      </c>
      <c r="F21" s="14">
        <f>MAPE!$E21^2</f>
        <v>902596.43316566315</v>
      </c>
      <c r="G21" s="14">
        <f>MAPE!$E21/MAPE!$C21*100</f>
        <v>14.203180638989402</v>
      </c>
      <c r="I21" s="16"/>
      <c r="J21" s="16"/>
      <c r="K21" s="17"/>
      <c r="L21" s="16"/>
      <c r="M21" s="16"/>
      <c r="N21" s="16"/>
      <c r="O21" s="16"/>
      <c r="P21" s="16"/>
      <c r="Q21" s="16"/>
      <c r="R21" s="16"/>
      <c r="S21" s="16"/>
    </row>
    <row r="22" spans="1:19" ht="15.75" customHeight="1" x14ac:dyDescent="0.25">
      <c r="A22" s="12" t="s">
        <v>6</v>
      </c>
      <c r="B22" s="13">
        <v>16</v>
      </c>
      <c r="C22" s="13">
        <v>8107</v>
      </c>
      <c r="D22" s="14">
        <f t="shared" si="0"/>
        <v>7325.0686853914558</v>
      </c>
      <c r="E22" s="14">
        <f>ABS(MAPE!$C22-MAPE!$D22)</f>
        <v>781.9313146085442</v>
      </c>
      <c r="F22" s="14">
        <f>MAPE!$E22^2</f>
        <v>611416.58076544618</v>
      </c>
      <c r="G22" s="14">
        <f>MAPE!$E22/MAPE!$C22*100</f>
        <v>9.6451377156598515</v>
      </c>
      <c r="I22" s="16"/>
      <c r="J22" s="16"/>
      <c r="K22" s="18"/>
      <c r="L22" s="16"/>
      <c r="M22" s="16"/>
      <c r="N22" s="16"/>
      <c r="O22" s="16"/>
      <c r="P22" s="16"/>
      <c r="Q22" s="16"/>
      <c r="R22" s="16"/>
      <c r="S22" s="16"/>
    </row>
    <row r="23" spans="1:19" ht="15.75" customHeight="1" x14ac:dyDescent="0.25">
      <c r="A23" s="13" t="s">
        <v>7</v>
      </c>
      <c r="B23" s="13">
        <v>17</v>
      </c>
      <c r="C23" s="13">
        <v>6238</v>
      </c>
      <c r="D23" s="14">
        <f t="shared" si="0"/>
        <v>7583.4889961833096</v>
      </c>
      <c r="E23" s="14">
        <f>ABS(MAPE!$C23-MAPE!$D23)</f>
        <v>1345.4889961833096</v>
      </c>
      <c r="F23" s="14">
        <f>MAPE!$E23^2</f>
        <v>1810340.6388503702</v>
      </c>
      <c r="G23" s="14">
        <f>MAPE!$E23/MAPE!$C23*100</f>
        <v>21.569236873730517</v>
      </c>
      <c r="I23" s="16"/>
      <c r="J23" s="16"/>
      <c r="K23" s="17"/>
      <c r="L23" s="16"/>
      <c r="M23" s="16"/>
      <c r="N23" s="16"/>
      <c r="O23" s="16"/>
      <c r="P23" s="16"/>
      <c r="Q23" s="16"/>
      <c r="R23" s="16"/>
      <c r="S23" s="16"/>
    </row>
    <row r="24" spans="1:19" ht="15.75" customHeight="1" x14ac:dyDescent="0.25">
      <c r="A24" s="12" t="s">
        <v>43</v>
      </c>
      <c r="B24" s="13">
        <v>18</v>
      </c>
      <c r="C24" s="13">
        <v>9722</v>
      </c>
      <c r="D24" s="14">
        <f t="shared" si="0"/>
        <v>7138.818629279308</v>
      </c>
      <c r="E24" s="14">
        <f>ABS(MAPE!$C24-MAPE!$D24)</f>
        <v>2583.181370720692</v>
      </c>
      <c r="F24" s="14">
        <f>MAPE!$E24^2</f>
        <v>6672825.9940384338</v>
      </c>
      <c r="G24" s="14">
        <f>MAPE!$E24/MAPE!$C24*100</f>
        <v>26.570472852506605</v>
      </c>
      <c r="I24" s="16"/>
      <c r="J24" s="16"/>
      <c r="K24" s="18"/>
      <c r="L24" s="16"/>
      <c r="M24" s="16"/>
      <c r="N24" s="16"/>
      <c r="O24" s="16"/>
      <c r="P24" s="16"/>
      <c r="Q24" s="16"/>
      <c r="R24" s="16"/>
      <c r="S24" s="16"/>
    </row>
    <row r="25" spans="1:19" ht="15.75" customHeight="1" x14ac:dyDescent="0.25">
      <c r="A25" s="12" t="s">
        <v>44</v>
      </c>
      <c r="B25" s="13">
        <v>19</v>
      </c>
      <c r="C25" s="13">
        <v>8602</v>
      </c>
      <c r="D25" s="14">
        <f t="shared" si="0"/>
        <v>7992.5336809492355</v>
      </c>
      <c r="E25" s="14">
        <f>ABS(MAPE!$C25-MAPE!$D25)</f>
        <v>609.46631905076447</v>
      </c>
      <c r="F25" s="14">
        <f>MAPE!$E25^2</f>
        <v>371449.19405728823</v>
      </c>
      <c r="G25" s="14">
        <f>MAPE!$E25/MAPE!$C25*100</f>
        <v>7.0851699494392513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ht="15.75" customHeight="1" x14ac:dyDescent="0.25">
      <c r="A26" s="13" t="s">
        <v>45</v>
      </c>
      <c r="B26" s="13">
        <v>20</v>
      </c>
      <c r="C26" s="13">
        <v>9208</v>
      </c>
      <c r="D26" s="14">
        <f t="shared" si="0"/>
        <v>8193.9560727166172</v>
      </c>
      <c r="E26" s="14">
        <f>ABS(MAPE!$C26-MAPE!$D26)</f>
        <v>1014.0439272833828</v>
      </c>
      <c r="F26" s="14">
        <f>MAPE!$E26^2</f>
        <v>1028285.0864603065</v>
      </c>
      <c r="G26" s="14">
        <f>MAPE!$E26/MAPE!$C26*100</f>
        <v>11.012640391869926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ht="15.75" customHeight="1" x14ac:dyDescent="0.25">
      <c r="A27" s="12" t="s">
        <v>41</v>
      </c>
      <c r="B27" s="13">
        <v>21</v>
      </c>
      <c r="C27" s="13">
        <v>6063</v>
      </c>
      <c r="D27" s="14">
        <f t="shared" si="0"/>
        <v>8529.0872305937683</v>
      </c>
      <c r="E27" s="14">
        <f>ABS(MAPE!$C27-MAPE!$D27)</f>
        <v>2466.0872305937683</v>
      </c>
      <c r="F27" s="14">
        <f>MAPE!$E27^2</f>
        <v>6081586.2288976414</v>
      </c>
      <c r="G27" s="14">
        <f>MAPE!$E27/MAPE!$C27*100</f>
        <v>40.674372927490815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ht="15.75" customHeight="1" x14ac:dyDescent="0.25">
      <c r="A28" s="12" t="s">
        <v>46</v>
      </c>
      <c r="B28" s="13">
        <v>22</v>
      </c>
      <c r="C28" s="13">
        <v>8243</v>
      </c>
      <c r="D28" s="14">
        <f t="shared" si="0"/>
        <v>7714.0705959307779</v>
      </c>
      <c r="E28" s="14">
        <f>ABS(MAPE!$C28-MAPE!$D28)</f>
        <v>528.92940406922207</v>
      </c>
      <c r="F28" s="14">
        <f>MAPE!$E28^2</f>
        <v>279766.31448902242</v>
      </c>
      <c r="G28" s="14">
        <f>MAPE!$E28/MAPE!$C28*100</f>
        <v>6.4167099850688105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ht="15.75" customHeight="1" x14ac:dyDescent="0.25">
      <c r="A29" s="13" t="s">
        <v>47</v>
      </c>
      <c r="B29" s="13">
        <v>23</v>
      </c>
      <c r="C29" s="13">
        <v>5869</v>
      </c>
      <c r="D29" s="14">
        <f t="shared" si="0"/>
        <v>7888.8763601109058</v>
      </c>
      <c r="E29" s="14">
        <f>ABS(MAPE!$C29-MAPE!$D29)</f>
        <v>2019.8763601109058</v>
      </c>
      <c r="F29" s="14">
        <f>MAPE!$E29^2</f>
        <v>4079900.5101348818</v>
      </c>
      <c r="G29" s="14">
        <f>MAPE!$E29/MAPE!$C29*100</f>
        <v>34.416022492944379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15.75" customHeight="1" x14ac:dyDescent="0.25">
      <c r="A30" s="12" t="s">
        <v>42</v>
      </c>
      <c r="B30" s="13">
        <v>24</v>
      </c>
      <c r="C30" s="13">
        <v>9129</v>
      </c>
      <c r="D30" s="14">
        <f t="shared" si="0"/>
        <v>7221.3278593806417</v>
      </c>
      <c r="E30" s="14">
        <f>ABS(MAPE!$C30-MAPE!$D30)</f>
        <v>1907.6721406193583</v>
      </c>
      <c r="F30" s="14">
        <f>MAPE!$E30^2</f>
        <v>3639212.9960952448</v>
      </c>
      <c r="G30" s="14">
        <f>MAPE!$E30/MAPE!$C30*100</f>
        <v>20.896835804790868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15.75" customHeight="1" x14ac:dyDescent="0.25">
      <c r="A31" s="12" t="s">
        <v>3</v>
      </c>
      <c r="B31" s="13">
        <v>25</v>
      </c>
      <c r="C31" s="13">
        <v>5813</v>
      </c>
      <c r="D31" s="14">
        <f t="shared" si="0"/>
        <v>7851.7940119155546</v>
      </c>
      <c r="E31" s="14">
        <f>ABS(MAPE!$C31-MAPE!$D31)</f>
        <v>2038.7940119155546</v>
      </c>
      <c r="F31" s="14">
        <f>MAPE!$E31^2</f>
        <v>4156681.0230227225</v>
      </c>
      <c r="G31" s="14">
        <f>MAPE!$E31/MAPE!$C31*100</f>
        <v>35.073008978419999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ht="15.75" customHeight="1" x14ac:dyDescent="0.25">
      <c r="A32" s="13" t="s">
        <v>4</v>
      </c>
      <c r="B32" s="13">
        <v>26</v>
      </c>
      <c r="C32" s="13">
        <v>9023</v>
      </c>
      <c r="D32" s="14">
        <f t="shared" si="0"/>
        <v>7177.9934205380996</v>
      </c>
      <c r="E32" s="14">
        <f>ABS(MAPE!$C32-MAPE!$D32)</f>
        <v>1845.0065794619004</v>
      </c>
      <c r="F32" s="14">
        <f>MAPE!$E32^2</f>
        <v>3404049.278257702</v>
      </c>
      <c r="G32" s="14">
        <f>MAPE!$E32/MAPE!$C32*100</f>
        <v>20.447817571338806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ht="15.75" customHeight="1" x14ac:dyDescent="0.25">
      <c r="A33" s="12" t="s">
        <v>5</v>
      </c>
      <c r="B33" s="13">
        <v>27</v>
      </c>
      <c r="C33" s="13">
        <v>8881</v>
      </c>
      <c r="D33" s="14">
        <f t="shared" si="0"/>
        <v>7787.74924533999</v>
      </c>
      <c r="E33" s="14">
        <f>ABS(MAPE!$C33-MAPE!$D33)</f>
        <v>1093.25075466001</v>
      </c>
      <c r="F33" s="14">
        <f>MAPE!$E33^2</f>
        <v>1195197.2125646814</v>
      </c>
      <c r="G33" s="14">
        <f>MAPE!$E33/MAPE!$C33*100</f>
        <v>12.309996111474046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ht="15.75" customHeight="1" x14ac:dyDescent="0.25">
      <c r="A34" s="12" t="s">
        <v>6</v>
      </c>
      <c r="B34" s="13">
        <v>28</v>
      </c>
      <c r="C34" s="13">
        <v>6499</v>
      </c>
      <c r="D34" s="14">
        <f t="shared" si="0"/>
        <v>8149.0574504399538</v>
      </c>
      <c r="E34" s="14">
        <f>ABS(MAPE!$C34-MAPE!$D34)</f>
        <v>1650.0574504399538</v>
      </c>
      <c r="F34" s="14">
        <f>MAPE!$E34^2</f>
        <v>2722689.5897524003</v>
      </c>
      <c r="G34" s="14">
        <f>MAPE!$E34/MAPE!$C34*100</f>
        <v>25.389405299891582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ht="15.75" customHeight="1" x14ac:dyDescent="0.25">
      <c r="A35" s="13" t="s">
        <v>7</v>
      </c>
      <c r="B35" s="13">
        <v>29</v>
      </c>
      <c r="C35" s="13">
        <v>9431</v>
      </c>
      <c r="D35" s="14">
        <f t="shared" si="0"/>
        <v>7603.7303210608497</v>
      </c>
      <c r="E35" s="14">
        <f>ABS(MAPE!$C35-MAPE!$D35)</f>
        <v>1827.2696789391503</v>
      </c>
      <c r="F35" s="14">
        <f>MAPE!$E35^2</f>
        <v>3338914.4795703851</v>
      </c>
      <c r="G35" s="14">
        <f>MAPE!$E35/MAPE!$C35*100</f>
        <v>19.375142391465914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ht="15.75" customHeight="1" x14ac:dyDescent="0.25">
      <c r="A36" s="12" t="s">
        <v>43</v>
      </c>
      <c r="B36" s="13">
        <v>30</v>
      </c>
      <c r="C36" s="13">
        <v>6809</v>
      </c>
      <c r="D36" s="14">
        <f t="shared" si="0"/>
        <v>8207.6242814509424</v>
      </c>
      <c r="E36" s="14">
        <f>ABS(MAPE!$C36-MAPE!$D36)</f>
        <v>1398.6242814509424</v>
      </c>
      <c r="F36" s="14">
        <f>MAPE!$E36^2</f>
        <v>1956149.8806641649</v>
      </c>
      <c r="G36" s="14">
        <f>MAPE!$E36/MAPE!$C36*100</f>
        <v>20.540817762534033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ht="15.75" customHeight="1" x14ac:dyDescent="0.25">
      <c r="A37" s="12" t="s">
        <v>44</v>
      </c>
      <c r="B37" s="13">
        <v>31</v>
      </c>
      <c r="C37" s="13">
        <v>9267</v>
      </c>
      <c r="D37" s="14">
        <f t="shared" si="0"/>
        <v>7745.3932456284056</v>
      </c>
      <c r="E37" s="14">
        <f>ABS(MAPE!$C37-MAPE!$D37)</f>
        <v>1521.6067543715944</v>
      </c>
      <c r="F37" s="14">
        <f>MAPE!$E37^2</f>
        <v>2315287.1149492576</v>
      </c>
      <c r="G37" s="14">
        <f>MAPE!$E37/MAPE!$C37*100</f>
        <v>16.419626139760378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5.75" customHeight="1" x14ac:dyDescent="0.25">
      <c r="A38" s="13" t="s">
        <v>45</v>
      </c>
      <c r="B38" s="13">
        <v>32</v>
      </c>
      <c r="C38" s="13">
        <v>5824</v>
      </c>
      <c r="D38" s="14">
        <f t="shared" si="0"/>
        <v>8248.2687322874153</v>
      </c>
      <c r="E38" s="14">
        <f>ABS(MAPE!$C38-MAPE!$D38)</f>
        <v>2424.2687322874153</v>
      </c>
      <c r="F38" s="14">
        <f>MAPE!$E38^2</f>
        <v>5877078.8863464314</v>
      </c>
      <c r="G38" s="14">
        <f>MAPE!$E38/MAPE!$C38*100</f>
        <v>41.625493342847101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19" ht="15.75" customHeight="1" x14ac:dyDescent="0.25">
      <c r="A39" s="12" t="s">
        <v>41</v>
      </c>
      <c r="B39" s="13">
        <v>33</v>
      </c>
      <c r="C39" s="13">
        <v>5004</v>
      </c>
      <c r="D39" s="14">
        <f t="shared" si="0"/>
        <v>7447.0726840714415</v>
      </c>
      <c r="E39" s="14">
        <f>ABS(MAPE!$C39-MAPE!$D39)</f>
        <v>2443.0726840714415</v>
      </c>
      <c r="F39" s="14">
        <f>MAPE!$E39^2</f>
        <v>5968604.1396560371</v>
      </c>
      <c r="G39" s="14">
        <f>MAPE!$E39/MAPE!$C39*100</f>
        <v>48.822395764816982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19" ht="15.75" customHeight="1" x14ac:dyDescent="0.25">
      <c r="A40" s="12" t="s">
        <v>46</v>
      </c>
      <c r="B40" s="13">
        <v>34</v>
      </c>
      <c r="C40" s="13">
        <v>6728</v>
      </c>
      <c r="D40" s="14">
        <f t="shared" si="0"/>
        <v>6639.6621219034641</v>
      </c>
      <c r="E40" s="14">
        <f>ABS(MAPE!$C40-MAPE!$D40)</f>
        <v>88.33787809653586</v>
      </c>
      <c r="F40" s="14">
        <f>MAPE!$E40^2</f>
        <v>7803.58070659843</v>
      </c>
      <c r="G40" s="14">
        <f>MAPE!$E40/MAPE!$C40*100</f>
        <v>1.3129886756322215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ht="15.75" customHeight="1" x14ac:dyDescent="0.25">
      <c r="A41" s="13" t="s">
        <v>47</v>
      </c>
      <c r="B41" s="13">
        <v>35</v>
      </c>
      <c r="C41" s="13">
        <v>5006</v>
      </c>
      <c r="D41" s="14">
        <f t="shared" si="0"/>
        <v>6668.8568881008359</v>
      </c>
      <c r="E41" s="14">
        <f>ABS(MAPE!$C41-MAPE!$D41)</f>
        <v>1662.8568881008359</v>
      </c>
      <c r="F41" s="14">
        <f>MAPE!$E41^2</f>
        <v>2765093.0303043961</v>
      </c>
      <c r="G41" s="14">
        <f>MAPE!$E41/MAPE!$C41*100</f>
        <v>33.217277029581219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ht="15.75" customHeight="1" x14ac:dyDescent="0.25">
      <c r="A42" s="12" t="s">
        <v>42</v>
      </c>
      <c r="B42" s="13">
        <v>36</v>
      </c>
      <c r="C42" s="13">
        <v>5191</v>
      </c>
      <c r="D42" s="14">
        <f t="shared" si="0"/>
        <v>6119.2996753416564</v>
      </c>
      <c r="E42" s="14">
        <f>ABS(MAPE!$C42-MAPE!$D42)</f>
        <v>928.29967534165644</v>
      </c>
      <c r="F42" s="14">
        <f>MAPE!$E42^2</f>
        <v>861740.28723942477</v>
      </c>
      <c r="G42" s="14">
        <f>MAPE!$E42/MAPE!$C42*100</f>
        <v>17.882867951101066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19" ht="15.75" customHeight="1" x14ac:dyDescent="0.25">
      <c r="A43" s="12" t="s">
        <v>3</v>
      </c>
      <c r="B43" s="13">
        <v>37</v>
      </c>
      <c r="C43" s="13">
        <v>6605</v>
      </c>
      <c r="D43" s="58">
        <f t="shared" si="0"/>
        <v>5812.5061167157764</v>
      </c>
      <c r="E43" s="13">
        <f>ABS(MAPE!$C43-MAPE!$D43)</f>
        <v>792.49388328422356</v>
      </c>
      <c r="F43" s="14">
        <f>MAPE!$E43^2</f>
        <v>628046.55504290853</v>
      </c>
      <c r="G43" s="13">
        <f>MAPE!$E43/MAPE!$C43*100</f>
        <v>11.99839338810331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ht="15.75" customHeight="1" x14ac:dyDescent="0.25">
      <c r="A44" s="13" t="s">
        <v>4</v>
      </c>
      <c r="B44" s="13">
        <v>38</v>
      </c>
      <c r="C44" s="13">
        <v>6554</v>
      </c>
      <c r="D44" s="58">
        <f t="shared" si="0"/>
        <v>6074.417248541311</v>
      </c>
      <c r="E44" s="13">
        <f>ABS(MAPE!$C44-MAPE!$D44)</f>
        <v>479.58275145868902</v>
      </c>
      <c r="F44" s="14">
        <f>MAPE!$E44^2</f>
        <v>229999.61549668669</v>
      </c>
      <c r="G44" s="13">
        <f>MAPE!$E44/MAPE!$C44*100</f>
        <v>7.3174054235381298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19" ht="15.75" customHeight="1" x14ac:dyDescent="0.25">
      <c r="A45" s="12" t="s">
        <v>5</v>
      </c>
      <c r="B45" s="13">
        <v>39</v>
      </c>
      <c r="C45" s="13">
        <v>6503</v>
      </c>
      <c r="D45" s="58">
        <f t="shared" si="0"/>
        <v>6232.914448189098</v>
      </c>
      <c r="E45" s="13">
        <f>ABS(MAPE!$C45-MAPE!$D45)</f>
        <v>270.08555181090196</v>
      </c>
      <c r="F45" s="14">
        <f>MAPE!$E45^2</f>
        <v>72946.205296999411</v>
      </c>
      <c r="G45" s="13">
        <f>MAPE!$E45/MAPE!$C45*100</f>
        <v>4.1532454530355523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ht="15.75" customHeight="1" x14ac:dyDescent="0.25">
      <c r="A46" s="12" t="s">
        <v>6</v>
      </c>
      <c r="B46" s="13">
        <v>40</v>
      </c>
      <c r="C46" s="13">
        <v>6453</v>
      </c>
      <c r="D46" s="58">
        <f t="shared" si="0"/>
        <v>6322.174963704203</v>
      </c>
      <c r="E46" s="13">
        <f>ABS(MAPE!$C46-MAPE!$D46)</f>
        <v>130.82503629579696</v>
      </c>
      <c r="F46" s="14">
        <f>MAPE!$E46^2</f>
        <v>17115.190121796593</v>
      </c>
      <c r="G46" s="13">
        <f>MAPE!$E46/MAPE!$C46*100</f>
        <v>2.0273521818657518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ht="15.75" customHeight="1" x14ac:dyDescent="0.25">
      <c r="A47" s="13" t="s">
        <v>7</v>
      </c>
      <c r="B47" s="13">
        <v>41</v>
      </c>
      <c r="C47" s="13">
        <v>6401</v>
      </c>
      <c r="D47" s="58">
        <f t="shared" si="0"/>
        <v>6365.4113016117599</v>
      </c>
      <c r="E47" s="13">
        <f>ABS(MAPE!$C47-MAPE!$D47)</f>
        <v>35.588698388240118</v>
      </c>
      <c r="F47" s="14">
        <f>MAPE!$E47^2</f>
        <v>1266.5554529691249</v>
      </c>
      <c r="G47" s="13">
        <f>MAPE!$E47/MAPE!$C47*100</f>
        <v>0.55598653941946763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ht="15.75" customHeight="1" x14ac:dyDescent="0.25">
      <c r="B48" s="13"/>
      <c r="C48" s="10"/>
      <c r="D48" s="10"/>
      <c r="E48" s="10"/>
      <c r="F48" s="10"/>
      <c r="G48" s="10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9:19" ht="15.75" customHeight="1" x14ac:dyDescent="0.25"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9:19" ht="15.75" customHeight="1" x14ac:dyDescent="0.25"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9:19" ht="15.75" customHeight="1" x14ac:dyDescent="0.25"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9:19" ht="15.75" customHeight="1" x14ac:dyDescent="0.25"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9:19" ht="15.75" customHeight="1" x14ac:dyDescent="0.25"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9:19" ht="15.75" customHeight="1" x14ac:dyDescent="0.25"/>
    <row r="55" spans="9:19" ht="15.75" customHeight="1" x14ac:dyDescent="0.25"/>
    <row r="56" spans="9:19" ht="15.75" customHeight="1" x14ac:dyDescent="0.25"/>
    <row r="57" spans="9:19" ht="15.75" customHeight="1" x14ac:dyDescent="0.25"/>
    <row r="58" spans="9:19" ht="15.75" customHeight="1" x14ac:dyDescent="0.25"/>
    <row r="59" spans="9:19" ht="15.75" customHeight="1" x14ac:dyDescent="0.25"/>
    <row r="60" spans="9:19" ht="15.75" customHeight="1" x14ac:dyDescent="0.25"/>
    <row r="61" spans="9:19" ht="15.75" customHeight="1" x14ac:dyDescent="0.25"/>
    <row r="62" spans="9:19" ht="15.75" customHeight="1" x14ac:dyDescent="0.25"/>
    <row r="63" spans="9:19" ht="15.75" customHeight="1" x14ac:dyDescent="0.25"/>
    <row r="64" spans="9:1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A1:G1"/>
  </mergeCells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"/>
  <sheetViews>
    <sheetView workbookViewId="0"/>
  </sheetViews>
  <sheetFormatPr defaultColWidth="14.42578125" defaultRowHeight="15" customHeight="1" x14ac:dyDescent="0.25"/>
  <cols>
    <col min="1" max="1" width="24.85546875" customWidth="1"/>
    <col min="2" max="2" width="11.140625" customWidth="1"/>
    <col min="3" max="3" width="13.7109375" customWidth="1"/>
    <col min="4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0"/>
  <sheetViews>
    <sheetView workbookViewId="0"/>
  </sheetViews>
  <sheetFormatPr defaultColWidth="14.42578125" defaultRowHeight="15" customHeight="1" x14ac:dyDescent="0.25"/>
  <cols>
    <col min="1" max="1" width="21.28515625" customWidth="1"/>
    <col min="2" max="4" width="9.140625" customWidth="1"/>
    <col min="5" max="5" width="9.42578125" customWidth="1"/>
    <col min="6" max="6" width="12.7109375" customWidth="1"/>
    <col min="7" max="7" width="8.7109375" customWidth="1"/>
    <col min="8" max="8" width="19.7109375" customWidth="1"/>
    <col min="9" max="14" width="8.7109375" customWidth="1"/>
    <col min="15" max="15" width="19.7109375" customWidth="1"/>
    <col min="16" max="20" width="8.7109375" customWidth="1"/>
  </cols>
  <sheetData>
    <row r="2" spans="1:20" x14ac:dyDescent="0.25">
      <c r="A2" s="50" t="s">
        <v>29</v>
      </c>
      <c r="B2" s="51"/>
      <c r="C2" s="51"/>
      <c r="D2" s="51"/>
      <c r="E2" s="51"/>
      <c r="F2" s="51"/>
      <c r="H2" s="50" t="s">
        <v>30</v>
      </c>
      <c r="I2" s="51"/>
      <c r="J2" s="51"/>
      <c r="K2" s="51"/>
      <c r="L2" s="51"/>
      <c r="M2" s="51"/>
      <c r="O2" s="50" t="s">
        <v>31</v>
      </c>
      <c r="P2" s="51"/>
      <c r="Q2" s="51"/>
      <c r="R2" s="51"/>
      <c r="S2" s="51"/>
      <c r="T2" s="51"/>
    </row>
    <row r="3" spans="1:2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25">
      <c r="A4" s="1" t="s">
        <v>10</v>
      </c>
      <c r="B4" s="1">
        <v>25</v>
      </c>
      <c r="C4" s="1">
        <v>24</v>
      </c>
      <c r="D4" s="1">
        <v>24</v>
      </c>
      <c r="E4" s="1">
        <v>25</v>
      </c>
      <c r="F4" s="1">
        <v>26</v>
      </c>
      <c r="H4" s="1" t="s">
        <v>10</v>
      </c>
      <c r="I4" s="1">
        <v>25</v>
      </c>
      <c r="J4" s="1">
        <v>24</v>
      </c>
      <c r="K4" s="1">
        <v>24</v>
      </c>
      <c r="L4" s="1">
        <v>25</v>
      </c>
      <c r="M4" s="1">
        <v>26</v>
      </c>
      <c r="O4" s="1" t="s">
        <v>10</v>
      </c>
      <c r="P4" s="1">
        <v>25</v>
      </c>
      <c r="Q4" s="1">
        <v>24</v>
      </c>
      <c r="R4" s="1">
        <v>24</v>
      </c>
      <c r="S4" s="1">
        <v>25</v>
      </c>
      <c r="T4" s="1">
        <v>26</v>
      </c>
    </row>
    <row r="5" spans="1:20" x14ac:dyDescent="0.25">
      <c r="A5" s="1" t="s">
        <v>11</v>
      </c>
      <c r="B5" s="1">
        <v>187.5</v>
      </c>
      <c r="C5" s="1">
        <v>180</v>
      </c>
      <c r="D5" s="1">
        <v>180</v>
      </c>
      <c r="E5" s="1">
        <v>187.5</v>
      </c>
      <c r="F5" s="1">
        <v>195</v>
      </c>
      <c r="H5" s="1" t="s">
        <v>11</v>
      </c>
      <c r="I5" s="1">
        <v>187.5</v>
      </c>
      <c r="J5" s="1">
        <v>180</v>
      </c>
      <c r="K5" s="1">
        <v>180</v>
      </c>
      <c r="L5" s="1">
        <v>187.5</v>
      </c>
      <c r="M5" s="1">
        <v>195</v>
      </c>
      <c r="O5" s="1" t="s">
        <v>11</v>
      </c>
      <c r="P5" s="1">
        <v>187.5</v>
      </c>
      <c r="Q5" s="1">
        <v>180</v>
      </c>
      <c r="R5" s="1">
        <v>180</v>
      </c>
      <c r="S5" s="1">
        <v>187.5</v>
      </c>
      <c r="T5" s="1">
        <v>195</v>
      </c>
    </row>
    <row r="6" spans="1:20" x14ac:dyDescent="0.25">
      <c r="A6" s="1" t="s">
        <v>12</v>
      </c>
      <c r="B6" s="1">
        <v>250</v>
      </c>
      <c r="C6" s="1">
        <v>240</v>
      </c>
      <c r="D6" s="1">
        <v>240</v>
      </c>
      <c r="E6" s="1">
        <v>250</v>
      </c>
      <c r="F6" s="1">
        <v>260</v>
      </c>
      <c r="H6" s="1" t="s">
        <v>12</v>
      </c>
      <c r="I6" s="1">
        <v>250</v>
      </c>
      <c r="J6" s="1">
        <v>240</v>
      </c>
      <c r="K6" s="1">
        <v>240</v>
      </c>
      <c r="L6" s="1">
        <v>250</v>
      </c>
      <c r="M6" s="1">
        <v>260</v>
      </c>
      <c r="O6" s="1" t="s">
        <v>12</v>
      </c>
      <c r="P6" s="1">
        <v>250</v>
      </c>
      <c r="Q6" s="1">
        <v>240</v>
      </c>
      <c r="R6" s="1">
        <v>240</v>
      </c>
      <c r="S6" s="1">
        <v>250</v>
      </c>
      <c r="T6" s="1">
        <v>260</v>
      </c>
    </row>
    <row r="7" spans="1:20" x14ac:dyDescent="0.25">
      <c r="A7" s="1" t="s">
        <v>13</v>
      </c>
      <c r="B7" s="1">
        <v>1000000</v>
      </c>
      <c r="C7" s="1">
        <v>960000</v>
      </c>
      <c r="D7" s="1">
        <v>960000</v>
      </c>
      <c r="E7" s="1">
        <v>1000000</v>
      </c>
      <c r="F7" s="1">
        <v>1040000</v>
      </c>
      <c r="H7" s="1" t="s">
        <v>13</v>
      </c>
      <c r="I7" s="1">
        <v>1000000</v>
      </c>
      <c r="J7" s="1">
        <v>960000</v>
      </c>
      <c r="K7" s="1">
        <v>960000</v>
      </c>
      <c r="L7" s="1">
        <v>1000000</v>
      </c>
      <c r="M7" s="1">
        <v>1040000</v>
      </c>
      <c r="O7" s="1" t="s">
        <v>13</v>
      </c>
      <c r="P7" s="1">
        <v>1000000</v>
      </c>
      <c r="Q7" s="1">
        <v>960000</v>
      </c>
      <c r="R7" s="1">
        <v>960000</v>
      </c>
      <c r="S7" s="1">
        <v>1000000</v>
      </c>
      <c r="T7" s="1">
        <v>1040000</v>
      </c>
    </row>
    <row r="8" spans="1:20" x14ac:dyDescent="0.25">
      <c r="A8" s="1" t="s">
        <v>1</v>
      </c>
      <c r="B8" s="1">
        <v>6605</v>
      </c>
      <c r="C8" s="1">
        <v>6554</v>
      </c>
      <c r="D8" s="1">
        <v>6503</v>
      </c>
      <c r="E8" s="1">
        <v>6453</v>
      </c>
      <c r="F8" s="1">
        <v>6401</v>
      </c>
      <c r="H8" s="1" t="s">
        <v>1</v>
      </c>
      <c r="I8" s="1">
        <v>6605</v>
      </c>
      <c r="J8" s="1">
        <v>6554</v>
      </c>
      <c r="K8" s="1">
        <v>6503</v>
      </c>
      <c r="L8" s="1">
        <v>6453</v>
      </c>
      <c r="M8" s="1">
        <v>6401</v>
      </c>
      <c r="O8" s="1" t="s">
        <v>1</v>
      </c>
      <c r="P8" s="1">
        <v>6605</v>
      </c>
      <c r="Q8" s="1">
        <v>6554</v>
      </c>
      <c r="R8" s="1">
        <v>6503</v>
      </c>
      <c r="S8" s="1">
        <v>6453</v>
      </c>
      <c r="T8" s="1">
        <v>6401</v>
      </c>
    </row>
    <row r="9" spans="1:20" x14ac:dyDescent="0.25">
      <c r="A9" s="1" t="s">
        <v>14</v>
      </c>
      <c r="B9" s="1">
        <v>225</v>
      </c>
      <c r="C9" s="1">
        <v>0</v>
      </c>
      <c r="D9" s="1">
        <v>0</v>
      </c>
      <c r="E9" s="1">
        <v>0</v>
      </c>
      <c r="F9" s="1">
        <v>0</v>
      </c>
      <c r="H9" s="1" t="s">
        <v>14</v>
      </c>
      <c r="I9" s="1">
        <v>225</v>
      </c>
      <c r="J9" s="1">
        <v>0</v>
      </c>
      <c r="K9" s="1">
        <v>0</v>
      </c>
      <c r="L9" s="1">
        <v>0</v>
      </c>
      <c r="M9" s="1">
        <v>0</v>
      </c>
      <c r="O9" s="1" t="s">
        <v>14</v>
      </c>
      <c r="P9" s="1">
        <v>225</v>
      </c>
      <c r="Q9" s="1">
        <v>124</v>
      </c>
      <c r="R9" s="1">
        <v>0</v>
      </c>
      <c r="S9" s="1">
        <v>1</v>
      </c>
      <c r="T9" s="1">
        <v>52</v>
      </c>
    </row>
    <row r="10" spans="1:20" x14ac:dyDescent="0.25">
      <c r="A10" s="1" t="s">
        <v>15</v>
      </c>
      <c r="B10" s="1">
        <v>6380</v>
      </c>
      <c r="C10" s="1">
        <v>6554</v>
      </c>
      <c r="D10" s="1">
        <v>6503</v>
      </c>
      <c r="E10" s="1">
        <v>6453</v>
      </c>
      <c r="F10" s="1">
        <v>6401</v>
      </c>
      <c r="H10" s="1" t="s">
        <v>15</v>
      </c>
      <c r="I10" s="1">
        <f t="shared" ref="I10:M10" si="0">I8-I9</f>
        <v>6380</v>
      </c>
      <c r="J10" s="1">
        <f t="shared" si="0"/>
        <v>6554</v>
      </c>
      <c r="K10" s="1">
        <f t="shared" si="0"/>
        <v>6503</v>
      </c>
      <c r="L10" s="1">
        <f t="shared" si="0"/>
        <v>6453</v>
      </c>
      <c r="M10" s="1">
        <f t="shared" si="0"/>
        <v>6401</v>
      </c>
      <c r="O10" s="1" t="s">
        <v>15</v>
      </c>
      <c r="P10" s="1">
        <f t="shared" ref="P10:T10" si="1">P8-P9</f>
        <v>6380</v>
      </c>
      <c r="Q10" s="1">
        <f t="shared" si="1"/>
        <v>6430</v>
      </c>
      <c r="R10" s="1">
        <f t="shared" si="1"/>
        <v>6503</v>
      </c>
      <c r="S10" s="1">
        <f t="shared" si="1"/>
        <v>6452</v>
      </c>
      <c r="T10" s="1">
        <f t="shared" si="1"/>
        <v>6349</v>
      </c>
    </row>
    <row r="11" spans="1:20" x14ac:dyDescent="0.25">
      <c r="A11" s="1" t="s">
        <v>16</v>
      </c>
      <c r="B11" s="1">
        <v>40</v>
      </c>
      <c r="C11" s="1">
        <v>40</v>
      </c>
      <c r="D11" s="1">
        <v>40</v>
      </c>
      <c r="E11" s="1">
        <v>40</v>
      </c>
      <c r="F11" s="1">
        <v>40</v>
      </c>
      <c r="H11" s="1" t="s">
        <v>18</v>
      </c>
      <c r="I11" s="3">
        <f t="shared" ref="I11:M11" si="2">I12/I6</f>
        <v>25.52</v>
      </c>
      <c r="J11" s="3">
        <f t="shared" si="2"/>
        <v>27.308333333333334</v>
      </c>
      <c r="K11" s="3">
        <f t="shared" si="2"/>
        <v>27.095833333333335</v>
      </c>
      <c r="L11" s="3">
        <f t="shared" si="2"/>
        <v>25.812000000000001</v>
      </c>
      <c r="M11" s="3">
        <f t="shared" si="2"/>
        <v>24.619230769230768</v>
      </c>
      <c r="O11" s="1" t="s">
        <v>16</v>
      </c>
      <c r="P11" s="1">
        <v>40</v>
      </c>
      <c r="Q11" s="1">
        <v>40</v>
      </c>
      <c r="R11" s="1">
        <v>40</v>
      </c>
      <c r="S11" s="1">
        <v>40</v>
      </c>
      <c r="T11" s="1">
        <v>40</v>
      </c>
    </row>
    <row r="12" spans="1:20" x14ac:dyDescent="0.25">
      <c r="A12" s="1" t="s">
        <v>17</v>
      </c>
      <c r="B12" s="1">
        <v>10000</v>
      </c>
      <c r="C12" s="1">
        <v>9600</v>
      </c>
      <c r="D12" s="1">
        <v>9600</v>
      </c>
      <c r="E12" s="1">
        <v>10000</v>
      </c>
      <c r="F12" s="1">
        <v>10400</v>
      </c>
      <c r="H12" s="1" t="s">
        <v>17</v>
      </c>
      <c r="I12" s="1">
        <f t="shared" ref="I12:M12" si="3">I10</f>
        <v>6380</v>
      </c>
      <c r="J12" s="1">
        <f t="shared" si="3"/>
        <v>6554</v>
      </c>
      <c r="K12" s="1">
        <f t="shared" si="3"/>
        <v>6503</v>
      </c>
      <c r="L12" s="1">
        <f t="shared" si="3"/>
        <v>6453</v>
      </c>
      <c r="M12" s="1">
        <f t="shared" si="3"/>
        <v>6401</v>
      </c>
      <c r="O12" s="1" t="s">
        <v>17</v>
      </c>
      <c r="P12" s="1">
        <f t="shared" ref="P12:T12" si="4">P10</f>
        <v>6380</v>
      </c>
      <c r="Q12" s="1">
        <f t="shared" si="4"/>
        <v>6430</v>
      </c>
      <c r="R12" s="1">
        <f t="shared" si="4"/>
        <v>6503</v>
      </c>
      <c r="S12" s="1">
        <f t="shared" si="4"/>
        <v>6452</v>
      </c>
      <c r="T12" s="1">
        <f t="shared" si="4"/>
        <v>6349</v>
      </c>
    </row>
    <row r="13" spans="1:20" x14ac:dyDescent="0.25">
      <c r="A13" s="1" t="s">
        <v>22</v>
      </c>
      <c r="B13" s="1">
        <v>3395</v>
      </c>
      <c r="C13" s="1">
        <v>3046</v>
      </c>
      <c r="D13" s="1">
        <v>3097</v>
      </c>
      <c r="E13" s="1">
        <v>3547</v>
      </c>
      <c r="F13" s="1">
        <v>3999</v>
      </c>
      <c r="H13" s="1" t="s">
        <v>32</v>
      </c>
      <c r="I13" s="5">
        <f t="shared" ref="I13:M13" si="5">I12/(I16*I6)</f>
        <v>1</v>
      </c>
      <c r="J13" s="5">
        <f t="shared" si="5"/>
        <v>1</v>
      </c>
      <c r="K13" s="5">
        <f t="shared" si="5"/>
        <v>1</v>
      </c>
      <c r="L13" s="5">
        <f t="shared" si="5"/>
        <v>1</v>
      </c>
      <c r="M13" s="5">
        <f t="shared" si="5"/>
        <v>1</v>
      </c>
      <c r="O13" s="1" t="s">
        <v>22</v>
      </c>
      <c r="P13" s="1">
        <v>124</v>
      </c>
      <c r="Q13" s="1">
        <v>0</v>
      </c>
      <c r="R13" s="1">
        <v>1</v>
      </c>
      <c r="S13" s="1">
        <v>52</v>
      </c>
      <c r="T13" s="1">
        <v>155</v>
      </c>
    </row>
    <row r="14" spans="1:20" x14ac:dyDescent="0.25">
      <c r="A14" s="1" t="s">
        <v>32</v>
      </c>
      <c r="B14" s="5">
        <f t="shared" ref="B14:F14" si="6">(B6*B11/B12)</f>
        <v>1</v>
      </c>
      <c r="C14" s="5">
        <f t="shared" si="6"/>
        <v>1</v>
      </c>
      <c r="D14" s="5">
        <f t="shared" si="6"/>
        <v>1</v>
      </c>
      <c r="E14" s="5">
        <f t="shared" si="6"/>
        <v>1</v>
      </c>
      <c r="F14" s="5">
        <f t="shared" si="6"/>
        <v>1</v>
      </c>
      <c r="H14" s="1" t="s">
        <v>20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O14" s="1" t="s">
        <v>32</v>
      </c>
      <c r="P14" s="5">
        <f t="shared" ref="P14:T14" si="7">P12/(P11*P6)</f>
        <v>0.63800000000000001</v>
      </c>
      <c r="Q14" s="5">
        <f t="shared" si="7"/>
        <v>0.66979166666666667</v>
      </c>
      <c r="R14" s="5">
        <f t="shared" si="7"/>
        <v>0.67739583333333331</v>
      </c>
      <c r="S14" s="5">
        <f t="shared" si="7"/>
        <v>0.6452</v>
      </c>
      <c r="T14" s="5">
        <f t="shared" si="7"/>
        <v>0.61048076923076922</v>
      </c>
    </row>
    <row r="15" spans="1:20" x14ac:dyDescent="0.25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H15" s="1" t="s">
        <v>23</v>
      </c>
      <c r="I15" s="1">
        <v>14</v>
      </c>
      <c r="J15" s="1">
        <v>0</v>
      </c>
      <c r="K15" s="1">
        <v>0</v>
      </c>
      <c r="L15" s="1">
        <v>2</v>
      </c>
      <c r="M15" s="1">
        <v>1</v>
      </c>
      <c r="O15" s="1" t="s">
        <v>24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H16" s="1" t="s">
        <v>25</v>
      </c>
      <c r="I16" s="3">
        <f t="shared" ref="I16:M16" si="8">I11</f>
        <v>25.52</v>
      </c>
      <c r="J16" s="3">
        <f t="shared" si="8"/>
        <v>27.308333333333334</v>
      </c>
      <c r="K16" s="3">
        <f t="shared" si="8"/>
        <v>27.095833333333335</v>
      </c>
      <c r="L16" s="3">
        <f t="shared" si="8"/>
        <v>25.812000000000001</v>
      </c>
      <c r="M16" s="3">
        <f t="shared" si="8"/>
        <v>24.619230769230768</v>
      </c>
      <c r="O16" s="1" t="s">
        <v>19</v>
      </c>
      <c r="P16" s="1">
        <v>124</v>
      </c>
      <c r="Q16" s="1">
        <v>0</v>
      </c>
      <c r="R16" s="1">
        <v>1</v>
      </c>
      <c r="S16" s="1">
        <v>52</v>
      </c>
      <c r="T16" s="1">
        <v>155</v>
      </c>
    </row>
    <row r="17" spans="1:20" x14ac:dyDescent="0.2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H17" s="1" t="s">
        <v>27</v>
      </c>
      <c r="I17" s="1">
        <f t="shared" ref="I17:M17" si="9">I10-I12</f>
        <v>0</v>
      </c>
      <c r="J17" s="1">
        <f t="shared" si="9"/>
        <v>0</v>
      </c>
      <c r="K17" s="1">
        <f t="shared" si="9"/>
        <v>0</v>
      </c>
      <c r="L17" s="1">
        <f t="shared" si="9"/>
        <v>0</v>
      </c>
      <c r="M17" s="1">
        <f t="shared" si="9"/>
        <v>0</v>
      </c>
      <c r="O17" s="2" t="s">
        <v>33</v>
      </c>
      <c r="P17" s="1">
        <f t="shared" ref="P17:T17" si="10">P12/P6</f>
        <v>25.52</v>
      </c>
      <c r="Q17" s="1">
        <f t="shared" si="10"/>
        <v>26.791666666666668</v>
      </c>
      <c r="R17" s="1">
        <f t="shared" si="10"/>
        <v>27.095833333333335</v>
      </c>
      <c r="S17" s="1">
        <f t="shared" si="10"/>
        <v>25.808</v>
      </c>
      <c r="T17" s="1">
        <f t="shared" si="10"/>
        <v>24.419230769230769</v>
      </c>
    </row>
    <row r="18" spans="1:20" x14ac:dyDescent="0.25">
      <c r="H18" s="2" t="s">
        <v>22</v>
      </c>
      <c r="I18" s="1"/>
      <c r="J18" s="1"/>
      <c r="K18" s="1"/>
      <c r="L18" s="1"/>
      <c r="M18" s="1"/>
    </row>
    <row r="20" spans="1:20" hidden="1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20" ht="15.75" hidden="1" customHeight="1" x14ac:dyDescent="0.25">
      <c r="A21" s="1" t="s">
        <v>10</v>
      </c>
      <c r="B21" s="1">
        <v>25</v>
      </c>
      <c r="C21" s="1">
        <v>24</v>
      </c>
      <c r="D21" s="1">
        <v>24</v>
      </c>
      <c r="E21" s="1">
        <v>25</v>
      </c>
      <c r="F21" s="1">
        <v>26</v>
      </c>
    </row>
    <row r="22" spans="1:20" ht="15.75" hidden="1" customHeight="1" x14ac:dyDescent="0.25">
      <c r="A22" s="1" t="s">
        <v>11</v>
      </c>
      <c r="B22" s="1">
        <v>187.5</v>
      </c>
      <c r="C22" s="1">
        <v>180</v>
      </c>
      <c r="D22" s="1">
        <v>180</v>
      </c>
      <c r="E22" s="1">
        <v>187.5</v>
      </c>
      <c r="F22" s="1">
        <v>195</v>
      </c>
      <c r="H22" s="3">
        <v>5812.5061167157764</v>
      </c>
    </row>
    <row r="23" spans="1:20" ht="15.75" hidden="1" customHeight="1" x14ac:dyDescent="0.25">
      <c r="A23" s="1" t="s">
        <v>12</v>
      </c>
      <c r="B23" s="1">
        <v>250</v>
      </c>
      <c r="C23" s="1">
        <v>240</v>
      </c>
      <c r="D23" s="1">
        <v>240</v>
      </c>
      <c r="E23" s="1">
        <v>250</v>
      </c>
      <c r="F23" s="1">
        <v>260</v>
      </c>
      <c r="H23" s="3">
        <v>6074.417248541311</v>
      </c>
    </row>
    <row r="24" spans="1:20" ht="15.75" hidden="1" customHeight="1" x14ac:dyDescent="0.25">
      <c r="A24" s="1" t="s">
        <v>13</v>
      </c>
      <c r="B24" s="1">
        <v>1000000</v>
      </c>
      <c r="C24" s="1">
        <v>960000</v>
      </c>
      <c r="D24" s="1">
        <v>960000</v>
      </c>
      <c r="E24" s="1">
        <v>1000000</v>
      </c>
      <c r="F24" s="1">
        <v>1040000</v>
      </c>
      <c r="H24" s="3">
        <v>6232.914448189098</v>
      </c>
    </row>
    <row r="25" spans="1:20" ht="15.75" hidden="1" customHeight="1" x14ac:dyDescent="0.25">
      <c r="A25" s="1" t="s">
        <v>1</v>
      </c>
      <c r="B25" s="1">
        <v>6605</v>
      </c>
      <c r="C25" s="1">
        <v>6554</v>
      </c>
      <c r="D25" s="1">
        <v>6503</v>
      </c>
      <c r="E25" s="1">
        <v>6453</v>
      </c>
      <c r="F25" s="1">
        <v>6401</v>
      </c>
      <c r="H25" s="3">
        <v>6322.174963704203</v>
      </c>
    </row>
    <row r="26" spans="1:20" ht="15.75" hidden="1" customHeight="1" x14ac:dyDescent="0.25">
      <c r="A26" s="1" t="s">
        <v>14</v>
      </c>
      <c r="B26" s="1">
        <v>225</v>
      </c>
      <c r="C26" s="1">
        <v>0</v>
      </c>
      <c r="D26" s="1">
        <v>0</v>
      </c>
      <c r="E26" s="1">
        <v>0</v>
      </c>
      <c r="F26" s="1">
        <v>0</v>
      </c>
      <c r="H26" s="3">
        <v>6365.4113016117599</v>
      </c>
    </row>
    <row r="27" spans="1:20" ht="15.75" hidden="1" customHeight="1" x14ac:dyDescent="0.25">
      <c r="A27" s="1" t="s">
        <v>15</v>
      </c>
      <c r="B27" s="1">
        <f t="shared" ref="B27:F27" si="11">B25-B26</f>
        <v>6380</v>
      </c>
      <c r="C27" s="1">
        <f t="shared" si="11"/>
        <v>6554</v>
      </c>
      <c r="D27" s="1">
        <f t="shared" si="11"/>
        <v>6503</v>
      </c>
      <c r="E27" s="1">
        <f t="shared" si="11"/>
        <v>6453</v>
      </c>
      <c r="F27" s="1">
        <f t="shared" si="11"/>
        <v>6401</v>
      </c>
    </row>
    <row r="28" spans="1:20" ht="15.75" hidden="1" customHeight="1" x14ac:dyDescent="0.25">
      <c r="A28" s="1" t="s">
        <v>16</v>
      </c>
      <c r="B28" s="1">
        <v>40</v>
      </c>
      <c r="C28" s="1">
        <v>40</v>
      </c>
      <c r="D28" s="1">
        <v>40</v>
      </c>
      <c r="E28" s="1">
        <v>40</v>
      </c>
      <c r="F28" s="1">
        <v>40</v>
      </c>
    </row>
    <row r="29" spans="1:20" ht="15.75" hidden="1" customHeight="1" x14ac:dyDescent="0.25">
      <c r="A29" s="1" t="s">
        <v>17</v>
      </c>
      <c r="B29" s="1">
        <v>10000</v>
      </c>
      <c r="C29" s="1">
        <v>9600</v>
      </c>
      <c r="D29" s="1">
        <v>9600</v>
      </c>
      <c r="E29" s="1">
        <v>10000</v>
      </c>
      <c r="F29" s="1">
        <v>10400</v>
      </c>
    </row>
    <row r="30" spans="1:20" ht="15.75" hidden="1" customHeight="1" x14ac:dyDescent="0.25">
      <c r="A30" s="1" t="s">
        <v>22</v>
      </c>
      <c r="B30" s="1">
        <v>3395</v>
      </c>
      <c r="C30" s="1">
        <v>3046</v>
      </c>
      <c r="D30" s="1">
        <v>3097</v>
      </c>
      <c r="E30" s="1">
        <v>3547</v>
      </c>
      <c r="F30" s="1">
        <v>3999</v>
      </c>
    </row>
    <row r="31" spans="1:20" ht="15.75" hidden="1" customHeight="1" x14ac:dyDescent="0.25">
      <c r="A31" s="1" t="s">
        <v>32</v>
      </c>
      <c r="B31" s="1"/>
      <c r="C31" s="1"/>
      <c r="D31" s="1"/>
      <c r="E31" s="1"/>
      <c r="F31" s="1"/>
    </row>
    <row r="32" spans="1:20" ht="15.75" hidden="1" customHeight="1" x14ac:dyDescent="0.25">
      <c r="A32" s="1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ht="15.75" hidden="1" customHeight="1" x14ac:dyDescent="0.25">
      <c r="A33" s="1" t="s">
        <v>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ht="15.75" hidden="1" customHeight="1" x14ac:dyDescent="0.25">
      <c r="A34" s="1" t="s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ht="15.75" customHeight="1" x14ac:dyDescent="0.25"/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3">
    <mergeCell ref="A2:F2"/>
    <mergeCell ref="H2:M2"/>
    <mergeCell ref="O2:T2"/>
  </mergeCells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T100"/>
  <sheetViews>
    <sheetView workbookViewId="0"/>
  </sheetViews>
  <sheetFormatPr defaultColWidth="14.42578125" defaultRowHeight="15" customHeight="1" x14ac:dyDescent="0.25"/>
  <cols>
    <col min="1" max="1" width="21.28515625" customWidth="1"/>
    <col min="2" max="4" width="9.140625" customWidth="1"/>
    <col min="5" max="5" width="9.42578125" customWidth="1"/>
    <col min="6" max="6" width="12.7109375" customWidth="1"/>
    <col min="7" max="7" width="8.7109375" customWidth="1"/>
    <col min="8" max="8" width="19.7109375" customWidth="1"/>
    <col min="9" max="14" width="8.7109375" customWidth="1"/>
    <col min="15" max="15" width="19.7109375" customWidth="1"/>
    <col min="16" max="20" width="8.7109375" customWidth="1"/>
  </cols>
  <sheetData>
    <row r="2" spans="1:20" x14ac:dyDescent="0.25">
      <c r="A2" s="50" t="s">
        <v>29</v>
      </c>
      <c r="B2" s="51"/>
      <c r="C2" s="51"/>
      <c r="D2" s="51"/>
      <c r="E2" s="51"/>
      <c r="F2" s="51"/>
      <c r="H2" s="50" t="s">
        <v>30</v>
      </c>
      <c r="I2" s="51"/>
      <c r="J2" s="51"/>
      <c r="K2" s="51"/>
      <c r="L2" s="51"/>
      <c r="M2" s="51"/>
      <c r="O2" s="50" t="s">
        <v>31</v>
      </c>
      <c r="P2" s="51"/>
      <c r="Q2" s="51"/>
      <c r="R2" s="51"/>
      <c r="S2" s="51"/>
      <c r="T2" s="51"/>
    </row>
    <row r="3" spans="1:2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</row>
    <row r="4" spans="1:20" x14ac:dyDescent="0.25">
      <c r="A4" s="1" t="s">
        <v>10</v>
      </c>
      <c r="B4" s="1">
        <v>25</v>
      </c>
      <c r="C4" s="1">
        <v>24</v>
      </c>
      <c r="D4" s="1">
        <v>24</v>
      </c>
      <c r="E4" s="1">
        <v>25</v>
      </c>
      <c r="F4" s="1">
        <v>26</v>
      </c>
      <c r="H4" s="1" t="s">
        <v>10</v>
      </c>
      <c r="I4" s="1">
        <v>25</v>
      </c>
      <c r="J4" s="1">
        <v>24</v>
      </c>
      <c r="K4" s="1">
        <v>24</v>
      </c>
      <c r="L4" s="1">
        <v>25</v>
      </c>
      <c r="M4" s="1">
        <v>26</v>
      </c>
      <c r="O4" s="1" t="s">
        <v>10</v>
      </c>
      <c r="P4" s="1">
        <v>25</v>
      </c>
      <c r="Q4" s="1">
        <v>24</v>
      </c>
      <c r="R4" s="1">
        <v>24</v>
      </c>
      <c r="S4" s="1">
        <v>25</v>
      </c>
      <c r="T4" s="1">
        <v>26</v>
      </c>
    </row>
    <row r="5" spans="1:20" x14ac:dyDescent="0.25">
      <c r="A5" s="1" t="s">
        <v>11</v>
      </c>
      <c r="B5" s="1">
        <v>187.5</v>
      </c>
      <c r="C5" s="1">
        <v>180</v>
      </c>
      <c r="D5" s="1">
        <v>180</v>
      </c>
      <c r="E5" s="1">
        <v>187.5</v>
      </c>
      <c r="F5" s="1">
        <v>195</v>
      </c>
      <c r="H5" s="1" t="s">
        <v>11</v>
      </c>
      <c r="I5" s="1">
        <v>187.5</v>
      </c>
      <c r="J5" s="1">
        <v>180</v>
      </c>
      <c r="K5" s="1">
        <v>180</v>
      </c>
      <c r="L5" s="1">
        <v>187.5</v>
      </c>
      <c r="M5" s="1">
        <v>195</v>
      </c>
      <c r="O5" s="1" t="s">
        <v>11</v>
      </c>
      <c r="P5" s="1">
        <v>187.5</v>
      </c>
      <c r="Q5" s="1">
        <v>180</v>
      </c>
      <c r="R5" s="1">
        <v>180</v>
      </c>
      <c r="S5" s="1">
        <v>187.5</v>
      </c>
      <c r="T5" s="1">
        <v>195</v>
      </c>
    </row>
    <row r="6" spans="1:20" x14ac:dyDescent="0.25">
      <c r="A6" s="1" t="s">
        <v>12</v>
      </c>
      <c r="B6" s="1">
        <v>250</v>
      </c>
      <c r="C6" s="1">
        <v>240</v>
      </c>
      <c r="D6" s="1">
        <v>240</v>
      </c>
      <c r="E6" s="1">
        <v>250</v>
      </c>
      <c r="F6" s="1">
        <v>260</v>
      </c>
      <c r="H6" s="1" t="s">
        <v>12</v>
      </c>
      <c r="I6" s="1">
        <v>250</v>
      </c>
      <c r="J6" s="1">
        <v>240</v>
      </c>
      <c r="K6" s="1">
        <v>240</v>
      </c>
      <c r="L6" s="1">
        <v>250</v>
      </c>
      <c r="M6" s="1">
        <v>260</v>
      </c>
      <c r="O6" s="1" t="s">
        <v>12</v>
      </c>
      <c r="P6" s="1">
        <v>250</v>
      </c>
      <c r="Q6" s="1">
        <v>240</v>
      </c>
      <c r="R6" s="1">
        <v>240</v>
      </c>
      <c r="S6" s="1">
        <v>250</v>
      </c>
      <c r="T6" s="1">
        <v>260</v>
      </c>
    </row>
    <row r="7" spans="1:20" x14ac:dyDescent="0.25">
      <c r="A7" s="1" t="s">
        <v>13</v>
      </c>
      <c r="B7" s="1">
        <v>1000000</v>
      </c>
      <c r="C7" s="1">
        <v>960000</v>
      </c>
      <c r="D7" s="1">
        <v>960000</v>
      </c>
      <c r="E7" s="1">
        <v>1000000</v>
      </c>
      <c r="F7" s="1">
        <v>1040000</v>
      </c>
      <c r="H7" s="1" t="s">
        <v>13</v>
      </c>
      <c r="I7" s="1">
        <v>1000000</v>
      </c>
      <c r="J7" s="1">
        <v>960000</v>
      </c>
      <c r="K7" s="1">
        <v>960000</v>
      </c>
      <c r="L7" s="1">
        <v>1000000</v>
      </c>
      <c r="M7" s="1">
        <v>1040000</v>
      </c>
      <c r="O7" s="1" t="s">
        <v>13</v>
      </c>
      <c r="P7" s="1">
        <v>1000000</v>
      </c>
      <c r="Q7" s="1">
        <v>960000</v>
      </c>
      <c r="R7" s="1">
        <v>960000</v>
      </c>
      <c r="S7" s="1">
        <v>1000000</v>
      </c>
      <c r="T7" s="1">
        <v>1040000</v>
      </c>
    </row>
    <row r="8" spans="1:20" x14ac:dyDescent="0.25">
      <c r="A8" s="1" t="s">
        <v>1</v>
      </c>
      <c r="B8" s="1">
        <v>6605</v>
      </c>
      <c r="C8" s="1">
        <v>6554</v>
      </c>
      <c r="D8" s="1">
        <v>6503</v>
      </c>
      <c r="E8" s="1">
        <v>6453</v>
      </c>
      <c r="F8" s="1">
        <v>6401</v>
      </c>
      <c r="H8" s="1" t="s">
        <v>1</v>
      </c>
      <c r="I8" s="1">
        <v>6605</v>
      </c>
      <c r="J8" s="1">
        <v>6554</v>
      </c>
      <c r="K8" s="1">
        <v>6503</v>
      </c>
      <c r="L8" s="1">
        <v>6453</v>
      </c>
      <c r="M8" s="1">
        <v>6401</v>
      </c>
      <c r="O8" s="1" t="s">
        <v>1</v>
      </c>
      <c r="P8" s="1">
        <v>6605</v>
      </c>
      <c r="Q8" s="1">
        <v>6554</v>
      </c>
      <c r="R8" s="1">
        <v>6503</v>
      </c>
      <c r="S8" s="1">
        <v>6453</v>
      </c>
      <c r="T8" s="1">
        <v>6401</v>
      </c>
    </row>
    <row r="9" spans="1:20" x14ac:dyDescent="0.25">
      <c r="A9" s="1" t="s">
        <v>14</v>
      </c>
      <c r="B9" s="1">
        <v>225</v>
      </c>
      <c r="C9" s="1">
        <v>0</v>
      </c>
      <c r="D9" s="1">
        <v>0</v>
      </c>
      <c r="E9" s="1">
        <v>0</v>
      </c>
      <c r="F9" s="1">
        <v>0</v>
      </c>
      <c r="H9" s="1" t="s">
        <v>14</v>
      </c>
      <c r="I9" s="1">
        <v>225</v>
      </c>
      <c r="J9" s="1">
        <v>0</v>
      </c>
      <c r="K9" s="1">
        <v>0</v>
      </c>
      <c r="L9" s="1">
        <v>0</v>
      </c>
      <c r="M9" s="1">
        <v>0</v>
      </c>
      <c r="O9" s="1" t="s">
        <v>14</v>
      </c>
      <c r="P9" s="1">
        <v>225</v>
      </c>
      <c r="Q9" s="1">
        <v>124</v>
      </c>
      <c r="R9" s="1">
        <v>0</v>
      </c>
      <c r="S9" s="1">
        <v>1</v>
      </c>
      <c r="T9" s="1">
        <v>52</v>
      </c>
    </row>
    <row r="10" spans="1:20" x14ac:dyDescent="0.25">
      <c r="A10" s="1" t="s">
        <v>15</v>
      </c>
      <c r="B10" s="1">
        <v>6380</v>
      </c>
      <c r="C10" s="1">
        <v>6554</v>
      </c>
      <c r="D10" s="1">
        <v>6503</v>
      </c>
      <c r="E10" s="1">
        <v>6453</v>
      </c>
      <c r="F10" s="1">
        <v>6401</v>
      </c>
      <c r="H10" s="1" t="s">
        <v>15</v>
      </c>
      <c r="I10" s="1">
        <v>6380</v>
      </c>
      <c r="J10" s="1">
        <v>6554</v>
      </c>
      <c r="K10" s="1">
        <v>6503</v>
      </c>
      <c r="L10" s="1">
        <v>6453</v>
      </c>
      <c r="M10" s="1">
        <v>6401</v>
      </c>
      <c r="O10" s="1" t="s">
        <v>15</v>
      </c>
      <c r="P10" s="1">
        <v>6380</v>
      </c>
      <c r="Q10" s="1">
        <v>6430</v>
      </c>
      <c r="R10" s="1">
        <v>6503</v>
      </c>
      <c r="S10" s="1">
        <v>6452</v>
      </c>
      <c r="T10" s="1">
        <v>6349</v>
      </c>
    </row>
    <row r="11" spans="1:20" x14ac:dyDescent="0.25">
      <c r="A11" s="1" t="s">
        <v>16</v>
      </c>
      <c r="B11" s="1">
        <v>40</v>
      </c>
      <c r="C11" s="1">
        <v>40</v>
      </c>
      <c r="D11" s="1">
        <v>40</v>
      </c>
      <c r="E11" s="1">
        <v>40</v>
      </c>
      <c r="F11" s="1">
        <v>40</v>
      </c>
      <c r="H11" s="1" t="s">
        <v>18</v>
      </c>
      <c r="I11" s="1">
        <v>26</v>
      </c>
      <c r="J11" s="1">
        <v>28</v>
      </c>
      <c r="K11" s="1">
        <v>28</v>
      </c>
      <c r="L11" s="1">
        <v>26</v>
      </c>
      <c r="M11" s="1">
        <v>25</v>
      </c>
      <c r="O11" s="1" t="s">
        <v>16</v>
      </c>
      <c r="P11" s="1">
        <v>40</v>
      </c>
      <c r="Q11" s="1">
        <v>40</v>
      </c>
      <c r="R11" s="1">
        <v>40</v>
      </c>
      <c r="S11" s="1">
        <v>40</v>
      </c>
      <c r="T11" s="1">
        <v>40</v>
      </c>
    </row>
    <row r="12" spans="1:20" x14ac:dyDescent="0.25">
      <c r="A12" s="1" t="s">
        <v>17</v>
      </c>
      <c r="B12" s="1">
        <v>10000</v>
      </c>
      <c r="C12" s="1">
        <v>9600</v>
      </c>
      <c r="D12" s="1">
        <v>9600</v>
      </c>
      <c r="E12" s="1">
        <v>10000</v>
      </c>
      <c r="F12" s="1">
        <v>10400</v>
      </c>
      <c r="H12" s="1" t="s">
        <v>17</v>
      </c>
      <c r="I12" s="1">
        <v>6380</v>
      </c>
      <c r="J12" s="1">
        <v>6554</v>
      </c>
      <c r="K12" s="1">
        <v>6503</v>
      </c>
      <c r="L12" s="1">
        <v>6453</v>
      </c>
      <c r="M12" s="1">
        <v>6401</v>
      </c>
      <c r="O12" s="1" t="s">
        <v>17</v>
      </c>
      <c r="P12" s="1">
        <v>6504</v>
      </c>
      <c r="Q12" s="1">
        <v>6504</v>
      </c>
      <c r="R12" s="1">
        <v>6504</v>
      </c>
      <c r="S12" s="1">
        <v>6504</v>
      </c>
      <c r="T12" s="1">
        <v>6504</v>
      </c>
    </row>
    <row r="13" spans="1:20" x14ac:dyDescent="0.25">
      <c r="A13" s="1" t="s">
        <v>22</v>
      </c>
      <c r="B13" s="1">
        <v>3395</v>
      </c>
      <c r="C13" s="1">
        <v>3046</v>
      </c>
      <c r="D13" s="1">
        <v>3097</v>
      </c>
      <c r="E13" s="1">
        <v>3547</v>
      </c>
      <c r="F13" s="1">
        <v>3999</v>
      </c>
      <c r="H13" s="1" t="s">
        <v>32</v>
      </c>
      <c r="I13" s="5">
        <f t="shared" ref="I13:M13" si="0">I12/(I16*I6)</f>
        <v>0.98153846153846158</v>
      </c>
      <c r="J13" s="5">
        <f t="shared" si="0"/>
        <v>0.97529761904761902</v>
      </c>
      <c r="K13" s="5">
        <f t="shared" si="0"/>
        <v>0.96770833333333328</v>
      </c>
      <c r="L13" s="5">
        <f t="shared" si="0"/>
        <v>0.99276923076923074</v>
      </c>
      <c r="M13" s="5">
        <f t="shared" si="0"/>
        <v>0.98476923076923073</v>
      </c>
      <c r="O13" s="1" t="s">
        <v>22</v>
      </c>
      <c r="P13" s="1">
        <v>124</v>
      </c>
      <c r="Q13" s="1">
        <v>0</v>
      </c>
      <c r="R13" s="1">
        <v>1</v>
      </c>
      <c r="S13" s="1">
        <v>52</v>
      </c>
      <c r="T13" s="1">
        <v>155</v>
      </c>
    </row>
    <row r="14" spans="1:20" x14ac:dyDescent="0.25">
      <c r="A14" s="1" t="s">
        <v>32</v>
      </c>
      <c r="B14" s="5">
        <f t="shared" ref="B14:F14" si="1">(B6*B11/B12)</f>
        <v>1</v>
      </c>
      <c r="C14" s="5">
        <f t="shared" si="1"/>
        <v>1</v>
      </c>
      <c r="D14" s="5">
        <f t="shared" si="1"/>
        <v>1</v>
      </c>
      <c r="E14" s="5">
        <f t="shared" si="1"/>
        <v>1</v>
      </c>
      <c r="F14" s="5">
        <f t="shared" si="1"/>
        <v>1</v>
      </c>
      <c r="H14" s="1" t="s">
        <v>20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O14" s="1" t="s">
        <v>32</v>
      </c>
      <c r="P14" s="5">
        <f t="shared" ref="P14:T14" si="2">P12/(P11*P6)</f>
        <v>0.65039999999999998</v>
      </c>
      <c r="Q14" s="5">
        <f t="shared" si="2"/>
        <v>0.67749999999999999</v>
      </c>
      <c r="R14" s="5">
        <f t="shared" si="2"/>
        <v>0.67749999999999999</v>
      </c>
      <c r="S14" s="5">
        <f t="shared" si="2"/>
        <v>0.65039999999999998</v>
      </c>
      <c r="T14" s="5">
        <f t="shared" si="2"/>
        <v>0.62538461538461543</v>
      </c>
    </row>
    <row r="15" spans="1:20" x14ac:dyDescent="0.25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H15" s="1" t="s">
        <v>23</v>
      </c>
      <c r="I15" s="1">
        <v>14</v>
      </c>
      <c r="J15" s="1">
        <v>0</v>
      </c>
      <c r="K15" s="1">
        <v>0</v>
      </c>
      <c r="L15" s="1">
        <v>2</v>
      </c>
      <c r="M15" s="1">
        <v>1</v>
      </c>
      <c r="O15" s="1" t="s">
        <v>24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5">
      <c r="A16" s="1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H16" s="1" t="s">
        <v>25</v>
      </c>
      <c r="I16" s="1">
        <v>26</v>
      </c>
      <c r="J16" s="1">
        <v>28</v>
      </c>
      <c r="K16" s="1">
        <v>28</v>
      </c>
      <c r="L16" s="1">
        <v>26</v>
      </c>
      <c r="M16" s="1">
        <v>25</v>
      </c>
      <c r="O16" s="1" t="s">
        <v>19</v>
      </c>
      <c r="P16" s="1">
        <v>124</v>
      </c>
      <c r="Q16" s="1">
        <v>0</v>
      </c>
      <c r="R16" s="1">
        <v>1</v>
      </c>
      <c r="S16" s="1">
        <v>52</v>
      </c>
      <c r="T16" s="1">
        <v>155</v>
      </c>
    </row>
    <row r="17" spans="1:13" x14ac:dyDescent="0.25">
      <c r="A17" s="1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H17" s="1" t="s">
        <v>27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20" spans="1:13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13" ht="15.75" customHeight="1" x14ac:dyDescent="0.25">
      <c r="A21" s="1" t="s">
        <v>10</v>
      </c>
      <c r="B21" s="1">
        <v>25</v>
      </c>
      <c r="C21" s="1">
        <v>24</v>
      </c>
      <c r="D21" s="1">
        <v>24</v>
      </c>
      <c r="E21" s="1">
        <v>25</v>
      </c>
      <c r="F21" s="1">
        <v>26</v>
      </c>
    </row>
    <row r="22" spans="1:13" ht="15.75" customHeight="1" x14ac:dyDescent="0.25">
      <c r="A22" s="1" t="s">
        <v>11</v>
      </c>
      <c r="B22" s="1">
        <v>187.5</v>
      </c>
      <c r="C22" s="1">
        <v>180</v>
      </c>
      <c r="D22" s="1">
        <v>180</v>
      </c>
      <c r="E22" s="1">
        <v>187.5</v>
      </c>
      <c r="F22" s="1">
        <v>195</v>
      </c>
    </row>
    <row r="23" spans="1:13" ht="15.75" customHeight="1" x14ac:dyDescent="0.25">
      <c r="A23" s="1" t="s">
        <v>12</v>
      </c>
      <c r="B23" s="1">
        <v>250</v>
      </c>
      <c r="C23" s="1">
        <v>240</v>
      </c>
      <c r="D23" s="1">
        <v>240</v>
      </c>
      <c r="E23" s="1">
        <v>250</v>
      </c>
      <c r="F23" s="1">
        <v>260</v>
      </c>
    </row>
    <row r="24" spans="1:13" ht="15.75" customHeight="1" x14ac:dyDescent="0.25">
      <c r="A24" s="1" t="s">
        <v>13</v>
      </c>
      <c r="B24" s="1">
        <v>1000000</v>
      </c>
      <c r="C24" s="1">
        <v>960000</v>
      </c>
      <c r="D24" s="1">
        <v>960000</v>
      </c>
      <c r="E24" s="1">
        <v>1000000</v>
      </c>
      <c r="F24" s="1">
        <v>1040000</v>
      </c>
    </row>
    <row r="25" spans="1:13" ht="15.75" customHeight="1" x14ac:dyDescent="0.25">
      <c r="A25" s="1" t="s">
        <v>1</v>
      </c>
      <c r="B25" s="1">
        <v>6605</v>
      </c>
      <c r="C25" s="1">
        <v>6554</v>
      </c>
      <c r="D25" s="1">
        <v>6503</v>
      </c>
      <c r="E25" s="1">
        <v>6453</v>
      </c>
      <c r="F25" s="1">
        <v>6401</v>
      </c>
    </row>
    <row r="26" spans="1:13" ht="15.75" customHeight="1" x14ac:dyDescent="0.25">
      <c r="A26" s="1" t="s">
        <v>14</v>
      </c>
      <c r="B26" s="1">
        <v>225</v>
      </c>
      <c r="C26" s="1">
        <v>0</v>
      </c>
      <c r="D26" s="1">
        <v>0</v>
      </c>
      <c r="E26" s="1">
        <v>0</v>
      </c>
      <c r="F26" s="1">
        <v>0</v>
      </c>
    </row>
    <row r="27" spans="1:13" ht="15.75" customHeight="1" x14ac:dyDescent="0.25">
      <c r="A27" s="1" t="s">
        <v>15</v>
      </c>
      <c r="B27" s="1">
        <f t="shared" ref="B27:F27" si="3">B25-B26</f>
        <v>6380</v>
      </c>
      <c r="C27" s="1">
        <f t="shared" si="3"/>
        <v>6554</v>
      </c>
      <c r="D27" s="1">
        <f t="shared" si="3"/>
        <v>6503</v>
      </c>
      <c r="E27" s="1">
        <f t="shared" si="3"/>
        <v>6453</v>
      </c>
      <c r="F27" s="1">
        <f t="shared" si="3"/>
        <v>6401</v>
      </c>
    </row>
    <row r="28" spans="1:13" ht="15.75" customHeight="1" x14ac:dyDescent="0.25">
      <c r="A28" s="1" t="s">
        <v>16</v>
      </c>
      <c r="B28" s="1">
        <v>40</v>
      </c>
      <c r="C28" s="1">
        <v>40</v>
      </c>
      <c r="D28" s="1">
        <v>40</v>
      </c>
      <c r="E28" s="1">
        <v>40</v>
      </c>
      <c r="F28" s="1">
        <v>40</v>
      </c>
    </row>
    <row r="29" spans="1:13" ht="15.75" customHeight="1" x14ac:dyDescent="0.25">
      <c r="A29" s="1" t="s">
        <v>17</v>
      </c>
      <c r="B29" s="1">
        <v>10000</v>
      </c>
      <c r="C29" s="1">
        <v>9600</v>
      </c>
      <c r="D29" s="1">
        <v>9600</v>
      </c>
      <c r="E29" s="1">
        <v>10000</v>
      </c>
      <c r="F29" s="1">
        <v>10400</v>
      </c>
    </row>
    <row r="30" spans="1:13" ht="15.75" customHeight="1" x14ac:dyDescent="0.25">
      <c r="A30" s="1" t="s">
        <v>22</v>
      </c>
      <c r="B30" s="1">
        <v>3395</v>
      </c>
      <c r="C30" s="1">
        <v>3046</v>
      </c>
      <c r="D30" s="1">
        <v>3097</v>
      </c>
      <c r="E30" s="1">
        <v>3547</v>
      </c>
      <c r="F30" s="1">
        <v>3999</v>
      </c>
    </row>
    <row r="31" spans="1:13" ht="15.75" customHeight="1" x14ac:dyDescent="0.25">
      <c r="A31" s="1" t="s">
        <v>32</v>
      </c>
      <c r="B31" s="1"/>
      <c r="C31" s="1"/>
      <c r="D31" s="1"/>
      <c r="E31" s="1"/>
      <c r="F31" s="1"/>
    </row>
    <row r="32" spans="1:13" ht="15.75" customHeight="1" x14ac:dyDescent="0.25">
      <c r="A32" s="1" t="s">
        <v>21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 ht="15.75" customHeight="1" x14ac:dyDescent="0.25">
      <c r="A33" s="1" t="s">
        <v>26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ht="15.75" customHeight="1" x14ac:dyDescent="0.25">
      <c r="A34" s="1" t="s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ht="15.75" customHeight="1" x14ac:dyDescent="0.25"/>
    <row r="36" spans="1:6" ht="15.75" customHeight="1" x14ac:dyDescent="0.25"/>
    <row r="37" spans="1:6" ht="15.75" customHeight="1" x14ac:dyDescent="0.25"/>
    <row r="38" spans="1:6" ht="15.75" customHeight="1" x14ac:dyDescent="0.25"/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3">
    <mergeCell ref="A2:F2"/>
    <mergeCell ref="H2:M2"/>
    <mergeCell ref="O2:T2"/>
  </mergeCells>
  <pageMargins left="0.7" right="0.7" top="0.75" bottom="0.75" header="0" footer="0"/>
  <pageSetup orientation="landscape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G100"/>
  <sheetViews>
    <sheetView workbookViewId="0"/>
  </sheetViews>
  <sheetFormatPr defaultColWidth="14.42578125" defaultRowHeight="15" customHeight="1" x14ac:dyDescent="0.25"/>
  <cols>
    <col min="1" max="1" width="10.85546875" customWidth="1"/>
    <col min="2" max="2" width="8.7109375" customWidth="1"/>
    <col min="3" max="3" width="10.7109375" customWidth="1"/>
    <col min="4" max="21" width="8.7109375" customWidth="1"/>
  </cols>
  <sheetData>
    <row r="4" spans="1:7" x14ac:dyDescent="0.25">
      <c r="D4" t="s">
        <v>48</v>
      </c>
      <c r="F4" t="s">
        <v>49</v>
      </c>
    </row>
    <row r="6" spans="1:7" x14ac:dyDescent="0.25">
      <c r="A6" s="9" t="s">
        <v>2</v>
      </c>
      <c r="B6" s="1" t="s">
        <v>0</v>
      </c>
      <c r="C6" s="1" t="s">
        <v>1</v>
      </c>
      <c r="D6" s="1" t="s">
        <v>8</v>
      </c>
      <c r="E6" s="1" t="s">
        <v>9</v>
      </c>
    </row>
    <row r="7" spans="1:7" x14ac:dyDescent="0.25">
      <c r="A7" s="6" t="s">
        <v>3</v>
      </c>
      <c r="B7" s="4">
        <v>1</v>
      </c>
      <c r="C7" s="4">
        <v>8649</v>
      </c>
      <c r="D7" s="7"/>
      <c r="E7" s="4"/>
    </row>
    <row r="8" spans="1:7" x14ac:dyDescent="0.25">
      <c r="A8" s="8" t="s">
        <v>4</v>
      </c>
      <c r="B8" s="4">
        <v>2</v>
      </c>
      <c r="C8" s="4">
        <v>9727</v>
      </c>
      <c r="D8" s="7">
        <f t="shared" ref="D8:D41" si="0">AVERAGE(C7:C9)</f>
        <v>9304.3333333333339</v>
      </c>
      <c r="E8" s="4"/>
    </row>
    <row r="9" spans="1:7" x14ac:dyDescent="0.25">
      <c r="A9" s="6" t="s">
        <v>5</v>
      </c>
      <c r="B9" s="4">
        <v>3</v>
      </c>
      <c r="C9" s="4">
        <v>9537</v>
      </c>
      <c r="D9" s="7">
        <f t="shared" si="0"/>
        <v>9481.6666666666661</v>
      </c>
      <c r="E9" s="4"/>
    </row>
    <row r="10" spans="1:7" x14ac:dyDescent="0.25">
      <c r="A10" s="6" t="s">
        <v>6</v>
      </c>
      <c r="B10" s="4">
        <v>4</v>
      </c>
      <c r="C10" s="4">
        <v>9181</v>
      </c>
      <c r="D10" s="7">
        <f t="shared" si="0"/>
        <v>8642.3333333333339</v>
      </c>
      <c r="E10" s="4" t="s">
        <v>50</v>
      </c>
    </row>
    <row r="11" spans="1:7" x14ac:dyDescent="0.25">
      <c r="A11" s="8" t="s">
        <v>7</v>
      </c>
      <c r="B11" s="4">
        <v>5</v>
      </c>
      <c r="C11" s="4">
        <v>7209</v>
      </c>
      <c r="D11" s="7">
        <f t="shared" si="0"/>
        <v>7435</v>
      </c>
      <c r="E11" s="4"/>
      <c r="F11" s="3">
        <f t="shared" ref="F11:F40" si="1">AVERAGE(C9:C13)</f>
        <v>7834.4</v>
      </c>
      <c r="G11" s="3"/>
    </row>
    <row r="12" spans="1:7" x14ac:dyDescent="0.25">
      <c r="A12" s="6" t="s">
        <v>43</v>
      </c>
      <c r="B12" s="4">
        <v>6</v>
      </c>
      <c r="C12" s="4">
        <v>5915</v>
      </c>
      <c r="D12" s="7">
        <f t="shared" si="0"/>
        <v>6818</v>
      </c>
      <c r="E12" s="4"/>
      <c r="F12" s="3">
        <f t="shared" si="1"/>
        <v>6978.8</v>
      </c>
      <c r="G12" s="3"/>
    </row>
    <row r="13" spans="1:7" x14ac:dyDescent="0.25">
      <c r="A13" s="6" t="s">
        <v>44</v>
      </c>
      <c r="B13" s="4">
        <v>7</v>
      </c>
      <c r="C13" s="4">
        <v>7330</v>
      </c>
      <c r="D13" s="7">
        <f t="shared" si="0"/>
        <v>6168</v>
      </c>
      <c r="E13" s="4"/>
      <c r="F13" s="3">
        <f t="shared" si="1"/>
        <v>7043.4</v>
      </c>
      <c r="G13" s="3"/>
    </row>
    <row r="14" spans="1:7" x14ac:dyDescent="0.25">
      <c r="A14" s="8" t="s">
        <v>45</v>
      </c>
      <c r="B14" s="4">
        <v>8</v>
      </c>
      <c r="C14" s="4">
        <v>5259</v>
      </c>
      <c r="D14" s="7">
        <f t="shared" si="0"/>
        <v>7364.333333333333</v>
      </c>
      <c r="E14" s="4"/>
      <c r="F14" s="3">
        <f t="shared" si="1"/>
        <v>7582</v>
      </c>
      <c r="G14" s="3"/>
    </row>
    <row r="15" spans="1:7" x14ac:dyDescent="0.25">
      <c r="A15" s="6" t="s">
        <v>41</v>
      </c>
      <c r="B15" s="4">
        <v>9</v>
      </c>
      <c r="C15" s="4">
        <v>9504</v>
      </c>
      <c r="D15" s="7">
        <f t="shared" si="0"/>
        <v>8221.6666666666661</v>
      </c>
      <c r="E15" s="4"/>
      <c r="F15" s="3">
        <f t="shared" si="1"/>
        <v>7645</v>
      </c>
      <c r="G15" s="3"/>
    </row>
    <row r="16" spans="1:7" x14ac:dyDescent="0.25">
      <c r="A16" s="6" t="s">
        <v>46</v>
      </c>
      <c r="B16" s="4">
        <v>10</v>
      </c>
      <c r="C16" s="4">
        <v>9902</v>
      </c>
      <c r="D16" s="7">
        <f t="shared" si="0"/>
        <v>8545.3333333333339</v>
      </c>
      <c r="E16" s="4"/>
      <c r="F16" s="3">
        <f t="shared" si="1"/>
        <v>7483.4</v>
      </c>
      <c r="G16" s="3"/>
    </row>
    <row r="17" spans="1:7" x14ac:dyDescent="0.25">
      <c r="A17" s="8" t="s">
        <v>47</v>
      </c>
      <c r="B17" s="4">
        <v>11</v>
      </c>
      <c r="C17" s="4">
        <v>6230</v>
      </c>
      <c r="D17" s="7">
        <f t="shared" si="0"/>
        <v>7551.333333333333</v>
      </c>
      <c r="E17" s="4"/>
      <c r="F17" s="3">
        <f t="shared" si="1"/>
        <v>7881.4</v>
      </c>
      <c r="G17" s="3"/>
    </row>
    <row r="18" spans="1:7" x14ac:dyDescent="0.25">
      <c r="A18" s="6" t="s">
        <v>42</v>
      </c>
      <c r="B18" s="4">
        <v>12</v>
      </c>
      <c r="C18" s="4">
        <v>6522</v>
      </c>
      <c r="D18" s="7">
        <f t="shared" si="0"/>
        <v>6667</v>
      </c>
      <c r="E18" s="4"/>
      <c r="F18" s="3">
        <f t="shared" si="1"/>
        <v>7650.2</v>
      </c>
      <c r="G18" s="3"/>
    </row>
    <row r="19" spans="1:7" x14ac:dyDescent="0.25">
      <c r="A19" s="6" t="s">
        <v>3</v>
      </c>
      <c r="B19" s="4">
        <v>13</v>
      </c>
      <c r="C19" s="4">
        <v>7249</v>
      </c>
      <c r="D19" s="7">
        <f t="shared" si="0"/>
        <v>7373</v>
      </c>
      <c r="E19" s="4"/>
      <c r="F19" s="3">
        <f t="shared" si="1"/>
        <v>7007.6</v>
      </c>
      <c r="G19" s="3"/>
    </row>
    <row r="20" spans="1:7" x14ac:dyDescent="0.25">
      <c r="A20" s="8" t="s">
        <v>4</v>
      </c>
      <c r="B20" s="4">
        <v>14</v>
      </c>
      <c r="C20" s="4">
        <v>8348</v>
      </c>
      <c r="D20" s="7">
        <f t="shared" si="0"/>
        <v>7428.666666666667</v>
      </c>
      <c r="E20" s="4"/>
      <c r="F20" s="3">
        <f t="shared" si="1"/>
        <v>7383</v>
      </c>
      <c r="G20" s="3"/>
    </row>
    <row r="21" spans="1:7" ht="15.75" customHeight="1" x14ac:dyDescent="0.25">
      <c r="A21" s="6" t="s">
        <v>5</v>
      </c>
      <c r="B21" s="4">
        <v>15</v>
      </c>
      <c r="C21" s="4">
        <v>6689</v>
      </c>
      <c r="D21" s="7">
        <f t="shared" si="0"/>
        <v>7714.666666666667</v>
      </c>
      <c r="E21" s="4"/>
      <c r="F21" s="3">
        <f t="shared" si="1"/>
        <v>7326.2</v>
      </c>
      <c r="G21" s="3"/>
    </row>
    <row r="22" spans="1:7" ht="15.75" customHeight="1" x14ac:dyDescent="0.25">
      <c r="A22" s="6" t="s">
        <v>6</v>
      </c>
      <c r="B22" s="4">
        <v>16</v>
      </c>
      <c r="C22" s="4">
        <v>8107</v>
      </c>
      <c r="D22" s="7">
        <f t="shared" si="0"/>
        <v>7011.333333333333</v>
      </c>
      <c r="E22" s="4"/>
      <c r="F22" s="3">
        <f t="shared" si="1"/>
        <v>7820.8</v>
      </c>
      <c r="G22" s="3"/>
    </row>
    <row r="23" spans="1:7" ht="15.75" customHeight="1" x14ac:dyDescent="0.25">
      <c r="A23" s="8" t="s">
        <v>7</v>
      </c>
      <c r="B23" s="4">
        <v>17</v>
      </c>
      <c r="C23" s="4">
        <v>6238</v>
      </c>
      <c r="D23" s="7">
        <f t="shared" si="0"/>
        <v>8022.333333333333</v>
      </c>
      <c r="E23" s="4"/>
      <c r="F23" s="3">
        <f t="shared" si="1"/>
        <v>7871.6</v>
      </c>
      <c r="G23" s="3"/>
    </row>
    <row r="24" spans="1:7" ht="15.75" customHeight="1" x14ac:dyDescent="0.25">
      <c r="A24" s="6" t="s">
        <v>43</v>
      </c>
      <c r="B24" s="4">
        <v>18</v>
      </c>
      <c r="C24" s="4">
        <v>9722</v>
      </c>
      <c r="D24" s="7">
        <f t="shared" si="0"/>
        <v>8187.333333333333</v>
      </c>
      <c r="E24" s="4"/>
      <c r="F24" s="3">
        <f t="shared" si="1"/>
        <v>8375.4</v>
      </c>
      <c r="G24" s="3"/>
    </row>
    <row r="25" spans="1:7" ht="15.75" customHeight="1" x14ac:dyDescent="0.25">
      <c r="A25" s="6" t="s">
        <v>44</v>
      </c>
      <c r="B25" s="4">
        <v>19</v>
      </c>
      <c r="C25" s="4">
        <v>8602</v>
      </c>
      <c r="D25" s="7">
        <f t="shared" si="0"/>
        <v>9177.3333333333339</v>
      </c>
      <c r="E25" s="4"/>
      <c r="F25" s="3">
        <f t="shared" si="1"/>
        <v>7966.6</v>
      </c>
      <c r="G25" s="3"/>
    </row>
    <row r="26" spans="1:7" ht="15.75" customHeight="1" x14ac:dyDescent="0.25">
      <c r="A26" s="8" t="s">
        <v>45</v>
      </c>
      <c r="B26" s="4">
        <v>20</v>
      </c>
      <c r="C26" s="4">
        <v>9208</v>
      </c>
      <c r="D26" s="7">
        <f t="shared" si="0"/>
        <v>7957.666666666667</v>
      </c>
      <c r="E26" s="4"/>
      <c r="F26" s="3">
        <f t="shared" si="1"/>
        <v>8367.6</v>
      </c>
      <c r="G26" s="3"/>
    </row>
    <row r="27" spans="1:7" ht="15.75" customHeight="1" x14ac:dyDescent="0.25">
      <c r="A27" s="6" t="s">
        <v>41</v>
      </c>
      <c r="B27" s="4">
        <v>21</v>
      </c>
      <c r="C27" s="4">
        <v>6063</v>
      </c>
      <c r="D27" s="7">
        <f t="shared" si="0"/>
        <v>7838</v>
      </c>
      <c r="E27" s="4"/>
      <c r="F27" s="3">
        <f t="shared" si="1"/>
        <v>7597</v>
      </c>
      <c r="G27" s="3"/>
    </row>
    <row r="28" spans="1:7" ht="15.75" customHeight="1" x14ac:dyDescent="0.25">
      <c r="A28" s="6" t="s">
        <v>46</v>
      </c>
      <c r="B28" s="4">
        <v>22</v>
      </c>
      <c r="C28" s="4">
        <v>8243</v>
      </c>
      <c r="D28" s="7">
        <f t="shared" si="0"/>
        <v>6725</v>
      </c>
      <c r="E28" s="4"/>
      <c r="F28" s="3">
        <f t="shared" si="1"/>
        <v>7702.4</v>
      </c>
      <c r="G28" s="3"/>
    </row>
    <row r="29" spans="1:7" ht="15.75" customHeight="1" x14ac:dyDescent="0.25">
      <c r="A29" s="8" t="s">
        <v>47</v>
      </c>
      <c r="B29" s="4">
        <v>23</v>
      </c>
      <c r="C29" s="4">
        <v>5869</v>
      </c>
      <c r="D29" s="7">
        <f t="shared" si="0"/>
        <v>7747</v>
      </c>
      <c r="E29" s="4"/>
      <c r="F29" s="3">
        <f t="shared" si="1"/>
        <v>7023.4</v>
      </c>
      <c r="G29" s="3"/>
    </row>
    <row r="30" spans="1:7" ht="15.75" customHeight="1" x14ac:dyDescent="0.25">
      <c r="A30" s="6" t="s">
        <v>42</v>
      </c>
      <c r="B30" s="4">
        <v>24</v>
      </c>
      <c r="C30" s="4">
        <v>9129</v>
      </c>
      <c r="D30" s="7">
        <f t="shared" si="0"/>
        <v>6937</v>
      </c>
      <c r="E30" s="4"/>
      <c r="F30" s="3">
        <f t="shared" si="1"/>
        <v>7615.4</v>
      </c>
      <c r="G30" s="3"/>
    </row>
    <row r="31" spans="1:7" ht="15.75" customHeight="1" x14ac:dyDescent="0.25">
      <c r="A31" s="6" t="s">
        <v>3</v>
      </c>
      <c r="B31" s="4">
        <v>25</v>
      </c>
      <c r="C31" s="4">
        <v>5813</v>
      </c>
      <c r="D31" s="7">
        <f t="shared" si="0"/>
        <v>7988.333333333333</v>
      </c>
      <c r="E31" s="4"/>
      <c r="F31" s="3">
        <f t="shared" si="1"/>
        <v>7743</v>
      </c>
      <c r="G31" s="3"/>
    </row>
    <row r="32" spans="1:7" ht="15.75" customHeight="1" x14ac:dyDescent="0.25">
      <c r="A32" s="8" t="s">
        <v>4</v>
      </c>
      <c r="B32" s="4">
        <v>26</v>
      </c>
      <c r="C32" s="4">
        <v>9023</v>
      </c>
      <c r="D32" s="7">
        <f t="shared" si="0"/>
        <v>7905.666666666667</v>
      </c>
      <c r="E32" s="4"/>
      <c r="F32" s="3">
        <f t="shared" si="1"/>
        <v>7869</v>
      </c>
      <c r="G32" s="3"/>
    </row>
    <row r="33" spans="1:7" ht="15.75" customHeight="1" x14ac:dyDescent="0.25">
      <c r="A33" s="6" t="s">
        <v>5</v>
      </c>
      <c r="B33" s="4">
        <v>27</v>
      </c>
      <c r="C33" s="4">
        <v>8881</v>
      </c>
      <c r="D33" s="7">
        <f t="shared" si="0"/>
        <v>8134.333333333333</v>
      </c>
      <c r="E33" s="4"/>
      <c r="F33" s="3">
        <f t="shared" si="1"/>
        <v>7929.4</v>
      </c>
      <c r="G33" s="3"/>
    </row>
    <row r="34" spans="1:7" ht="15.75" customHeight="1" x14ac:dyDescent="0.25">
      <c r="A34" s="6" t="s">
        <v>6</v>
      </c>
      <c r="B34" s="4">
        <v>28</v>
      </c>
      <c r="C34" s="4">
        <v>6499</v>
      </c>
      <c r="D34" s="7">
        <f t="shared" si="0"/>
        <v>8270.3333333333339</v>
      </c>
      <c r="E34" s="4"/>
      <c r="F34" s="3">
        <f t="shared" si="1"/>
        <v>8128.6</v>
      </c>
      <c r="G34" s="3"/>
    </row>
    <row r="35" spans="1:7" ht="15.75" customHeight="1" x14ac:dyDescent="0.25">
      <c r="A35" s="8" t="s">
        <v>7</v>
      </c>
      <c r="B35" s="4">
        <v>29</v>
      </c>
      <c r="C35" s="4">
        <v>9431</v>
      </c>
      <c r="D35" s="7">
        <f t="shared" si="0"/>
        <v>7579.666666666667</v>
      </c>
      <c r="E35" s="4"/>
      <c r="F35" s="3">
        <f t="shared" si="1"/>
        <v>8177.4</v>
      </c>
      <c r="G35" s="3"/>
    </row>
    <row r="36" spans="1:7" ht="15.75" customHeight="1" x14ac:dyDescent="0.25">
      <c r="A36" s="6" t="s">
        <v>43</v>
      </c>
      <c r="B36" s="4">
        <v>30</v>
      </c>
      <c r="C36" s="4">
        <v>6809</v>
      </c>
      <c r="D36" s="7">
        <f t="shared" si="0"/>
        <v>8502.3333333333339</v>
      </c>
      <c r="E36" s="4"/>
      <c r="F36" s="3">
        <f t="shared" si="1"/>
        <v>7566</v>
      </c>
      <c r="G36" s="3"/>
    </row>
    <row r="37" spans="1:7" ht="15.75" customHeight="1" x14ac:dyDescent="0.25">
      <c r="A37" s="6" t="s">
        <v>44</v>
      </c>
      <c r="B37" s="4">
        <v>31</v>
      </c>
      <c r="C37" s="4">
        <v>9267</v>
      </c>
      <c r="D37" s="7">
        <f t="shared" si="0"/>
        <v>7300</v>
      </c>
      <c r="E37" s="4"/>
      <c r="F37" s="3">
        <f t="shared" si="1"/>
        <v>7267</v>
      </c>
      <c r="G37" s="3"/>
    </row>
    <row r="38" spans="1:7" ht="15.75" customHeight="1" x14ac:dyDescent="0.25">
      <c r="A38" s="8" t="s">
        <v>45</v>
      </c>
      <c r="B38" s="4">
        <v>32</v>
      </c>
      <c r="C38" s="4">
        <v>5824</v>
      </c>
      <c r="D38" s="7">
        <f t="shared" si="0"/>
        <v>6698.333333333333</v>
      </c>
      <c r="E38" s="4"/>
      <c r="F38" s="3">
        <f t="shared" si="1"/>
        <v>6726.4</v>
      </c>
      <c r="G38" s="3"/>
    </row>
    <row r="39" spans="1:7" ht="15.75" customHeight="1" x14ac:dyDescent="0.25">
      <c r="A39" s="6" t="s">
        <v>41</v>
      </c>
      <c r="B39" s="4">
        <v>33</v>
      </c>
      <c r="C39" s="4">
        <v>5004</v>
      </c>
      <c r="D39" s="7">
        <f t="shared" si="0"/>
        <v>5852</v>
      </c>
      <c r="E39" s="4"/>
      <c r="F39" s="3">
        <f t="shared" si="1"/>
        <v>6365.8</v>
      </c>
      <c r="G39" s="3"/>
    </row>
    <row r="40" spans="1:7" ht="15.75" customHeight="1" x14ac:dyDescent="0.25">
      <c r="A40" s="6" t="s">
        <v>46</v>
      </c>
      <c r="B40" s="4">
        <v>34</v>
      </c>
      <c r="C40" s="4">
        <v>6728</v>
      </c>
      <c r="D40" s="7">
        <f t="shared" si="0"/>
        <v>5579.333333333333</v>
      </c>
      <c r="E40" s="4"/>
      <c r="F40" s="3">
        <f t="shared" si="1"/>
        <v>5550.6</v>
      </c>
      <c r="G40" s="3"/>
    </row>
    <row r="41" spans="1:7" ht="15.75" customHeight="1" x14ac:dyDescent="0.25">
      <c r="A41" s="8" t="s">
        <v>47</v>
      </c>
      <c r="B41" s="4">
        <v>35</v>
      </c>
      <c r="C41" s="4">
        <v>5006</v>
      </c>
      <c r="D41" s="7">
        <f t="shared" si="0"/>
        <v>5641.666666666667</v>
      </c>
      <c r="E41" s="4"/>
    </row>
    <row r="42" spans="1:7" ht="15.75" customHeight="1" x14ac:dyDescent="0.25">
      <c r="A42" s="6" t="s">
        <v>42</v>
      </c>
      <c r="B42" s="4">
        <v>36</v>
      </c>
      <c r="C42" s="4">
        <v>5191</v>
      </c>
      <c r="D42" s="7"/>
      <c r="E42" s="4"/>
    </row>
    <row r="43" spans="1:7" ht="15.75" customHeight="1" x14ac:dyDescent="0.25">
      <c r="B43" s="4"/>
      <c r="C43" s="7">
        <f>AVERAGE(Rough!$C$7:$C$42)</f>
        <v>7553</v>
      </c>
      <c r="D43" s="7">
        <f>SUBTOTAL(101,Rough!$D$7:$D$42)</f>
        <v>7581.4803921568637</v>
      </c>
      <c r="E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</vt:i4>
      </vt:variant>
    </vt:vector>
  </HeadingPairs>
  <TitlesOfParts>
    <vt:vector size="33" baseType="lpstr">
      <vt:lpstr>Forecast Data</vt:lpstr>
      <vt:lpstr>Regression analysis</vt:lpstr>
      <vt:lpstr>MAD</vt:lpstr>
      <vt:lpstr>MSE</vt:lpstr>
      <vt:lpstr>MAPE</vt:lpstr>
      <vt:lpstr>Table010 (Page 5)</vt:lpstr>
      <vt:lpstr>Table029 (Page 9) (2)</vt:lpstr>
      <vt:lpstr>Table 01</vt:lpstr>
      <vt:lpstr>Rough</vt:lpstr>
      <vt:lpstr>MAD!ExternalData_1</vt:lpstr>
      <vt:lpstr>MAPE!ExternalData_1</vt:lpstr>
      <vt:lpstr>MSE!ExternalData_1</vt:lpstr>
      <vt:lpstr>Rough!ExternalData_1</vt:lpstr>
      <vt:lpstr>'Table 01'!ExternalData_1</vt:lpstr>
      <vt:lpstr>'Table029 (Page 9) (2)'!ExternalData_1</vt:lpstr>
      <vt:lpstr>'Table 01'!ExternalData_2</vt:lpstr>
      <vt:lpstr>'Table029 (Page 9) (2)'!ExternalData_2</vt:lpstr>
      <vt:lpstr>'Table 01'!ExternalData_3</vt:lpstr>
      <vt:lpstr>'Table029 (Page 9) (2)'!ExternalData_3</vt:lpstr>
      <vt:lpstr>'Table 01'!ExternalData_4</vt:lpstr>
      <vt:lpstr>'Table029 (Page 9) (2)'!ExternalData_4</vt:lpstr>
      <vt:lpstr>MAD!solver_adj</vt:lpstr>
      <vt:lpstr>MAPE!solver_adj</vt:lpstr>
      <vt:lpstr>MSE!solver_adj</vt:lpstr>
      <vt:lpstr>MAD!solver_lhs1</vt:lpstr>
      <vt:lpstr>MAPE!solver_lhs1</vt:lpstr>
      <vt:lpstr>MSE!solver_lhs1</vt:lpstr>
      <vt:lpstr>MAD!solver_lhs2</vt:lpstr>
      <vt:lpstr>MAPE!solver_lhs2</vt:lpstr>
      <vt:lpstr>MSE!solver_lhs2</vt:lpstr>
      <vt:lpstr>MAD!solver_opt</vt:lpstr>
      <vt:lpstr>MAPE!solver_opt</vt:lpstr>
      <vt:lpstr>MSE!solver_opt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aadhi su</cp:lastModifiedBy>
  <dcterms:created xsi:type="dcterms:W3CDTF">2023-07-23T18:11:25Z</dcterms:created>
  <dcterms:modified xsi:type="dcterms:W3CDTF">2024-02-22T03:09:32Z</dcterms:modified>
</cp:coreProperties>
</file>